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119\Desktop\"/>
    </mc:Choice>
  </mc:AlternateContent>
  <xr:revisionPtr revIDLastSave="0" documentId="13_ncr:1_{6B4B4CC7-A263-4B74-BC2B-9C245C9F8B0E}" xr6:coauthVersionLast="46" xr6:coauthVersionMax="47" xr10:uidLastSave="{00000000-0000-0000-0000-000000000000}"/>
  <bookViews>
    <workbookView xWindow="-108" yWindow="-108" windowWidth="23256" windowHeight="12456" tabRatio="809" xr2:uid="{2E65B82F-5866-47B8-BB74-66991D6C79DA}"/>
  </bookViews>
  <sheets>
    <sheet name="Professor exemplo 1" sheetId="5" r:id="rId1"/>
    <sheet name="Professor exemplo 2" sheetId="20" r:id="rId2"/>
    <sheet name="Professor Desafio" sheetId="17" r:id="rId3"/>
    <sheet name="Professor exemplo 3" sheetId="18" r:id="rId4"/>
    <sheet name="Tabela Dinamica Conferencia" sheetId="29" r:id="rId5"/>
    <sheet name="Professor Desafio 2" sheetId="25" r:id="rId6"/>
    <sheet name="Aluno exemplo 1" sheetId="21" r:id="rId7"/>
    <sheet name="Aluno exemplo 2" sheetId="22" r:id="rId8"/>
    <sheet name="Aluno Desafio" sheetId="23" r:id="rId9"/>
    <sheet name="Aluno exemplo 3" sheetId="24" r:id="rId10"/>
    <sheet name="Aluno Desafio 2" sheetId="28" r:id="rId11"/>
  </sheets>
  <definedNames>
    <definedName name="_xlnm._FilterDatabase" localSheetId="8" hidden="1">'Aluno Desafio'!#REF!</definedName>
    <definedName name="_xlnm._FilterDatabase" localSheetId="10" hidden="1">'Aluno Desafio 2'!#REF!</definedName>
    <definedName name="_xlnm._FilterDatabase" localSheetId="6" hidden="1">'Aluno exemplo 1'!#REF!</definedName>
    <definedName name="_xlnm._FilterDatabase" localSheetId="7" hidden="1">'Aluno exemplo 2'!#REF!</definedName>
    <definedName name="_xlnm._FilterDatabase" localSheetId="9" hidden="1">'Aluno exemplo 3'!#REF!</definedName>
    <definedName name="_xlnm._FilterDatabase" localSheetId="2" hidden="1">'Professor Desafio'!$A$4:$C$16</definedName>
    <definedName name="_xlnm._FilterDatabase" localSheetId="5" hidden="1">'Professor Desafio 2'!$A$6:$E$80</definedName>
    <definedName name="_xlnm._FilterDatabase" localSheetId="0" hidden="1">'Professor exemplo 1'!$A$4:$C$16</definedName>
    <definedName name="_xlnm._FilterDatabase" localSheetId="1" hidden="1">'Professor exemplo 2'!$A$4:$D$16</definedName>
    <definedName name="_xlnm._FilterDatabase" localSheetId="3" hidden="1">'Professor exemplo 3'!$A$4:$C$16</definedName>
  </definedNames>
  <calcPr calcId="181029"/>
  <pivotCaches>
    <pivotCache cacheId="5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5" l="1"/>
  <c r="K11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J11" i="25"/>
  <c r="I11" i="25"/>
  <c r="H11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G17" i="18"/>
  <c r="G16" i="18"/>
  <c r="G15" i="18"/>
  <c r="F15" i="18"/>
  <c r="F17" i="18"/>
  <c r="F16" i="18"/>
  <c r="E11" i="18"/>
  <c r="E8" i="18"/>
  <c r="E5" i="18"/>
  <c r="E17" i="17"/>
  <c r="E12" i="17"/>
  <c r="E9" i="17"/>
  <c r="E5" i="17"/>
  <c r="F11" i="20"/>
  <c r="F8" i="20"/>
  <c r="F5" i="20"/>
  <c r="E17" i="5"/>
  <c r="E14" i="5"/>
  <c r="E11" i="5"/>
  <c r="E8" i="5"/>
  <c r="E5" i="5"/>
  <c r="Y17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L17" i="28"/>
  <c r="K17" i="28"/>
  <c r="J17" i="28"/>
  <c r="I17" i="28"/>
  <c r="H17" i="28"/>
  <c r="Z16" i="28"/>
  <c r="Z15" i="28"/>
  <c r="Z14" i="28"/>
  <c r="Z13" i="28"/>
  <c r="Z12" i="28"/>
  <c r="Z11" i="28"/>
  <c r="Z10" i="28"/>
  <c r="Z9" i="28"/>
  <c r="Z17" i="28" s="1"/>
  <c r="Z9" i="25" l="1"/>
  <c r="X17" i="25"/>
  <c r="P17" i="25"/>
  <c r="Q17" i="25"/>
  <c r="U17" i="25"/>
  <c r="Y17" i="25"/>
  <c r="K17" i="25"/>
  <c r="I17" i="25"/>
  <c r="M17" i="25"/>
  <c r="W17" i="25"/>
  <c r="O17" i="25"/>
  <c r="S17" i="25"/>
  <c r="Z10" i="25"/>
  <c r="V17" i="25"/>
  <c r="L17" i="25"/>
  <c r="T17" i="25"/>
  <c r="Z12" i="25"/>
  <c r="R17" i="25"/>
  <c r="Z14" i="25"/>
  <c r="Z15" i="25"/>
  <c r="Z16" i="25"/>
  <c r="H17" i="25"/>
  <c r="Z13" i="25"/>
  <c r="N17" i="25"/>
  <c r="J17" i="25"/>
  <c r="Z11" i="25"/>
  <c r="Z17" i="25" l="1"/>
</calcChain>
</file>

<file path=xl/sharedStrings.xml><?xml version="1.0" encoding="utf-8"?>
<sst xmlns="http://schemas.openxmlformats.org/spreadsheetml/2006/main" count="789" uniqueCount="105">
  <si>
    <t>Bruna Alves</t>
  </si>
  <si>
    <t>Afonso Alves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</si>
  <si>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</si>
  <si>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</si>
  <si>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</si>
  <si>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</si>
  <si>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</si>
  <si>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</si>
  <si>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</si>
  <si>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</si>
  <si>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</si>
  <si>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</si>
  <si>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CPF</t>
  </si>
  <si>
    <t>123.456.789-10</t>
  </si>
  <si>
    <t>123.456.789-11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</si>
  <si>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</si>
  <si>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</si>
  <si>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</si>
  <si>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</si>
  <si>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</si>
  <si>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</si>
  <si>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</si>
  <si>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</si>
  <si>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</si>
  <si>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</si>
  <si>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Salário</t>
  </si>
  <si>
    <t>Cargo</t>
  </si>
  <si>
    <t>Junior</t>
  </si>
  <si>
    <t>Estagiário</t>
  </si>
  <si>
    <t>Supervisor</t>
  </si>
  <si>
    <t>Pleno</t>
  </si>
  <si>
    <t>Senior</t>
  </si>
  <si>
    <t>CONT.SES / COUNTIFS</t>
  </si>
  <si>
    <t>1) Quantas pessoas tem 30 anos</t>
  </si>
  <si>
    <t>2) Quantas pessoas tem menos de 30 anos</t>
  </si>
  <si>
    <t>CONT.SE / COUNTIF</t>
  </si>
  <si>
    <t>1) Quantas pessoas tem entre 26 e 30 anos</t>
  </si>
  <si>
    <t>Data Admissão</t>
  </si>
  <si>
    <t>2) Quantas pessoas tem 23 anos e foram admitidas após 01/01/2015</t>
  </si>
  <si>
    <t>3) Quantas pessoas foram admitidas entre 2018 e 2020</t>
  </si>
  <si>
    <t>1) Quantas pessoas são Junior</t>
  </si>
  <si>
    <t>Desafio</t>
  </si>
  <si>
    <t xml:space="preserve"> e ganham 2.000</t>
  </si>
  <si>
    <t>2) Quantas pessoas tem o cargo de Junior</t>
  </si>
  <si>
    <t>3) Conte quantas pessoas tem o cargo de junior ou pleno, informe o total em uma só fórmula</t>
  </si>
  <si>
    <t>4) Conte quantas pessoas tem o cargo de junior, pleno ou senior</t>
  </si>
  <si>
    <t>e ganham 4.000 ou mais, informe o total em uma só fórmula</t>
  </si>
  <si>
    <t>Erica Souza Aguiar</t>
  </si>
  <si>
    <t>Erica Antunes</t>
  </si>
  <si>
    <t>Erica Pires</t>
  </si>
  <si>
    <t>Tiago Santana Gomes</t>
  </si>
  <si>
    <t>1) Quantas pessoas se chamam Erica Antunes</t>
  </si>
  <si>
    <t>2) Quantas pessoas tem Erica no Nome ou Sobrenome</t>
  </si>
  <si>
    <t>Maria Erica Pinheiro</t>
  </si>
  <si>
    <t>Pessoas</t>
  </si>
  <si>
    <t>Erica</t>
  </si>
  <si>
    <t>3) Quantas pessoas tem o primeiro nome como Erica</t>
  </si>
  <si>
    <t>4) Populando Tabela</t>
  </si>
  <si>
    <t>Vendedor</t>
  </si>
  <si>
    <t>Produto</t>
  </si>
  <si>
    <t>Total Vendido</t>
  </si>
  <si>
    <t>Piccolo</t>
  </si>
  <si>
    <t>Tênis Feminino</t>
  </si>
  <si>
    <t>Tenshinhan</t>
  </si>
  <si>
    <t>Calça Feminina Jogger</t>
  </si>
  <si>
    <t>Bermuda Masculina</t>
  </si>
  <si>
    <t>Bolsa de Trabalho</t>
  </si>
  <si>
    <t>Boné</t>
  </si>
  <si>
    <t>Bota Masculina</t>
  </si>
  <si>
    <t>Calça Bailarina</t>
  </si>
  <si>
    <t>Camisa Masculina</t>
  </si>
  <si>
    <t>Camisa Masculina Festa Balada</t>
  </si>
  <si>
    <t>Camisa Térmica</t>
  </si>
  <si>
    <t>Chinelo</t>
  </si>
  <si>
    <t>Colar Pingente</t>
  </si>
  <si>
    <t>Jaqueta Masculina Preta</t>
  </si>
  <si>
    <t>Kit de Pinceis de Maquiagem</t>
  </si>
  <si>
    <t>Relógio</t>
  </si>
  <si>
    <t>Sapatilha Sapato</t>
  </si>
  <si>
    <t>Sapato Social</t>
  </si>
  <si>
    <t>Vestido Infantil</t>
  </si>
  <si>
    <t>Total</t>
  </si>
  <si>
    <t>Gohan</t>
  </si>
  <si>
    <t>Bulma</t>
  </si>
  <si>
    <t>Vegeta</t>
  </si>
  <si>
    <t>Goku</t>
  </si>
  <si>
    <t>Kuririn</t>
  </si>
  <si>
    <t>Yamcha</t>
  </si>
  <si>
    <t>Quantidade</t>
  </si>
  <si>
    <t>Data</t>
  </si>
  <si>
    <t>Forma Pagamento</t>
  </si>
  <si>
    <t>Pix</t>
  </si>
  <si>
    <t>Dinheiro</t>
  </si>
  <si>
    <t>Boleto</t>
  </si>
  <si>
    <t>Conte quantas vendas cada vendedor fez em cada produto seguindo os seguintes critérios:</t>
  </si>
  <si>
    <t>1) Pagamento somente com PIX e Dinheiro</t>
  </si>
  <si>
    <t>2) Vendas feitas entre 01/02/2023 a 31/03/2023</t>
  </si>
  <si>
    <t>3) Quantas pessoas não tem 30 anos</t>
  </si>
  <si>
    <t>4) Contar células vazias</t>
  </si>
  <si>
    <t>5) Contar células não vazias</t>
  </si>
  <si>
    <t>Rótulos de Linha</t>
  </si>
  <si>
    <t>Total Geral</t>
  </si>
  <si>
    <t>Rótulos de Coluna</t>
  </si>
  <si>
    <t>Contagem de Total Vendido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</si>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</sst>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right"/>
    </xf>
    <xf numFmtId="44" fontId="0" fillId="0" borderId="0" xfId="1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4" fillId="0" borderId="2" xfId="0" applyFont="1" applyBorder="1"/>
    <xf numFmtId="0" fontId="4" fillId="0" borderId="0" xfId="0" applyFont="1"/>
    <xf numFmtId="0" fontId="5" fillId="0" borderId="0" xfId="0" applyFont="1"/>
    <xf numFmtId="44" fontId="0" fillId="0" borderId="0" xfId="1" applyFont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44" fontId="6" fillId="2" borderId="1" xfId="1" applyFont="1" applyFill="1" applyBorder="1" applyAlignment="1">
      <alignment horizontal="center"/>
    </xf>
    <xf numFmtId="0" fontId="7" fillId="0" borderId="2" xfId="0" applyFont="1" applyBorder="1"/>
    <xf numFmtId="14" fontId="7" fillId="0" borderId="2" xfId="0" applyNumberFormat="1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4" fontId="4" fillId="0" borderId="0" xfId="0" applyNumberFormat="1" applyFont="1"/>
    <xf numFmtId="0" fontId="8" fillId="2" borderId="3" xfId="0" applyFont="1" applyFill="1" applyBorder="1" applyAlignment="1">
      <alignment horizontal="center" vertical="center"/>
    </xf>
    <xf numFmtId="14" fontId="7" fillId="0" borderId="2" xfId="0" applyNumberFormat="1" applyFont="1" applyBorder="1" applyAlignment="1">
      <alignment horizontal="left"/>
    </xf>
    <xf numFmtId="1" fontId="4" fillId="3" borderId="4" xfId="1" applyNumberFormat="1" applyFont="1" applyFill="1" applyBorder="1" applyAlignment="1">
      <alignment horizontal="center"/>
    </xf>
    <xf numFmtId="1" fontId="4" fillId="4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left" indent="3"/>
    </xf>
    <xf numFmtId="0" fontId="9" fillId="3" borderId="2" xfId="0" applyFont="1" applyFill="1" applyBorder="1" applyAlignment="1">
      <alignment horizont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44" fontId="7" fillId="0" borderId="2" xfId="1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1" fontId="9" fillId="3" borderId="4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vison Santos" refreshedDate="44908.980268981482" createdVersion="6" refreshedVersion="6" minRefreshableVersion="3" recordCount="74" xr:uid="{8FFFC2EA-8991-44F3-8EA8-C2C8F80B2810}">
  <cacheSource type="worksheet">
    <worksheetSource ref="A6:E80" sheet="Professor Desafio 2"/>
  </cacheSource>
  <cacheFields count="5">
    <cacheField name="Vendedor" numFmtId="0">
      <sharedItems count="8">
        <s v="Piccolo"/>
        <s v="Tenshinhan"/>
        <s v="Gohan"/>
        <s v="Bulma"/>
        <s v="Vegeta"/>
        <s v="Goku"/>
        <s v="Yamcha"/>
        <s v="Kuririn"/>
      </sharedItems>
    </cacheField>
    <cacheField name="Produto" numFmtId="14">
      <sharedItems count="18">
        <s v="Tênis Feminino"/>
        <s v="Calça Feminina Jogger"/>
        <s v="Camisa Masculina"/>
        <s v="Bermuda Masculina"/>
        <s v="Camisa Masculina Festa Balada"/>
        <s v="Bota Masculina"/>
        <s v="Jaqueta Masculina Preta"/>
        <s v="Bolsa de Trabalho"/>
        <s v="Kit de Pinceis de Maquiagem"/>
        <s v="Vestido Infantil"/>
        <s v="Calça Bailarina"/>
        <s v="Camisa Térmica"/>
        <s v="Sapato Social"/>
        <s v="Sapatilha Sapato"/>
        <s v="Colar Pingente"/>
        <s v="Boné"/>
        <s v="Relógio"/>
        <s v="Chinelo"/>
      </sharedItems>
    </cacheField>
    <cacheField name="Forma Pagamento" numFmtId="14">
      <sharedItems count="3">
        <s v="Pix"/>
        <s v="Boleto"/>
        <s v="Dinheiro"/>
      </sharedItems>
    </cacheField>
    <cacheField name="Data" numFmtId="14">
      <sharedItems containsSemiMixedTypes="0" containsNonDate="0" containsDate="1" containsString="0" minDate="2023-01-09T00:00:00" maxDate="2023-05-31T00:00:00" count="56">
        <d v="2023-03-21T00:00:00"/>
        <d v="2023-03-20T00:00:00"/>
        <d v="2023-05-26T00:00:00"/>
        <d v="2023-04-26T00:00:00"/>
        <d v="2023-03-27T00:00:00"/>
        <d v="2023-03-02T00:00:00"/>
        <d v="2023-03-18T00:00:00"/>
        <d v="2023-05-24T00:00:00"/>
        <d v="2023-04-21T00:00:00"/>
        <d v="2023-05-06T00:00:00"/>
        <d v="2023-03-01T00:00:00"/>
        <d v="2023-02-01T00:00:00"/>
        <d v="2023-05-21T00:00:00"/>
        <d v="2023-03-04T00:00:00"/>
        <d v="2023-02-24T00:00:00"/>
        <d v="2023-02-19T00:00:00"/>
        <d v="2023-01-09T00:00:00"/>
        <d v="2023-02-20T00:00:00"/>
        <d v="2023-02-06T00:00:00"/>
        <d v="2023-03-16T00:00:00"/>
        <d v="2023-02-13T00:00:00"/>
        <d v="2023-03-17T00:00:00"/>
        <d v="2023-05-12T00:00:00"/>
        <d v="2023-05-02T00:00:00"/>
        <d v="2023-03-08T00:00:00"/>
        <d v="2023-01-28T00:00:00"/>
        <d v="2023-03-05T00:00:00"/>
        <d v="2023-05-27T00:00:00"/>
        <d v="2023-05-17T00:00:00"/>
        <d v="2023-03-24T00:00:00"/>
        <d v="2023-04-11T00:00:00"/>
        <d v="2023-05-28T00:00:00"/>
        <d v="2023-04-20T00:00:00"/>
        <d v="2023-03-25T00:00:00"/>
        <d v="2023-01-19T00:00:00"/>
        <d v="2023-03-06T00:00:00"/>
        <d v="2023-05-30T00:00:00"/>
        <d v="2023-02-23T00:00:00"/>
        <d v="2023-02-22T00:00:00"/>
        <d v="2023-03-03T00:00:00"/>
        <d v="2023-01-10T00:00:00"/>
        <d v="2023-02-03T00:00:00"/>
        <d v="2023-03-23T00:00:00"/>
        <d v="2023-03-07T00:00:00"/>
        <d v="2023-05-10T00:00:00"/>
        <d v="2023-02-05T00:00:00"/>
        <d v="2023-03-09T00:00:00"/>
        <d v="2023-04-23T00:00:00"/>
        <d v="2023-01-29T00:00:00"/>
        <d v="2023-02-14T00:00:00"/>
        <d v="2023-04-13T00:00:00"/>
        <d v="2023-02-15T00:00:00"/>
        <d v="2023-05-22T00:00:00"/>
        <d v="2023-03-19T00:00:00"/>
        <d v="2023-02-18T00:00:00"/>
        <d v="2023-01-31T00:00:00"/>
      </sharedItems>
    </cacheField>
    <cacheField name="Total Vendido" numFmtId="44">
      <sharedItems containsSemiMixedTypes="0" containsString="0" containsNumber="1" containsInteger="1" minValue="520" maxValue="1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x v="0"/>
    <x v="0"/>
    <x v="0"/>
    <n v="1761"/>
  </r>
  <r>
    <x v="1"/>
    <x v="1"/>
    <x v="1"/>
    <x v="1"/>
    <n v="963"/>
  </r>
  <r>
    <x v="2"/>
    <x v="2"/>
    <x v="2"/>
    <x v="2"/>
    <n v="1643"/>
  </r>
  <r>
    <x v="3"/>
    <x v="3"/>
    <x v="0"/>
    <x v="3"/>
    <n v="834"/>
  </r>
  <r>
    <x v="4"/>
    <x v="4"/>
    <x v="2"/>
    <x v="4"/>
    <n v="866"/>
  </r>
  <r>
    <x v="5"/>
    <x v="5"/>
    <x v="0"/>
    <x v="5"/>
    <n v="1320"/>
  </r>
  <r>
    <x v="0"/>
    <x v="6"/>
    <x v="1"/>
    <x v="6"/>
    <n v="1130"/>
  </r>
  <r>
    <x v="1"/>
    <x v="7"/>
    <x v="1"/>
    <x v="7"/>
    <n v="1468"/>
  </r>
  <r>
    <x v="2"/>
    <x v="8"/>
    <x v="2"/>
    <x v="4"/>
    <n v="577"/>
  </r>
  <r>
    <x v="3"/>
    <x v="9"/>
    <x v="0"/>
    <x v="8"/>
    <n v="1009"/>
  </r>
  <r>
    <x v="0"/>
    <x v="10"/>
    <x v="0"/>
    <x v="9"/>
    <n v="1591"/>
  </r>
  <r>
    <x v="1"/>
    <x v="11"/>
    <x v="0"/>
    <x v="10"/>
    <n v="1421"/>
  </r>
  <r>
    <x v="2"/>
    <x v="12"/>
    <x v="2"/>
    <x v="11"/>
    <n v="1860"/>
  </r>
  <r>
    <x v="3"/>
    <x v="13"/>
    <x v="0"/>
    <x v="12"/>
    <n v="1251"/>
  </r>
  <r>
    <x v="1"/>
    <x v="14"/>
    <x v="1"/>
    <x v="1"/>
    <n v="1261"/>
  </r>
  <r>
    <x v="6"/>
    <x v="0"/>
    <x v="1"/>
    <x v="13"/>
    <n v="1083"/>
  </r>
  <r>
    <x v="7"/>
    <x v="1"/>
    <x v="2"/>
    <x v="14"/>
    <n v="652"/>
  </r>
  <r>
    <x v="1"/>
    <x v="2"/>
    <x v="0"/>
    <x v="15"/>
    <n v="989"/>
  </r>
  <r>
    <x v="2"/>
    <x v="3"/>
    <x v="2"/>
    <x v="16"/>
    <n v="1127"/>
  </r>
  <r>
    <x v="0"/>
    <x v="4"/>
    <x v="2"/>
    <x v="17"/>
    <n v="1568"/>
  </r>
  <r>
    <x v="5"/>
    <x v="5"/>
    <x v="0"/>
    <x v="18"/>
    <n v="1763"/>
  </r>
  <r>
    <x v="0"/>
    <x v="6"/>
    <x v="0"/>
    <x v="8"/>
    <n v="593"/>
  </r>
  <r>
    <x v="1"/>
    <x v="7"/>
    <x v="1"/>
    <x v="19"/>
    <n v="1674"/>
  </r>
  <r>
    <x v="2"/>
    <x v="8"/>
    <x v="0"/>
    <x v="20"/>
    <n v="1820"/>
  </r>
  <r>
    <x v="3"/>
    <x v="9"/>
    <x v="0"/>
    <x v="21"/>
    <n v="682"/>
  </r>
  <r>
    <x v="1"/>
    <x v="10"/>
    <x v="2"/>
    <x v="22"/>
    <n v="597"/>
  </r>
  <r>
    <x v="2"/>
    <x v="11"/>
    <x v="0"/>
    <x v="23"/>
    <n v="947"/>
  </r>
  <r>
    <x v="3"/>
    <x v="12"/>
    <x v="1"/>
    <x v="24"/>
    <n v="723"/>
  </r>
  <r>
    <x v="6"/>
    <x v="8"/>
    <x v="0"/>
    <x v="25"/>
    <n v="1819"/>
  </r>
  <r>
    <x v="6"/>
    <x v="9"/>
    <x v="2"/>
    <x v="26"/>
    <n v="862"/>
  </r>
  <r>
    <x v="7"/>
    <x v="15"/>
    <x v="0"/>
    <x v="27"/>
    <n v="1976"/>
  </r>
  <r>
    <x v="7"/>
    <x v="16"/>
    <x v="0"/>
    <x v="28"/>
    <n v="1024"/>
  </r>
  <r>
    <x v="5"/>
    <x v="3"/>
    <x v="0"/>
    <x v="27"/>
    <n v="520"/>
  </r>
  <r>
    <x v="5"/>
    <x v="2"/>
    <x v="2"/>
    <x v="0"/>
    <n v="1459"/>
  </r>
  <r>
    <x v="5"/>
    <x v="17"/>
    <x v="0"/>
    <x v="29"/>
    <n v="1010"/>
  </r>
  <r>
    <x v="4"/>
    <x v="12"/>
    <x v="2"/>
    <x v="30"/>
    <n v="1274"/>
  </r>
  <r>
    <x v="4"/>
    <x v="2"/>
    <x v="0"/>
    <x v="31"/>
    <n v="818"/>
  </r>
  <r>
    <x v="0"/>
    <x v="0"/>
    <x v="2"/>
    <x v="32"/>
    <n v="1348"/>
  </r>
  <r>
    <x v="1"/>
    <x v="1"/>
    <x v="0"/>
    <x v="33"/>
    <n v="754"/>
  </r>
  <r>
    <x v="2"/>
    <x v="2"/>
    <x v="2"/>
    <x v="34"/>
    <n v="854"/>
  </r>
  <r>
    <x v="3"/>
    <x v="3"/>
    <x v="0"/>
    <x v="35"/>
    <n v="1688"/>
  </r>
  <r>
    <x v="4"/>
    <x v="4"/>
    <x v="1"/>
    <x v="36"/>
    <n v="1079"/>
  </r>
  <r>
    <x v="5"/>
    <x v="5"/>
    <x v="2"/>
    <x v="37"/>
    <n v="1977"/>
  </r>
  <r>
    <x v="0"/>
    <x v="6"/>
    <x v="0"/>
    <x v="15"/>
    <n v="1253"/>
  </r>
  <r>
    <x v="1"/>
    <x v="7"/>
    <x v="0"/>
    <x v="27"/>
    <n v="1559"/>
  </r>
  <r>
    <x v="2"/>
    <x v="8"/>
    <x v="1"/>
    <x v="20"/>
    <n v="1369"/>
  </r>
  <r>
    <x v="3"/>
    <x v="9"/>
    <x v="1"/>
    <x v="32"/>
    <n v="1669"/>
  </r>
  <r>
    <x v="0"/>
    <x v="10"/>
    <x v="2"/>
    <x v="38"/>
    <n v="1362"/>
  </r>
  <r>
    <x v="1"/>
    <x v="11"/>
    <x v="0"/>
    <x v="7"/>
    <n v="1643"/>
  </r>
  <r>
    <x v="2"/>
    <x v="12"/>
    <x v="2"/>
    <x v="39"/>
    <n v="1852"/>
  </r>
  <r>
    <x v="3"/>
    <x v="13"/>
    <x v="0"/>
    <x v="40"/>
    <n v="951"/>
  </r>
  <r>
    <x v="1"/>
    <x v="14"/>
    <x v="2"/>
    <x v="41"/>
    <n v="1816"/>
  </r>
  <r>
    <x v="6"/>
    <x v="0"/>
    <x v="2"/>
    <x v="42"/>
    <n v="1737"/>
  </r>
  <r>
    <x v="7"/>
    <x v="1"/>
    <x v="2"/>
    <x v="28"/>
    <n v="630"/>
  </r>
  <r>
    <x v="1"/>
    <x v="2"/>
    <x v="2"/>
    <x v="43"/>
    <n v="736"/>
  </r>
  <r>
    <x v="2"/>
    <x v="3"/>
    <x v="0"/>
    <x v="44"/>
    <n v="849"/>
  </r>
  <r>
    <x v="0"/>
    <x v="4"/>
    <x v="0"/>
    <x v="10"/>
    <n v="1798"/>
  </r>
  <r>
    <x v="5"/>
    <x v="5"/>
    <x v="2"/>
    <x v="19"/>
    <n v="1140"/>
  </r>
  <r>
    <x v="0"/>
    <x v="6"/>
    <x v="0"/>
    <x v="45"/>
    <n v="1123"/>
  </r>
  <r>
    <x v="1"/>
    <x v="7"/>
    <x v="1"/>
    <x v="46"/>
    <n v="1303"/>
  </r>
  <r>
    <x v="2"/>
    <x v="8"/>
    <x v="0"/>
    <x v="47"/>
    <n v="1427"/>
  </r>
  <r>
    <x v="3"/>
    <x v="9"/>
    <x v="2"/>
    <x v="48"/>
    <n v="1378"/>
  </r>
  <r>
    <x v="1"/>
    <x v="10"/>
    <x v="1"/>
    <x v="20"/>
    <n v="646"/>
  </r>
  <r>
    <x v="2"/>
    <x v="11"/>
    <x v="0"/>
    <x v="49"/>
    <n v="761"/>
  </r>
  <r>
    <x v="3"/>
    <x v="12"/>
    <x v="0"/>
    <x v="50"/>
    <n v="1455"/>
  </r>
  <r>
    <x v="6"/>
    <x v="8"/>
    <x v="0"/>
    <x v="51"/>
    <n v="795"/>
  </r>
  <r>
    <x v="6"/>
    <x v="9"/>
    <x v="2"/>
    <x v="52"/>
    <n v="865"/>
  </r>
  <r>
    <x v="7"/>
    <x v="15"/>
    <x v="0"/>
    <x v="25"/>
    <n v="1689"/>
  </r>
  <r>
    <x v="7"/>
    <x v="16"/>
    <x v="0"/>
    <x v="8"/>
    <n v="1999"/>
  </r>
  <r>
    <x v="5"/>
    <x v="3"/>
    <x v="2"/>
    <x v="53"/>
    <n v="1732"/>
  </r>
  <r>
    <x v="5"/>
    <x v="2"/>
    <x v="0"/>
    <x v="34"/>
    <n v="810"/>
  </r>
  <r>
    <x v="5"/>
    <x v="17"/>
    <x v="1"/>
    <x v="54"/>
    <n v="1765"/>
  </r>
  <r>
    <x v="4"/>
    <x v="12"/>
    <x v="0"/>
    <x v="55"/>
    <n v="1697"/>
  </r>
  <r>
    <x v="4"/>
    <x v="2"/>
    <x v="2"/>
    <x v="10"/>
    <n v="6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7C40D-A644-45D5-AEF8-18D9C666C9E6}" name="Tabela dinâ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P14" firstHeaderRow="1" firstDataRow="2" firstDataCol="1" rowPageCount="2" colPageCount="1"/>
  <pivotFields count="5">
    <pivotField axis="axisRow" showAll="0">
      <items count="9">
        <item x="3"/>
        <item x="2"/>
        <item x="5"/>
        <item x="7"/>
        <item x="0"/>
        <item x="1"/>
        <item x="4"/>
        <item x="6"/>
        <item t="default"/>
      </items>
    </pivotField>
    <pivotField axis="axisCol" showAll="0">
      <items count="19">
        <item x="3"/>
        <item x="7"/>
        <item x="15"/>
        <item x="5"/>
        <item x="10"/>
        <item x="1"/>
        <item x="2"/>
        <item x="4"/>
        <item x="11"/>
        <item x="17"/>
        <item x="14"/>
        <item x="6"/>
        <item x="8"/>
        <item x="16"/>
        <item x="13"/>
        <item x="12"/>
        <item x="0"/>
        <item x="9"/>
        <item t="default"/>
      </items>
    </pivotField>
    <pivotField axis="axisPage" multipleItemSelectionAllowed="1" showAll="0">
      <items count="4">
        <item h="1" x="1"/>
        <item x="2"/>
        <item x="0"/>
        <item t="default"/>
      </items>
    </pivotField>
    <pivotField axis="axisPage" numFmtId="14" multipleItemSelectionAllowed="1" showAll="0">
      <items count="57">
        <item h="1" x="16"/>
        <item h="1" x="40"/>
        <item h="1" x="34"/>
        <item h="1" x="25"/>
        <item h="1" x="48"/>
        <item h="1" x="55"/>
        <item x="11"/>
        <item x="41"/>
        <item x="45"/>
        <item x="18"/>
        <item x="20"/>
        <item x="49"/>
        <item x="51"/>
        <item x="54"/>
        <item x="15"/>
        <item x="17"/>
        <item x="38"/>
        <item x="37"/>
        <item x="14"/>
        <item x="10"/>
        <item x="5"/>
        <item x="39"/>
        <item x="13"/>
        <item x="26"/>
        <item x="35"/>
        <item x="43"/>
        <item x="24"/>
        <item x="46"/>
        <item x="19"/>
        <item x="21"/>
        <item x="6"/>
        <item x="53"/>
        <item x="1"/>
        <item x="0"/>
        <item x="42"/>
        <item x="29"/>
        <item x="33"/>
        <item x="4"/>
        <item h="1" x="30"/>
        <item h="1" x="50"/>
        <item h="1" x="32"/>
        <item h="1" x="8"/>
        <item h="1" x="47"/>
        <item h="1" x="3"/>
        <item h="1" x="23"/>
        <item h="1" x="9"/>
        <item h="1" x="44"/>
        <item h="1" x="22"/>
        <item h="1" x="28"/>
        <item h="1" x="12"/>
        <item h="1" x="52"/>
        <item h="1" x="7"/>
        <item h="1" x="2"/>
        <item h="1" x="27"/>
        <item h="1" x="31"/>
        <item h="1" x="36"/>
        <item t="default"/>
      </items>
    </pivotField>
    <pivotField dataField="1" numFmtId="44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5">
    <i>
      <x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5"/>
    </i>
    <i>
      <x v="16"/>
    </i>
    <i>
      <x v="17"/>
    </i>
    <i t="grand">
      <x/>
    </i>
  </colItems>
  <pageFields count="2">
    <pageField fld="2" hier="-1"/>
    <pageField fld="3" hier="-1"/>
  </pageFields>
  <dataFields count="1">
    <dataField name="Contagem de Total Vendid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2EF9-5950-4CCB-BA26-E4C506AD0A27}">
  <dimension ref="A2:H17"/>
  <sheetViews>
    <sheetView showGridLines="0" tabSelected="1" zoomScale="94" workbookViewId="0">
      <selection activeCell="A4" sqref="A4"/>
    </sheetView>
  </sheetViews>
  <sheetFormatPr defaultRowHeight="14.4" x14ac:dyDescent="0.3"/>
  <cols>
    <col min="1" max="1" width="26" style="1" customWidth="1"/>
    <col min="2" max="2" width="39" style="2" customWidth="1"/>
    <col min="3" max="3" width="18.5546875" style="4" customWidth="1"/>
    <col min="5" max="5" width="29.77734375" customWidth="1"/>
    <col min="6" max="6" width="42" customWidth="1"/>
  </cols>
  <sheetData>
    <row r="2" spans="1:8" ht="28.8" x14ac:dyDescent="0.55000000000000004">
      <c r="A2" s="11" t="s">
        <v>35</v>
      </c>
    </row>
    <row r="4" spans="1:8" ht="23.4" x14ac:dyDescent="0.45">
      <c r="A4" s="6" t="s">
        <v>12</v>
      </c>
      <c r="B4" s="6" t="s">
        <v>11</v>
      </c>
      <c r="C4" s="7" t="s">
        <v>24</v>
      </c>
      <c r="D4" s="3"/>
      <c r="E4" s="10" t="s">
        <v>33</v>
      </c>
    </row>
    <row r="5" spans="1:8" ht="33.6" x14ac:dyDescent="0.65">
      <c r="A5" s="30" t="s">
        <v>13</v>
      </c>
      <c r="B5" s="30" t="s">
        <v>0</v>
      </c>
      <c r="C5" s="31">
        <v>23</v>
      </c>
      <c r="D5" s="3"/>
      <c r="E5" s="29">
        <f>COUNTIF(C5:C16,"30")</f>
        <v>3</v>
      </c>
    </row>
    <row r="6" spans="1:8" ht="25.8" x14ac:dyDescent="0.45">
      <c r="A6" s="30" t="s">
        <v>14</v>
      </c>
      <c r="B6" s="30" t="s">
        <v>1</v>
      </c>
      <c r="C6" s="31">
        <v>23</v>
      </c>
      <c r="D6" s="3"/>
      <c r="E6" s="10"/>
      <c r="F6" s="10"/>
    </row>
    <row r="7" spans="1:8" ht="25.8" x14ac:dyDescent="0.45">
      <c r="A7" s="30" t="s">
        <v>14</v>
      </c>
      <c r="B7" s="30" t="s">
        <v>1</v>
      </c>
      <c r="C7" s="31">
        <v>23</v>
      </c>
      <c r="D7" s="3"/>
      <c r="E7" s="10" t="s">
        <v>34</v>
      </c>
      <c r="F7" s="10"/>
      <c r="G7" s="10"/>
    </row>
    <row r="8" spans="1:8" ht="33.6" x14ac:dyDescent="0.65">
      <c r="A8" s="30"/>
      <c r="B8" s="30" t="s">
        <v>2</v>
      </c>
      <c r="C8" s="31">
        <v>26</v>
      </c>
      <c r="D8" s="3"/>
      <c r="E8" s="29">
        <f>COUNTIF(C5:C16,"&lt;30")</f>
        <v>8</v>
      </c>
      <c r="F8" s="10"/>
      <c r="G8" s="10"/>
    </row>
    <row r="9" spans="1:8" ht="25.8" x14ac:dyDescent="0.45">
      <c r="A9" s="30" t="s">
        <v>16</v>
      </c>
      <c r="B9" s="30" t="s">
        <v>3</v>
      </c>
      <c r="C9" s="31">
        <v>26</v>
      </c>
      <c r="D9" s="3"/>
      <c r="E9" s="10"/>
      <c r="F9" s="10"/>
      <c r="G9" s="10"/>
    </row>
    <row r="10" spans="1:8" ht="25.8" x14ac:dyDescent="0.45">
      <c r="A10" s="30" t="s">
        <v>17</v>
      </c>
      <c r="B10" s="30" t="s">
        <v>4</v>
      </c>
      <c r="C10" s="31">
        <v>26</v>
      </c>
      <c r="D10" s="3"/>
      <c r="E10" s="10" t="s">
        <v>97</v>
      </c>
      <c r="F10" s="10"/>
      <c r="G10" s="10"/>
    </row>
    <row r="11" spans="1:8" ht="33.6" x14ac:dyDescent="0.65">
      <c r="A11" s="30" t="s">
        <v>18</v>
      </c>
      <c r="B11" s="30" t="s">
        <v>5</v>
      </c>
      <c r="C11" s="31">
        <v>23</v>
      </c>
      <c r="D11" s="3"/>
      <c r="E11" s="29">
        <f>COUNTIF(C5:C16,"&lt;&gt;30")</f>
        <v>9</v>
      </c>
      <c r="F11" s="10"/>
      <c r="G11" s="10"/>
      <c r="H11" s="10"/>
    </row>
    <row r="12" spans="1:8" ht="25.8" x14ac:dyDescent="0.45">
      <c r="A12" s="30"/>
      <c r="B12" s="30" t="s">
        <v>6</v>
      </c>
      <c r="C12" s="31">
        <v>30</v>
      </c>
      <c r="D12" s="3"/>
      <c r="E12" s="10"/>
      <c r="F12" s="10"/>
      <c r="G12" s="10"/>
      <c r="H12" s="10"/>
    </row>
    <row r="13" spans="1:8" ht="25.8" x14ac:dyDescent="0.45">
      <c r="A13" s="30" t="s">
        <v>20</v>
      </c>
      <c r="B13" s="30" t="s">
        <v>7</v>
      </c>
      <c r="C13" s="31">
        <v>23</v>
      </c>
      <c r="D13" s="3"/>
      <c r="E13" s="10" t="s">
        <v>98</v>
      </c>
      <c r="F13" s="10"/>
      <c r="G13" s="10"/>
      <c r="H13" s="10"/>
    </row>
    <row r="14" spans="1:8" ht="33.6" x14ac:dyDescent="0.65">
      <c r="A14" s="30" t="s">
        <v>21</v>
      </c>
      <c r="B14" s="30" t="s">
        <v>8</v>
      </c>
      <c r="C14" s="31">
        <v>30</v>
      </c>
      <c r="D14" s="3"/>
      <c r="E14" s="29">
        <f>COUNTIF(A5:A16,"")</f>
        <v>2</v>
      </c>
      <c r="F14" s="10"/>
      <c r="G14" s="10"/>
      <c r="H14" s="10"/>
    </row>
    <row r="15" spans="1:8" ht="25.8" x14ac:dyDescent="0.45">
      <c r="A15" s="30" t="s">
        <v>22</v>
      </c>
      <c r="B15" s="30" t="s">
        <v>9</v>
      </c>
      <c r="C15" s="31">
        <v>45</v>
      </c>
      <c r="D15" s="3"/>
      <c r="E15" s="10"/>
      <c r="F15" s="10"/>
      <c r="G15" s="10"/>
      <c r="H15" s="10"/>
    </row>
    <row r="16" spans="1:8" ht="25.8" x14ac:dyDescent="0.45">
      <c r="A16" s="30" t="s">
        <v>23</v>
      </c>
      <c r="B16" s="30" t="s">
        <v>10</v>
      </c>
      <c r="C16" s="31">
        <v>30</v>
      </c>
      <c r="D16" s="3"/>
      <c r="E16" s="10" t="s">
        <v>99</v>
      </c>
      <c r="F16" s="3"/>
    </row>
    <row r="17" spans="5:5" ht="33.6" x14ac:dyDescent="0.65">
      <c r="E17" s="29">
        <f>COUNTIF(A5:A16,"&lt;&gt;"&amp;"")</f>
        <v>10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DD713-B3FA-449E-86BA-B800A6646892}">
  <dimension ref="A2:G17"/>
  <sheetViews>
    <sheetView showGridLines="0" zoomScale="94" workbookViewId="0">
      <selection activeCell="A4" sqref="A4"/>
    </sheetView>
  </sheetViews>
  <sheetFormatPr defaultRowHeight="14.4" x14ac:dyDescent="0.3"/>
  <cols>
    <col min="1" max="1" width="39" style="2" customWidth="1"/>
    <col min="2" max="2" width="18.5546875" style="4" customWidth="1"/>
    <col min="3" max="3" width="30.5546875" style="4" customWidth="1"/>
    <col min="5" max="5" width="29.77734375" customWidth="1"/>
    <col min="6" max="6" width="23" customWidth="1"/>
    <col min="7" max="7" width="11.77734375" bestFit="1" customWidth="1"/>
  </cols>
  <sheetData>
    <row r="2" spans="1:7" ht="28.8" x14ac:dyDescent="0.55000000000000004">
      <c r="A2" s="11" t="s">
        <v>32</v>
      </c>
    </row>
    <row r="4" spans="1:7" ht="23.4" x14ac:dyDescent="0.45">
      <c r="A4" s="6" t="s">
        <v>11</v>
      </c>
      <c r="B4" s="7" t="s">
        <v>24</v>
      </c>
      <c r="C4" s="8" t="s">
        <v>25</v>
      </c>
      <c r="D4" s="3"/>
      <c r="E4" s="10" t="s">
        <v>51</v>
      </c>
    </row>
    <row r="5" spans="1:7" ht="33.6" x14ac:dyDescent="0.65">
      <c r="A5" s="30" t="s">
        <v>47</v>
      </c>
      <c r="B5" s="31">
        <v>23</v>
      </c>
      <c r="C5" s="32">
        <v>2800</v>
      </c>
      <c r="D5" s="3"/>
      <c r="E5" s="29"/>
    </row>
    <row r="6" spans="1:7" ht="25.8" x14ac:dyDescent="0.45">
      <c r="A6" s="30" t="s">
        <v>1</v>
      </c>
      <c r="B6" s="31">
        <v>23</v>
      </c>
      <c r="C6" s="32">
        <v>2000</v>
      </c>
      <c r="D6" s="3"/>
      <c r="E6" s="10"/>
    </row>
    <row r="7" spans="1:7" ht="25.8" x14ac:dyDescent="0.45">
      <c r="A7" s="30" t="s">
        <v>48</v>
      </c>
      <c r="B7" s="31">
        <v>26</v>
      </c>
      <c r="C7" s="32">
        <v>2500</v>
      </c>
      <c r="D7" s="3"/>
      <c r="E7" s="10" t="s">
        <v>52</v>
      </c>
    </row>
    <row r="8" spans="1:7" ht="33.6" x14ac:dyDescent="0.65">
      <c r="A8" s="30" t="s">
        <v>2</v>
      </c>
      <c r="B8" s="31">
        <v>26</v>
      </c>
      <c r="C8" s="32">
        <v>3000</v>
      </c>
      <c r="D8" s="3"/>
      <c r="E8" s="29"/>
    </row>
    <row r="9" spans="1:7" ht="25.8" x14ac:dyDescent="0.45">
      <c r="A9" s="30" t="s">
        <v>3</v>
      </c>
      <c r="B9" s="31">
        <v>26</v>
      </c>
      <c r="C9" s="32">
        <v>2000</v>
      </c>
      <c r="D9" s="3"/>
      <c r="E9" s="10"/>
    </row>
    <row r="10" spans="1:7" ht="25.8" x14ac:dyDescent="0.45">
      <c r="A10" s="30" t="s">
        <v>4</v>
      </c>
      <c r="B10" s="31">
        <v>26</v>
      </c>
      <c r="C10" s="32">
        <v>2000</v>
      </c>
      <c r="D10" s="3"/>
      <c r="E10" s="10" t="s">
        <v>56</v>
      </c>
    </row>
    <row r="11" spans="1:7" ht="33.6" x14ac:dyDescent="0.65">
      <c r="A11" s="30" t="s">
        <v>53</v>
      </c>
      <c r="B11" s="31">
        <v>23</v>
      </c>
      <c r="C11" s="32">
        <v>2000</v>
      </c>
      <c r="D11" s="3"/>
      <c r="E11" s="29"/>
    </row>
    <row r="12" spans="1:7" ht="25.8" x14ac:dyDescent="0.4">
      <c r="A12" s="30" t="s">
        <v>50</v>
      </c>
      <c r="B12" s="31">
        <v>30</v>
      </c>
      <c r="C12" s="32">
        <v>5000</v>
      </c>
      <c r="D12" s="3"/>
    </row>
    <row r="13" spans="1:7" ht="25.8" x14ac:dyDescent="0.45">
      <c r="A13" s="30" t="s">
        <v>49</v>
      </c>
      <c r="B13" s="31">
        <v>30</v>
      </c>
      <c r="C13" s="32">
        <v>1500</v>
      </c>
      <c r="D13" s="3"/>
      <c r="E13" s="10" t="s">
        <v>57</v>
      </c>
    </row>
    <row r="14" spans="1:7" ht="25.8" x14ac:dyDescent="0.45">
      <c r="A14" s="30" t="s">
        <v>8</v>
      </c>
      <c r="B14" s="31">
        <v>30</v>
      </c>
      <c r="C14" s="32">
        <v>5000</v>
      </c>
      <c r="D14" s="3"/>
      <c r="E14" s="7" t="s">
        <v>24</v>
      </c>
      <c r="F14" s="7" t="s">
        <v>54</v>
      </c>
      <c r="G14" s="7" t="s">
        <v>55</v>
      </c>
    </row>
    <row r="15" spans="1:7" ht="33.6" x14ac:dyDescent="0.65">
      <c r="A15" s="30" t="s">
        <v>9</v>
      </c>
      <c r="B15" s="31">
        <v>30</v>
      </c>
      <c r="C15" s="32">
        <v>4000</v>
      </c>
      <c r="D15" s="3"/>
      <c r="E15" s="33">
        <v>23</v>
      </c>
      <c r="F15" s="29"/>
      <c r="G15" s="29"/>
    </row>
    <row r="16" spans="1:7" ht="33.6" x14ac:dyDescent="0.65">
      <c r="A16" s="30" t="s">
        <v>10</v>
      </c>
      <c r="B16" s="31">
        <v>30</v>
      </c>
      <c r="C16" s="32">
        <v>4000</v>
      </c>
      <c r="D16" s="3"/>
      <c r="E16" s="33">
        <v>26</v>
      </c>
      <c r="F16" s="29"/>
      <c r="G16" s="29"/>
    </row>
    <row r="17" spans="5:7" ht="33.6" x14ac:dyDescent="0.65">
      <c r="E17" s="33">
        <v>30</v>
      </c>
      <c r="F17" s="29"/>
      <c r="G17" s="29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C7099-9F3B-4E2B-B141-90AED8AF4F1B}">
  <dimension ref="A2:Z80"/>
  <sheetViews>
    <sheetView showGridLines="0" zoomScale="94" workbookViewId="0">
      <selection activeCell="A6" sqref="A6"/>
    </sheetView>
  </sheetViews>
  <sheetFormatPr defaultRowHeight="14.4" x14ac:dyDescent="0.3"/>
  <cols>
    <col min="1" max="1" width="37.88671875" style="1" customWidth="1"/>
    <col min="2" max="2" width="37.88671875" style="2" customWidth="1"/>
    <col min="3" max="3" width="30.88671875" style="2" customWidth="1"/>
    <col min="4" max="4" width="37.88671875" style="2" customWidth="1"/>
    <col min="5" max="5" width="29.109375" customWidth="1"/>
    <col min="7" max="7" width="23.6640625" bestFit="1" customWidth="1"/>
    <col min="8" max="8" width="21.88671875" bestFit="1" customWidth="1"/>
    <col min="9" max="9" width="19.5546875" bestFit="1" customWidth="1"/>
    <col min="10" max="12" width="19.109375" bestFit="1" customWidth="1"/>
    <col min="13" max="13" width="23.88671875" bestFit="1" customWidth="1"/>
    <col min="14" max="14" width="19.44140625" bestFit="1" customWidth="1"/>
    <col min="15" max="15" width="33.109375" bestFit="1" customWidth="1"/>
    <col min="16" max="18" width="19.109375" bestFit="1" customWidth="1"/>
    <col min="19" max="19" width="26.33203125" bestFit="1" customWidth="1"/>
    <col min="20" max="20" width="31" bestFit="1" customWidth="1"/>
    <col min="21" max="25" width="19.109375" bestFit="1" customWidth="1"/>
    <col min="26" max="26" width="20.77734375" bestFit="1" customWidth="1"/>
  </cols>
  <sheetData>
    <row r="2" spans="1:26" ht="23.4" x14ac:dyDescent="0.45">
      <c r="H2" s="28" t="s">
        <v>94</v>
      </c>
    </row>
    <row r="3" spans="1:26" ht="28.8" x14ac:dyDescent="0.55000000000000004">
      <c r="A3" s="16"/>
      <c r="B3" s="16" t="s">
        <v>41</v>
      </c>
      <c r="H3" s="28"/>
    </row>
    <row r="4" spans="1:26" ht="28.8" x14ac:dyDescent="0.55000000000000004">
      <c r="A4" s="16"/>
      <c r="H4" s="10" t="s">
        <v>95</v>
      </c>
    </row>
    <row r="5" spans="1:26" ht="23.4" x14ac:dyDescent="0.45">
      <c r="H5" s="10" t="s">
        <v>96</v>
      </c>
    </row>
    <row r="6" spans="1:26" ht="25.8" x14ac:dyDescent="0.5">
      <c r="A6" s="17" t="s">
        <v>58</v>
      </c>
      <c r="B6" s="18" t="s">
        <v>59</v>
      </c>
      <c r="C6" s="18" t="s">
        <v>90</v>
      </c>
      <c r="D6" s="18" t="s">
        <v>89</v>
      </c>
      <c r="E6" s="19" t="s">
        <v>60</v>
      </c>
      <c r="G6" s="10"/>
      <c r="H6" s="10"/>
    </row>
    <row r="7" spans="1:26" ht="25.8" x14ac:dyDescent="0.5">
      <c r="A7" s="20" t="s">
        <v>61</v>
      </c>
      <c r="B7" s="21" t="s">
        <v>62</v>
      </c>
      <c r="C7" s="21" t="s">
        <v>91</v>
      </c>
      <c r="D7" s="21">
        <v>45006</v>
      </c>
      <c r="E7" s="22">
        <v>1761</v>
      </c>
      <c r="G7" s="23"/>
    </row>
    <row r="8" spans="1:26" ht="25.8" x14ac:dyDescent="0.5">
      <c r="A8" s="20" t="s">
        <v>63</v>
      </c>
      <c r="B8" s="21" t="s">
        <v>64</v>
      </c>
      <c r="C8" s="21" t="s">
        <v>93</v>
      </c>
      <c r="D8" s="21">
        <v>45005</v>
      </c>
      <c r="E8" s="22">
        <v>963</v>
      </c>
      <c r="H8" s="24" t="s">
        <v>65</v>
      </c>
      <c r="I8" s="24" t="s">
        <v>66</v>
      </c>
      <c r="J8" s="24" t="s">
        <v>67</v>
      </c>
      <c r="K8" s="24" t="s">
        <v>68</v>
      </c>
      <c r="L8" s="24" t="s">
        <v>69</v>
      </c>
      <c r="M8" s="24" t="s">
        <v>64</v>
      </c>
      <c r="N8" s="24" t="s">
        <v>70</v>
      </c>
      <c r="O8" s="24" t="s">
        <v>71</v>
      </c>
      <c r="P8" s="24" t="s">
        <v>72</v>
      </c>
      <c r="Q8" s="24" t="s">
        <v>73</v>
      </c>
      <c r="R8" s="24" t="s">
        <v>74</v>
      </c>
      <c r="S8" s="24" t="s">
        <v>75</v>
      </c>
      <c r="T8" s="24" t="s">
        <v>76</v>
      </c>
      <c r="U8" s="24" t="s">
        <v>77</v>
      </c>
      <c r="V8" s="24" t="s">
        <v>78</v>
      </c>
      <c r="W8" s="24" t="s">
        <v>79</v>
      </c>
      <c r="X8" s="24" t="s">
        <v>62</v>
      </c>
      <c r="Y8" s="24" t="s">
        <v>80</v>
      </c>
      <c r="Z8" s="24" t="s">
        <v>88</v>
      </c>
    </row>
    <row r="9" spans="1:26" ht="25.8" x14ac:dyDescent="0.5">
      <c r="A9" s="20" t="s">
        <v>82</v>
      </c>
      <c r="B9" s="21" t="s">
        <v>70</v>
      </c>
      <c r="C9" s="21" t="s">
        <v>92</v>
      </c>
      <c r="D9" s="21">
        <v>45072</v>
      </c>
      <c r="E9" s="22">
        <v>1643</v>
      </c>
      <c r="G9" s="25" t="s">
        <v>83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7">
        <f>SUM(H9:Y9)</f>
        <v>0</v>
      </c>
    </row>
    <row r="10" spans="1:26" ht="25.8" x14ac:dyDescent="0.5">
      <c r="A10" s="20" t="s">
        <v>83</v>
      </c>
      <c r="B10" s="21" t="s">
        <v>65</v>
      </c>
      <c r="C10" s="21" t="s">
        <v>91</v>
      </c>
      <c r="D10" s="21">
        <v>45042</v>
      </c>
      <c r="E10" s="22">
        <v>834</v>
      </c>
      <c r="G10" s="25" t="s">
        <v>82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7">
        <f t="shared" ref="Z10:Z16" si="0">SUM(H10:Y10)</f>
        <v>0</v>
      </c>
    </row>
    <row r="11" spans="1:26" ht="25.8" x14ac:dyDescent="0.5">
      <c r="A11" s="20" t="s">
        <v>84</v>
      </c>
      <c r="B11" s="21" t="s">
        <v>71</v>
      </c>
      <c r="C11" s="21" t="s">
        <v>92</v>
      </c>
      <c r="D11" s="21">
        <v>45012</v>
      </c>
      <c r="E11" s="22">
        <v>866</v>
      </c>
      <c r="G11" s="25" t="s">
        <v>85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7">
        <f t="shared" si="0"/>
        <v>0</v>
      </c>
    </row>
    <row r="12" spans="1:26" ht="25.8" x14ac:dyDescent="0.5">
      <c r="A12" s="20" t="s">
        <v>85</v>
      </c>
      <c r="B12" s="21" t="s">
        <v>68</v>
      </c>
      <c r="C12" s="21" t="s">
        <v>91</v>
      </c>
      <c r="D12" s="21">
        <v>44987</v>
      </c>
      <c r="E12" s="22">
        <v>1320</v>
      </c>
      <c r="G12" s="25" t="s">
        <v>86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7">
        <f t="shared" si="0"/>
        <v>0</v>
      </c>
    </row>
    <row r="13" spans="1:26" ht="25.8" x14ac:dyDescent="0.5">
      <c r="A13" s="20" t="s">
        <v>61</v>
      </c>
      <c r="B13" s="21" t="s">
        <v>75</v>
      </c>
      <c r="C13" s="21" t="s">
        <v>93</v>
      </c>
      <c r="D13" s="21">
        <v>45003</v>
      </c>
      <c r="E13" s="22">
        <v>1130</v>
      </c>
      <c r="G13" s="25" t="s">
        <v>61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7">
        <f t="shared" si="0"/>
        <v>0</v>
      </c>
    </row>
    <row r="14" spans="1:26" ht="25.8" x14ac:dyDescent="0.5">
      <c r="A14" s="20" t="s">
        <v>63</v>
      </c>
      <c r="B14" s="21" t="s">
        <v>66</v>
      </c>
      <c r="C14" s="21" t="s">
        <v>93</v>
      </c>
      <c r="D14" s="21">
        <v>45070</v>
      </c>
      <c r="E14" s="22">
        <v>1468</v>
      </c>
      <c r="G14" s="25" t="s">
        <v>63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7">
        <f t="shared" si="0"/>
        <v>0</v>
      </c>
    </row>
    <row r="15" spans="1:26" ht="25.8" x14ac:dyDescent="0.5">
      <c r="A15" s="20" t="s">
        <v>82</v>
      </c>
      <c r="B15" s="21" t="s">
        <v>76</v>
      </c>
      <c r="C15" s="21" t="s">
        <v>92</v>
      </c>
      <c r="D15" s="21">
        <v>45012</v>
      </c>
      <c r="E15" s="22">
        <v>577</v>
      </c>
      <c r="G15" s="25" t="s">
        <v>84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7">
        <f t="shared" si="0"/>
        <v>0</v>
      </c>
    </row>
    <row r="16" spans="1:26" ht="25.8" x14ac:dyDescent="0.5">
      <c r="A16" s="20" t="s">
        <v>83</v>
      </c>
      <c r="B16" s="21" t="s">
        <v>80</v>
      </c>
      <c r="C16" s="21" t="s">
        <v>91</v>
      </c>
      <c r="D16" s="21">
        <v>45037</v>
      </c>
      <c r="E16" s="22">
        <v>1009</v>
      </c>
      <c r="G16" s="25" t="s">
        <v>87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7">
        <f t="shared" si="0"/>
        <v>0</v>
      </c>
    </row>
    <row r="17" spans="1:26" ht="25.8" x14ac:dyDescent="0.5">
      <c r="A17" s="20" t="s">
        <v>61</v>
      </c>
      <c r="B17" s="21" t="s">
        <v>69</v>
      </c>
      <c r="C17" s="21" t="s">
        <v>91</v>
      </c>
      <c r="D17" s="21">
        <v>45052</v>
      </c>
      <c r="E17" s="22">
        <v>1591</v>
      </c>
      <c r="G17" s="25" t="s">
        <v>81</v>
      </c>
      <c r="H17" s="27">
        <f>SUM(H9:H16)</f>
        <v>0</v>
      </c>
      <c r="I17" s="27">
        <f t="shared" ref="I17:Z17" si="1">SUM(I9:I16)</f>
        <v>0</v>
      </c>
      <c r="J17" s="27">
        <f t="shared" si="1"/>
        <v>0</v>
      </c>
      <c r="K17" s="27">
        <f t="shared" si="1"/>
        <v>0</v>
      </c>
      <c r="L17" s="27">
        <f t="shared" si="1"/>
        <v>0</v>
      </c>
      <c r="M17" s="27">
        <f t="shared" si="1"/>
        <v>0</v>
      </c>
      <c r="N17" s="27">
        <f t="shared" si="1"/>
        <v>0</v>
      </c>
      <c r="O17" s="27">
        <f t="shared" si="1"/>
        <v>0</v>
      </c>
      <c r="P17" s="27">
        <f t="shared" si="1"/>
        <v>0</v>
      </c>
      <c r="Q17" s="27">
        <f t="shared" si="1"/>
        <v>0</v>
      </c>
      <c r="R17" s="27">
        <f t="shared" si="1"/>
        <v>0</v>
      </c>
      <c r="S17" s="27">
        <f t="shared" si="1"/>
        <v>0</v>
      </c>
      <c r="T17" s="27">
        <f t="shared" si="1"/>
        <v>0</v>
      </c>
      <c r="U17" s="27">
        <f t="shared" si="1"/>
        <v>0</v>
      </c>
      <c r="V17" s="27">
        <f t="shared" si="1"/>
        <v>0</v>
      </c>
      <c r="W17" s="27">
        <f t="shared" si="1"/>
        <v>0</v>
      </c>
      <c r="X17" s="27">
        <f t="shared" si="1"/>
        <v>0</v>
      </c>
      <c r="Y17" s="27">
        <f t="shared" si="1"/>
        <v>0</v>
      </c>
      <c r="Z17" s="27">
        <f t="shared" si="1"/>
        <v>0</v>
      </c>
    </row>
    <row r="18" spans="1:26" ht="25.8" x14ac:dyDescent="0.5">
      <c r="A18" s="20" t="s">
        <v>63</v>
      </c>
      <c r="B18" s="21" t="s">
        <v>72</v>
      </c>
      <c r="C18" s="21" t="s">
        <v>91</v>
      </c>
      <c r="D18" s="21">
        <v>44986</v>
      </c>
      <c r="E18" s="22">
        <v>1421</v>
      </c>
    </row>
    <row r="19" spans="1:26" ht="25.8" x14ac:dyDescent="0.5">
      <c r="A19" s="20" t="s">
        <v>82</v>
      </c>
      <c r="B19" s="21" t="s">
        <v>79</v>
      </c>
      <c r="C19" s="21" t="s">
        <v>92</v>
      </c>
      <c r="D19" s="21">
        <v>44958</v>
      </c>
      <c r="E19" s="22">
        <v>1860</v>
      </c>
    </row>
    <row r="20" spans="1:26" ht="25.8" x14ac:dyDescent="0.5">
      <c r="A20" s="20" t="s">
        <v>83</v>
      </c>
      <c r="B20" s="21" t="s">
        <v>78</v>
      </c>
      <c r="C20" s="21" t="s">
        <v>91</v>
      </c>
      <c r="D20" s="21">
        <v>45067</v>
      </c>
      <c r="E20" s="22">
        <v>1251</v>
      </c>
    </row>
    <row r="21" spans="1:26" ht="25.8" x14ac:dyDescent="0.5">
      <c r="A21" s="20" t="s">
        <v>63</v>
      </c>
      <c r="B21" s="21" t="s">
        <v>74</v>
      </c>
      <c r="C21" s="21" t="s">
        <v>93</v>
      </c>
      <c r="D21" s="21">
        <v>45005</v>
      </c>
      <c r="E21" s="22">
        <v>1261</v>
      </c>
    </row>
    <row r="22" spans="1:26" ht="25.8" x14ac:dyDescent="0.5">
      <c r="A22" s="20" t="s">
        <v>87</v>
      </c>
      <c r="B22" s="21" t="s">
        <v>62</v>
      </c>
      <c r="C22" s="21" t="s">
        <v>93</v>
      </c>
      <c r="D22" s="21">
        <v>44989</v>
      </c>
      <c r="E22" s="22">
        <v>1083</v>
      </c>
    </row>
    <row r="23" spans="1:26" ht="25.8" x14ac:dyDescent="0.5">
      <c r="A23" s="20" t="s">
        <v>86</v>
      </c>
      <c r="B23" s="21" t="s">
        <v>64</v>
      </c>
      <c r="C23" s="21" t="s">
        <v>92</v>
      </c>
      <c r="D23" s="21">
        <v>44981</v>
      </c>
      <c r="E23" s="22">
        <v>652</v>
      </c>
    </row>
    <row r="24" spans="1:26" ht="25.8" x14ac:dyDescent="0.5">
      <c r="A24" s="20" t="s">
        <v>63</v>
      </c>
      <c r="B24" s="21" t="s">
        <v>70</v>
      </c>
      <c r="C24" s="21" t="s">
        <v>91</v>
      </c>
      <c r="D24" s="21">
        <v>44976</v>
      </c>
      <c r="E24" s="22">
        <v>989</v>
      </c>
    </row>
    <row r="25" spans="1:26" ht="25.8" x14ac:dyDescent="0.5">
      <c r="A25" s="20" t="s">
        <v>82</v>
      </c>
      <c r="B25" s="21" t="s">
        <v>65</v>
      </c>
      <c r="C25" s="21" t="s">
        <v>92</v>
      </c>
      <c r="D25" s="21">
        <v>44935</v>
      </c>
      <c r="E25" s="22">
        <v>1127</v>
      </c>
    </row>
    <row r="26" spans="1:26" ht="25.8" x14ac:dyDescent="0.5">
      <c r="A26" s="20" t="s">
        <v>61</v>
      </c>
      <c r="B26" s="21" t="s">
        <v>71</v>
      </c>
      <c r="C26" s="21" t="s">
        <v>92</v>
      </c>
      <c r="D26" s="21">
        <v>44977</v>
      </c>
      <c r="E26" s="22">
        <v>1568</v>
      </c>
    </row>
    <row r="27" spans="1:26" ht="25.8" x14ac:dyDescent="0.5">
      <c r="A27" s="20" t="s">
        <v>85</v>
      </c>
      <c r="B27" s="21" t="s">
        <v>68</v>
      </c>
      <c r="C27" s="21" t="s">
        <v>91</v>
      </c>
      <c r="D27" s="21">
        <v>44963</v>
      </c>
      <c r="E27" s="22">
        <v>1763</v>
      </c>
    </row>
    <row r="28" spans="1:26" ht="25.8" x14ac:dyDescent="0.5">
      <c r="A28" s="20" t="s">
        <v>61</v>
      </c>
      <c r="B28" s="21" t="s">
        <v>75</v>
      </c>
      <c r="C28" s="21" t="s">
        <v>91</v>
      </c>
      <c r="D28" s="21">
        <v>45037</v>
      </c>
      <c r="E28" s="22">
        <v>593</v>
      </c>
    </row>
    <row r="29" spans="1:26" ht="25.8" x14ac:dyDescent="0.5">
      <c r="A29" s="20" t="s">
        <v>63</v>
      </c>
      <c r="B29" s="21" t="s">
        <v>66</v>
      </c>
      <c r="C29" s="21" t="s">
        <v>93</v>
      </c>
      <c r="D29" s="21">
        <v>45001</v>
      </c>
      <c r="E29" s="22">
        <v>1674</v>
      </c>
    </row>
    <row r="30" spans="1:26" ht="25.8" x14ac:dyDescent="0.5">
      <c r="A30" s="20" t="s">
        <v>82</v>
      </c>
      <c r="B30" s="21" t="s">
        <v>76</v>
      </c>
      <c r="C30" s="21" t="s">
        <v>91</v>
      </c>
      <c r="D30" s="21">
        <v>44970</v>
      </c>
      <c r="E30" s="22">
        <v>1820</v>
      </c>
    </row>
    <row r="31" spans="1:26" ht="25.8" x14ac:dyDescent="0.5">
      <c r="A31" s="20" t="s">
        <v>83</v>
      </c>
      <c r="B31" s="21" t="s">
        <v>80</v>
      </c>
      <c r="C31" s="21" t="s">
        <v>91</v>
      </c>
      <c r="D31" s="21">
        <v>45002</v>
      </c>
      <c r="E31" s="22">
        <v>682</v>
      </c>
    </row>
    <row r="32" spans="1:26" ht="25.8" x14ac:dyDescent="0.5">
      <c r="A32" s="20" t="s">
        <v>63</v>
      </c>
      <c r="B32" s="21" t="s">
        <v>69</v>
      </c>
      <c r="C32" s="21" t="s">
        <v>92</v>
      </c>
      <c r="D32" s="21">
        <v>45058</v>
      </c>
      <c r="E32" s="22">
        <v>597</v>
      </c>
    </row>
    <row r="33" spans="1:5" ht="25.8" x14ac:dyDescent="0.5">
      <c r="A33" s="20" t="s">
        <v>82</v>
      </c>
      <c r="B33" s="21" t="s">
        <v>72</v>
      </c>
      <c r="C33" s="21" t="s">
        <v>91</v>
      </c>
      <c r="D33" s="21">
        <v>45048</v>
      </c>
      <c r="E33" s="22">
        <v>947</v>
      </c>
    </row>
    <row r="34" spans="1:5" ht="25.8" x14ac:dyDescent="0.5">
      <c r="A34" s="20" t="s">
        <v>83</v>
      </c>
      <c r="B34" s="21" t="s">
        <v>79</v>
      </c>
      <c r="C34" s="21" t="s">
        <v>93</v>
      </c>
      <c r="D34" s="21">
        <v>44993</v>
      </c>
      <c r="E34" s="22">
        <v>723</v>
      </c>
    </row>
    <row r="35" spans="1:5" ht="25.8" x14ac:dyDescent="0.5">
      <c r="A35" s="20" t="s">
        <v>87</v>
      </c>
      <c r="B35" s="21" t="s">
        <v>76</v>
      </c>
      <c r="C35" s="21" t="s">
        <v>91</v>
      </c>
      <c r="D35" s="21">
        <v>44954</v>
      </c>
      <c r="E35" s="22">
        <v>1819</v>
      </c>
    </row>
    <row r="36" spans="1:5" ht="25.8" x14ac:dyDescent="0.5">
      <c r="A36" s="20" t="s">
        <v>87</v>
      </c>
      <c r="B36" s="21" t="s">
        <v>80</v>
      </c>
      <c r="C36" s="21" t="s">
        <v>92</v>
      </c>
      <c r="D36" s="21">
        <v>44990</v>
      </c>
      <c r="E36" s="22">
        <v>862</v>
      </c>
    </row>
    <row r="37" spans="1:5" ht="25.8" x14ac:dyDescent="0.5">
      <c r="A37" s="20" t="s">
        <v>86</v>
      </c>
      <c r="B37" s="21" t="s">
        <v>67</v>
      </c>
      <c r="C37" s="21" t="s">
        <v>91</v>
      </c>
      <c r="D37" s="21">
        <v>45073</v>
      </c>
      <c r="E37" s="22">
        <v>1976</v>
      </c>
    </row>
    <row r="38" spans="1:5" ht="25.8" x14ac:dyDescent="0.5">
      <c r="A38" s="20" t="s">
        <v>86</v>
      </c>
      <c r="B38" s="21" t="s">
        <v>77</v>
      </c>
      <c r="C38" s="21" t="s">
        <v>91</v>
      </c>
      <c r="D38" s="21">
        <v>45063</v>
      </c>
      <c r="E38" s="22">
        <v>1024</v>
      </c>
    </row>
    <row r="39" spans="1:5" ht="25.8" x14ac:dyDescent="0.5">
      <c r="A39" s="20" t="s">
        <v>85</v>
      </c>
      <c r="B39" s="21" t="s">
        <v>65</v>
      </c>
      <c r="C39" s="21" t="s">
        <v>91</v>
      </c>
      <c r="D39" s="21">
        <v>45073</v>
      </c>
      <c r="E39" s="22">
        <v>520</v>
      </c>
    </row>
    <row r="40" spans="1:5" ht="25.8" x14ac:dyDescent="0.5">
      <c r="A40" s="20" t="s">
        <v>85</v>
      </c>
      <c r="B40" s="21" t="s">
        <v>70</v>
      </c>
      <c r="C40" s="21" t="s">
        <v>92</v>
      </c>
      <c r="D40" s="21">
        <v>45006</v>
      </c>
      <c r="E40" s="22">
        <v>1459</v>
      </c>
    </row>
    <row r="41" spans="1:5" ht="25.8" x14ac:dyDescent="0.5">
      <c r="A41" s="20" t="s">
        <v>85</v>
      </c>
      <c r="B41" s="21" t="s">
        <v>73</v>
      </c>
      <c r="C41" s="21" t="s">
        <v>91</v>
      </c>
      <c r="D41" s="21">
        <v>45009</v>
      </c>
      <c r="E41" s="22">
        <v>1010</v>
      </c>
    </row>
    <row r="42" spans="1:5" ht="25.8" x14ac:dyDescent="0.5">
      <c r="A42" s="20" t="s">
        <v>84</v>
      </c>
      <c r="B42" s="21" t="s">
        <v>79</v>
      </c>
      <c r="C42" s="21" t="s">
        <v>92</v>
      </c>
      <c r="D42" s="21">
        <v>45027</v>
      </c>
      <c r="E42" s="22">
        <v>1274</v>
      </c>
    </row>
    <row r="43" spans="1:5" ht="25.8" x14ac:dyDescent="0.5">
      <c r="A43" s="20" t="s">
        <v>84</v>
      </c>
      <c r="B43" s="21" t="s">
        <v>70</v>
      </c>
      <c r="C43" s="21" t="s">
        <v>91</v>
      </c>
      <c r="D43" s="21">
        <v>45074</v>
      </c>
      <c r="E43" s="22">
        <v>818</v>
      </c>
    </row>
    <row r="44" spans="1:5" ht="25.8" x14ac:dyDescent="0.5">
      <c r="A44" s="20" t="s">
        <v>61</v>
      </c>
      <c r="B44" s="21" t="s">
        <v>62</v>
      </c>
      <c r="C44" s="21" t="s">
        <v>92</v>
      </c>
      <c r="D44" s="21">
        <v>45036</v>
      </c>
      <c r="E44" s="22">
        <v>1348</v>
      </c>
    </row>
    <row r="45" spans="1:5" ht="25.8" x14ac:dyDescent="0.5">
      <c r="A45" s="20" t="s">
        <v>63</v>
      </c>
      <c r="B45" s="21" t="s">
        <v>64</v>
      </c>
      <c r="C45" s="21" t="s">
        <v>91</v>
      </c>
      <c r="D45" s="21">
        <v>45010</v>
      </c>
      <c r="E45" s="22">
        <v>754</v>
      </c>
    </row>
    <row r="46" spans="1:5" ht="25.8" x14ac:dyDescent="0.5">
      <c r="A46" s="20" t="s">
        <v>82</v>
      </c>
      <c r="B46" s="21" t="s">
        <v>70</v>
      </c>
      <c r="C46" s="21" t="s">
        <v>92</v>
      </c>
      <c r="D46" s="21">
        <v>44945</v>
      </c>
      <c r="E46" s="22">
        <v>854</v>
      </c>
    </row>
    <row r="47" spans="1:5" ht="25.8" x14ac:dyDescent="0.5">
      <c r="A47" s="20" t="s">
        <v>83</v>
      </c>
      <c r="B47" s="21" t="s">
        <v>65</v>
      </c>
      <c r="C47" s="21" t="s">
        <v>91</v>
      </c>
      <c r="D47" s="21">
        <v>44991</v>
      </c>
      <c r="E47" s="22">
        <v>1688</v>
      </c>
    </row>
    <row r="48" spans="1:5" ht="25.8" x14ac:dyDescent="0.5">
      <c r="A48" s="20" t="s">
        <v>84</v>
      </c>
      <c r="B48" s="21" t="s">
        <v>71</v>
      </c>
      <c r="C48" s="21" t="s">
        <v>93</v>
      </c>
      <c r="D48" s="21">
        <v>45076</v>
      </c>
      <c r="E48" s="22">
        <v>1079</v>
      </c>
    </row>
    <row r="49" spans="1:5" ht="25.8" x14ac:dyDescent="0.5">
      <c r="A49" s="20" t="s">
        <v>85</v>
      </c>
      <c r="B49" s="21" t="s">
        <v>68</v>
      </c>
      <c r="C49" s="21" t="s">
        <v>92</v>
      </c>
      <c r="D49" s="21">
        <v>44980</v>
      </c>
      <c r="E49" s="22">
        <v>1977</v>
      </c>
    </row>
    <row r="50" spans="1:5" ht="25.8" x14ac:dyDescent="0.5">
      <c r="A50" s="20" t="s">
        <v>61</v>
      </c>
      <c r="B50" s="21" t="s">
        <v>75</v>
      </c>
      <c r="C50" s="21" t="s">
        <v>91</v>
      </c>
      <c r="D50" s="21">
        <v>44976</v>
      </c>
      <c r="E50" s="22">
        <v>1253</v>
      </c>
    </row>
    <row r="51" spans="1:5" ht="25.8" x14ac:dyDescent="0.5">
      <c r="A51" s="20" t="s">
        <v>63</v>
      </c>
      <c r="B51" s="21" t="s">
        <v>66</v>
      </c>
      <c r="C51" s="21" t="s">
        <v>91</v>
      </c>
      <c r="D51" s="21">
        <v>45073</v>
      </c>
      <c r="E51" s="22">
        <v>1559</v>
      </c>
    </row>
    <row r="52" spans="1:5" ht="25.8" x14ac:dyDescent="0.5">
      <c r="A52" s="20" t="s">
        <v>82</v>
      </c>
      <c r="B52" s="21" t="s">
        <v>76</v>
      </c>
      <c r="C52" s="21" t="s">
        <v>93</v>
      </c>
      <c r="D52" s="21">
        <v>44970</v>
      </c>
      <c r="E52" s="22">
        <v>1369</v>
      </c>
    </row>
    <row r="53" spans="1:5" ht="25.8" x14ac:dyDescent="0.5">
      <c r="A53" s="20" t="s">
        <v>83</v>
      </c>
      <c r="B53" s="21" t="s">
        <v>80</v>
      </c>
      <c r="C53" s="21" t="s">
        <v>93</v>
      </c>
      <c r="D53" s="21">
        <v>45036</v>
      </c>
      <c r="E53" s="22">
        <v>1669</v>
      </c>
    </row>
    <row r="54" spans="1:5" ht="25.8" x14ac:dyDescent="0.5">
      <c r="A54" s="20" t="s">
        <v>61</v>
      </c>
      <c r="B54" s="21" t="s">
        <v>69</v>
      </c>
      <c r="C54" s="21" t="s">
        <v>92</v>
      </c>
      <c r="D54" s="21">
        <v>44979</v>
      </c>
      <c r="E54" s="22">
        <v>1362</v>
      </c>
    </row>
    <row r="55" spans="1:5" ht="25.8" x14ac:dyDescent="0.5">
      <c r="A55" s="20" t="s">
        <v>63</v>
      </c>
      <c r="B55" s="21" t="s">
        <v>72</v>
      </c>
      <c r="C55" s="21" t="s">
        <v>91</v>
      </c>
      <c r="D55" s="21">
        <v>45070</v>
      </c>
      <c r="E55" s="22">
        <v>1643</v>
      </c>
    </row>
    <row r="56" spans="1:5" ht="25.8" x14ac:dyDescent="0.5">
      <c r="A56" s="20" t="s">
        <v>82</v>
      </c>
      <c r="B56" s="21" t="s">
        <v>79</v>
      </c>
      <c r="C56" s="21" t="s">
        <v>92</v>
      </c>
      <c r="D56" s="21">
        <v>44988</v>
      </c>
      <c r="E56" s="22">
        <v>1852</v>
      </c>
    </row>
    <row r="57" spans="1:5" ht="25.8" x14ac:dyDescent="0.5">
      <c r="A57" s="20" t="s">
        <v>83</v>
      </c>
      <c r="B57" s="21" t="s">
        <v>78</v>
      </c>
      <c r="C57" s="21" t="s">
        <v>91</v>
      </c>
      <c r="D57" s="21">
        <v>44936</v>
      </c>
      <c r="E57" s="22">
        <v>951</v>
      </c>
    </row>
    <row r="58" spans="1:5" ht="25.8" x14ac:dyDescent="0.5">
      <c r="A58" s="20" t="s">
        <v>63</v>
      </c>
      <c r="B58" s="21" t="s">
        <v>74</v>
      </c>
      <c r="C58" s="21" t="s">
        <v>92</v>
      </c>
      <c r="D58" s="21">
        <v>44960</v>
      </c>
      <c r="E58" s="22">
        <v>1816</v>
      </c>
    </row>
    <row r="59" spans="1:5" ht="25.8" x14ac:dyDescent="0.5">
      <c r="A59" s="20" t="s">
        <v>87</v>
      </c>
      <c r="B59" s="21" t="s">
        <v>62</v>
      </c>
      <c r="C59" s="21" t="s">
        <v>92</v>
      </c>
      <c r="D59" s="21">
        <v>45008</v>
      </c>
      <c r="E59" s="22">
        <v>1737</v>
      </c>
    </row>
    <row r="60" spans="1:5" ht="25.8" x14ac:dyDescent="0.5">
      <c r="A60" s="20" t="s">
        <v>86</v>
      </c>
      <c r="B60" s="21" t="s">
        <v>64</v>
      </c>
      <c r="C60" s="21" t="s">
        <v>92</v>
      </c>
      <c r="D60" s="21">
        <v>45063</v>
      </c>
      <c r="E60" s="22">
        <v>630</v>
      </c>
    </row>
    <row r="61" spans="1:5" ht="25.8" x14ac:dyDescent="0.5">
      <c r="A61" s="20" t="s">
        <v>63</v>
      </c>
      <c r="B61" s="21" t="s">
        <v>70</v>
      </c>
      <c r="C61" s="21" t="s">
        <v>92</v>
      </c>
      <c r="D61" s="21">
        <v>44992</v>
      </c>
      <c r="E61" s="22">
        <v>736</v>
      </c>
    </row>
    <row r="62" spans="1:5" ht="25.8" x14ac:dyDescent="0.5">
      <c r="A62" s="20" t="s">
        <v>82</v>
      </c>
      <c r="B62" s="21" t="s">
        <v>65</v>
      </c>
      <c r="C62" s="21" t="s">
        <v>91</v>
      </c>
      <c r="D62" s="21">
        <v>45056</v>
      </c>
      <c r="E62" s="22">
        <v>849</v>
      </c>
    </row>
    <row r="63" spans="1:5" ht="25.8" x14ac:dyDescent="0.5">
      <c r="A63" s="20" t="s">
        <v>61</v>
      </c>
      <c r="B63" s="21" t="s">
        <v>71</v>
      </c>
      <c r="C63" s="21" t="s">
        <v>91</v>
      </c>
      <c r="D63" s="21">
        <v>44986</v>
      </c>
      <c r="E63" s="22">
        <v>1798</v>
      </c>
    </row>
    <row r="64" spans="1:5" ht="25.8" x14ac:dyDescent="0.5">
      <c r="A64" s="20" t="s">
        <v>85</v>
      </c>
      <c r="B64" s="21" t="s">
        <v>68</v>
      </c>
      <c r="C64" s="21" t="s">
        <v>92</v>
      </c>
      <c r="D64" s="21">
        <v>45001</v>
      </c>
      <c r="E64" s="22">
        <v>1140</v>
      </c>
    </row>
    <row r="65" spans="1:5" ht="25.8" x14ac:dyDescent="0.5">
      <c r="A65" s="20" t="s">
        <v>61</v>
      </c>
      <c r="B65" s="21" t="s">
        <v>75</v>
      </c>
      <c r="C65" s="21" t="s">
        <v>91</v>
      </c>
      <c r="D65" s="21">
        <v>44962</v>
      </c>
      <c r="E65" s="22">
        <v>1123</v>
      </c>
    </row>
    <row r="66" spans="1:5" ht="25.8" x14ac:dyDescent="0.5">
      <c r="A66" s="20" t="s">
        <v>63</v>
      </c>
      <c r="B66" s="21" t="s">
        <v>66</v>
      </c>
      <c r="C66" s="21" t="s">
        <v>93</v>
      </c>
      <c r="D66" s="21">
        <v>44994</v>
      </c>
      <c r="E66" s="22">
        <v>1303</v>
      </c>
    </row>
    <row r="67" spans="1:5" ht="25.8" x14ac:dyDescent="0.5">
      <c r="A67" s="20" t="s">
        <v>82</v>
      </c>
      <c r="B67" s="21" t="s">
        <v>76</v>
      </c>
      <c r="C67" s="21" t="s">
        <v>91</v>
      </c>
      <c r="D67" s="21">
        <v>45039</v>
      </c>
      <c r="E67" s="22">
        <v>1427</v>
      </c>
    </row>
    <row r="68" spans="1:5" ht="25.8" x14ac:dyDescent="0.5">
      <c r="A68" s="20" t="s">
        <v>83</v>
      </c>
      <c r="B68" s="21" t="s">
        <v>80</v>
      </c>
      <c r="C68" s="21" t="s">
        <v>92</v>
      </c>
      <c r="D68" s="21">
        <v>44955</v>
      </c>
      <c r="E68" s="22">
        <v>1378</v>
      </c>
    </row>
    <row r="69" spans="1:5" ht="25.8" x14ac:dyDescent="0.5">
      <c r="A69" s="20" t="s">
        <v>63</v>
      </c>
      <c r="B69" s="21" t="s">
        <v>69</v>
      </c>
      <c r="C69" s="21" t="s">
        <v>93</v>
      </c>
      <c r="D69" s="21">
        <v>44970</v>
      </c>
      <c r="E69" s="22">
        <v>646</v>
      </c>
    </row>
    <row r="70" spans="1:5" ht="25.8" x14ac:dyDescent="0.5">
      <c r="A70" s="20" t="s">
        <v>82</v>
      </c>
      <c r="B70" s="21" t="s">
        <v>72</v>
      </c>
      <c r="C70" s="21" t="s">
        <v>91</v>
      </c>
      <c r="D70" s="21">
        <v>44971</v>
      </c>
      <c r="E70" s="22">
        <v>761</v>
      </c>
    </row>
    <row r="71" spans="1:5" ht="25.8" x14ac:dyDescent="0.5">
      <c r="A71" s="20" t="s">
        <v>83</v>
      </c>
      <c r="B71" s="21" t="s">
        <v>79</v>
      </c>
      <c r="C71" s="21" t="s">
        <v>91</v>
      </c>
      <c r="D71" s="21">
        <v>45029</v>
      </c>
      <c r="E71" s="22">
        <v>1455</v>
      </c>
    </row>
    <row r="72" spans="1:5" ht="25.8" x14ac:dyDescent="0.5">
      <c r="A72" s="20" t="s">
        <v>87</v>
      </c>
      <c r="B72" s="21" t="s">
        <v>76</v>
      </c>
      <c r="C72" s="21" t="s">
        <v>91</v>
      </c>
      <c r="D72" s="21">
        <v>44972</v>
      </c>
      <c r="E72" s="22">
        <v>795</v>
      </c>
    </row>
    <row r="73" spans="1:5" ht="25.8" x14ac:dyDescent="0.5">
      <c r="A73" s="20" t="s">
        <v>87</v>
      </c>
      <c r="B73" s="21" t="s">
        <v>80</v>
      </c>
      <c r="C73" s="21" t="s">
        <v>92</v>
      </c>
      <c r="D73" s="21">
        <v>45068</v>
      </c>
      <c r="E73" s="22">
        <v>865</v>
      </c>
    </row>
    <row r="74" spans="1:5" ht="25.8" x14ac:dyDescent="0.5">
      <c r="A74" s="20" t="s">
        <v>86</v>
      </c>
      <c r="B74" s="21" t="s">
        <v>67</v>
      </c>
      <c r="C74" s="21" t="s">
        <v>91</v>
      </c>
      <c r="D74" s="21">
        <v>44954</v>
      </c>
      <c r="E74" s="22">
        <v>1689</v>
      </c>
    </row>
    <row r="75" spans="1:5" ht="25.8" x14ac:dyDescent="0.5">
      <c r="A75" s="20" t="s">
        <v>86</v>
      </c>
      <c r="B75" s="21" t="s">
        <v>77</v>
      </c>
      <c r="C75" s="21" t="s">
        <v>91</v>
      </c>
      <c r="D75" s="21">
        <v>45037</v>
      </c>
      <c r="E75" s="22">
        <v>1999</v>
      </c>
    </row>
    <row r="76" spans="1:5" ht="25.8" x14ac:dyDescent="0.5">
      <c r="A76" s="20" t="s">
        <v>85</v>
      </c>
      <c r="B76" s="21" t="s">
        <v>65</v>
      </c>
      <c r="C76" s="21" t="s">
        <v>92</v>
      </c>
      <c r="D76" s="21">
        <v>45004</v>
      </c>
      <c r="E76" s="22">
        <v>1732</v>
      </c>
    </row>
    <row r="77" spans="1:5" ht="25.8" x14ac:dyDescent="0.5">
      <c r="A77" s="20" t="s">
        <v>85</v>
      </c>
      <c r="B77" s="21" t="s">
        <v>70</v>
      </c>
      <c r="C77" s="21" t="s">
        <v>91</v>
      </c>
      <c r="D77" s="21">
        <v>44945</v>
      </c>
      <c r="E77" s="22">
        <v>810</v>
      </c>
    </row>
    <row r="78" spans="1:5" ht="25.8" x14ac:dyDescent="0.5">
      <c r="A78" s="20" t="s">
        <v>85</v>
      </c>
      <c r="B78" s="21" t="s">
        <v>73</v>
      </c>
      <c r="C78" s="21" t="s">
        <v>93</v>
      </c>
      <c r="D78" s="21">
        <v>44975</v>
      </c>
      <c r="E78" s="22">
        <v>1765</v>
      </c>
    </row>
    <row r="79" spans="1:5" ht="25.8" x14ac:dyDescent="0.5">
      <c r="A79" s="20" t="s">
        <v>84</v>
      </c>
      <c r="B79" s="21" t="s">
        <v>79</v>
      </c>
      <c r="C79" s="21" t="s">
        <v>91</v>
      </c>
      <c r="D79" s="21">
        <v>44957</v>
      </c>
      <c r="E79" s="22">
        <v>1697</v>
      </c>
    </row>
    <row r="80" spans="1:5" ht="25.8" x14ac:dyDescent="0.5">
      <c r="A80" s="20" t="s">
        <v>84</v>
      </c>
      <c r="B80" s="21" t="s">
        <v>70</v>
      </c>
      <c r="C80" s="21" t="s">
        <v>92</v>
      </c>
      <c r="D80" s="21">
        <v>44986</v>
      </c>
      <c r="E80" s="2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FBE97-EE37-4431-AF00-0CAD32C82098}">
  <dimension ref="A2:I16"/>
  <sheetViews>
    <sheetView showGridLines="0" zoomScale="94" workbookViewId="0">
      <selection activeCell="A4" sqref="A4"/>
    </sheetView>
  </sheetViews>
  <sheetFormatPr defaultRowHeight="14.4" x14ac:dyDescent="0.3"/>
  <cols>
    <col min="1" max="1" width="26" style="1" customWidth="1"/>
    <col min="2" max="2" width="39" style="2" customWidth="1"/>
    <col min="3" max="3" width="25.21875" style="12" customWidth="1"/>
    <col min="4" max="4" width="18.5546875" style="4" customWidth="1"/>
    <col min="6" max="6" width="29.77734375" customWidth="1"/>
    <col min="7" max="7" width="42" customWidth="1"/>
  </cols>
  <sheetData>
    <row r="2" spans="1:9" ht="28.8" x14ac:dyDescent="0.55000000000000004">
      <c r="A2" s="11" t="s">
        <v>32</v>
      </c>
    </row>
    <row r="4" spans="1:9" ht="23.4" x14ac:dyDescent="0.45">
      <c r="A4" s="6" t="s">
        <v>12</v>
      </c>
      <c r="B4" s="6" t="s">
        <v>11</v>
      </c>
      <c r="C4" s="7" t="s">
        <v>37</v>
      </c>
      <c r="D4" s="7" t="s">
        <v>24</v>
      </c>
      <c r="E4" s="3"/>
      <c r="F4" s="10" t="s">
        <v>36</v>
      </c>
    </row>
    <row r="5" spans="1:9" ht="33.6" x14ac:dyDescent="0.65">
      <c r="A5" s="9" t="s">
        <v>13</v>
      </c>
      <c r="B5" s="9" t="s">
        <v>0</v>
      </c>
      <c r="C5" s="13">
        <v>42005</v>
      </c>
      <c r="D5" s="5">
        <v>23</v>
      </c>
      <c r="E5" s="3"/>
      <c r="F5" s="29">
        <f>COUNTIFS(D5:D16,"&gt;=26",
D5:D16,"&lt;=30")</f>
        <v>6</v>
      </c>
    </row>
    <row r="6" spans="1:9" ht="23.4" x14ac:dyDescent="0.45">
      <c r="A6" s="9" t="s">
        <v>14</v>
      </c>
      <c r="B6" s="9" t="s">
        <v>1</v>
      </c>
      <c r="C6" s="13">
        <v>42370</v>
      </c>
      <c r="D6" s="5">
        <v>23</v>
      </c>
      <c r="E6" s="3"/>
      <c r="F6" s="10"/>
      <c r="G6" s="10"/>
    </row>
    <row r="7" spans="1:9" ht="23.4" x14ac:dyDescent="0.45">
      <c r="A7" s="9" t="s">
        <v>14</v>
      </c>
      <c r="B7" s="9" t="s">
        <v>1</v>
      </c>
      <c r="C7" s="13">
        <v>42735</v>
      </c>
      <c r="D7" s="5">
        <v>23</v>
      </c>
      <c r="E7" s="3"/>
      <c r="F7" s="10" t="s">
        <v>38</v>
      </c>
      <c r="G7" s="10"/>
      <c r="H7" s="10"/>
    </row>
    <row r="8" spans="1:9" ht="33.6" x14ac:dyDescent="0.65">
      <c r="A8" s="9" t="s">
        <v>15</v>
      </c>
      <c r="B8" s="9" t="s">
        <v>2</v>
      </c>
      <c r="C8" s="13">
        <v>43100</v>
      </c>
      <c r="D8" s="5">
        <v>26</v>
      </c>
      <c r="E8" s="3"/>
      <c r="F8" s="29">
        <f>COUNTIFS(D5:D16,23,
C5:C16,"&gt;01/01/2015")</f>
        <v>4</v>
      </c>
      <c r="G8" s="10"/>
      <c r="H8" s="10"/>
    </row>
    <row r="9" spans="1:9" ht="23.4" x14ac:dyDescent="0.45">
      <c r="A9" s="9" t="s">
        <v>16</v>
      </c>
      <c r="B9" s="9" t="s">
        <v>3</v>
      </c>
      <c r="C9" s="13">
        <v>43465</v>
      </c>
      <c r="D9" s="5">
        <v>26</v>
      </c>
      <c r="E9" s="3"/>
      <c r="F9" s="10"/>
      <c r="G9" s="10"/>
      <c r="H9" s="10"/>
    </row>
    <row r="10" spans="1:9" ht="23.4" x14ac:dyDescent="0.45">
      <c r="A10" s="9" t="s">
        <v>17</v>
      </c>
      <c r="B10" s="9" t="s">
        <v>4</v>
      </c>
      <c r="C10" s="13">
        <v>43830</v>
      </c>
      <c r="D10" s="5">
        <v>26</v>
      </c>
      <c r="E10" s="3"/>
      <c r="F10" s="10" t="s">
        <v>39</v>
      </c>
      <c r="G10" s="10"/>
      <c r="H10" s="10"/>
    </row>
    <row r="11" spans="1:9" ht="33.6" x14ac:dyDescent="0.65">
      <c r="A11" s="9" t="s">
        <v>18</v>
      </c>
      <c r="B11" s="9" t="s">
        <v>5</v>
      </c>
      <c r="C11" s="13">
        <v>44195</v>
      </c>
      <c r="D11" s="5">
        <v>23</v>
      </c>
      <c r="E11" s="3"/>
      <c r="F11" s="29">
        <f>COUNTIFS(C5:C16,"&gt;=01/01/2018",
C5:C16,"&lt;=31/12/2020")</f>
        <v>3</v>
      </c>
      <c r="G11" s="10"/>
      <c r="H11" s="10"/>
      <c r="I11" s="10"/>
    </row>
    <row r="12" spans="1:9" ht="23.4" x14ac:dyDescent="0.45">
      <c r="A12" s="9" t="s">
        <v>19</v>
      </c>
      <c r="B12" s="9" t="s">
        <v>6</v>
      </c>
      <c r="C12" s="13">
        <v>44560</v>
      </c>
      <c r="D12" s="5">
        <v>30</v>
      </c>
      <c r="E12" s="3"/>
      <c r="F12" s="10"/>
      <c r="G12" s="10"/>
      <c r="H12" s="10"/>
      <c r="I12" s="10"/>
    </row>
    <row r="13" spans="1:9" ht="23.4" x14ac:dyDescent="0.45">
      <c r="A13" s="9" t="s">
        <v>20</v>
      </c>
      <c r="B13" s="9" t="s">
        <v>7</v>
      </c>
      <c r="C13" s="13">
        <v>44925</v>
      </c>
      <c r="D13" s="5">
        <v>23</v>
      </c>
      <c r="E13" s="3"/>
      <c r="F13" s="10"/>
      <c r="G13" s="10"/>
      <c r="H13" s="10"/>
      <c r="I13" s="10"/>
    </row>
    <row r="14" spans="1:9" ht="23.4" x14ac:dyDescent="0.45">
      <c r="A14" s="9" t="s">
        <v>21</v>
      </c>
      <c r="B14" s="9" t="s">
        <v>8</v>
      </c>
      <c r="C14" s="13">
        <v>45290</v>
      </c>
      <c r="D14" s="5">
        <v>30</v>
      </c>
      <c r="E14" s="3"/>
      <c r="F14" s="10"/>
      <c r="G14" s="10"/>
      <c r="H14" s="10"/>
      <c r="I14" s="10"/>
    </row>
    <row r="15" spans="1:9" ht="23.4" x14ac:dyDescent="0.45">
      <c r="A15" s="9" t="s">
        <v>22</v>
      </c>
      <c r="B15" s="9" t="s">
        <v>9</v>
      </c>
      <c r="C15" s="13">
        <v>45655</v>
      </c>
      <c r="D15" s="5">
        <v>45</v>
      </c>
      <c r="E15" s="3"/>
      <c r="F15" s="10"/>
      <c r="G15" s="10"/>
      <c r="H15" s="10"/>
      <c r="I15" s="10"/>
    </row>
    <row r="16" spans="1:9" ht="23.4" x14ac:dyDescent="0.45">
      <c r="A16" s="9" t="s">
        <v>23</v>
      </c>
      <c r="B16" s="9" t="s">
        <v>10</v>
      </c>
      <c r="C16" s="13">
        <v>46020</v>
      </c>
      <c r="D16" s="5">
        <v>30</v>
      </c>
      <c r="E16" s="3"/>
      <c r="F16" s="3"/>
      <c r="G16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67660-7F39-4A4C-A645-C4EB8156B596}">
  <dimension ref="A2:F17"/>
  <sheetViews>
    <sheetView showGridLines="0" zoomScale="94" workbookViewId="0">
      <selection activeCell="A4" sqref="A4"/>
    </sheetView>
  </sheetViews>
  <sheetFormatPr defaultRowHeight="14.4" x14ac:dyDescent="0.3"/>
  <cols>
    <col min="1" max="1" width="39" style="2" customWidth="1"/>
    <col min="2" max="2" width="21.77734375" customWidth="1"/>
    <col min="3" max="3" width="30.5546875" style="4" customWidth="1"/>
    <col min="5" max="5" width="42.88671875" customWidth="1"/>
  </cols>
  <sheetData>
    <row r="2" spans="1:6" ht="28.8" x14ac:dyDescent="0.55000000000000004">
      <c r="A2" s="14" t="s">
        <v>41</v>
      </c>
    </row>
    <row r="4" spans="1:6" ht="23.4" x14ac:dyDescent="0.45">
      <c r="A4" s="6" t="s">
        <v>11</v>
      </c>
      <c r="B4" s="6" t="s">
        <v>26</v>
      </c>
      <c r="C4" s="8" t="s">
        <v>25</v>
      </c>
      <c r="D4" s="3"/>
      <c r="E4" s="10" t="s">
        <v>40</v>
      </c>
    </row>
    <row r="5" spans="1:6" ht="33.6" x14ac:dyDescent="0.65">
      <c r="A5" s="30" t="s">
        <v>0</v>
      </c>
      <c r="B5" s="30" t="s">
        <v>27</v>
      </c>
      <c r="C5" s="32">
        <v>2800</v>
      </c>
      <c r="D5" s="3"/>
      <c r="E5" s="29">
        <f>COUNTIF(B5:B16,"Junior")</f>
        <v>4</v>
      </c>
    </row>
    <row r="6" spans="1:6" ht="25.8" x14ac:dyDescent="0.45">
      <c r="A6" s="30" t="s">
        <v>1</v>
      </c>
      <c r="B6" s="30" t="s">
        <v>28</v>
      </c>
      <c r="C6" s="32">
        <v>2000</v>
      </c>
      <c r="D6" s="3"/>
      <c r="E6" s="10"/>
    </row>
    <row r="7" spans="1:6" ht="25.8" x14ac:dyDescent="0.45">
      <c r="A7" s="30" t="s">
        <v>1</v>
      </c>
      <c r="B7" s="30" t="s">
        <v>29</v>
      </c>
      <c r="C7" s="32">
        <v>2500</v>
      </c>
      <c r="D7" s="3"/>
      <c r="E7" s="10" t="s">
        <v>43</v>
      </c>
    </row>
    <row r="8" spans="1:6" ht="25.8" x14ac:dyDescent="0.45">
      <c r="A8" s="30" t="s">
        <v>2</v>
      </c>
      <c r="B8" s="30" t="s">
        <v>28</v>
      </c>
      <c r="C8" s="32">
        <v>3000</v>
      </c>
      <c r="D8" s="3"/>
      <c r="E8" s="10" t="s">
        <v>42</v>
      </c>
    </row>
    <row r="9" spans="1:6" ht="33.6" x14ac:dyDescent="0.65">
      <c r="A9" s="30" t="s">
        <v>3</v>
      </c>
      <c r="B9" s="30" t="s">
        <v>29</v>
      </c>
      <c r="C9" s="32">
        <v>2000</v>
      </c>
      <c r="D9" s="3"/>
      <c r="E9" s="29">
        <f>COUNTIFS(B5:B16,"Junior",
C5:C16,"2000")</f>
        <v>1</v>
      </c>
    </row>
    <row r="10" spans="1:6" ht="25.8" x14ac:dyDescent="0.45">
      <c r="A10" s="30" t="s">
        <v>4</v>
      </c>
      <c r="B10" s="30" t="s">
        <v>29</v>
      </c>
      <c r="C10" s="32">
        <v>2000</v>
      </c>
      <c r="D10" s="3"/>
      <c r="E10" s="10"/>
    </row>
    <row r="11" spans="1:6" ht="25.8" x14ac:dyDescent="0.45">
      <c r="A11" s="30" t="s">
        <v>5</v>
      </c>
      <c r="B11" s="30" t="s">
        <v>27</v>
      </c>
      <c r="C11" s="32">
        <v>2000</v>
      </c>
      <c r="D11" s="3"/>
      <c r="E11" s="10" t="s">
        <v>44</v>
      </c>
    </row>
    <row r="12" spans="1:6" ht="33.6" x14ac:dyDescent="0.65">
      <c r="A12" s="30" t="s">
        <v>6</v>
      </c>
      <c r="B12" s="30" t="s">
        <v>30</v>
      </c>
      <c r="C12" s="32">
        <v>5000</v>
      </c>
      <c r="D12" s="3"/>
      <c r="E12" s="29">
        <f>SUM(COUNTIFS(B5:B16,{"Junior";"Pleno"}))</f>
        <v>5</v>
      </c>
      <c r="F12" s="10"/>
    </row>
    <row r="13" spans="1:6" ht="25.8" x14ac:dyDescent="0.45">
      <c r="A13" s="30" t="s">
        <v>7</v>
      </c>
      <c r="B13" s="30" t="s">
        <v>27</v>
      </c>
      <c r="C13" s="32">
        <v>1500</v>
      </c>
      <c r="D13" s="3"/>
      <c r="E13" s="15"/>
    </row>
    <row r="14" spans="1:6" ht="25.8" x14ac:dyDescent="0.4">
      <c r="A14" s="30" t="s">
        <v>8</v>
      </c>
      <c r="B14" s="30" t="s">
        <v>31</v>
      </c>
      <c r="C14" s="32">
        <v>5000</v>
      </c>
      <c r="D14" s="3"/>
    </row>
    <row r="15" spans="1:6" ht="25.8" x14ac:dyDescent="0.45">
      <c r="A15" s="30" t="s">
        <v>9</v>
      </c>
      <c r="B15" s="30" t="s">
        <v>27</v>
      </c>
      <c r="C15" s="32">
        <v>4000</v>
      </c>
      <c r="D15" s="3"/>
      <c r="E15" s="10" t="s">
        <v>45</v>
      </c>
    </row>
    <row r="16" spans="1:6" ht="25.8" x14ac:dyDescent="0.45">
      <c r="A16" s="30" t="s">
        <v>10</v>
      </c>
      <c r="B16" s="30" t="s">
        <v>31</v>
      </c>
      <c r="C16" s="32">
        <v>4000</v>
      </c>
      <c r="D16" s="3"/>
      <c r="E16" s="10" t="s">
        <v>46</v>
      </c>
    </row>
    <row r="17" spans="5:5" ht="33.6" x14ac:dyDescent="0.65">
      <c r="E17" s="29">
        <f>SUM(COUNTIFS(B5:B16,{"Junior";"Pleno";"Senior"},
C5:C16,"&gt;=4000"))</f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5BD5-9AEB-4A39-9604-B88925C8CCD6}">
  <dimension ref="A2:G17"/>
  <sheetViews>
    <sheetView showGridLines="0" zoomScale="94" workbookViewId="0">
      <selection activeCell="A4" sqref="A4"/>
    </sheetView>
  </sheetViews>
  <sheetFormatPr defaultRowHeight="14.4" x14ac:dyDescent="0.3"/>
  <cols>
    <col min="1" max="1" width="39" style="2" customWidth="1"/>
    <col min="2" max="2" width="18.5546875" style="4" customWidth="1"/>
    <col min="3" max="3" width="30.5546875" style="4" customWidth="1"/>
    <col min="5" max="5" width="29.77734375" customWidth="1"/>
    <col min="6" max="6" width="23" customWidth="1"/>
    <col min="7" max="7" width="11.77734375" bestFit="1" customWidth="1"/>
  </cols>
  <sheetData>
    <row r="2" spans="1:7" ht="28.8" x14ac:dyDescent="0.55000000000000004">
      <c r="A2" s="11" t="s">
        <v>32</v>
      </c>
    </row>
    <row r="4" spans="1:7" ht="23.4" x14ac:dyDescent="0.45">
      <c r="A4" s="6" t="s">
        <v>11</v>
      </c>
      <c r="B4" s="7" t="s">
        <v>24</v>
      </c>
      <c r="C4" s="8" t="s">
        <v>25</v>
      </c>
      <c r="D4" s="3"/>
      <c r="E4" s="10" t="s">
        <v>51</v>
      </c>
    </row>
    <row r="5" spans="1:7" ht="33.6" x14ac:dyDescent="0.65">
      <c r="A5" s="30" t="s">
        <v>47</v>
      </c>
      <c r="B5" s="31">
        <v>23</v>
      </c>
      <c r="C5" s="32">
        <v>2800</v>
      </c>
      <c r="D5" s="3"/>
      <c r="E5" s="29">
        <f>COUNTIFS(A5:A16,"Erica Antunes")</f>
        <v>1</v>
      </c>
    </row>
    <row r="6" spans="1:7" ht="25.8" x14ac:dyDescent="0.45">
      <c r="A6" s="30" t="s">
        <v>1</v>
      </c>
      <c r="B6" s="31">
        <v>23</v>
      </c>
      <c r="C6" s="32">
        <v>2000</v>
      </c>
      <c r="D6" s="3"/>
      <c r="E6" s="10"/>
    </row>
    <row r="7" spans="1:7" ht="25.8" x14ac:dyDescent="0.45">
      <c r="A7" s="30" t="s">
        <v>48</v>
      </c>
      <c r="B7" s="31">
        <v>26</v>
      </c>
      <c r="C7" s="32">
        <v>2500</v>
      </c>
      <c r="D7" s="3"/>
      <c r="E7" s="10" t="s">
        <v>52</v>
      </c>
    </row>
    <row r="8" spans="1:7" ht="33.6" x14ac:dyDescent="0.65">
      <c r="A8" s="30" t="s">
        <v>2</v>
      </c>
      <c r="B8" s="31">
        <v>26</v>
      </c>
      <c r="C8" s="32">
        <v>3000</v>
      </c>
      <c r="D8" s="3"/>
      <c r="E8" s="29">
        <f>COUNTIFS(A5:A16,"*Erica*")</f>
        <v>4</v>
      </c>
    </row>
    <row r="9" spans="1:7" ht="25.8" x14ac:dyDescent="0.45">
      <c r="A9" s="30" t="s">
        <v>3</v>
      </c>
      <c r="B9" s="31">
        <v>26</v>
      </c>
      <c r="C9" s="32">
        <v>2000</v>
      </c>
      <c r="D9" s="3"/>
      <c r="E9" s="10"/>
    </row>
    <row r="10" spans="1:7" ht="25.8" x14ac:dyDescent="0.45">
      <c r="A10" s="30" t="s">
        <v>4</v>
      </c>
      <c r="B10" s="31">
        <v>26</v>
      </c>
      <c r="C10" s="32">
        <v>2000</v>
      </c>
      <c r="D10" s="3"/>
      <c r="E10" s="10" t="s">
        <v>56</v>
      </c>
    </row>
    <row r="11" spans="1:7" ht="33.6" x14ac:dyDescent="0.65">
      <c r="A11" s="30" t="s">
        <v>53</v>
      </c>
      <c r="B11" s="31">
        <v>23</v>
      </c>
      <c r="C11" s="32">
        <v>2000</v>
      </c>
      <c r="D11" s="3"/>
      <c r="E11" s="29">
        <f>COUNTIF(A5:A16,"Erica*")</f>
        <v>3</v>
      </c>
    </row>
    <row r="12" spans="1:7" ht="25.8" x14ac:dyDescent="0.4">
      <c r="A12" s="30" t="s">
        <v>50</v>
      </c>
      <c r="B12" s="31">
        <v>30</v>
      </c>
      <c r="C12" s="32">
        <v>5000</v>
      </c>
      <c r="D12" s="3"/>
    </row>
    <row r="13" spans="1:7" ht="25.8" x14ac:dyDescent="0.45">
      <c r="A13" s="30" t="s">
        <v>49</v>
      </c>
      <c r="B13" s="31">
        <v>30</v>
      </c>
      <c r="C13" s="32">
        <v>1500</v>
      </c>
      <c r="D13" s="3"/>
      <c r="E13" s="10" t="s">
        <v>57</v>
      </c>
    </row>
    <row r="14" spans="1:7" ht="25.8" x14ac:dyDescent="0.45">
      <c r="A14" s="30" t="s">
        <v>8</v>
      </c>
      <c r="B14" s="31">
        <v>30</v>
      </c>
      <c r="C14" s="32">
        <v>5000</v>
      </c>
      <c r="D14" s="3"/>
      <c r="E14" s="7" t="s">
        <v>24</v>
      </c>
      <c r="F14" s="7" t="s">
        <v>54</v>
      </c>
      <c r="G14" s="7" t="s">
        <v>55</v>
      </c>
    </row>
    <row r="15" spans="1:7" ht="33.6" x14ac:dyDescent="0.65">
      <c r="A15" s="30" t="s">
        <v>9</v>
      </c>
      <c r="B15" s="31">
        <v>30</v>
      </c>
      <c r="C15" s="32">
        <v>4000</v>
      </c>
      <c r="D15" s="3"/>
      <c r="E15" s="33">
        <v>23</v>
      </c>
      <c r="F15" s="29">
        <f>COUNTIF($B$5:$B$16,E15)</f>
        <v>3</v>
      </c>
      <c r="G15" s="29">
        <f>COUNTIFS($B$5:$B$16,E15,
$A$5:$A$16,"*"&amp;$G$14&amp;"*")</f>
        <v>2</v>
      </c>
    </row>
    <row r="16" spans="1:7" ht="33.6" x14ac:dyDescent="0.65">
      <c r="A16" s="30" t="s">
        <v>10</v>
      </c>
      <c r="B16" s="31">
        <v>30</v>
      </c>
      <c r="C16" s="32">
        <v>4000</v>
      </c>
      <c r="D16" s="3"/>
      <c r="E16" s="33">
        <v>26</v>
      </c>
      <c r="F16" s="29">
        <f t="shared" ref="F16:F17" si="0">COUNTIF($B$5:$B$16,E16)</f>
        <v>4</v>
      </c>
      <c r="G16" s="29">
        <f>COUNTIFS($B$5:$B$16,E16,
$A$5:$A$16,"*"&amp;$G$14&amp;"*")</f>
        <v>1</v>
      </c>
    </row>
    <row r="17" spans="5:7" ht="33.6" x14ac:dyDescent="0.65">
      <c r="E17" s="33">
        <v>30</v>
      </c>
      <c r="F17" s="29">
        <f t="shared" si="0"/>
        <v>5</v>
      </c>
      <c r="G17" s="29">
        <f>COUNTIFS($B$5:$B$16,E17,
$A$5:$A$16,"*"&amp;$G$14&amp;"*")</f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3C9D-06FF-4648-999E-B75E27067781}">
  <dimension ref="A1:P14"/>
  <sheetViews>
    <sheetView workbookViewId="0">
      <selection activeCell="A5" sqref="A5"/>
    </sheetView>
  </sheetViews>
  <sheetFormatPr defaultRowHeight="14.4" x14ac:dyDescent="0.3"/>
  <cols>
    <col min="1" max="1" width="24.77734375" bestFit="1" customWidth="1"/>
    <col min="2" max="2" width="18.5546875" bestFit="1" customWidth="1"/>
    <col min="3" max="3" width="14" bestFit="1" customWidth="1"/>
    <col min="4" max="4" width="13.21875" bestFit="1" customWidth="1"/>
    <col min="5" max="5" width="19.6640625" bestFit="1" customWidth="1"/>
    <col min="6" max="6" width="16.109375" bestFit="1" customWidth="1"/>
    <col min="7" max="7" width="27.33203125" bestFit="1" customWidth="1"/>
    <col min="8" max="8" width="14.21875" bestFit="1" customWidth="1"/>
    <col min="9" max="9" width="7.33203125" bestFit="1" customWidth="1"/>
    <col min="10" max="10" width="13.33203125" bestFit="1" customWidth="1"/>
    <col min="11" max="11" width="21.77734375" bestFit="1" customWidth="1"/>
    <col min="12" max="12" width="25.5546875" bestFit="1" customWidth="1"/>
    <col min="13" max="13" width="12.21875" bestFit="1" customWidth="1"/>
    <col min="14" max="14" width="13.6640625" bestFit="1" customWidth="1"/>
    <col min="15" max="15" width="13.88671875" bestFit="1" customWidth="1"/>
    <col min="16" max="16" width="10" bestFit="1" customWidth="1"/>
    <col min="17" max="17" width="12.21875" bestFit="1" customWidth="1"/>
    <col min="18" max="18" width="13.6640625" bestFit="1" customWidth="1"/>
    <col min="19" max="19" width="13.88671875" bestFit="1" customWidth="1"/>
    <col min="20" max="20" width="10" bestFit="1" customWidth="1"/>
  </cols>
  <sheetData>
    <row r="1" spans="1:16" x14ac:dyDescent="0.3">
      <c r="A1" s="35" t="s">
        <v>90</v>
      </c>
      <c r="B1" t="s">
        <v>104</v>
      </c>
    </row>
    <row r="2" spans="1:16" x14ac:dyDescent="0.3">
      <c r="A2" s="35" t="s">
        <v>89</v>
      </c>
      <c r="B2" t="s">
        <v>104</v>
      </c>
    </row>
    <row r="4" spans="1:16" x14ac:dyDescent="0.3">
      <c r="A4" s="35" t="s">
        <v>103</v>
      </c>
      <c r="B4" s="35" t="s">
        <v>102</v>
      </c>
    </row>
    <row r="5" spans="1:16" x14ac:dyDescent="0.3">
      <c r="A5" s="35" t="s">
        <v>100</v>
      </c>
      <c r="B5" t="s">
        <v>65</v>
      </c>
      <c r="C5" t="s">
        <v>68</v>
      </c>
      <c r="D5" t="s">
        <v>69</v>
      </c>
      <c r="E5" t="s">
        <v>64</v>
      </c>
      <c r="F5" t="s">
        <v>70</v>
      </c>
      <c r="G5" t="s">
        <v>71</v>
      </c>
      <c r="H5" t="s">
        <v>72</v>
      </c>
      <c r="I5" t="s">
        <v>73</v>
      </c>
      <c r="J5" t="s">
        <v>74</v>
      </c>
      <c r="K5" t="s">
        <v>75</v>
      </c>
      <c r="L5" t="s">
        <v>76</v>
      </c>
      <c r="M5" t="s">
        <v>79</v>
      </c>
      <c r="N5" t="s">
        <v>62</v>
      </c>
      <c r="O5" t="s">
        <v>80</v>
      </c>
      <c r="P5" t="s">
        <v>101</v>
      </c>
    </row>
    <row r="6" spans="1:16" x14ac:dyDescent="0.3">
      <c r="A6" s="36" t="s">
        <v>83</v>
      </c>
      <c r="B6" s="37">
        <v>1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>
        <v>1</v>
      </c>
      <c r="P6" s="37">
        <v>2</v>
      </c>
    </row>
    <row r="7" spans="1:16" x14ac:dyDescent="0.3">
      <c r="A7" s="36" t="s">
        <v>82</v>
      </c>
      <c r="B7" s="37"/>
      <c r="C7" s="37"/>
      <c r="D7" s="37"/>
      <c r="E7" s="37"/>
      <c r="F7" s="37"/>
      <c r="G7" s="37"/>
      <c r="H7" s="37">
        <v>1</v>
      </c>
      <c r="I7" s="37"/>
      <c r="J7" s="37"/>
      <c r="K7" s="37"/>
      <c r="L7" s="37">
        <v>2</v>
      </c>
      <c r="M7" s="37">
        <v>2</v>
      </c>
      <c r="N7" s="37"/>
      <c r="O7" s="37"/>
      <c r="P7" s="37">
        <v>5</v>
      </c>
    </row>
    <row r="8" spans="1:16" x14ac:dyDescent="0.3">
      <c r="A8" s="36" t="s">
        <v>85</v>
      </c>
      <c r="B8" s="37">
        <v>1</v>
      </c>
      <c r="C8" s="37">
        <v>4</v>
      </c>
      <c r="D8" s="37"/>
      <c r="E8" s="37"/>
      <c r="F8" s="37">
        <v>1</v>
      </c>
      <c r="G8" s="37"/>
      <c r="H8" s="37"/>
      <c r="I8" s="37">
        <v>1</v>
      </c>
      <c r="J8" s="37"/>
      <c r="K8" s="37"/>
      <c r="L8" s="37"/>
      <c r="M8" s="37"/>
      <c r="N8" s="37"/>
      <c r="O8" s="37"/>
      <c r="P8" s="37">
        <v>7</v>
      </c>
    </row>
    <row r="9" spans="1:16" x14ac:dyDescent="0.3">
      <c r="A9" s="36" t="s">
        <v>86</v>
      </c>
      <c r="B9" s="37"/>
      <c r="C9" s="37"/>
      <c r="D9" s="37"/>
      <c r="E9" s="37">
        <v>1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>
        <v>1</v>
      </c>
    </row>
    <row r="10" spans="1:16" x14ac:dyDescent="0.3">
      <c r="A10" s="36" t="s">
        <v>61</v>
      </c>
      <c r="B10" s="37"/>
      <c r="C10" s="37"/>
      <c r="D10" s="37">
        <v>1</v>
      </c>
      <c r="E10" s="37"/>
      <c r="F10" s="37"/>
      <c r="G10" s="37">
        <v>2</v>
      </c>
      <c r="H10" s="37"/>
      <c r="I10" s="37"/>
      <c r="J10" s="37"/>
      <c r="K10" s="37">
        <v>2</v>
      </c>
      <c r="L10" s="37"/>
      <c r="M10" s="37"/>
      <c r="N10" s="37">
        <v>1</v>
      </c>
      <c r="O10" s="37"/>
      <c r="P10" s="37">
        <v>6</v>
      </c>
    </row>
    <row r="11" spans="1:16" x14ac:dyDescent="0.3">
      <c r="A11" s="36" t="s">
        <v>63</v>
      </c>
      <c r="B11" s="37"/>
      <c r="C11" s="37"/>
      <c r="D11" s="37"/>
      <c r="E11" s="37">
        <v>1</v>
      </c>
      <c r="F11" s="37">
        <v>2</v>
      </c>
      <c r="G11" s="37"/>
      <c r="H11" s="37">
        <v>1</v>
      </c>
      <c r="I11" s="37"/>
      <c r="J11" s="37">
        <v>1</v>
      </c>
      <c r="K11" s="37"/>
      <c r="L11" s="37"/>
      <c r="M11" s="37"/>
      <c r="N11" s="37"/>
      <c r="O11" s="37"/>
      <c r="P11" s="37">
        <v>5</v>
      </c>
    </row>
    <row r="12" spans="1:16" x14ac:dyDescent="0.3">
      <c r="A12" s="36" t="s">
        <v>84</v>
      </c>
      <c r="B12" s="37"/>
      <c r="C12" s="37"/>
      <c r="D12" s="37"/>
      <c r="E12" s="37"/>
      <c r="F12" s="37">
        <v>1</v>
      </c>
      <c r="G12" s="37">
        <v>1</v>
      </c>
      <c r="H12" s="37"/>
      <c r="I12" s="37"/>
      <c r="J12" s="37"/>
      <c r="K12" s="37"/>
      <c r="L12" s="37"/>
      <c r="M12" s="37"/>
      <c r="N12" s="37"/>
      <c r="O12" s="37"/>
      <c r="P12" s="37">
        <v>2</v>
      </c>
    </row>
    <row r="13" spans="1:16" x14ac:dyDescent="0.3">
      <c r="A13" s="36" t="s">
        <v>87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>
        <v>1</v>
      </c>
      <c r="M13" s="37"/>
      <c r="N13" s="37">
        <v>1</v>
      </c>
      <c r="O13" s="37">
        <v>1</v>
      </c>
      <c r="P13" s="37">
        <v>3</v>
      </c>
    </row>
    <row r="14" spans="1:16" x14ac:dyDescent="0.3">
      <c r="A14" s="36" t="s">
        <v>101</v>
      </c>
      <c r="B14" s="37">
        <v>2</v>
      </c>
      <c r="C14" s="37">
        <v>4</v>
      </c>
      <c r="D14" s="37">
        <v>1</v>
      </c>
      <c r="E14" s="37">
        <v>2</v>
      </c>
      <c r="F14" s="37">
        <v>4</v>
      </c>
      <c r="G14" s="37">
        <v>3</v>
      </c>
      <c r="H14" s="37">
        <v>2</v>
      </c>
      <c r="I14" s="37">
        <v>1</v>
      </c>
      <c r="J14" s="37">
        <v>1</v>
      </c>
      <c r="K14" s="37">
        <v>2</v>
      </c>
      <c r="L14" s="37">
        <v>3</v>
      </c>
      <c r="M14" s="37">
        <v>2</v>
      </c>
      <c r="N14" s="37">
        <v>2</v>
      </c>
      <c r="O14" s="37">
        <v>2</v>
      </c>
      <c r="P14" s="37">
        <v>31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DD56-A64A-4475-B7C7-A6B8DAD60CBE}">
  <dimension ref="A2:Z80"/>
  <sheetViews>
    <sheetView showGridLines="0" zoomScale="94" workbookViewId="0">
      <selection activeCell="A6" sqref="A6"/>
    </sheetView>
  </sheetViews>
  <sheetFormatPr defaultRowHeight="14.4" x14ac:dyDescent="0.3"/>
  <cols>
    <col min="1" max="1" width="37.88671875" style="1" customWidth="1"/>
    <col min="2" max="2" width="37.88671875" style="2" customWidth="1"/>
    <col min="3" max="3" width="30.88671875" style="2" customWidth="1"/>
    <col min="4" max="4" width="37.88671875" style="2" customWidth="1"/>
    <col min="5" max="5" width="29.109375" customWidth="1"/>
    <col min="7" max="7" width="23.6640625" bestFit="1" customWidth="1"/>
    <col min="8" max="8" width="32.5546875" customWidth="1"/>
    <col min="9" max="26" width="37" customWidth="1"/>
  </cols>
  <sheetData>
    <row r="2" spans="1:26" ht="23.4" x14ac:dyDescent="0.45">
      <c r="H2" s="28" t="s">
        <v>94</v>
      </c>
    </row>
    <row r="3" spans="1:26" ht="28.8" x14ac:dyDescent="0.55000000000000004">
      <c r="A3" s="16"/>
      <c r="B3" s="16" t="s">
        <v>41</v>
      </c>
      <c r="H3" s="28"/>
    </row>
    <row r="4" spans="1:26" ht="28.8" x14ac:dyDescent="0.55000000000000004">
      <c r="A4" s="16"/>
      <c r="H4" s="10" t="s">
        <v>95</v>
      </c>
    </row>
    <row r="5" spans="1:26" ht="23.4" x14ac:dyDescent="0.45">
      <c r="H5" s="10" t="s">
        <v>96</v>
      </c>
    </row>
    <row r="6" spans="1:26" ht="25.8" x14ac:dyDescent="0.5">
      <c r="A6" s="17" t="s">
        <v>58</v>
      </c>
      <c r="B6" s="18" t="s">
        <v>59</v>
      </c>
      <c r="C6" s="18" t="s">
        <v>90</v>
      </c>
      <c r="D6" s="18" t="s">
        <v>89</v>
      </c>
      <c r="E6" s="19" t="s">
        <v>60</v>
      </c>
      <c r="G6" s="10"/>
      <c r="H6" s="10"/>
    </row>
    <row r="7" spans="1:26" ht="25.8" x14ac:dyDescent="0.5">
      <c r="A7" s="20" t="s">
        <v>61</v>
      </c>
      <c r="B7" s="21" t="s">
        <v>62</v>
      </c>
      <c r="C7" s="21" t="s">
        <v>91</v>
      </c>
      <c r="D7" s="21">
        <v>45006</v>
      </c>
      <c r="E7" s="22">
        <v>1761</v>
      </c>
      <c r="G7" s="23"/>
    </row>
    <row r="8" spans="1:26" ht="25.8" x14ac:dyDescent="0.5">
      <c r="A8" s="20" t="s">
        <v>63</v>
      </c>
      <c r="B8" s="21" t="s">
        <v>64</v>
      </c>
      <c r="C8" s="21" t="s">
        <v>93</v>
      </c>
      <c r="D8" s="21">
        <v>45005</v>
      </c>
      <c r="E8" s="22">
        <v>963</v>
      </c>
      <c r="H8" s="24" t="s">
        <v>65</v>
      </c>
      <c r="I8" s="24" t="s">
        <v>66</v>
      </c>
      <c r="J8" s="24" t="s">
        <v>67</v>
      </c>
      <c r="K8" s="24" t="s">
        <v>68</v>
      </c>
      <c r="L8" s="24" t="s">
        <v>69</v>
      </c>
      <c r="M8" s="24" t="s">
        <v>64</v>
      </c>
      <c r="N8" s="24" t="s">
        <v>70</v>
      </c>
      <c r="O8" s="24" t="s">
        <v>71</v>
      </c>
      <c r="P8" s="24" t="s">
        <v>72</v>
      </c>
      <c r="Q8" s="24" t="s">
        <v>73</v>
      </c>
      <c r="R8" s="24" t="s">
        <v>74</v>
      </c>
      <c r="S8" s="24" t="s">
        <v>75</v>
      </c>
      <c r="T8" s="24" t="s">
        <v>76</v>
      </c>
      <c r="U8" s="24" t="s">
        <v>77</v>
      </c>
      <c r="V8" s="24" t="s">
        <v>78</v>
      </c>
      <c r="W8" s="24" t="s">
        <v>79</v>
      </c>
      <c r="X8" s="24" t="s">
        <v>62</v>
      </c>
      <c r="Y8" s="24" t="s">
        <v>80</v>
      </c>
      <c r="Z8" s="24" t="s">
        <v>88</v>
      </c>
    </row>
    <row r="9" spans="1:26" ht="33.6" x14ac:dyDescent="0.65">
      <c r="A9" s="20" t="s">
        <v>82</v>
      </c>
      <c r="B9" s="21" t="s">
        <v>70</v>
      </c>
      <c r="C9" s="21" t="s">
        <v>92</v>
      </c>
      <c r="D9" s="21">
        <v>45072</v>
      </c>
      <c r="E9" s="22">
        <v>1643</v>
      </c>
      <c r="G9" s="25" t="s">
        <v>83</v>
      </c>
      <c r="H9" s="34">
        <f>SUM(COUNTIFS($A$7:$A$80,$G9,
$B$7:$B$80,H$8,
$C$7:$C$80,{"Pix";"Dinheiro"},
$D$7:$D$80,"&gt;=01/02/2023",
$D$7:$D$80,"&lt;=31/03/2023"))</f>
        <v>1</v>
      </c>
      <c r="I9" s="34">
        <f>SUM(COUNTIFS($A$7:$A$80,$G9,
$B$7:$B$80,I$8,
$C$7:$C$80,{"Pix";"Dinheiro"},
$D$7:$D$80,"&gt;=01/02/2023",
$D$7:$D$80,"&lt;=31/03/2023"))</f>
        <v>0</v>
      </c>
      <c r="J9" s="34">
        <f>SUM(COUNTIFS($A$7:$A$80,$G9,
$B$7:$B$80,J$8,
$C$7:$C$80,{"Pix";"Dinheiro"},
$D$7:$D$80,"&gt;=01/02/2023",
$D$7:$D$80,"&lt;=31/03/2023"))</f>
        <v>0</v>
      </c>
      <c r="K9" s="34">
        <f>SUM(COUNTIFS($A$7:$A$80,$G9,
$B$7:$B$80,K$8,
$C$7:$C$80,{"Pix";"Dinheiro"},
$D$7:$D$80,"&gt;=01/02/2023",
$D$7:$D$80,"&lt;=31/03/2023"))</f>
        <v>0</v>
      </c>
      <c r="L9" s="34">
        <f>SUM(COUNTIFS($A$7:$A$80,$G9,
$B$7:$B$80,L$8,
$C$7:$C$80,{"Pix";"Dinheiro"},
$D$7:$D$80,"&gt;=01/02/2023",
$D$7:$D$80,"&lt;=31/03/2023"))</f>
        <v>0</v>
      </c>
      <c r="M9" s="34">
        <f>SUM(COUNTIFS($A$7:$A$80,$G9,
$B$7:$B$80,M$8,
$C$7:$C$80,{"Pix";"Dinheiro"},
$D$7:$D$80,"&gt;=01/02/2023",
$D$7:$D$80,"&lt;=31/03/2023"))</f>
        <v>0</v>
      </c>
      <c r="N9" s="34">
        <f>SUM(COUNTIFS($A$7:$A$80,$G9,
$B$7:$B$80,N$8,
$C$7:$C$80,{"Pix";"Dinheiro"},
$D$7:$D$80,"&gt;=01/02/2023",
$D$7:$D$80,"&lt;=31/03/2023"))</f>
        <v>0</v>
      </c>
      <c r="O9" s="34">
        <f>SUM(COUNTIFS($A$7:$A$80,$G9,
$B$7:$B$80,O$8,
$C$7:$C$80,{"Pix";"Dinheiro"},
$D$7:$D$80,"&gt;=01/02/2023",
$D$7:$D$80,"&lt;=31/03/2023"))</f>
        <v>0</v>
      </c>
      <c r="P9" s="34">
        <f>SUM(COUNTIFS($A$7:$A$80,$G9,
$B$7:$B$80,P$8,
$C$7:$C$80,{"Pix";"Dinheiro"},
$D$7:$D$80,"&gt;=01/02/2023",
$D$7:$D$80,"&lt;=31/03/2023"))</f>
        <v>0</v>
      </c>
      <c r="Q9" s="34">
        <f>SUM(COUNTIFS($A$7:$A$80,$G9,
$B$7:$B$80,Q$8,
$C$7:$C$80,{"Pix";"Dinheiro"},
$D$7:$D$80,"&gt;=01/02/2023",
$D$7:$D$80,"&lt;=31/03/2023"))</f>
        <v>0</v>
      </c>
      <c r="R9" s="34">
        <f>SUM(COUNTIFS($A$7:$A$80,$G9,
$B$7:$B$80,R$8,
$C$7:$C$80,{"Pix";"Dinheiro"},
$D$7:$D$80,"&gt;=01/02/2023",
$D$7:$D$80,"&lt;=31/03/2023"))</f>
        <v>0</v>
      </c>
      <c r="S9" s="34">
        <f>SUM(COUNTIFS($A$7:$A$80,$G9,
$B$7:$B$80,S$8,
$C$7:$C$80,{"Pix";"Dinheiro"},
$D$7:$D$80,"&gt;=01/02/2023",
$D$7:$D$80,"&lt;=31/03/2023"))</f>
        <v>0</v>
      </c>
      <c r="T9" s="34">
        <f>SUM(COUNTIFS($A$7:$A$80,$G9,
$B$7:$B$80,T$8,
$C$7:$C$80,{"Pix";"Dinheiro"},
$D$7:$D$80,"&gt;=01/02/2023",
$D$7:$D$80,"&lt;=31/03/2023"))</f>
        <v>0</v>
      </c>
      <c r="U9" s="34">
        <f>SUM(COUNTIFS($A$7:$A$80,$G9,
$B$7:$B$80,U$8,
$C$7:$C$80,{"Pix";"Dinheiro"},
$D$7:$D$80,"&gt;=01/02/2023",
$D$7:$D$80,"&lt;=31/03/2023"))</f>
        <v>0</v>
      </c>
      <c r="V9" s="34">
        <f>SUM(COUNTIFS($A$7:$A$80,$G9,
$B$7:$B$80,V$8,
$C$7:$C$80,{"Pix";"Dinheiro"},
$D$7:$D$80,"&gt;=01/02/2023",
$D$7:$D$80,"&lt;=31/03/2023"))</f>
        <v>0</v>
      </c>
      <c r="W9" s="34">
        <f>SUM(COUNTIFS($A$7:$A$80,$G9,
$B$7:$B$80,W$8,
$C$7:$C$80,{"Pix";"Dinheiro"},
$D$7:$D$80,"&gt;=01/02/2023",
$D$7:$D$80,"&lt;=31/03/2023"))</f>
        <v>0</v>
      </c>
      <c r="X9" s="34">
        <f>SUM(COUNTIFS($A$7:$A$80,$G9,
$B$7:$B$80,X$8,
$C$7:$C$80,{"Pix";"Dinheiro"},
$D$7:$D$80,"&gt;=01/02/2023",
$D$7:$D$80,"&lt;=31/03/2023"))</f>
        <v>0</v>
      </c>
      <c r="Y9" s="34">
        <f>SUM(COUNTIFS($A$7:$A$80,$G9,
$B$7:$B$80,Y$8,
$C$7:$C$80,{"Pix";"Dinheiro"},
$D$7:$D$80,"&gt;=01/02/2023",
$D$7:$D$80,"&lt;=31/03/2023"))</f>
        <v>1</v>
      </c>
      <c r="Z9" s="27">
        <f>SUM(H9:Y9)</f>
        <v>2</v>
      </c>
    </row>
    <row r="10" spans="1:26" ht="33.6" x14ac:dyDescent="0.65">
      <c r="A10" s="20" t="s">
        <v>83</v>
      </c>
      <c r="B10" s="21" t="s">
        <v>65</v>
      </c>
      <c r="C10" s="21" t="s">
        <v>91</v>
      </c>
      <c r="D10" s="21">
        <v>45042</v>
      </c>
      <c r="E10" s="22">
        <v>834</v>
      </c>
      <c r="G10" s="25" t="s">
        <v>82</v>
      </c>
      <c r="H10" s="34">
        <f>SUM(COUNTIFS($A$7:$A$80,$G10,
$B$7:$B$80,H$8,
$C$7:$C$80,{"Pix";"Dinheiro"},
$D$7:$D$80,"&gt;=01/02/2023",
$D$7:$D$80,"&lt;=31/03/2023"))</f>
        <v>0</v>
      </c>
      <c r="I10" s="34">
        <f>SUM(COUNTIFS($A$7:$A$80,$G10,
$B$7:$B$80,I$8,
$C$7:$C$80,{"Pix";"Dinheiro"},
$D$7:$D$80,"&gt;=01/02/2023",
$D$7:$D$80,"&lt;=31/03/2023"))</f>
        <v>0</v>
      </c>
      <c r="J10" s="34">
        <f>SUM(COUNTIFS($A$7:$A$80,$G10,
$B$7:$B$80,J$8,
$C$7:$C$80,{"Pix";"Dinheiro"},
$D$7:$D$80,"&gt;=01/02/2023",
$D$7:$D$80,"&lt;=31/03/2023"))</f>
        <v>0</v>
      </c>
      <c r="K10" s="34">
        <f>SUM(COUNTIFS($A$7:$A$80,$G10,
$B$7:$B$80,K$8,
$C$7:$C$80,{"Pix";"Dinheiro"},
$D$7:$D$80,"&gt;=01/02/2023",
$D$7:$D$80,"&lt;=31/03/2023"))</f>
        <v>0</v>
      </c>
      <c r="L10" s="34">
        <f>SUM(COUNTIFS($A$7:$A$80,$G10,
$B$7:$B$80,L$8,
$C$7:$C$80,{"Pix";"Dinheiro"},
$D$7:$D$80,"&gt;=01/02/2023",
$D$7:$D$80,"&lt;=31/03/2023"))</f>
        <v>0</v>
      </c>
      <c r="M10" s="34">
        <f>SUM(COUNTIFS($A$7:$A$80,$G10,
$B$7:$B$80,M$8,
$C$7:$C$80,{"Pix";"Dinheiro"},
$D$7:$D$80,"&gt;=01/02/2023",
$D$7:$D$80,"&lt;=31/03/2023"))</f>
        <v>0</v>
      </c>
      <c r="N10" s="34">
        <f>SUM(COUNTIFS($A$7:$A$80,$G10,
$B$7:$B$80,N$8,
$C$7:$C$80,{"Pix";"Dinheiro"},
$D$7:$D$80,"&gt;=01/02/2023",
$D$7:$D$80,"&lt;=31/03/2023"))</f>
        <v>0</v>
      </c>
      <c r="O10" s="34">
        <f>SUM(COUNTIFS($A$7:$A$80,$G10,
$B$7:$B$80,O$8,
$C$7:$C$80,{"Pix";"Dinheiro"},
$D$7:$D$80,"&gt;=01/02/2023",
$D$7:$D$80,"&lt;=31/03/2023"))</f>
        <v>0</v>
      </c>
      <c r="P10" s="34">
        <f>SUM(COUNTIFS($A$7:$A$80,$G10,
$B$7:$B$80,P$8,
$C$7:$C$80,{"Pix";"Dinheiro"},
$D$7:$D$80,"&gt;=01/02/2023",
$D$7:$D$80,"&lt;=31/03/2023"))</f>
        <v>1</v>
      </c>
      <c r="Q10" s="34">
        <f>SUM(COUNTIFS($A$7:$A$80,$G10,
$B$7:$B$80,Q$8,
$C$7:$C$80,{"Pix";"Dinheiro"},
$D$7:$D$80,"&gt;=01/02/2023",
$D$7:$D$80,"&lt;=31/03/2023"))</f>
        <v>0</v>
      </c>
      <c r="R10" s="34">
        <f>SUM(COUNTIFS($A$7:$A$80,$G10,
$B$7:$B$80,R$8,
$C$7:$C$80,{"Pix";"Dinheiro"},
$D$7:$D$80,"&gt;=01/02/2023",
$D$7:$D$80,"&lt;=31/03/2023"))</f>
        <v>0</v>
      </c>
      <c r="S10" s="34">
        <f>SUM(COUNTIFS($A$7:$A$80,$G10,
$B$7:$B$80,S$8,
$C$7:$C$80,{"Pix";"Dinheiro"},
$D$7:$D$80,"&gt;=01/02/2023",
$D$7:$D$80,"&lt;=31/03/2023"))</f>
        <v>0</v>
      </c>
      <c r="T10" s="34">
        <f>SUM(COUNTIFS($A$7:$A$80,$G10,
$B$7:$B$80,T$8,
$C$7:$C$80,{"Pix";"Dinheiro"},
$D$7:$D$80,"&gt;=01/02/2023",
$D$7:$D$80,"&lt;=31/03/2023"))</f>
        <v>2</v>
      </c>
      <c r="U10" s="34">
        <f>SUM(COUNTIFS($A$7:$A$80,$G10,
$B$7:$B$80,U$8,
$C$7:$C$80,{"Pix";"Dinheiro"},
$D$7:$D$80,"&gt;=01/02/2023",
$D$7:$D$80,"&lt;=31/03/2023"))</f>
        <v>0</v>
      </c>
      <c r="V10" s="34">
        <f>SUM(COUNTIFS($A$7:$A$80,$G10,
$B$7:$B$80,V$8,
$C$7:$C$80,{"Pix";"Dinheiro"},
$D$7:$D$80,"&gt;=01/02/2023",
$D$7:$D$80,"&lt;=31/03/2023"))</f>
        <v>0</v>
      </c>
      <c r="W10" s="34">
        <f>SUM(COUNTIFS($A$7:$A$80,$G10,
$B$7:$B$80,W$8,
$C$7:$C$80,{"Pix";"Dinheiro"},
$D$7:$D$80,"&gt;=01/02/2023",
$D$7:$D$80,"&lt;=31/03/2023"))</f>
        <v>2</v>
      </c>
      <c r="X10" s="34">
        <f>SUM(COUNTIFS($A$7:$A$80,$G10,
$B$7:$B$80,X$8,
$C$7:$C$80,{"Pix";"Dinheiro"},
$D$7:$D$80,"&gt;=01/02/2023",
$D$7:$D$80,"&lt;=31/03/2023"))</f>
        <v>0</v>
      </c>
      <c r="Y10" s="34">
        <f>SUM(COUNTIFS($A$7:$A$80,$G10,
$B$7:$B$80,Y$8,
$C$7:$C$80,{"Pix";"Dinheiro"},
$D$7:$D$80,"&gt;=01/02/2023",
$D$7:$D$80,"&lt;=31/03/2023"))</f>
        <v>0</v>
      </c>
      <c r="Z10" s="27">
        <f t="shared" ref="Z10:Z16" si="0">SUM(H10:Y10)</f>
        <v>5</v>
      </c>
    </row>
    <row r="11" spans="1:26" ht="33.6" x14ac:dyDescent="0.65">
      <c r="A11" s="20" t="s">
        <v>84</v>
      </c>
      <c r="B11" s="21" t="s">
        <v>71</v>
      </c>
      <c r="C11" s="21" t="s">
        <v>92</v>
      </c>
      <c r="D11" s="21">
        <v>45012</v>
      </c>
      <c r="E11" s="22">
        <v>866</v>
      </c>
      <c r="G11" s="25" t="s">
        <v>85</v>
      </c>
      <c r="H11" s="34">
        <f>SUM(COUNTIFS($A$7:$A$80,$G11,
$B$7:$B$80,H$8,
$C$7:$C$80,{"Pix";"Dinheiro"},
$D$7:$D$80,"&gt;=01/02/2023",
$D$7:$D$80,"&lt;=31/03/2023"))</f>
        <v>1</v>
      </c>
      <c r="I11" s="34">
        <f>SUM(COUNTIFS($A$7:$A$80,$G11,
$B$7:$B$80,I$8,
$C$7:$C$80,{"Pix";"Dinheiro"},
$D$7:$D$80,"&gt;=01/02/2023",
$D$7:$D$80,"&lt;=31/03/2023"))</f>
        <v>0</v>
      </c>
      <c r="J11" s="34">
        <f>SUM(COUNTIFS($A$7:$A$80,$G11,
$B$7:$B$80,J$8,
$C$7:$C$80,{"Pix";"Dinheiro"},
$D$7:$D$80,"&gt;=01/02/2023",
$D$7:$D$80,"&lt;=31/03/2023"))</f>
        <v>0</v>
      </c>
      <c r="K11" s="34">
        <f>SUM(COUNTIFS($A$7:$A$80,$G11,
$B$7:$B$80,K$8,
$C$7:$C$80,{"Pix";"Dinheiro"},
$D$7:$D$80,"&gt;=01/02/2023",
$D$7:$D$80,"&lt;=31/03/2023"))</f>
        <v>4</v>
      </c>
      <c r="L11" s="34">
        <f>SUM(COUNTIFS($A$7:$A$80,$G11,
$B$7:$B$80,L$8,
$C$7:$C$80,{"Pix";"Dinheiro"},
$D$7:$D$80,"&gt;=01/02/2023",
$D$7:$D$80,"&lt;=31/03/2023"))</f>
        <v>0</v>
      </c>
      <c r="M11" s="34">
        <f>SUM(COUNTIFS($A$7:$A$80,$G11,
$B$7:$B$80,M$8,
$C$7:$C$80,{"Pix";"Dinheiro"},
$D$7:$D$80,"&gt;=01/02/2023",
$D$7:$D$80,"&lt;=31/03/2023"))</f>
        <v>0</v>
      </c>
      <c r="N11" s="34">
        <f>SUM(COUNTIFS($A$7:$A$80,$G11,
$B$7:$B$80,N$8,
$C$7:$C$80,{"Pix";"Dinheiro"},
$D$7:$D$80,"&gt;=01/02/2023",
$D$7:$D$80,"&lt;=31/03/2023"))</f>
        <v>1</v>
      </c>
      <c r="O11" s="34">
        <f>SUM(COUNTIFS($A$7:$A$80,$G11,
$B$7:$B$80,O$8,
$C$7:$C$80,{"Pix";"Dinheiro"},
$D$7:$D$80,"&gt;=01/02/2023",
$D$7:$D$80,"&lt;=31/03/2023"))</f>
        <v>0</v>
      </c>
      <c r="P11" s="34">
        <f>SUM(COUNTIFS($A$7:$A$80,$G11,
$B$7:$B$80,P$8,
$C$7:$C$80,{"Pix";"Dinheiro"},
$D$7:$D$80,"&gt;=01/02/2023",
$D$7:$D$80,"&lt;=31/03/2023"))</f>
        <v>0</v>
      </c>
      <c r="Q11" s="34">
        <f>SUM(COUNTIFS($A$7:$A$80,$G11,
$B$7:$B$80,Q$8,
$C$7:$C$80,{"Pix";"Dinheiro"},
$D$7:$D$80,"&gt;=01/02/2023",
$D$7:$D$80,"&lt;=31/03/2023"))</f>
        <v>1</v>
      </c>
      <c r="R11" s="34">
        <f>SUM(COUNTIFS($A$7:$A$80,$G11,
$B$7:$B$80,R$8,
$C$7:$C$80,{"Pix";"Dinheiro"},
$D$7:$D$80,"&gt;=01/02/2023",
$D$7:$D$80,"&lt;=31/03/2023"))</f>
        <v>0</v>
      </c>
      <c r="S11" s="34">
        <f>SUM(COUNTIFS($A$7:$A$80,$G11,
$B$7:$B$80,S$8,
$C$7:$C$80,{"Pix";"Dinheiro"},
$D$7:$D$80,"&gt;=01/02/2023",
$D$7:$D$80,"&lt;=31/03/2023"))</f>
        <v>0</v>
      </c>
      <c r="T11" s="34">
        <f>SUM(COUNTIFS($A$7:$A$80,$G11,
$B$7:$B$80,T$8,
$C$7:$C$80,{"Pix";"Dinheiro"},
$D$7:$D$80,"&gt;=01/02/2023",
$D$7:$D$80,"&lt;=31/03/2023"))</f>
        <v>0</v>
      </c>
      <c r="U11" s="34">
        <f>SUM(COUNTIFS($A$7:$A$80,$G11,
$B$7:$B$80,U$8,
$C$7:$C$80,{"Pix";"Dinheiro"},
$D$7:$D$80,"&gt;=01/02/2023",
$D$7:$D$80,"&lt;=31/03/2023"))</f>
        <v>0</v>
      </c>
      <c r="V11" s="34">
        <f>SUM(COUNTIFS($A$7:$A$80,$G11,
$B$7:$B$80,V$8,
$C$7:$C$80,{"Pix";"Dinheiro"},
$D$7:$D$80,"&gt;=01/02/2023",
$D$7:$D$80,"&lt;=31/03/2023"))</f>
        <v>0</v>
      </c>
      <c r="W11" s="34">
        <f>SUM(COUNTIFS($A$7:$A$80,$G11,
$B$7:$B$80,W$8,
$C$7:$C$80,{"Pix";"Dinheiro"},
$D$7:$D$80,"&gt;=01/02/2023",
$D$7:$D$80,"&lt;=31/03/2023"))</f>
        <v>0</v>
      </c>
      <c r="X11" s="34">
        <f>SUM(COUNTIFS($A$7:$A$80,$G11,
$B$7:$B$80,X$8,
$C$7:$C$80,{"Pix";"Dinheiro"},
$D$7:$D$80,"&gt;=01/02/2023",
$D$7:$D$80,"&lt;=31/03/2023"))</f>
        <v>0</v>
      </c>
      <c r="Y11" s="34">
        <f>SUM(COUNTIFS($A$7:$A$80,$G11,
$B$7:$B$80,Y$8,
$C$7:$C$80,{"Pix";"Dinheiro"},
$D$7:$D$80,"&gt;=01/02/2023",
$D$7:$D$80,"&lt;=31/03/2023"))</f>
        <v>0</v>
      </c>
      <c r="Z11" s="27">
        <f t="shared" si="0"/>
        <v>7</v>
      </c>
    </row>
    <row r="12" spans="1:26" ht="33.6" x14ac:dyDescent="0.65">
      <c r="A12" s="20" t="s">
        <v>85</v>
      </c>
      <c r="B12" s="21" t="s">
        <v>68</v>
      </c>
      <c r="C12" s="21" t="s">
        <v>91</v>
      </c>
      <c r="D12" s="21">
        <v>44987</v>
      </c>
      <c r="E12" s="22">
        <v>1320</v>
      </c>
      <c r="G12" s="25" t="s">
        <v>86</v>
      </c>
      <c r="H12" s="34">
        <f>SUM(COUNTIFS($A$7:$A$80,$G12,
$B$7:$B$80,H$8,
$C$7:$C$80,{"Pix";"Dinheiro"},
$D$7:$D$80,"&gt;=01/02/2023",
$D$7:$D$80,"&lt;=31/03/2023"))</f>
        <v>0</v>
      </c>
      <c r="I12" s="34">
        <f>SUM(COUNTIFS($A$7:$A$80,$G12,
$B$7:$B$80,I$8,
$C$7:$C$80,{"Pix";"Dinheiro"},
$D$7:$D$80,"&gt;=01/02/2023",
$D$7:$D$80,"&lt;=31/03/2023"))</f>
        <v>0</v>
      </c>
      <c r="J12" s="34">
        <f>SUM(COUNTIFS($A$7:$A$80,$G12,
$B$7:$B$80,J$8,
$C$7:$C$80,{"Pix";"Dinheiro"},
$D$7:$D$80,"&gt;=01/02/2023",
$D$7:$D$80,"&lt;=31/03/2023"))</f>
        <v>0</v>
      </c>
      <c r="K12" s="34">
        <f>SUM(COUNTIFS($A$7:$A$80,$G12,
$B$7:$B$80,K$8,
$C$7:$C$80,{"Pix";"Dinheiro"},
$D$7:$D$80,"&gt;=01/02/2023",
$D$7:$D$80,"&lt;=31/03/2023"))</f>
        <v>0</v>
      </c>
      <c r="L12" s="34">
        <f>SUM(COUNTIFS($A$7:$A$80,$G12,
$B$7:$B$80,L$8,
$C$7:$C$80,{"Pix";"Dinheiro"},
$D$7:$D$80,"&gt;=01/02/2023",
$D$7:$D$80,"&lt;=31/03/2023"))</f>
        <v>0</v>
      </c>
      <c r="M12" s="34">
        <f>SUM(COUNTIFS($A$7:$A$80,$G12,
$B$7:$B$80,M$8,
$C$7:$C$80,{"Pix";"Dinheiro"},
$D$7:$D$80,"&gt;=01/02/2023",
$D$7:$D$80,"&lt;=31/03/2023"))</f>
        <v>1</v>
      </c>
      <c r="N12" s="34">
        <f>SUM(COUNTIFS($A$7:$A$80,$G12,
$B$7:$B$80,N$8,
$C$7:$C$80,{"Pix";"Dinheiro"},
$D$7:$D$80,"&gt;=01/02/2023",
$D$7:$D$80,"&lt;=31/03/2023"))</f>
        <v>0</v>
      </c>
      <c r="O12" s="34">
        <f>SUM(COUNTIFS($A$7:$A$80,$G12,
$B$7:$B$80,O$8,
$C$7:$C$80,{"Pix";"Dinheiro"},
$D$7:$D$80,"&gt;=01/02/2023",
$D$7:$D$80,"&lt;=31/03/2023"))</f>
        <v>0</v>
      </c>
      <c r="P12" s="34">
        <f>SUM(COUNTIFS($A$7:$A$80,$G12,
$B$7:$B$80,P$8,
$C$7:$C$80,{"Pix";"Dinheiro"},
$D$7:$D$80,"&gt;=01/02/2023",
$D$7:$D$80,"&lt;=31/03/2023"))</f>
        <v>0</v>
      </c>
      <c r="Q12" s="34">
        <f>SUM(COUNTIFS($A$7:$A$80,$G12,
$B$7:$B$80,Q$8,
$C$7:$C$80,{"Pix";"Dinheiro"},
$D$7:$D$80,"&gt;=01/02/2023",
$D$7:$D$80,"&lt;=31/03/2023"))</f>
        <v>0</v>
      </c>
      <c r="R12" s="34">
        <f>SUM(COUNTIFS($A$7:$A$80,$G12,
$B$7:$B$80,R$8,
$C$7:$C$80,{"Pix";"Dinheiro"},
$D$7:$D$80,"&gt;=01/02/2023",
$D$7:$D$80,"&lt;=31/03/2023"))</f>
        <v>0</v>
      </c>
      <c r="S12" s="34">
        <f>SUM(COUNTIFS($A$7:$A$80,$G12,
$B$7:$B$80,S$8,
$C$7:$C$80,{"Pix";"Dinheiro"},
$D$7:$D$80,"&gt;=01/02/2023",
$D$7:$D$80,"&lt;=31/03/2023"))</f>
        <v>0</v>
      </c>
      <c r="T12" s="34">
        <f>SUM(COUNTIFS($A$7:$A$80,$G12,
$B$7:$B$80,T$8,
$C$7:$C$80,{"Pix";"Dinheiro"},
$D$7:$D$80,"&gt;=01/02/2023",
$D$7:$D$80,"&lt;=31/03/2023"))</f>
        <v>0</v>
      </c>
      <c r="U12" s="34">
        <f>SUM(COUNTIFS($A$7:$A$80,$G12,
$B$7:$B$80,U$8,
$C$7:$C$80,{"Pix";"Dinheiro"},
$D$7:$D$80,"&gt;=01/02/2023",
$D$7:$D$80,"&lt;=31/03/2023"))</f>
        <v>0</v>
      </c>
      <c r="V12" s="34">
        <f>SUM(COUNTIFS($A$7:$A$80,$G12,
$B$7:$B$80,V$8,
$C$7:$C$80,{"Pix";"Dinheiro"},
$D$7:$D$80,"&gt;=01/02/2023",
$D$7:$D$80,"&lt;=31/03/2023"))</f>
        <v>0</v>
      </c>
      <c r="W12" s="34">
        <f>SUM(COUNTIFS($A$7:$A$80,$G12,
$B$7:$B$80,W$8,
$C$7:$C$80,{"Pix";"Dinheiro"},
$D$7:$D$80,"&gt;=01/02/2023",
$D$7:$D$80,"&lt;=31/03/2023"))</f>
        <v>0</v>
      </c>
      <c r="X12" s="34">
        <f>SUM(COUNTIFS($A$7:$A$80,$G12,
$B$7:$B$80,X$8,
$C$7:$C$80,{"Pix";"Dinheiro"},
$D$7:$D$80,"&gt;=01/02/2023",
$D$7:$D$80,"&lt;=31/03/2023"))</f>
        <v>0</v>
      </c>
      <c r="Y12" s="34">
        <f>SUM(COUNTIFS($A$7:$A$80,$G12,
$B$7:$B$80,Y$8,
$C$7:$C$80,{"Pix";"Dinheiro"},
$D$7:$D$80,"&gt;=01/02/2023",
$D$7:$D$80,"&lt;=31/03/2023"))</f>
        <v>0</v>
      </c>
      <c r="Z12" s="27">
        <f t="shared" si="0"/>
        <v>1</v>
      </c>
    </row>
    <row r="13" spans="1:26" ht="33.6" x14ac:dyDescent="0.65">
      <c r="A13" s="20" t="s">
        <v>61</v>
      </c>
      <c r="B13" s="21" t="s">
        <v>75</v>
      </c>
      <c r="C13" s="21" t="s">
        <v>93</v>
      </c>
      <c r="D13" s="21">
        <v>45003</v>
      </c>
      <c r="E13" s="22">
        <v>1130</v>
      </c>
      <c r="G13" s="25" t="s">
        <v>61</v>
      </c>
      <c r="H13" s="34">
        <f>SUM(COUNTIFS($A$7:$A$80,$G13,
$B$7:$B$80,H$8,
$C$7:$C$80,{"Pix";"Dinheiro"},
$D$7:$D$80,"&gt;=01/02/2023",
$D$7:$D$80,"&lt;=31/03/2023"))</f>
        <v>0</v>
      </c>
      <c r="I13" s="34">
        <f>SUM(COUNTIFS($A$7:$A$80,$G13,
$B$7:$B$80,I$8,
$C$7:$C$80,{"Pix";"Dinheiro"},
$D$7:$D$80,"&gt;=01/02/2023",
$D$7:$D$80,"&lt;=31/03/2023"))</f>
        <v>0</v>
      </c>
      <c r="J13" s="34">
        <f>SUM(COUNTIFS($A$7:$A$80,$G13,
$B$7:$B$80,J$8,
$C$7:$C$80,{"Pix";"Dinheiro"},
$D$7:$D$80,"&gt;=01/02/2023",
$D$7:$D$80,"&lt;=31/03/2023"))</f>
        <v>0</v>
      </c>
      <c r="K13" s="34">
        <f>SUM(COUNTIFS($A$7:$A$80,$G13,
$B$7:$B$80,K$8,
$C$7:$C$80,{"Pix";"Dinheiro"},
$D$7:$D$80,"&gt;=01/02/2023",
$D$7:$D$80,"&lt;=31/03/2023"))</f>
        <v>0</v>
      </c>
      <c r="L13" s="34">
        <f>SUM(COUNTIFS($A$7:$A$80,$G13,
$B$7:$B$80,L$8,
$C$7:$C$80,{"Pix";"Dinheiro"},
$D$7:$D$80,"&gt;=01/02/2023",
$D$7:$D$80,"&lt;=31/03/2023"))</f>
        <v>1</v>
      </c>
      <c r="M13" s="34">
        <f>SUM(COUNTIFS($A$7:$A$80,$G13,
$B$7:$B$80,M$8,
$C$7:$C$80,{"Pix";"Dinheiro"},
$D$7:$D$80,"&gt;=01/02/2023",
$D$7:$D$80,"&lt;=31/03/2023"))</f>
        <v>0</v>
      </c>
      <c r="N13" s="34">
        <f>SUM(COUNTIFS($A$7:$A$80,$G13,
$B$7:$B$80,N$8,
$C$7:$C$80,{"Pix";"Dinheiro"},
$D$7:$D$80,"&gt;=01/02/2023",
$D$7:$D$80,"&lt;=31/03/2023"))</f>
        <v>0</v>
      </c>
      <c r="O13" s="34">
        <f>SUM(COUNTIFS($A$7:$A$80,$G13,
$B$7:$B$80,O$8,
$C$7:$C$80,{"Pix";"Dinheiro"},
$D$7:$D$80,"&gt;=01/02/2023",
$D$7:$D$80,"&lt;=31/03/2023"))</f>
        <v>2</v>
      </c>
      <c r="P13" s="34">
        <f>SUM(COUNTIFS($A$7:$A$80,$G13,
$B$7:$B$80,P$8,
$C$7:$C$80,{"Pix";"Dinheiro"},
$D$7:$D$80,"&gt;=01/02/2023",
$D$7:$D$80,"&lt;=31/03/2023"))</f>
        <v>0</v>
      </c>
      <c r="Q13" s="34">
        <f>SUM(COUNTIFS($A$7:$A$80,$G13,
$B$7:$B$80,Q$8,
$C$7:$C$80,{"Pix";"Dinheiro"},
$D$7:$D$80,"&gt;=01/02/2023",
$D$7:$D$80,"&lt;=31/03/2023"))</f>
        <v>0</v>
      </c>
      <c r="R13" s="34">
        <f>SUM(COUNTIFS($A$7:$A$80,$G13,
$B$7:$B$80,R$8,
$C$7:$C$80,{"Pix";"Dinheiro"},
$D$7:$D$80,"&gt;=01/02/2023",
$D$7:$D$80,"&lt;=31/03/2023"))</f>
        <v>0</v>
      </c>
      <c r="S13" s="34">
        <f>SUM(COUNTIFS($A$7:$A$80,$G13,
$B$7:$B$80,S$8,
$C$7:$C$80,{"Pix";"Dinheiro"},
$D$7:$D$80,"&gt;=01/02/2023",
$D$7:$D$80,"&lt;=31/03/2023"))</f>
        <v>2</v>
      </c>
      <c r="T13" s="34">
        <f>SUM(COUNTIFS($A$7:$A$80,$G13,
$B$7:$B$80,T$8,
$C$7:$C$80,{"Pix";"Dinheiro"},
$D$7:$D$80,"&gt;=01/02/2023",
$D$7:$D$80,"&lt;=31/03/2023"))</f>
        <v>0</v>
      </c>
      <c r="U13" s="34">
        <f>SUM(COUNTIFS($A$7:$A$80,$G13,
$B$7:$B$80,U$8,
$C$7:$C$80,{"Pix";"Dinheiro"},
$D$7:$D$80,"&gt;=01/02/2023",
$D$7:$D$80,"&lt;=31/03/2023"))</f>
        <v>0</v>
      </c>
      <c r="V13" s="34">
        <f>SUM(COUNTIFS($A$7:$A$80,$G13,
$B$7:$B$80,V$8,
$C$7:$C$80,{"Pix";"Dinheiro"},
$D$7:$D$80,"&gt;=01/02/2023",
$D$7:$D$80,"&lt;=31/03/2023"))</f>
        <v>0</v>
      </c>
      <c r="W13" s="34">
        <f>SUM(COUNTIFS($A$7:$A$80,$G13,
$B$7:$B$80,W$8,
$C$7:$C$80,{"Pix";"Dinheiro"},
$D$7:$D$80,"&gt;=01/02/2023",
$D$7:$D$80,"&lt;=31/03/2023"))</f>
        <v>0</v>
      </c>
      <c r="X13" s="34">
        <f>SUM(COUNTIFS($A$7:$A$80,$G13,
$B$7:$B$80,X$8,
$C$7:$C$80,{"Pix";"Dinheiro"},
$D$7:$D$80,"&gt;=01/02/2023",
$D$7:$D$80,"&lt;=31/03/2023"))</f>
        <v>1</v>
      </c>
      <c r="Y13" s="34">
        <f>SUM(COUNTIFS($A$7:$A$80,$G13,
$B$7:$B$80,Y$8,
$C$7:$C$80,{"Pix";"Dinheiro"},
$D$7:$D$80,"&gt;=01/02/2023",
$D$7:$D$80,"&lt;=31/03/2023"))</f>
        <v>0</v>
      </c>
      <c r="Z13" s="27">
        <f t="shared" si="0"/>
        <v>6</v>
      </c>
    </row>
    <row r="14" spans="1:26" ht="33.6" x14ac:dyDescent="0.65">
      <c r="A14" s="20" t="s">
        <v>63</v>
      </c>
      <c r="B14" s="21" t="s">
        <v>66</v>
      </c>
      <c r="C14" s="21" t="s">
        <v>93</v>
      </c>
      <c r="D14" s="21">
        <v>45070</v>
      </c>
      <c r="E14" s="22">
        <v>1468</v>
      </c>
      <c r="G14" s="25" t="s">
        <v>63</v>
      </c>
      <c r="H14" s="34">
        <f>SUM(COUNTIFS($A$7:$A$80,$G14,
$B$7:$B$80,H$8,
$C$7:$C$80,{"Pix";"Dinheiro"},
$D$7:$D$80,"&gt;=01/02/2023",
$D$7:$D$80,"&lt;=31/03/2023"))</f>
        <v>0</v>
      </c>
      <c r="I14" s="34">
        <f>SUM(COUNTIFS($A$7:$A$80,$G14,
$B$7:$B$80,I$8,
$C$7:$C$80,{"Pix";"Dinheiro"},
$D$7:$D$80,"&gt;=01/02/2023",
$D$7:$D$80,"&lt;=31/03/2023"))</f>
        <v>0</v>
      </c>
      <c r="J14" s="34">
        <f>SUM(COUNTIFS($A$7:$A$80,$G14,
$B$7:$B$80,J$8,
$C$7:$C$80,{"Pix";"Dinheiro"},
$D$7:$D$80,"&gt;=01/02/2023",
$D$7:$D$80,"&lt;=31/03/2023"))</f>
        <v>0</v>
      </c>
      <c r="K14" s="34">
        <f>SUM(COUNTIFS($A$7:$A$80,$G14,
$B$7:$B$80,K$8,
$C$7:$C$80,{"Pix";"Dinheiro"},
$D$7:$D$80,"&gt;=01/02/2023",
$D$7:$D$80,"&lt;=31/03/2023"))</f>
        <v>0</v>
      </c>
      <c r="L14" s="34">
        <f>SUM(COUNTIFS($A$7:$A$80,$G14,
$B$7:$B$80,L$8,
$C$7:$C$80,{"Pix";"Dinheiro"},
$D$7:$D$80,"&gt;=01/02/2023",
$D$7:$D$80,"&lt;=31/03/2023"))</f>
        <v>0</v>
      </c>
      <c r="M14" s="34">
        <f>SUM(COUNTIFS($A$7:$A$80,$G14,
$B$7:$B$80,M$8,
$C$7:$C$80,{"Pix";"Dinheiro"},
$D$7:$D$80,"&gt;=01/02/2023",
$D$7:$D$80,"&lt;=31/03/2023"))</f>
        <v>1</v>
      </c>
      <c r="N14" s="34">
        <f>SUM(COUNTIFS($A$7:$A$80,$G14,
$B$7:$B$80,N$8,
$C$7:$C$80,{"Pix";"Dinheiro"},
$D$7:$D$80,"&gt;=01/02/2023",
$D$7:$D$80,"&lt;=31/03/2023"))</f>
        <v>2</v>
      </c>
      <c r="O14" s="34">
        <f>SUM(COUNTIFS($A$7:$A$80,$G14,
$B$7:$B$80,O$8,
$C$7:$C$80,{"Pix";"Dinheiro"},
$D$7:$D$80,"&gt;=01/02/2023",
$D$7:$D$80,"&lt;=31/03/2023"))</f>
        <v>0</v>
      </c>
      <c r="P14" s="34">
        <f>SUM(COUNTIFS($A$7:$A$80,$G14,
$B$7:$B$80,P$8,
$C$7:$C$80,{"Pix";"Dinheiro"},
$D$7:$D$80,"&gt;=01/02/2023",
$D$7:$D$80,"&lt;=31/03/2023"))</f>
        <v>1</v>
      </c>
      <c r="Q14" s="34">
        <f>SUM(COUNTIFS($A$7:$A$80,$G14,
$B$7:$B$80,Q$8,
$C$7:$C$80,{"Pix";"Dinheiro"},
$D$7:$D$80,"&gt;=01/02/2023",
$D$7:$D$80,"&lt;=31/03/2023"))</f>
        <v>0</v>
      </c>
      <c r="R14" s="34">
        <f>SUM(COUNTIFS($A$7:$A$80,$G14,
$B$7:$B$80,R$8,
$C$7:$C$80,{"Pix";"Dinheiro"},
$D$7:$D$80,"&gt;=01/02/2023",
$D$7:$D$80,"&lt;=31/03/2023"))</f>
        <v>1</v>
      </c>
      <c r="S14" s="34">
        <f>SUM(COUNTIFS($A$7:$A$80,$G14,
$B$7:$B$80,S$8,
$C$7:$C$80,{"Pix";"Dinheiro"},
$D$7:$D$80,"&gt;=01/02/2023",
$D$7:$D$80,"&lt;=31/03/2023"))</f>
        <v>0</v>
      </c>
      <c r="T14" s="34">
        <f>SUM(COUNTIFS($A$7:$A$80,$G14,
$B$7:$B$80,T$8,
$C$7:$C$80,{"Pix";"Dinheiro"},
$D$7:$D$80,"&gt;=01/02/2023",
$D$7:$D$80,"&lt;=31/03/2023"))</f>
        <v>0</v>
      </c>
      <c r="U14" s="34">
        <f>SUM(COUNTIFS($A$7:$A$80,$G14,
$B$7:$B$80,U$8,
$C$7:$C$80,{"Pix";"Dinheiro"},
$D$7:$D$80,"&gt;=01/02/2023",
$D$7:$D$80,"&lt;=31/03/2023"))</f>
        <v>0</v>
      </c>
      <c r="V14" s="34">
        <f>SUM(COUNTIFS($A$7:$A$80,$G14,
$B$7:$B$80,V$8,
$C$7:$C$80,{"Pix";"Dinheiro"},
$D$7:$D$80,"&gt;=01/02/2023",
$D$7:$D$80,"&lt;=31/03/2023"))</f>
        <v>0</v>
      </c>
      <c r="W14" s="34">
        <f>SUM(COUNTIFS($A$7:$A$80,$G14,
$B$7:$B$80,W$8,
$C$7:$C$80,{"Pix";"Dinheiro"},
$D$7:$D$80,"&gt;=01/02/2023",
$D$7:$D$80,"&lt;=31/03/2023"))</f>
        <v>0</v>
      </c>
      <c r="X14" s="34">
        <f>SUM(COUNTIFS($A$7:$A$80,$G14,
$B$7:$B$80,X$8,
$C$7:$C$80,{"Pix";"Dinheiro"},
$D$7:$D$80,"&gt;=01/02/2023",
$D$7:$D$80,"&lt;=31/03/2023"))</f>
        <v>0</v>
      </c>
      <c r="Y14" s="34">
        <f>SUM(COUNTIFS($A$7:$A$80,$G14,
$B$7:$B$80,Y$8,
$C$7:$C$80,{"Pix";"Dinheiro"},
$D$7:$D$80,"&gt;=01/02/2023",
$D$7:$D$80,"&lt;=31/03/2023"))</f>
        <v>0</v>
      </c>
      <c r="Z14" s="27">
        <f t="shared" si="0"/>
        <v>5</v>
      </c>
    </row>
    <row r="15" spans="1:26" ht="33.6" x14ac:dyDescent="0.65">
      <c r="A15" s="20" t="s">
        <v>82</v>
      </c>
      <c r="B15" s="21" t="s">
        <v>76</v>
      </c>
      <c r="C15" s="21" t="s">
        <v>92</v>
      </c>
      <c r="D15" s="21">
        <v>45012</v>
      </c>
      <c r="E15" s="22">
        <v>577</v>
      </c>
      <c r="G15" s="25" t="s">
        <v>84</v>
      </c>
      <c r="H15" s="34">
        <f>SUM(COUNTIFS($A$7:$A$80,$G15,
$B$7:$B$80,H$8,
$C$7:$C$80,{"Pix";"Dinheiro"},
$D$7:$D$80,"&gt;=01/02/2023",
$D$7:$D$80,"&lt;=31/03/2023"))</f>
        <v>0</v>
      </c>
      <c r="I15" s="34">
        <f>SUM(COUNTIFS($A$7:$A$80,$G15,
$B$7:$B$80,I$8,
$C$7:$C$80,{"Pix";"Dinheiro"},
$D$7:$D$80,"&gt;=01/02/2023",
$D$7:$D$80,"&lt;=31/03/2023"))</f>
        <v>0</v>
      </c>
      <c r="J15" s="34">
        <f>SUM(COUNTIFS($A$7:$A$80,$G15,
$B$7:$B$80,J$8,
$C$7:$C$80,{"Pix";"Dinheiro"},
$D$7:$D$80,"&gt;=01/02/2023",
$D$7:$D$80,"&lt;=31/03/2023"))</f>
        <v>0</v>
      </c>
      <c r="K15" s="34">
        <f>SUM(COUNTIFS($A$7:$A$80,$G15,
$B$7:$B$80,K$8,
$C$7:$C$80,{"Pix";"Dinheiro"},
$D$7:$D$80,"&gt;=01/02/2023",
$D$7:$D$80,"&lt;=31/03/2023"))</f>
        <v>0</v>
      </c>
      <c r="L15" s="34">
        <f>SUM(COUNTIFS($A$7:$A$80,$G15,
$B$7:$B$80,L$8,
$C$7:$C$80,{"Pix";"Dinheiro"},
$D$7:$D$80,"&gt;=01/02/2023",
$D$7:$D$80,"&lt;=31/03/2023"))</f>
        <v>0</v>
      </c>
      <c r="M15" s="34">
        <f>SUM(COUNTIFS($A$7:$A$80,$G15,
$B$7:$B$80,M$8,
$C$7:$C$80,{"Pix";"Dinheiro"},
$D$7:$D$80,"&gt;=01/02/2023",
$D$7:$D$80,"&lt;=31/03/2023"))</f>
        <v>0</v>
      </c>
      <c r="N15" s="34">
        <f>SUM(COUNTIFS($A$7:$A$80,$G15,
$B$7:$B$80,N$8,
$C$7:$C$80,{"Pix";"Dinheiro"},
$D$7:$D$80,"&gt;=01/02/2023",
$D$7:$D$80,"&lt;=31/03/2023"))</f>
        <v>1</v>
      </c>
      <c r="O15" s="34">
        <f>SUM(COUNTIFS($A$7:$A$80,$G15,
$B$7:$B$80,O$8,
$C$7:$C$80,{"Pix";"Dinheiro"},
$D$7:$D$80,"&gt;=01/02/2023",
$D$7:$D$80,"&lt;=31/03/2023"))</f>
        <v>1</v>
      </c>
      <c r="P15" s="34">
        <f>SUM(COUNTIFS($A$7:$A$80,$G15,
$B$7:$B$80,P$8,
$C$7:$C$80,{"Pix";"Dinheiro"},
$D$7:$D$80,"&gt;=01/02/2023",
$D$7:$D$80,"&lt;=31/03/2023"))</f>
        <v>0</v>
      </c>
      <c r="Q15" s="34">
        <f>SUM(COUNTIFS($A$7:$A$80,$G15,
$B$7:$B$80,Q$8,
$C$7:$C$80,{"Pix";"Dinheiro"},
$D$7:$D$80,"&gt;=01/02/2023",
$D$7:$D$80,"&lt;=31/03/2023"))</f>
        <v>0</v>
      </c>
      <c r="R15" s="34">
        <f>SUM(COUNTIFS($A$7:$A$80,$G15,
$B$7:$B$80,R$8,
$C$7:$C$80,{"Pix";"Dinheiro"},
$D$7:$D$80,"&gt;=01/02/2023",
$D$7:$D$80,"&lt;=31/03/2023"))</f>
        <v>0</v>
      </c>
      <c r="S15" s="34">
        <f>SUM(COUNTIFS($A$7:$A$80,$G15,
$B$7:$B$80,S$8,
$C$7:$C$80,{"Pix";"Dinheiro"},
$D$7:$D$80,"&gt;=01/02/2023",
$D$7:$D$80,"&lt;=31/03/2023"))</f>
        <v>0</v>
      </c>
      <c r="T15" s="34">
        <f>SUM(COUNTIFS($A$7:$A$80,$G15,
$B$7:$B$80,T$8,
$C$7:$C$80,{"Pix";"Dinheiro"},
$D$7:$D$80,"&gt;=01/02/2023",
$D$7:$D$80,"&lt;=31/03/2023"))</f>
        <v>0</v>
      </c>
      <c r="U15" s="34">
        <f>SUM(COUNTIFS($A$7:$A$80,$G15,
$B$7:$B$80,U$8,
$C$7:$C$80,{"Pix";"Dinheiro"},
$D$7:$D$80,"&gt;=01/02/2023",
$D$7:$D$80,"&lt;=31/03/2023"))</f>
        <v>0</v>
      </c>
      <c r="V15" s="34">
        <f>SUM(COUNTIFS($A$7:$A$80,$G15,
$B$7:$B$80,V$8,
$C$7:$C$80,{"Pix";"Dinheiro"},
$D$7:$D$80,"&gt;=01/02/2023",
$D$7:$D$80,"&lt;=31/03/2023"))</f>
        <v>0</v>
      </c>
      <c r="W15" s="34">
        <f>SUM(COUNTIFS($A$7:$A$80,$G15,
$B$7:$B$80,W$8,
$C$7:$C$80,{"Pix";"Dinheiro"},
$D$7:$D$80,"&gt;=01/02/2023",
$D$7:$D$80,"&lt;=31/03/2023"))</f>
        <v>0</v>
      </c>
      <c r="X15" s="34">
        <f>SUM(COUNTIFS($A$7:$A$80,$G15,
$B$7:$B$80,X$8,
$C$7:$C$80,{"Pix";"Dinheiro"},
$D$7:$D$80,"&gt;=01/02/2023",
$D$7:$D$80,"&lt;=31/03/2023"))</f>
        <v>0</v>
      </c>
      <c r="Y15" s="34">
        <f>SUM(COUNTIFS($A$7:$A$80,$G15,
$B$7:$B$80,Y$8,
$C$7:$C$80,{"Pix";"Dinheiro"},
$D$7:$D$80,"&gt;=01/02/2023",
$D$7:$D$80,"&lt;=31/03/2023"))</f>
        <v>0</v>
      </c>
      <c r="Z15" s="27">
        <f t="shared" si="0"/>
        <v>2</v>
      </c>
    </row>
    <row r="16" spans="1:26" ht="33.6" x14ac:dyDescent="0.65">
      <c r="A16" s="20" t="s">
        <v>83</v>
      </c>
      <c r="B16" s="21" t="s">
        <v>80</v>
      </c>
      <c r="C16" s="21" t="s">
        <v>91</v>
      </c>
      <c r="D16" s="21">
        <v>45037</v>
      </c>
      <c r="E16" s="22">
        <v>1009</v>
      </c>
      <c r="G16" s="25" t="s">
        <v>87</v>
      </c>
      <c r="H16" s="34">
        <f>SUM(COUNTIFS($A$7:$A$80,$G16,
$B$7:$B$80,H$8,
$C$7:$C$80,{"Pix";"Dinheiro"},
$D$7:$D$80,"&gt;=01/02/2023",
$D$7:$D$80,"&lt;=31/03/2023"))</f>
        <v>0</v>
      </c>
      <c r="I16" s="34">
        <f>SUM(COUNTIFS($A$7:$A$80,$G16,
$B$7:$B$80,I$8,
$C$7:$C$80,{"Pix";"Dinheiro"},
$D$7:$D$80,"&gt;=01/02/2023",
$D$7:$D$80,"&lt;=31/03/2023"))</f>
        <v>0</v>
      </c>
      <c r="J16" s="34">
        <f>SUM(COUNTIFS($A$7:$A$80,$G16,
$B$7:$B$80,J$8,
$C$7:$C$80,{"Pix";"Dinheiro"},
$D$7:$D$80,"&gt;=01/02/2023",
$D$7:$D$80,"&lt;=31/03/2023"))</f>
        <v>0</v>
      </c>
      <c r="K16" s="34">
        <f>SUM(COUNTIFS($A$7:$A$80,$G16,
$B$7:$B$80,K$8,
$C$7:$C$80,{"Pix";"Dinheiro"},
$D$7:$D$80,"&gt;=01/02/2023",
$D$7:$D$80,"&lt;=31/03/2023"))</f>
        <v>0</v>
      </c>
      <c r="L16" s="34">
        <f>SUM(COUNTIFS($A$7:$A$80,$G16,
$B$7:$B$80,L$8,
$C$7:$C$80,{"Pix";"Dinheiro"},
$D$7:$D$80,"&gt;=01/02/2023",
$D$7:$D$80,"&lt;=31/03/2023"))</f>
        <v>0</v>
      </c>
      <c r="M16" s="34">
        <f>SUM(COUNTIFS($A$7:$A$80,$G16,
$B$7:$B$80,M$8,
$C$7:$C$80,{"Pix";"Dinheiro"},
$D$7:$D$80,"&gt;=01/02/2023",
$D$7:$D$80,"&lt;=31/03/2023"))</f>
        <v>0</v>
      </c>
      <c r="N16" s="34">
        <f>SUM(COUNTIFS($A$7:$A$80,$G16,
$B$7:$B$80,N$8,
$C$7:$C$80,{"Pix";"Dinheiro"},
$D$7:$D$80,"&gt;=01/02/2023",
$D$7:$D$80,"&lt;=31/03/2023"))</f>
        <v>0</v>
      </c>
      <c r="O16" s="34">
        <f>SUM(COUNTIFS($A$7:$A$80,$G16,
$B$7:$B$80,O$8,
$C$7:$C$80,{"Pix";"Dinheiro"},
$D$7:$D$80,"&gt;=01/02/2023",
$D$7:$D$80,"&lt;=31/03/2023"))</f>
        <v>0</v>
      </c>
      <c r="P16" s="34">
        <f>SUM(COUNTIFS($A$7:$A$80,$G16,
$B$7:$B$80,P$8,
$C$7:$C$80,{"Pix";"Dinheiro"},
$D$7:$D$80,"&gt;=01/02/2023",
$D$7:$D$80,"&lt;=31/03/2023"))</f>
        <v>0</v>
      </c>
      <c r="Q16" s="34">
        <f>SUM(COUNTIFS($A$7:$A$80,$G16,
$B$7:$B$80,Q$8,
$C$7:$C$80,{"Pix";"Dinheiro"},
$D$7:$D$80,"&gt;=01/02/2023",
$D$7:$D$80,"&lt;=31/03/2023"))</f>
        <v>0</v>
      </c>
      <c r="R16" s="34">
        <f>SUM(COUNTIFS($A$7:$A$80,$G16,
$B$7:$B$80,R$8,
$C$7:$C$80,{"Pix";"Dinheiro"},
$D$7:$D$80,"&gt;=01/02/2023",
$D$7:$D$80,"&lt;=31/03/2023"))</f>
        <v>0</v>
      </c>
      <c r="S16" s="34">
        <f>SUM(COUNTIFS($A$7:$A$80,$G16,
$B$7:$B$80,S$8,
$C$7:$C$80,{"Pix";"Dinheiro"},
$D$7:$D$80,"&gt;=01/02/2023",
$D$7:$D$80,"&lt;=31/03/2023"))</f>
        <v>0</v>
      </c>
      <c r="T16" s="34">
        <f>SUM(COUNTIFS($A$7:$A$80,$G16,
$B$7:$B$80,T$8,
$C$7:$C$80,{"Pix";"Dinheiro"},
$D$7:$D$80,"&gt;=01/02/2023",
$D$7:$D$80,"&lt;=31/03/2023"))</f>
        <v>1</v>
      </c>
      <c r="U16" s="34">
        <f>SUM(COUNTIFS($A$7:$A$80,$G16,
$B$7:$B$80,U$8,
$C$7:$C$80,{"Pix";"Dinheiro"},
$D$7:$D$80,"&gt;=01/02/2023",
$D$7:$D$80,"&lt;=31/03/2023"))</f>
        <v>0</v>
      </c>
      <c r="V16" s="34">
        <f>SUM(COUNTIFS($A$7:$A$80,$G16,
$B$7:$B$80,V$8,
$C$7:$C$80,{"Pix";"Dinheiro"},
$D$7:$D$80,"&gt;=01/02/2023",
$D$7:$D$80,"&lt;=31/03/2023"))</f>
        <v>0</v>
      </c>
      <c r="W16" s="34">
        <f>SUM(COUNTIFS($A$7:$A$80,$G16,
$B$7:$B$80,W$8,
$C$7:$C$80,{"Pix";"Dinheiro"},
$D$7:$D$80,"&gt;=01/02/2023",
$D$7:$D$80,"&lt;=31/03/2023"))</f>
        <v>0</v>
      </c>
      <c r="X16" s="34">
        <f>SUM(COUNTIFS($A$7:$A$80,$G16,
$B$7:$B$80,X$8,
$C$7:$C$80,{"Pix";"Dinheiro"},
$D$7:$D$80,"&gt;=01/02/2023",
$D$7:$D$80,"&lt;=31/03/2023"))</f>
        <v>1</v>
      </c>
      <c r="Y16" s="34">
        <f>SUM(COUNTIFS($A$7:$A$80,$G16,
$B$7:$B$80,Y$8,
$C$7:$C$80,{"Pix";"Dinheiro"},
$D$7:$D$80,"&gt;=01/02/2023",
$D$7:$D$80,"&lt;=31/03/2023"))</f>
        <v>1</v>
      </c>
      <c r="Z16" s="27">
        <f t="shared" si="0"/>
        <v>3</v>
      </c>
    </row>
    <row r="17" spans="1:26" ht="25.8" x14ac:dyDescent="0.5">
      <c r="A17" s="20" t="s">
        <v>61</v>
      </c>
      <c r="B17" s="21" t="s">
        <v>69</v>
      </c>
      <c r="C17" s="21" t="s">
        <v>91</v>
      </c>
      <c r="D17" s="21">
        <v>45052</v>
      </c>
      <c r="E17" s="22">
        <v>1591</v>
      </c>
      <c r="G17" s="25" t="s">
        <v>81</v>
      </c>
      <c r="H17" s="27">
        <f>SUM(H9:H16)</f>
        <v>2</v>
      </c>
      <c r="I17" s="27">
        <f t="shared" ref="I17:Z17" si="1">SUM(I9:I16)</f>
        <v>0</v>
      </c>
      <c r="J17" s="27">
        <f t="shared" si="1"/>
        <v>0</v>
      </c>
      <c r="K17" s="27">
        <f t="shared" si="1"/>
        <v>4</v>
      </c>
      <c r="L17" s="27">
        <f t="shared" si="1"/>
        <v>1</v>
      </c>
      <c r="M17" s="27">
        <f t="shared" si="1"/>
        <v>2</v>
      </c>
      <c r="N17" s="27">
        <f t="shared" si="1"/>
        <v>4</v>
      </c>
      <c r="O17" s="27">
        <f t="shared" si="1"/>
        <v>3</v>
      </c>
      <c r="P17" s="27">
        <f t="shared" si="1"/>
        <v>2</v>
      </c>
      <c r="Q17" s="27">
        <f t="shared" si="1"/>
        <v>1</v>
      </c>
      <c r="R17" s="27">
        <f t="shared" si="1"/>
        <v>1</v>
      </c>
      <c r="S17" s="27">
        <f t="shared" si="1"/>
        <v>2</v>
      </c>
      <c r="T17" s="27">
        <f t="shared" si="1"/>
        <v>3</v>
      </c>
      <c r="U17" s="27">
        <f t="shared" si="1"/>
        <v>0</v>
      </c>
      <c r="V17" s="27">
        <f t="shared" si="1"/>
        <v>0</v>
      </c>
      <c r="W17" s="27">
        <f t="shared" si="1"/>
        <v>2</v>
      </c>
      <c r="X17" s="27">
        <f t="shared" si="1"/>
        <v>2</v>
      </c>
      <c r="Y17" s="27">
        <f t="shared" si="1"/>
        <v>2</v>
      </c>
      <c r="Z17" s="27">
        <f t="shared" si="1"/>
        <v>31</v>
      </c>
    </row>
    <row r="18" spans="1:26" ht="25.8" x14ac:dyDescent="0.5">
      <c r="A18" s="20" t="s">
        <v>63</v>
      </c>
      <c r="B18" s="21" t="s">
        <v>72</v>
      </c>
      <c r="C18" s="21" t="s">
        <v>91</v>
      </c>
      <c r="D18" s="21">
        <v>44986</v>
      </c>
      <c r="E18" s="22">
        <v>1421</v>
      </c>
    </row>
    <row r="19" spans="1:26" ht="25.8" x14ac:dyDescent="0.5">
      <c r="A19" s="20" t="s">
        <v>82</v>
      </c>
      <c r="B19" s="21" t="s">
        <v>79</v>
      </c>
      <c r="C19" s="21" t="s">
        <v>92</v>
      </c>
      <c r="D19" s="21">
        <v>44958</v>
      </c>
      <c r="E19" s="22">
        <v>1860</v>
      </c>
    </row>
    <row r="20" spans="1:26" ht="25.8" x14ac:dyDescent="0.5">
      <c r="A20" s="20" t="s">
        <v>83</v>
      </c>
      <c r="B20" s="21" t="s">
        <v>78</v>
      </c>
      <c r="C20" s="21" t="s">
        <v>91</v>
      </c>
      <c r="D20" s="21">
        <v>45067</v>
      </c>
      <c r="E20" s="22">
        <v>1251</v>
      </c>
    </row>
    <row r="21" spans="1:26" ht="25.8" x14ac:dyDescent="0.5">
      <c r="A21" s="20" t="s">
        <v>63</v>
      </c>
      <c r="B21" s="21" t="s">
        <v>74</v>
      </c>
      <c r="C21" s="21" t="s">
        <v>93</v>
      </c>
      <c r="D21" s="21">
        <v>45005</v>
      </c>
      <c r="E21" s="22">
        <v>1261</v>
      </c>
    </row>
    <row r="22" spans="1:26" ht="25.8" x14ac:dyDescent="0.5">
      <c r="A22" s="20" t="s">
        <v>87</v>
      </c>
      <c r="B22" s="21" t="s">
        <v>62</v>
      </c>
      <c r="C22" s="21" t="s">
        <v>93</v>
      </c>
      <c r="D22" s="21">
        <v>44989</v>
      </c>
      <c r="E22" s="22">
        <v>1083</v>
      </c>
    </row>
    <row r="23" spans="1:26" ht="25.8" x14ac:dyDescent="0.5">
      <c r="A23" s="20" t="s">
        <v>86</v>
      </c>
      <c r="B23" s="21" t="s">
        <v>64</v>
      </c>
      <c r="C23" s="21" t="s">
        <v>92</v>
      </c>
      <c r="D23" s="21">
        <v>44981</v>
      </c>
      <c r="E23" s="22">
        <v>652</v>
      </c>
    </row>
    <row r="24" spans="1:26" ht="25.8" x14ac:dyDescent="0.5">
      <c r="A24" s="20" t="s">
        <v>63</v>
      </c>
      <c r="B24" s="21" t="s">
        <v>70</v>
      </c>
      <c r="C24" s="21" t="s">
        <v>91</v>
      </c>
      <c r="D24" s="21">
        <v>44976</v>
      </c>
      <c r="E24" s="22">
        <v>989</v>
      </c>
    </row>
    <row r="25" spans="1:26" ht="25.8" x14ac:dyDescent="0.5">
      <c r="A25" s="20" t="s">
        <v>82</v>
      </c>
      <c r="B25" s="21" t="s">
        <v>65</v>
      </c>
      <c r="C25" s="21" t="s">
        <v>92</v>
      </c>
      <c r="D25" s="21">
        <v>44935</v>
      </c>
      <c r="E25" s="22">
        <v>1127</v>
      </c>
    </row>
    <row r="26" spans="1:26" ht="25.8" x14ac:dyDescent="0.5">
      <c r="A26" s="20" t="s">
        <v>61</v>
      </c>
      <c r="B26" s="21" t="s">
        <v>71</v>
      </c>
      <c r="C26" s="21" t="s">
        <v>92</v>
      </c>
      <c r="D26" s="21">
        <v>44977</v>
      </c>
      <c r="E26" s="22">
        <v>1568</v>
      </c>
    </row>
    <row r="27" spans="1:26" ht="25.8" x14ac:dyDescent="0.5">
      <c r="A27" s="20" t="s">
        <v>85</v>
      </c>
      <c r="B27" s="21" t="s">
        <v>68</v>
      </c>
      <c r="C27" s="21" t="s">
        <v>91</v>
      </c>
      <c r="D27" s="21">
        <v>44963</v>
      </c>
      <c r="E27" s="22">
        <v>1763</v>
      </c>
    </row>
    <row r="28" spans="1:26" ht="25.8" x14ac:dyDescent="0.5">
      <c r="A28" s="20" t="s">
        <v>61</v>
      </c>
      <c r="B28" s="21" t="s">
        <v>75</v>
      </c>
      <c r="C28" s="21" t="s">
        <v>91</v>
      </c>
      <c r="D28" s="21">
        <v>45037</v>
      </c>
      <c r="E28" s="22">
        <v>593</v>
      </c>
    </row>
    <row r="29" spans="1:26" ht="25.8" x14ac:dyDescent="0.5">
      <c r="A29" s="20" t="s">
        <v>63</v>
      </c>
      <c r="B29" s="21" t="s">
        <v>66</v>
      </c>
      <c r="C29" s="21" t="s">
        <v>93</v>
      </c>
      <c r="D29" s="21">
        <v>45001</v>
      </c>
      <c r="E29" s="22">
        <v>1674</v>
      </c>
    </row>
    <row r="30" spans="1:26" ht="25.8" x14ac:dyDescent="0.5">
      <c r="A30" s="20" t="s">
        <v>82</v>
      </c>
      <c r="B30" s="21" t="s">
        <v>76</v>
      </c>
      <c r="C30" s="21" t="s">
        <v>91</v>
      </c>
      <c r="D30" s="21">
        <v>44970</v>
      </c>
      <c r="E30" s="22">
        <v>1820</v>
      </c>
    </row>
    <row r="31" spans="1:26" ht="25.8" x14ac:dyDescent="0.5">
      <c r="A31" s="20" t="s">
        <v>83</v>
      </c>
      <c r="B31" s="21" t="s">
        <v>80</v>
      </c>
      <c r="C31" s="21" t="s">
        <v>91</v>
      </c>
      <c r="D31" s="21">
        <v>45002</v>
      </c>
      <c r="E31" s="22">
        <v>682</v>
      </c>
    </row>
    <row r="32" spans="1:26" ht="25.8" x14ac:dyDescent="0.5">
      <c r="A32" s="20" t="s">
        <v>63</v>
      </c>
      <c r="B32" s="21" t="s">
        <v>69</v>
      </c>
      <c r="C32" s="21" t="s">
        <v>92</v>
      </c>
      <c r="D32" s="21">
        <v>45058</v>
      </c>
      <c r="E32" s="22">
        <v>597</v>
      </c>
    </row>
    <row r="33" spans="1:5" ht="25.8" x14ac:dyDescent="0.5">
      <c r="A33" s="20" t="s">
        <v>82</v>
      </c>
      <c r="B33" s="21" t="s">
        <v>72</v>
      </c>
      <c r="C33" s="21" t="s">
        <v>91</v>
      </c>
      <c r="D33" s="21">
        <v>45048</v>
      </c>
      <c r="E33" s="22">
        <v>947</v>
      </c>
    </row>
    <row r="34" spans="1:5" ht="25.8" x14ac:dyDescent="0.5">
      <c r="A34" s="20" t="s">
        <v>83</v>
      </c>
      <c r="B34" s="21" t="s">
        <v>79</v>
      </c>
      <c r="C34" s="21" t="s">
        <v>93</v>
      </c>
      <c r="D34" s="21">
        <v>44993</v>
      </c>
      <c r="E34" s="22">
        <v>723</v>
      </c>
    </row>
    <row r="35" spans="1:5" ht="25.8" x14ac:dyDescent="0.5">
      <c r="A35" s="20" t="s">
        <v>87</v>
      </c>
      <c r="B35" s="21" t="s">
        <v>76</v>
      </c>
      <c r="C35" s="21" t="s">
        <v>91</v>
      </c>
      <c r="D35" s="21">
        <v>44954</v>
      </c>
      <c r="E35" s="22">
        <v>1819</v>
      </c>
    </row>
    <row r="36" spans="1:5" ht="25.8" x14ac:dyDescent="0.5">
      <c r="A36" s="20" t="s">
        <v>87</v>
      </c>
      <c r="B36" s="21" t="s">
        <v>80</v>
      </c>
      <c r="C36" s="21" t="s">
        <v>92</v>
      </c>
      <c r="D36" s="21">
        <v>44990</v>
      </c>
      <c r="E36" s="22">
        <v>862</v>
      </c>
    </row>
    <row r="37" spans="1:5" ht="25.8" x14ac:dyDescent="0.5">
      <c r="A37" s="20" t="s">
        <v>86</v>
      </c>
      <c r="B37" s="21" t="s">
        <v>67</v>
      </c>
      <c r="C37" s="21" t="s">
        <v>91</v>
      </c>
      <c r="D37" s="21">
        <v>45073</v>
      </c>
      <c r="E37" s="22">
        <v>1976</v>
      </c>
    </row>
    <row r="38" spans="1:5" ht="25.8" x14ac:dyDescent="0.5">
      <c r="A38" s="20" t="s">
        <v>86</v>
      </c>
      <c r="B38" s="21" t="s">
        <v>77</v>
      </c>
      <c r="C38" s="21" t="s">
        <v>91</v>
      </c>
      <c r="D38" s="21">
        <v>45063</v>
      </c>
      <c r="E38" s="22">
        <v>1024</v>
      </c>
    </row>
    <row r="39" spans="1:5" ht="25.8" x14ac:dyDescent="0.5">
      <c r="A39" s="20" t="s">
        <v>85</v>
      </c>
      <c r="B39" s="21" t="s">
        <v>65</v>
      </c>
      <c r="C39" s="21" t="s">
        <v>91</v>
      </c>
      <c r="D39" s="21">
        <v>45073</v>
      </c>
      <c r="E39" s="22">
        <v>520</v>
      </c>
    </row>
    <row r="40" spans="1:5" ht="25.8" x14ac:dyDescent="0.5">
      <c r="A40" s="20" t="s">
        <v>85</v>
      </c>
      <c r="B40" s="21" t="s">
        <v>70</v>
      </c>
      <c r="C40" s="21" t="s">
        <v>92</v>
      </c>
      <c r="D40" s="21">
        <v>45006</v>
      </c>
      <c r="E40" s="22">
        <v>1459</v>
      </c>
    </row>
    <row r="41" spans="1:5" ht="25.8" x14ac:dyDescent="0.5">
      <c r="A41" s="20" t="s">
        <v>85</v>
      </c>
      <c r="B41" s="21" t="s">
        <v>73</v>
      </c>
      <c r="C41" s="21" t="s">
        <v>91</v>
      </c>
      <c r="D41" s="21">
        <v>45009</v>
      </c>
      <c r="E41" s="22">
        <v>1010</v>
      </c>
    </row>
    <row r="42" spans="1:5" ht="25.8" x14ac:dyDescent="0.5">
      <c r="A42" s="20" t="s">
        <v>84</v>
      </c>
      <c r="B42" s="21" t="s">
        <v>79</v>
      </c>
      <c r="C42" s="21" t="s">
        <v>92</v>
      </c>
      <c r="D42" s="21">
        <v>45027</v>
      </c>
      <c r="E42" s="22">
        <v>1274</v>
      </c>
    </row>
    <row r="43" spans="1:5" ht="25.8" x14ac:dyDescent="0.5">
      <c r="A43" s="20" t="s">
        <v>84</v>
      </c>
      <c r="B43" s="21" t="s">
        <v>70</v>
      </c>
      <c r="C43" s="21" t="s">
        <v>91</v>
      </c>
      <c r="D43" s="21">
        <v>45074</v>
      </c>
      <c r="E43" s="22">
        <v>818</v>
      </c>
    </row>
    <row r="44" spans="1:5" ht="25.8" x14ac:dyDescent="0.5">
      <c r="A44" s="20" t="s">
        <v>61</v>
      </c>
      <c r="B44" s="21" t="s">
        <v>62</v>
      </c>
      <c r="C44" s="21" t="s">
        <v>92</v>
      </c>
      <c r="D44" s="21">
        <v>45036</v>
      </c>
      <c r="E44" s="22">
        <v>1348</v>
      </c>
    </row>
    <row r="45" spans="1:5" ht="25.8" x14ac:dyDescent="0.5">
      <c r="A45" s="20" t="s">
        <v>63</v>
      </c>
      <c r="B45" s="21" t="s">
        <v>64</v>
      </c>
      <c r="C45" s="21" t="s">
        <v>91</v>
      </c>
      <c r="D45" s="21">
        <v>45010</v>
      </c>
      <c r="E45" s="22">
        <v>754</v>
      </c>
    </row>
    <row r="46" spans="1:5" ht="25.8" x14ac:dyDescent="0.5">
      <c r="A46" s="20" t="s">
        <v>82</v>
      </c>
      <c r="B46" s="21" t="s">
        <v>70</v>
      </c>
      <c r="C46" s="21" t="s">
        <v>92</v>
      </c>
      <c r="D46" s="21">
        <v>44945</v>
      </c>
      <c r="E46" s="22">
        <v>854</v>
      </c>
    </row>
    <row r="47" spans="1:5" ht="25.8" x14ac:dyDescent="0.5">
      <c r="A47" s="20" t="s">
        <v>83</v>
      </c>
      <c r="B47" s="21" t="s">
        <v>65</v>
      </c>
      <c r="C47" s="21" t="s">
        <v>91</v>
      </c>
      <c r="D47" s="21">
        <v>44991</v>
      </c>
      <c r="E47" s="22">
        <v>1688</v>
      </c>
    </row>
    <row r="48" spans="1:5" ht="25.8" x14ac:dyDescent="0.5">
      <c r="A48" s="20" t="s">
        <v>84</v>
      </c>
      <c r="B48" s="21" t="s">
        <v>71</v>
      </c>
      <c r="C48" s="21" t="s">
        <v>93</v>
      </c>
      <c r="D48" s="21">
        <v>45076</v>
      </c>
      <c r="E48" s="22">
        <v>1079</v>
      </c>
    </row>
    <row r="49" spans="1:5" ht="25.8" x14ac:dyDescent="0.5">
      <c r="A49" s="20" t="s">
        <v>85</v>
      </c>
      <c r="B49" s="21" t="s">
        <v>68</v>
      </c>
      <c r="C49" s="21" t="s">
        <v>92</v>
      </c>
      <c r="D49" s="21">
        <v>44980</v>
      </c>
      <c r="E49" s="22">
        <v>1977</v>
      </c>
    </row>
    <row r="50" spans="1:5" ht="25.8" x14ac:dyDescent="0.5">
      <c r="A50" s="20" t="s">
        <v>61</v>
      </c>
      <c r="B50" s="21" t="s">
        <v>75</v>
      </c>
      <c r="C50" s="21" t="s">
        <v>91</v>
      </c>
      <c r="D50" s="21">
        <v>44976</v>
      </c>
      <c r="E50" s="22">
        <v>1253</v>
      </c>
    </row>
    <row r="51" spans="1:5" ht="25.8" x14ac:dyDescent="0.5">
      <c r="A51" s="20" t="s">
        <v>63</v>
      </c>
      <c r="B51" s="21" t="s">
        <v>66</v>
      </c>
      <c r="C51" s="21" t="s">
        <v>91</v>
      </c>
      <c r="D51" s="21">
        <v>45073</v>
      </c>
      <c r="E51" s="22">
        <v>1559</v>
      </c>
    </row>
    <row r="52" spans="1:5" ht="25.8" x14ac:dyDescent="0.5">
      <c r="A52" s="20" t="s">
        <v>82</v>
      </c>
      <c r="B52" s="21" t="s">
        <v>76</v>
      </c>
      <c r="C52" s="21" t="s">
        <v>93</v>
      </c>
      <c r="D52" s="21">
        <v>44970</v>
      </c>
      <c r="E52" s="22">
        <v>1369</v>
      </c>
    </row>
    <row r="53" spans="1:5" ht="25.8" x14ac:dyDescent="0.5">
      <c r="A53" s="20" t="s">
        <v>83</v>
      </c>
      <c r="B53" s="21" t="s">
        <v>80</v>
      </c>
      <c r="C53" s="21" t="s">
        <v>93</v>
      </c>
      <c r="D53" s="21">
        <v>45036</v>
      </c>
      <c r="E53" s="22">
        <v>1669</v>
      </c>
    </row>
    <row r="54" spans="1:5" ht="25.8" x14ac:dyDescent="0.5">
      <c r="A54" s="20" t="s">
        <v>61</v>
      </c>
      <c r="B54" s="21" t="s">
        <v>69</v>
      </c>
      <c r="C54" s="21" t="s">
        <v>92</v>
      </c>
      <c r="D54" s="21">
        <v>44979</v>
      </c>
      <c r="E54" s="22">
        <v>1362</v>
      </c>
    </row>
    <row r="55" spans="1:5" ht="25.8" x14ac:dyDescent="0.5">
      <c r="A55" s="20" t="s">
        <v>63</v>
      </c>
      <c r="B55" s="21" t="s">
        <v>72</v>
      </c>
      <c r="C55" s="21" t="s">
        <v>91</v>
      </c>
      <c r="D55" s="21">
        <v>45070</v>
      </c>
      <c r="E55" s="22">
        <v>1643</v>
      </c>
    </row>
    <row r="56" spans="1:5" ht="25.8" x14ac:dyDescent="0.5">
      <c r="A56" s="20" t="s">
        <v>82</v>
      </c>
      <c r="B56" s="21" t="s">
        <v>79</v>
      </c>
      <c r="C56" s="21" t="s">
        <v>92</v>
      </c>
      <c r="D56" s="21">
        <v>44988</v>
      </c>
      <c r="E56" s="22">
        <v>1852</v>
      </c>
    </row>
    <row r="57" spans="1:5" ht="25.8" x14ac:dyDescent="0.5">
      <c r="A57" s="20" t="s">
        <v>83</v>
      </c>
      <c r="B57" s="21" t="s">
        <v>78</v>
      </c>
      <c r="C57" s="21" t="s">
        <v>91</v>
      </c>
      <c r="D57" s="21">
        <v>44936</v>
      </c>
      <c r="E57" s="22">
        <v>951</v>
      </c>
    </row>
    <row r="58" spans="1:5" ht="25.8" x14ac:dyDescent="0.5">
      <c r="A58" s="20" t="s">
        <v>63</v>
      </c>
      <c r="B58" s="21" t="s">
        <v>74</v>
      </c>
      <c r="C58" s="21" t="s">
        <v>92</v>
      </c>
      <c r="D58" s="21">
        <v>44960</v>
      </c>
      <c r="E58" s="22">
        <v>1816</v>
      </c>
    </row>
    <row r="59" spans="1:5" ht="25.8" x14ac:dyDescent="0.5">
      <c r="A59" s="20" t="s">
        <v>87</v>
      </c>
      <c r="B59" s="21" t="s">
        <v>62</v>
      </c>
      <c r="C59" s="21" t="s">
        <v>92</v>
      </c>
      <c r="D59" s="21">
        <v>45008</v>
      </c>
      <c r="E59" s="22">
        <v>1737</v>
      </c>
    </row>
    <row r="60" spans="1:5" ht="25.8" x14ac:dyDescent="0.5">
      <c r="A60" s="20" t="s">
        <v>86</v>
      </c>
      <c r="B60" s="21" t="s">
        <v>64</v>
      </c>
      <c r="C60" s="21" t="s">
        <v>92</v>
      </c>
      <c r="D60" s="21">
        <v>45063</v>
      </c>
      <c r="E60" s="22">
        <v>630</v>
      </c>
    </row>
    <row r="61" spans="1:5" ht="25.8" x14ac:dyDescent="0.5">
      <c r="A61" s="20" t="s">
        <v>63</v>
      </c>
      <c r="B61" s="21" t="s">
        <v>70</v>
      </c>
      <c r="C61" s="21" t="s">
        <v>92</v>
      </c>
      <c r="D61" s="21">
        <v>44992</v>
      </c>
      <c r="E61" s="22">
        <v>736</v>
      </c>
    </row>
    <row r="62" spans="1:5" ht="25.8" x14ac:dyDescent="0.5">
      <c r="A62" s="20" t="s">
        <v>82</v>
      </c>
      <c r="B62" s="21" t="s">
        <v>65</v>
      </c>
      <c r="C62" s="21" t="s">
        <v>91</v>
      </c>
      <c r="D62" s="21">
        <v>45056</v>
      </c>
      <c r="E62" s="22">
        <v>849</v>
      </c>
    </row>
    <row r="63" spans="1:5" ht="25.8" x14ac:dyDescent="0.5">
      <c r="A63" s="20" t="s">
        <v>61</v>
      </c>
      <c r="B63" s="21" t="s">
        <v>71</v>
      </c>
      <c r="C63" s="21" t="s">
        <v>91</v>
      </c>
      <c r="D63" s="21">
        <v>44986</v>
      </c>
      <c r="E63" s="22">
        <v>1798</v>
      </c>
    </row>
    <row r="64" spans="1:5" ht="25.8" x14ac:dyDescent="0.5">
      <c r="A64" s="20" t="s">
        <v>85</v>
      </c>
      <c r="B64" s="21" t="s">
        <v>68</v>
      </c>
      <c r="C64" s="21" t="s">
        <v>92</v>
      </c>
      <c r="D64" s="21">
        <v>45001</v>
      </c>
      <c r="E64" s="22">
        <v>1140</v>
      </c>
    </row>
    <row r="65" spans="1:5" ht="25.8" x14ac:dyDescent="0.5">
      <c r="A65" s="20" t="s">
        <v>61</v>
      </c>
      <c r="B65" s="21" t="s">
        <v>75</v>
      </c>
      <c r="C65" s="21" t="s">
        <v>91</v>
      </c>
      <c r="D65" s="21">
        <v>44962</v>
      </c>
      <c r="E65" s="22">
        <v>1123</v>
      </c>
    </row>
    <row r="66" spans="1:5" ht="25.8" x14ac:dyDescent="0.5">
      <c r="A66" s="20" t="s">
        <v>63</v>
      </c>
      <c r="B66" s="21" t="s">
        <v>66</v>
      </c>
      <c r="C66" s="21" t="s">
        <v>93</v>
      </c>
      <c r="D66" s="21">
        <v>44994</v>
      </c>
      <c r="E66" s="22">
        <v>1303</v>
      </c>
    </row>
    <row r="67" spans="1:5" ht="25.8" x14ac:dyDescent="0.5">
      <c r="A67" s="20" t="s">
        <v>82</v>
      </c>
      <c r="B67" s="21" t="s">
        <v>76</v>
      </c>
      <c r="C67" s="21" t="s">
        <v>91</v>
      </c>
      <c r="D67" s="21">
        <v>45039</v>
      </c>
      <c r="E67" s="22">
        <v>1427</v>
      </c>
    </row>
    <row r="68" spans="1:5" ht="25.8" x14ac:dyDescent="0.5">
      <c r="A68" s="20" t="s">
        <v>83</v>
      </c>
      <c r="B68" s="21" t="s">
        <v>80</v>
      </c>
      <c r="C68" s="21" t="s">
        <v>92</v>
      </c>
      <c r="D68" s="21">
        <v>44955</v>
      </c>
      <c r="E68" s="22">
        <v>1378</v>
      </c>
    </row>
    <row r="69" spans="1:5" ht="25.8" x14ac:dyDescent="0.5">
      <c r="A69" s="20" t="s">
        <v>63</v>
      </c>
      <c r="B69" s="21" t="s">
        <v>69</v>
      </c>
      <c r="C69" s="21" t="s">
        <v>93</v>
      </c>
      <c r="D69" s="21">
        <v>44970</v>
      </c>
      <c r="E69" s="22">
        <v>646</v>
      </c>
    </row>
    <row r="70" spans="1:5" ht="25.8" x14ac:dyDescent="0.5">
      <c r="A70" s="20" t="s">
        <v>82</v>
      </c>
      <c r="B70" s="21" t="s">
        <v>72</v>
      </c>
      <c r="C70" s="21" t="s">
        <v>91</v>
      </c>
      <c r="D70" s="21">
        <v>44971</v>
      </c>
      <c r="E70" s="22">
        <v>761</v>
      </c>
    </row>
    <row r="71" spans="1:5" ht="25.8" x14ac:dyDescent="0.5">
      <c r="A71" s="20" t="s">
        <v>83</v>
      </c>
      <c r="B71" s="21" t="s">
        <v>79</v>
      </c>
      <c r="C71" s="21" t="s">
        <v>91</v>
      </c>
      <c r="D71" s="21">
        <v>45029</v>
      </c>
      <c r="E71" s="22">
        <v>1455</v>
      </c>
    </row>
    <row r="72" spans="1:5" ht="25.8" x14ac:dyDescent="0.5">
      <c r="A72" s="20" t="s">
        <v>87</v>
      </c>
      <c r="B72" s="21" t="s">
        <v>76</v>
      </c>
      <c r="C72" s="21" t="s">
        <v>91</v>
      </c>
      <c r="D72" s="21">
        <v>44972</v>
      </c>
      <c r="E72" s="22">
        <v>795</v>
      </c>
    </row>
    <row r="73" spans="1:5" ht="25.8" x14ac:dyDescent="0.5">
      <c r="A73" s="20" t="s">
        <v>87</v>
      </c>
      <c r="B73" s="21" t="s">
        <v>80</v>
      </c>
      <c r="C73" s="21" t="s">
        <v>92</v>
      </c>
      <c r="D73" s="21">
        <v>45068</v>
      </c>
      <c r="E73" s="22">
        <v>865</v>
      </c>
    </row>
    <row r="74" spans="1:5" ht="25.8" x14ac:dyDescent="0.5">
      <c r="A74" s="20" t="s">
        <v>86</v>
      </c>
      <c r="B74" s="21" t="s">
        <v>67</v>
      </c>
      <c r="C74" s="21" t="s">
        <v>91</v>
      </c>
      <c r="D74" s="21">
        <v>44954</v>
      </c>
      <c r="E74" s="22">
        <v>1689</v>
      </c>
    </row>
    <row r="75" spans="1:5" ht="25.8" x14ac:dyDescent="0.5">
      <c r="A75" s="20" t="s">
        <v>86</v>
      </c>
      <c r="B75" s="21" t="s">
        <v>77</v>
      </c>
      <c r="C75" s="21" t="s">
        <v>91</v>
      </c>
      <c r="D75" s="21">
        <v>45037</v>
      </c>
      <c r="E75" s="22">
        <v>1999</v>
      </c>
    </row>
    <row r="76" spans="1:5" ht="25.8" x14ac:dyDescent="0.5">
      <c r="A76" s="20" t="s">
        <v>85</v>
      </c>
      <c r="B76" s="21" t="s">
        <v>65</v>
      </c>
      <c r="C76" s="21" t="s">
        <v>92</v>
      </c>
      <c r="D76" s="21">
        <v>45004</v>
      </c>
      <c r="E76" s="22">
        <v>1732</v>
      </c>
    </row>
    <row r="77" spans="1:5" ht="25.8" x14ac:dyDescent="0.5">
      <c r="A77" s="20" t="s">
        <v>85</v>
      </c>
      <c r="B77" s="21" t="s">
        <v>70</v>
      </c>
      <c r="C77" s="21" t="s">
        <v>91</v>
      </c>
      <c r="D77" s="21">
        <v>44945</v>
      </c>
      <c r="E77" s="22">
        <v>810</v>
      </c>
    </row>
    <row r="78" spans="1:5" ht="25.8" x14ac:dyDescent="0.5">
      <c r="A78" s="20" t="s">
        <v>85</v>
      </c>
      <c r="B78" s="21" t="s">
        <v>73</v>
      </c>
      <c r="C78" s="21" t="s">
        <v>93</v>
      </c>
      <c r="D78" s="21">
        <v>44975</v>
      </c>
      <c r="E78" s="22">
        <v>1765</v>
      </c>
    </row>
    <row r="79" spans="1:5" ht="25.8" x14ac:dyDescent="0.5">
      <c r="A79" s="20" t="s">
        <v>84</v>
      </c>
      <c r="B79" s="21" t="s">
        <v>79</v>
      </c>
      <c r="C79" s="21" t="s">
        <v>91</v>
      </c>
      <c r="D79" s="21">
        <v>44957</v>
      </c>
      <c r="E79" s="22">
        <v>1697</v>
      </c>
    </row>
    <row r="80" spans="1:5" ht="25.8" x14ac:dyDescent="0.5">
      <c r="A80" s="20" t="s">
        <v>84</v>
      </c>
      <c r="B80" s="21" t="s">
        <v>70</v>
      </c>
      <c r="C80" s="21" t="s">
        <v>92</v>
      </c>
      <c r="D80" s="21">
        <v>44986</v>
      </c>
      <c r="E80" s="2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D949A-3F76-4DE9-B64E-FCBBFD40F5DE}">
  <dimension ref="A2:H17"/>
  <sheetViews>
    <sheetView showGridLines="0" zoomScale="94" workbookViewId="0">
      <selection activeCell="A4" sqref="A4"/>
    </sheetView>
  </sheetViews>
  <sheetFormatPr defaultRowHeight="14.4" x14ac:dyDescent="0.3"/>
  <cols>
    <col min="1" max="1" width="26" style="1" customWidth="1"/>
    <col min="2" max="2" width="39" style="2" customWidth="1"/>
    <col min="3" max="3" width="18.5546875" style="4" customWidth="1"/>
    <col min="5" max="5" width="29.77734375" customWidth="1"/>
    <col min="6" max="6" width="42" customWidth="1"/>
  </cols>
  <sheetData>
    <row r="2" spans="1:8" ht="28.8" x14ac:dyDescent="0.55000000000000004">
      <c r="A2" s="11" t="s">
        <v>35</v>
      </c>
    </row>
    <row r="4" spans="1:8" ht="23.4" x14ac:dyDescent="0.45">
      <c r="A4" s="6" t="s">
        <v>12</v>
      </c>
      <c r="B4" s="6" t="s">
        <v>11</v>
      </c>
      <c r="C4" s="7" t="s">
        <v>24</v>
      </c>
      <c r="D4" s="3"/>
      <c r="E4" s="10" t="s">
        <v>33</v>
      </c>
    </row>
    <row r="5" spans="1:8" ht="33.6" x14ac:dyDescent="0.65">
      <c r="A5" s="30" t="s">
        <v>13</v>
      </c>
      <c r="B5" s="30" t="s">
        <v>0</v>
      </c>
      <c r="C5" s="31">
        <v>23</v>
      </c>
      <c r="D5" s="3"/>
      <c r="E5" s="29"/>
    </row>
    <row r="6" spans="1:8" ht="25.8" x14ac:dyDescent="0.45">
      <c r="A6" s="30" t="s">
        <v>14</v>
      </c>
      <c r="B6" s="30" t="s">
        <v>1</v>
      </c>
      <c r="C6" s="31">
        <v>23</v>
      </c>
      <c r="D6" s="3"/>
      <c r="E6" s="10"/>
      <c r="F6" s="10"/>
    </row>
    <row r="7" spans="1:8" ht="25.8" x14ac:dyDescent="0.45">
      <c r="A7" s="30" t="s">
        <v>14</v>
      </c>
      <c r="B7" s="30" t="s">
        <v>1</v>
      </c>
      <c r="C7" s="31">
        <v>23</v>
      </c>
      <c r="D7" s="3"/>
      <c r="E7" s="10" t="s">
        <v>34</v>
      </c>
      <c r="F7" s="10"/>
      <c r="G7" s="10"/>
    </row>
    <row r="8" spans="1:8" ht="33.6" x14ac:dyDescent="0.65">
      <c r="A8" s="30"/>
      <c r="B8" s="30" t="s">
        <v>2</v>
      </c>
      <c r="C8" s="31">
        <v>26</v>
      </c>
      <c r="D8" s="3"/>
      <c r="E8" s="29"/>
      <c r="F8" s="10"/>
      <c r="G8" s="10"/>
    </row>
    <row r="9" spans="1:8" ht="25.8" x14ac:dyDescent="0.45">
      <c r="A9" s="30" t="s">
        <v>16</v>
      </c>
      <c r="B9" s="30" t="s">
        <v>3</v>
      </c>
      <c r="C9" s="31">
        <v>26</v>
      </c>
      <c r="D9" s="3"/>
      <c r="E9" s="10"/>
      <c r="F9" s="10"/>
      <c r="G9" s="10"/>
    </row>
    <row r="10" spans="1:8" ht="25.8" x14ac:dyDescent="0.45">
      <c r="A10" s="30" t="s">
        <v>17</v>
      </c>
      <c r="B10" s="30" t="s">
        <v>4</v>
      </c>
      <c r="C10" s="31">
        <v>26</v>
      </c>
      <c r="D10" s="3"/>
      <c r="E10" s="10" t="s">
        <v>97</v>
      </c>
      <c r="F10" s="10"/>
      <c r="G10" s="10"/>
    </row>
    <row r="11" spans="1:8" ht="33.6" x14ac:dyDescent="0.65">
      <c r="A11" s="30" t="s">
        <v>18</v>
      </c>
      <c r="B11" s="30" t="s">
        <v>5</v>
      </c>
      <c r="C11" s="31">
        <v>23</v>
      </c>
      <c r="D11" s="3"/>
      <c r="E11" s="29"/>
      <c r="F11" s="10"/>
      <c r="G11" s="10"/>
      <c r="H11" s="10"/>
    </row>
    <row r="12" spans="1:8" ht="25.8" x14ac:dyDescent="0.45">
      <c r="A12" s="30"/>
      <c r="B12" s="30" t="s">
        <v>6</v>
      </c>
      <c r="C12" s="31">
        <v>30</v>
      </c>
      <c r="D12" s="3"/>
      <c r="E12" s="10"/>
      <c r="F12" s="10"/>
      <c r="G12" s="10"/>
      <c r="H12" s="10"/>
    </row>
    <row r="13" spans="1:8" ht="25.8" x14ac:dyDescent="0.45">
      <c r="A13" s="30" t="s">
        <v>20</v>
      </c>
      <c r="B13" s="30" t="s">
        <v>7</v>
      </c>
      <c r="C13" s="31">
        <v>23</v>
      </c>
      <c r="D13" s="3"/>
      <c r="E13" s="10" t="s">
        <v>98</v>
      </c>
      <c r="F13" s="10"/>
      <c r="G13" s="10"/>
      <c r="H13" s="10"/>
    </row>
    <row r="14" spans="1:8" ht="33.6" x14ac:dyDescent="0.65">
      <c r="A14" s="30" t="s">
        <v>21</v>
      </c>
      <c r="B14" s="30" t="s">
        <v>8</v>
      </c>
      <c r="C14" s="31">
        <v>30</v>
      </c>
      <c r="D14" s="3"/>
      <c r="E14" s="29"/>
      <c r="F14" s="10"/>
      <c r="G14" s="10"/>
      <c r="H14" s="10"/>
    </row>
    <row r="15" spans="1:8" ht="25.8" x14ac:dyDescent="0.45">
      <c r="A15" s="30" t="s">
        <v>22</v>
      </c>
      <c r="B15" s="30" t="s">
        <v>9</v>
      </c>
      <c r="C15" s="31">
        <v>45</v>
      </c>
      <c r="D15" s="3"/>
      <c r="E15" s="10"/>
      <c r="F15" s="10"/>
      <c r="G15" s="10"/>
      <c r="H15" s="10"/>
    </row>
    <row r="16" spans="1:8" ht="25.8" x14ac:dyDescent="0.45">
      <c r="A16" s="30" t="s">
        <v>23</v>
      </c>
      <c r="B16" s="30" t="s">
        <v>10</v>
      </c>
      <c r="C16" s="31">
        <v>30</v>
      </c>
      <c r="D16" s="3"/>
      <c r="E16" s="10" t="s">
        <v>99</v>
      </c>
      <c r="F16" s="3"/>
    </row>
    <row r="17" spans="5:5" ht="33.6" x14ac:dyDescent="0.65">
      <c r="E17" s="2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CB46-7ACA-4539-93A4-25CF501A22E4}">
  <dimension ref="A2:I16"/>
  <sheetViews>
    <sheetView showGridLines="0" zoomScale="94" workbookViewId="0">
      <selection activeCell="A4" sqref="A4"/>
    </sheetView>
  </sheetViews>
  <sheetFormatPr defaultRowHeight="14.4" x14ac:dyDescent="0.3"/>
  <cols>
    <col min="1" max="1" width="26" style="1" customWidth="1"/>
    <col min="2" max="2" width="39" style="2" customWidth="1"/>
    <col min="3" max="3" width="25.21875" style="12" customWidth="1"/>
    <col min="4" max="4" width="18.5546875" style="4" customWidth="1"/>
    <col min="6" max="6" width="29.77734375" customWidth="1"/>
    <col min="7" max="7" width="42" customWidth="1"/>
  </cols>
  <sheetData>
    <row r="2" spans="1:9" ht="28.8" x14ac:dyDescent="0.55000000000000004">
      <c r="A2" s="11" t="s">
        <v>32</v>
      </c>
    </row>
    <row r="4" spans="1:9" ht="23.4" x14ac:dyDescent="0.45">
      <c r="A4" s="6" t="s">
        <v>12</v>
      </c>
      <c r="B4" s="6" t="s">
        <v>11</v>
      </c>
      <c r="C4" s="7" t="s">
        <v>37</v>
      </c>
      <c r="D4" s="7" t="s">
        <v>24</v>
      </c>
      <c r="E4" s="3"/>
      <c r="F4" s="10" t="s">
        <v>36</v>
      </c>
    </row>
    <row r="5" spans="1:9" ht="33.6" x14ac:dyDescent="0.65">
      <c r="A5" s="9" t="s">
        <v>13</v>
      </c>
      <c r="B5" s="9" t="s">
        <v>0</v>
      </c>
      <c r="C5" s="13">
        <v>42005</v>
      </c>
      <c r="D5" s="5">
        <v>23</v>
      </c>
      <c r="E5" s="3"/>
      <c r="F5" s="29"/>
    </row>
    <row r="6" spans="1:9" ht="23.4" x14ac:dyDescent="0.45">
      <c r="A6" s="9" t="s">
        <v>14</v>
      </c>
      <c r="B6" s="9" t="s">
        <v>1</v>
      </c>
      <c r="C6" s="13">
        <v>42370</v>
      </c>
      <c r="D6" s="5">
        <v>23</v>
      </c>
      <c r="E6" s="3"/>
      <c r="F6" s="10"/>
      <c r="G6" s="10"/>
    </row>
    <row r="7" spans="1:9" ht="23.4" x14ac:dyDescent="0.45">
      <c r="A7" s="9" t="s">
        <v>14</v>
      </c>
      <c r="B7" s="9" t="s">
        <v>1</v>
      </c>
      <c r="C7" s="13">
        <v>42735</v>
      </c>
      <c r="D7" s="5">
        <v>23</v>
      </c>
      <c r="E7" s="3"/>
      <c r="F7" s="10" t="s">
        <v>38</v>
      </c>
      <c r="G7" s="10"/>
      <c r="H7" s="10"/>
    </row>
    <row r="8" spans="1:9" ht="33.6" x14ac:dyDescent="0.65">
      <c r="A8" s="9" t="s">
        <v>15</v>
      </c>
      <c r="B8" s="9" t="s">
        <v>2</v>
      </c>
      <c r="C8" s="13">
        <v>43100</v>
      </c>
      <c r="D8" s="5">
        <v>26</v>
      </c>
      <c r="E8" s="3"/>
      <c r="F8" s="29"/>
      <c r="G8" s="10"/>
      <c r="H8" s="10"/>
    </row>
    <row r="9" spans="1:9" ht="23.4" x14ac:dyDescent="0.45">
      <c r="A9" s="9" t="s">
        <v>16</v>
      </c>
      <c r="B9" s="9" t="s">
        <v>3</v>
      </c>
      <c r="C9" s="13">
        <v>43465</v>
      </c>
      <c r="D9" s="5">
        <v>26</v>
      </c>
      <c r="E9" s="3"/>
      <c r="F9" s="10"/>
      <c r="G9" s="10"/>
      <c r="H9" s="10"/>
    </row>
    <row r="10" spans="1:9" ht="23.4" x14ac:dyDescent="0.45">
      <c r="A10" s="9" t="s">
        <v>17</v>
      </c>
      <c r="B10" s="9" t="s">
        <v>4</v>
      </c>
      <c r="C10" s="13">
        <v>43830</v>
      </c>
      <c r="D10" s="5">
        <v>26</v>
      </c>
      <c r="E10" s="3"/>
      <c r="F10" s="10" t="s">
        <v>39</v>
      </c>
      <c r="G10" s="10"/>
      <c r="H10" s="10"/>
    </row>
    <row r="11" spans="1:9" ht="33.6" x14ac:dyDescent="0.65">
      <c r="A11" s="9" t="s">
        <v>18</v>
      </c>
      <c r="B11" s="9" t="s">
        <v>5</v>
      </c>
      <c r="C11" s="13">
        <v>44195</v>
      </c>
      <c r="D11" s="5">
        <v>23</v>
      </c>
      <c r="E11" s="3"/>
      <c r="F11" s="29"/>
      <c r="G11" s="10"/>
      <c r="H11" s="10"/>
      <c r="I11" s="10"/>
    </row>
    <row r="12" spans="1:9" ht="23.4" x14ac:dyDescent="0.45">
      <c r="A12" s="9" t="s">
        <v>19</v>
      </c>
      <c r="B12" s="9" t="s">
        <v>6</v>
      </c>
      <c r="C12" s="13">
        <v>44560</v>
      </c>
      <c r="D12" s="5">
        <v>30</v>
      </c>
      <c r="E12" s="3"/>
      <c r="F12" s="10"/>
      <c r="G12" s="10"/>
      <c r="H12" s="10"/>
      <c r="I12" s="10"/>
    </row>
    <row r="13" spans="1:9" ht="23.4" x14ac:dyDescent="0.45">
      <c r="A13" s="9" t="s">
        <v>20</v>
      </c>
      <c r="B13" s="9" t="s">
        <v>7</v>
      </c>
      <c r="C13" s="13">
        <v>44925</v>
      </c>
      <c r="D13" s="5">
        <v>23</v>
      </c>
      <c r="E13" s="3"/>
      <c r="F13" s="10"/>
      <c r="G13" s="10"/>
      <c r="H13" s="10"/>
      <c r="I13" s="10"/>
    </row>
    <row r="14" spans="1:9" ht="23.4" x14ac:dyDescent="0.45">
      <c r="A14" s="9" t="s">
        <v>21</v>
      </c>
      <c r="B14" s="9" t="s">
        <v>8</v>
      </c>
      <c r="C14" s="13">
        <v>45290</v>
      </c>
      <c r="D14" s="5">
        <v>30</v>
      </c>
      <c r="E14" s="3"/>
      <c r="F14" s="10"/>
      <c r="G14" s="10"/>
      <c r="H14" s="10"/>
      <c r="I14" s="10"/>
    </row>
    <row r="15" spans="1:9" ht="23.4" x14ac:dyDescent="0.45">
      <c r="A15" s="9" t="s">
        <v>22</v>
      </c>
      <c r="B15" s="9" t="s">
        <v>9</v>
      </c>
      <c r="C15" s="13">
        <v>45655</v>
      </c>
      <c r="D15" s="5">
        <v>45</v>
      </c>
      <c r="E15" s="3"/>
      <c r="F15" s="10"/>
      <c r="G15" s="10"/>
      <c r="H15" s="10"/>
      <c r="I15" s="10"/>
    </row>
    <row r="16" spans="1:9" ht="23.4" x14ac:dyDescent="0.45">
      <c r="A16" s="9" t="s">
        <v>23</v>
      </c>
      <c r="B16" s="9" t="s">
        <v>10</v>
      </c>
      <c r="C16" s="13">
        <v>46020</v>
      </c>
      <c r="D16" s="5">
        <v>30</v>
      </c>
      <c r="E16" s="3"/>
      <c r="F16" s="3"/>
      <c r="G16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C9162-6FA6-404B-8C01-40F4C4F464D9}">
  <dimension ref="A2:F17"/>
  <sheetViews>
    <sheetView showGridLines="0" zoomScale="94" workbookViewId="0">
      <selection activeCell="A4" sqref="A4"/>
    </sheetView>
  </sheetViews>
  <sheetFormatPr defaultRowHeight="14.4" x14ac:dyDescent="0.3"/>
  <cols>
    <col min="1" max="1" width="39" style="2" customWidth="1"/>
    <col min="2" max="2" width="21.77734375" customWidth="1"/>
    <col min="3" max="3" width="30.5546875" style="4" customWidth="1"/>
    <col min="5" max="5" width="42.88671875" customWidth="1"/>
  </cols>
  <sheetData>
    <row r="2" spans="1:6" ht="28.8" x14ac:dyDescent="0.55000000000000004">
      <c r="A2" s="14" t="s">
        <v>41</v>
      </c>
    </row>
    <row r="4" spans="1:6" ht="23.4" x14ac:dyDescent="0.45">
      <c r="A4" s="6" t="s">
        <v>11</v>
      </c>
      <c r="B4" s="6" t="s">
        <v>26</v>
      </c>
      <c r="C4" s="8" t="s">
        <v>25</v>
      </c>
      <c r="D4" s="3"/>
      <c r="E4" s="10" t="s">
        <v>40</v>
      </c>
    </row>
    <row r="5" spans="1:6" ht="33.6" x14ac:dyDescent="0.65">
      <c r="A5" s="30" t="s">
        <v>0</v>
      </c>
      <c r="B5" s="30" t="s">
        <v>27</v>
      </c>
      <c r="C5" s="32">
        <v>2800</v>
      </c>
      <c r="D5" s="3"/>
      <c r="E5" s="29"/>
    </row>
    <row r="6" spans="1:6" ht="25.8" x14ac:dyDescent="0.45">
      <c r="A6" s="30" t="s">
        <v>1</v>
      </c>
      <c r="B6" s="30" t="s">
        <v>28</v>
      </c>
      <c r="C6" s="32">
        <v>2000</v>
      </c>
      <c r="D6" s="3"/>
      <c r="E6" s="10"/>
    </row>
    <row r="7" spans="1:6" ht="25.8" x14ac:dyDescent="0.45">
      <c r="A7" s="30" t="s">
        <v>1</v>
      </c>
      <c r="B7" s="30" t="s">
        <v>29</v>
      </c>
      <c r="C7" s="32">
        <v>2500</v>
      </c>
      <c r="D7" s="3"/>
      <c r="E7" s="10" t="s">
        <v>43</v>
      </c>
    </row>
    <row r="8" spans="1:6" ht="25.8" x14ac:dyDescent="0.45">
      <c r="A8" s="30" t="s">
        <v>2</v>
      </c>
      <c r="B8" s="30" t="s">
        <v>28</v>
      </c>
      <c r="C8" s="32">
        <v>3000</v>
      </c>
      <c r="D8" s="3"/>
      <c r="E8" s="10" t="s">
        <v>42</v>
      </c>
    </row>
    <row r="9" spans="1:6" ht="33.6" x14ac:dyDescent="0.65">
      <c r="A9" s="30" t="s">
        <v>3</v>
      </c>
      <c r="B9" s="30" t="s">
        <v>29</v>
      </c>
      <c r="C9" s="32">
        <v>2000</v>
      </c>
      <c r="D9" s="3"/>
      <c r="E9" s="29"/>
    </row>
    <row r="10" spans="1:6" ht="25.8" x14ac:dyDescent="0.45">
      <c r="A10" s="30" t="s">
        <v>4</v>
      </c>
      <c r="B10" s="30" t="s">
        <v>29</v>
      </c>
      <c r="C10" s="32">
        <v>2000</v>
      </c>
      <c r="D10" s="3"/>
      <c r="E10" s="10"/>
    </row>
    <row r="11" spans="1:6" ht="25.8" x14ac:dyDescent="0.45">
      <c r="A11" s="30" t="s">
        <v>5</v>
      </c>
      <c r="B11" s="30" t="s">
        <v>27</v>
      </c>
      <c r="C11" s="32">
        <v>2000</v>
      </c>
      <c r="D11" s="3"/>
      <c r="E11" s="10" t="s">
        <v>44</v>
      </c>
    </row>
    <row r="12" spans="1:6" ht="33.6" x14ac:dyDescent="0.65">
      <c r="A12" s="30" t="s">
        <v>6</v>
      </c>
      <c r="B12" s="30" t="s">
        <v>30</v>
      </c>
      <c r="C12" s="32">
        <v>5000</v>
      </c>
      <c r="D12" s="3"/>
      <c r="E12" s="29"/>
      <c r="F12" s="10"/>
    </row>
    <row r="13" spans="1:6" ht="25.8" x14ac:dyDescent="0.45">
      <c r="A13" s="30" t="s">
        <v>7</v>
      </c>
      <c r="B13" s="30" t="s">
        <v>27</v>
      </c>
      <c r="C13" s="32">
        <v>1500</v>
      </c>
      <c r="D13" s="3"/>
      <c r="E13" s="15"/>
    </row>
    <row r="14" spans="1:6" ht="25.8" x14ac:dyDescent="0.4">
      <c r="A14" s="30" t="s">
        <v>8</v>
      </c>
      <c r="B14" s="30" t="s">
        <v>31</v>
      </c>
      <c r="C14" s="32">
        <v>5000</v>
      </c>
      <c r="D14" s="3"/>
    </row>
    <row r="15" spans="1:6" ht="25.8" x14ac:dyDescent="0.45">
      <c r="A15" s="30" t="s">
        <v>9</v>
      </c>
      <c r="B15" s="30" t="s">
        <v>27</v>
      </c>
      <c r="C15" s="32">
        <v>4000</v>
      </c>
      <c r="D15" s="3"/>
      <c r="E15" s="10" t="s">
        <v>45</v>
      </c>
    </row>
    <row r="16" spans="1:6" ht="25.8" x14ac:dyDescent="0.45">
      <c r="A16" s="30" t="s">
        <v>10</v>
      </c>
      <c r="B16" s="30" t="s">
        <v>31</v>
      </c>
      <c r="C16" s="32">
        <v>4000</v>
      </c>
      <c r="D16" s="3"/>
      <c r="E16" s="10" t="s">
        <v>46</v>
      </c>
    </row>
    <row r="17" spans="5:5" ht="33.6" x14ac:dyDescent="0.65">
      <c r="E17" s="29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Professor exemplo 1</vt:lpstr>
      <vt:lpstr>Professor exemplo 2</vt:lpstr>
      <vt:lpstr>Professor Desafio</vt:lpstr>
      <vt:lpstr>Professor exemplo 3</vt:lpstr>
      <vt:lpstr>Tabela Dinamica Conferencia</vt:lpstr>
      <vt:lpstr>Professor Desafio 2</vt:lpstr>
      <vt:lpstr>Aluno exemplo 1</vt:lpstr>
      <vt:lpstr>Aluno exemplo 2</vt:lpstr>
      <vt:lpstr>Aluno Desafio</vt:lpstr>
      <vt:lpstr>Aluno exemplo 3</vt:lpstr>
      <vt:lpstr>Aluno Desafio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2020-07-22T00:11:39Z</dcterms:created>
  <dcterms:modified xsi:type="dcterms:W3CDTF">2022-12-14T02:43:44Z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