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vaughan/Science/Hector/HectorObservationPipeline/hop/hexabundle_allocation/"/>
    </mc:Choice>
  </mc:AlternateContent>
  <xr:revisionPtr revIDLastSave="0" documentId="13_ncr:1_{F0DF869A-E900-4241-A5E2-4CF047E8A0AF}" xr6:coauthVersionLast="47" xr6:coauthVersionMax="47" xr10:uidLastSave="{00000000-0000-0000-0000-000000000000}"/>
  <bookViews>
    <workbookView xWindow="28540" yWindow="2320" windowWidth="30800" windowHeight="12880" xr2:uid="{B353BB50-6872-5547-AF64-0FCB9DDA4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J31" i="1"/>
  <c r="H31" i="1"/>
  <c r="D31" i="1"/>
  <c r="E31" i="1" s="1"/>
  <c r="J30" i="1"/>
  <c r="L30" i="1" s="1"/>
  <c r="M30" i="1" s="1"/>
  <c r="H30" i="1"/>
  <c r="E30" i="1"/>
  <c r="F30" i="1" s="1"/>
  <c r="D30" i="1"/>
  <c r="N29" i="1"/>
  <c r="J29" i="1"/>
  <c r="L29" i="1" s="1"/>
  <c r="M29" i="1" s="1"/>
  <c r="H29" i="1"/>
  <c r="F29" i="1"/>
  <c r="E29" i="1"/>
  <c r="D29" i="1"/>
  <c r="J28" i="1"/>
  <c r="H28" i="1"/>
  <c r="D28" i="1"/>
  <c r="E28" i="1" s="1"/>
  <c r="J27" i="1"/>
  <c r="H27" i="1"/>
  <c r="D27" i="1"/>
  <c r="E27" i="1" s="1"/>
  <c r="J26" i="1"/>
  <c r="H26" i="1"/>
  <c r="D26" i="1"/>
  <c r="E26" i="1" s="1"/>
  <c r="N31" i="1" l="1"/>
  <c r="F31" i="1"/>
  <c r="F28" i="1"/>
  <c r="N28" i="1"/>
  <c r="F26" i="1"/>
  <c r="L26" i="1"/>
  <c r="M26" i="1" s="1"/>
  <c r="N26" i="1"/>
  <c r="L28" i="1"/>
  <c r="M28" i="1" s="1"/>
  <c r="F27" i="1"/>
  <c r="N27" i="1"/>
  <c r="L27" i="1"/>
  <c r="M27" i="1" s="1"/>
  <c r="L31" i="1"/>
  <c r="M31" i="1" s="1"/>
  <c r="N30" i="1"/>
  <c r="H24" i="1"/>
  <c r="J9" i="1" l="1"/>
  <c r="H9" i="1"/>
  <c r="D9" i="1"/>
  <c r="E9" i="1" s="1"/>
  <c r="N9" i="1" s="1"/>
  <c r="J25" i="1"/>
  <c r="H25" i="1"/>
  <c r="D25" i="1"/>
  <c r="E25" i="1" s="1"/>
  <c r="J24" i="1"/>
  <c r="D24" i="1"/>
  <c r="E24" i="1" s="1"/>
  <c r="F24" i="1" s="1"/>
  <c r="J23" i="1"/>
  <c r="H23" i="1"/>
  <c r="D23" i="1"/>
  <c r="E23" i="1" s="1"/>
  <c r="J22" i="1"/>
  <c r="H22" i="1"/>
  <c r="D22" i="1"/>
  <c r="E22" i="1" s="1"/>
  <c r="J21" i="1"/>
  <c r="H21" i="1"/>
  <c r="D21" i="1"/>
  <c r="E21" i="1" s="1"/>
  <c r="J20" i="1"/>
  <c r="H20" i="1"/>
  <c r="D20" i="1"/>
  <c r="E20" i="1" s="1"/>
  <c r="F20" i="1" s="1"/>
  <c r="J19" i="1"/>
  <c r="H19" i="1"/>
  <c r="D19" i="1"/>
  <c r="E19" i="1" s="1"/>
  <c r="J18" i="1"/>
  <c r="H18" i="1"/>
  <c r="D18" i="1"/>
  <c r="E18" i="1" s="1"/>
  <c r="F18" i="1" s="1"/>
  <c r="J17" i="1"/>
  <c r="H17" i="1"/>
  <c r="D17" i="1"/>
  <c r="E17" i="1" s="1"/>
  <c r="J15" i="1"/>
  <c r="H15" i="1"/>
  <c r="D15" i="1"/>
  <c r="E15" i="1" s="1"/>
  <c r="J16" i="1"/>
  <c r="H16" i="1"/>
  <c r="D16" i="1"/>
  <c r="E16" i="1" s="1"/>
  <c r="J14" i="1"/>
  <c r="H14" i="1"/>
  <c r="D14" i="1"/>
  <c r="E14" i="1" s="1"/>
  <c r="J13" i="1"/>
  <c r="H13" i="1"/>
  <c r="D13" i="1"/>
  <c r="E13" i="1" s="1"/>
  <c r="J12" i="1"/>
  <c r="H12" i="1"/>
  <c r="D12" i="1"/>
  <c r="E12" i="1" s="1"/>
  <c r="F12" i="1" s="1"/>
  <c r="J11" i="1"/>
  <c r="H11" i="1"/>
  <c r="D11" i="1"/>
  <c r="E11" i="1" s="1"/>
  <c r="J10" i="1"/>
  <c r="H10" i="1"/>
  <c r="D10" i="1"/>
  <c r="E10" i="1" s="1"/>
  <c r="J8" i="1"/>
  <c r="H8" i="1"/>
  <c r="D8" i="1"/>
  <c r="E8" i="1" s="1"/>
  <c r="J7" i="1"/>
  <c r="H7" i="1"/>
  <c r="D7" i="1"/>
  <c r="E7" i="1" s="1"/>
  <c r="J6" i="1"/>
  <c r="H6" i="1"/>
  <c r="D6" i="1"/>
  <c r="E6" i="1" s="1"/>
  <c r="J5" i="1"/>
  <c r="H5" i="1"/>
  <c r="D5" i="1"/>
  <c r="E5" i="1" s="1"/>
  <c r="L9" i="1" l="1"/>
  <c r="M9" i="1" s="1"/>
  <c r="F9" i="1"/>
  <c r="L19" i="1"/>
  <c r="M19" i="1" s="1"/>
  <c r="F10" i="1"/>
  <c r="N10" i="1"/>
  <c r="L10" i="1"/>
  <c r="M10" i="1" s="1"/>
  <c r="L21" i="1"/>
  <c r="M21" i="1" s="1"/>
  <c r="L16" i="1"/>
  <c r="M16" i="1" s="1"/>
  <c r="F15" i="1"/>
  <c r="N15" i="1"/>
  <c r="L15" i="1"/>
  <c r="M15" i="1" s="1"/>
  <c r="L12" i="1"/>
  <c r="M12" i="1" s="1"/>
  <c r="L24" i="1"/>
  <c r="M24" i="1" s="1"/>
  <c r="L6" i="1"/>
  <c r="M6" i="1" s="1"/>
  <c r="L18" i="1"/>
  <c r="M18" i="1" s="1"/>
  <c r="N13" i="1"/>
  <c r="F13" i="1"/>
  <c r="L17" i="1"/>
  <c r="M17" i="1" s="1"/>
  <c r="L25" i="1"/>
  <c r="M25" i="1" s="1"/>
  <c r="L22" i="1"/>
  <c r="M22" i="1" s="1"/>
  <c r="N22" i="1"/>
  <c r="F22" i="1"/>
  <c r="F11" i="1"/>
  <c r="N11" i="1"/>
  <c r="N6" i="1"/>
  <c r="F6" i="1"/>
  <c r="L11" i="1"/>
  <c r="M11" i="1" s="1"/>
  <c r="F23" i="1"/>
  <c r="N23" i="1"/>
  <c r="F25" i="1"/>
  <c r="N25" i="1"/>
  <c r="L13" i="1"/>
  <c r="M13" i="1" s="1"/>
  <c r="N7" i="1"/>
  <c r="F7" i="1"/>
  <c r="L14" i="1"/>
  <c r="M14" i="1" s="1"/>
  <c r="N14" i="1"/>
  <c r="F14" i="1"/>
  <c r="L7" i="1"/>
  <c r="M7" i="1" s="1"/>
  <c r="N21" i="1"/>
  <c r="F21" i="1"/>
  <c r="F17" i="1"/>
  <c r="N17" i="1"/>
  <c r="L8" i="1"/>
  <c r="M8" i="1" s="1"/>
  <c r="N8" i="1"/>
  <c r="F8" i="1"/>
  <c r="N16" i="1"/>
  <c r="F16" i="1"/>
  <c r="F19" i="1"/>
  <c r="N19" i="1"/>
  <c r="L23" i="1"/>
  <c r="M23" i="1" s="1"/>
  <c r="N24" i="1"/>
  <c r="N12" i="1"/>
  <c r="L20" i="1"/>
  <c r="M20" i="1" s="1"/>
  <c r="N18" i="1"/>
  <c r="N20" i="1"/>
  <c r="N5" i="1"/>
  <c r="F5" i="1"/>
  <c r="L5" i="1"/>
  <c r="M5" i="1" s="1"/>
</calcChain>
</file>

<file path=xl/sharedStrings.xml><?xml version="1.0" encoding="utf-8"?>
<sst xmlns="http://schemas.openxmlformats.org/spreadsheetml/2006/main" count="59" uniqueCount="56">
  <si>
    <t>X = prism size-3000  (um)</t>
  </si>
  <si>
    <t>Prism size - face being glued to (um)</t>
  </si>
  <si>
    <t>Cap top edge from z method</t>
  </si>
  <si>
    <t>Expected centre through the prism</t>
  </si>
  <si>
    <t>Capillary radius (pix)</t>
  </si>
  <si>
    <t>Cap radius (um)</t>
  </si>
  <si>
    <t>Prism size - face being glued to (pix)</t>
  </si>
  <si>
    <t>Capillary top edge (bottom on screen) to centre of central core (pix)</t>
  </si>
  <si>
    <t>Capillary top edge (bottom on screen) to centre of central core (um)</t>
  </si>
  <si>
    <t>0.619X</t>
  </si>
  <si>
    <t>Requred height from top of prism to top of capillary once shifed by the X-factor = (1500-Cap_core-to-cap-edge) +0.619X</t>
  </si>
  <si>
    <t>Required z-focus of the prism face</t>
  </si>
  <si>
    <t>A</t>
  </si>
  <si>
    <t>B</t>
  </si>
  <si>
    <t>P</t>
  </si>
  <si>
    <t>Q</t>
  </si>
  <si>
    <t>shift of hexa face from the ferule face from polishing</t>
  </si>
  <si>
    <t>Name</t>
  </si>
  <si>
    <t>GS1</t>
  </si>
  <si>
    <t>GS2</t>
  </si>
  <si>
    <t>GS3</t>
  </si>
  <si>
    <t>GS4</t>
  </si>
  <si>
    <t>GS5</t>
  </si>
  <si>
    <t>GS6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</si>
  <si>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</si>
  <si>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</si>
  <si>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</si>
  <si>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</si>
  <si>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</si>
  <si>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</si>
  <si>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</si>
  <si>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</si>
  <si>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</si>
  <si>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</si>
  <si>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</si>
  <si>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</si>
  <si>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</si>
  <si>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</si>
  <si>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</si>
  <si>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</si>
  <si>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</si>
  <si>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Prism_Size_pix</t>
  </si>
  <si>
    <t>Prism_Size_um</t>
  </si>
  <si>
    <t xml:space="preserve">X </t>
  </si>
  <si>
    <t>Cap_radius_pix</t>
  </si>
  <si>
    <t>Cap_radius_um</t>
  </si>
  <si>
    <t>Centre_to_cap_edge_pix</t>
  </si>
  <si>
    <t>Centre_to_cap_edge_um</t>
  </si>
  <si>
    <t>Z_cap_top</t>
  </si>
  <si>
    <t>Prism_to_Cap_edge_z_X</t>
  </si>
  <si>
    <t>Prism_edge__zfocus</t>
  </si>
  <si>
    <t>Centre_thru_prism</t>
  </si>
  <si>
    <t>Polish_length</t>
  </si>
  <si>
    <t>P -  position of the hexabundle compared to nominal distance of the hexa face from the ferule (um)</t>
  </si>
  <si>
    <t>Q - sideways shift of the hexa compared to ferule axis where right is +ve when looking towards the ferule (um)</t>
  </si>
  <si>
    <t>Hexabundle or guide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</si>
</sst>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3683-0F7F-C94E-AE90-B6A22BCFB85B}">
  <dimension ref="A1:U31"/>
  <sheetViews>
    <sheetView tabSelected="1" topLeftCell="A11" workbookViewId="0">
      <selection activeCell="Q31" sqref="Q31"/>
    </sheetView>
  </sheetViews>
  <sheetFormatPr baseColWidth="10" defaultRowHeight="16" x14ac:dyDescent="0.2"/>
  <cols>
    <col min="3" max="5" width="11" bestFit="1" customWidth="1"/>
    <col min="6" max="6" width="11.83203125" bestFit="1" customWidth="1"/>
    <col min="7" max="8" width="11" bestFit="1" customWidth="1"/>
    <col min="9" max="9" width="13" customWidth="1"/>
    <col min="10" max="10" width="14.1640625" customWidth="1"/>
    <col min="11" max="11" width="11" bestFit="1" customWidth="1"/>
    <col min="12" max="12" width="15.33203125" customWidth="1"/>
    <col min="13" max="13" width="11.83203125" bestFit="1" customWidth="1"/>
    <col min="14" max="14" width="11.6640625" bestFit="1" customWidth="1"/>
    <col min="16" max="16" width="11" bestFit="1" customWidth="1"/>
    <col min="17" max="17" width="12.33203125" bestFit="1" customWidth="1"/>
    <col min="18" max="18" width="11" bestFit="1" customWidth="1"/>
  </cols>
  <sheetData>
    <row r="1" spans="1:21" ht="34" x14ac:dyDescent="0.2">
      <c r="A1" s="1"/>
      <c r="B1" s="1" t="s">
        <v>17</v>
      </c>
      <c r="C1" s="1" t="s">
        <v>41</v>
      </c>
      <c r="D1" s="1" t="s">
        <v>42</v>
      </c>
      <c r="E1" s="1" t="s">
        <v>43</v>
      </c>
      <c r="F1" s="1" t="s">
        <v>9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/>
      <c r="P1" s="1" t="s">
        <v>52</v>
      </c>
      <c r="Q1" s="1" t="s">
        <v>14</v>
      </c>
      <c r="R1" s="1" t="s">
        <v>15</v>
      </c>
      <c r="S1" s="1"/>
      <c r="T1" s="1"/>
      <c r="U1" s="1"/>
    </row>
    <row r="2" spans="1:21" ht="221" x14ac:dyDescent="0.2">
      <c r="A2" s="1"/>
      <c r="B2" s="1" t="s">
        <v>55</v>
      </c>
      <c r="C2" s="1" t="s">
        <v>6</v>
      </c>
      <c r="D2" s="1" t="s">
        <v>1</v>
      </c>
      <c r="E2" s="1" t="s">
        <v>0</v>
      </c>
      <c r="F2" s="1" t="s">
        <v>9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</v>
      </c>
      <c r="L2" s="1" t="s">
        <v>10</v>
      </c>
      <c r="M2" s="1" t="s">
        <v>11</v>
      </c>
      <c r="N2" s="1" t="s">
        <v>3</v>
      </c>
      <c r="O2" s="1"/>
      <c r="P2" s="1" t="s">
        <v>16</v>
      </c>
      <c r="Q2" s="1" t="s">
        <v>53</v>
      </c>
      <c r="R2" s="1" t="s">
        <v>54</v>
      </c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" x14ac:dyDescent="0.2">
      <c r="A5" s="1"/>
      <c r="B5" s="1" t="s">
        <v>12</v>
      </c>
      <c r="C5" s="1">
        <v>1604.31</v>
      </c>
      <c r="D5" s="1">
        <f t="shared" ref="D5:D31" si="0">1.918*C5</f>
        <v>3077.0665799999997</v>
      </c>
      <c r="E5" s="1">
        <f t="shared" ref="E5:E31" si="1">D5-3000</f>
        <v>77.066579999999703</v>
      </c>
      <c r="F5" s="1">
        <f t="shared" ref="F5:F31" si="2">0.619*E5</f>
        <v>47.704213019999813</v>
      </c>
      <c r="G5" s="1">
        <v>0</v>
      </c>
      <c r="H5" s="1">
        <f t="shared" ref="H5:H25" si="3">1.918*G5</f>
        <v>0</v>
      </c>
      <c r="I5" s="1">
        <v>517.02</v>
      </c>
      <c r="J5" s="1">
        <f t="shared" ref="J5:J31" si="4">1.918*I5</f>
        <v>991.64435999999989</v>
      </c>
      <c r="K5" s="1">
        <v>6247</v>
      </c>
      <c r="L5" s="1">
        <f t="shared" ref="L5:L13" si="5">(1500-J5)+(0.619*E5)</f>
        <v>556.05985301999988</v>
      </c>
      <c r="M5" s="1">
        <f t="shared" ref="M5:M13" si="6">K5-L5</f>
        <v>5690.9401469800005</v>
      </c>
      <c r="N5" s="1">
        <f t="shared" ref="N5:N31" si="7">(0.5-0.119)*E5</f>
        <v>29.362366979999887</v>
      </c>
      <c r="O5" s="1"/>
      <c r="P5" s="1">
        <v>51</v>
      </c>
      <c r="Q5" s="1">
        <f>(P5)+(N5)</f>
        <v>80.362366979999891</v>
      </c>
      <c r="R5" s="1">
        <v>0</v>
      </c>
      <c r="S5" s="1"/>
      <c r="T5" s="1"/>
      <c r="U5" s="1"/>
    </row>
    <row r="6" spans="1:21" ht="17" x14ac:dyDescent="0.2">
      <c r="A6" s="2"/>
      <c r="B6" s="1" t="s">
        <v>13</v>
      </c>
      <c r="C6" s="1">
        <v>1606.62</v>
      </c>
      <c r="D6" s="1">
        <f t="shared" si="0"/>
        <v>3081.4971599999999</v>
      </c>
      <c r="E6" s="1">
        <f t="shared" si="1"/>
        <v>81.497159999999894</v>
      </c>
      <c r="F6" s="1">
        <f t="shared" si="2"/>
        <v>50.446742039999933</v>
      </c>
      <c r="G6" s="1">
        <v>0</v>
      </c>
      <c r="H6" s="1">
        <f t="shared" si="3"/>
        <v>0</v>
      </c>
      <c r="I6" s="1">
        <v>550.66999999999996</v>
      </c>
      <c r="J6" s="1">
        <f t="shared" si="4"/>
        <v>1056.1850599999998</v>
      </c>
      <c r="K6" s="1">
        <v>6241</v>
      </c>
      <c r="L6" s="1">
        <f t="shared" si="5"/>
        <v>494.26168204000015</v>
      </c>
      <c r="M6" s="1">
        <f t="shared" si="6"/>
        <v>5746.7383179600001</v>
      </c>
      <c r="N6" s="1">
        <f t="shared" si="7"/>
        <v>31.050417959999962</v>
      </c>
      <c r="O6" s="1"/>
      <c r="P6" s="1">
        <v>29</v>
      </c>
      <c r="Q6" s="1">
        <f t="shared" ref="Q6:Q31" si="8">(P6)+(N6)</f>
        <v>60.050417959999962</v>
      </c>
      <c r="R6" s="1">
        <v>0</v>
      </c>
      <c r="S6" s="1"/>
      <c r="T6" s="1"/>
      <c r="U6" s="1"/>
    </row>
    <row r="7" spans="1:21" ht="17" x14ac:dyDescent="0.2">
      <c r="A7" s="2"/>
      <c r="B7" s="1" t="s">
        <v>24</v>
      </c>
      <c r="C7" s="1">
        <v>1599.36</v>
      </c>
      <c r="D7" s="1">
        <f>1.918*C7</f>
        <v>3067.5724799999998</v>
      </c>
      <c r="E7" s="1">
        <f>D7-3000</f>
        <v>67.572479999999814</v>
      </c>
      <c r="F7" s="1">
        <f>0.619*E7</f>
        <v>41.827365119999882</v>
      </c>
      <c r="G7" s="1">
        <v>0</v>
      </c>
      <c r="H7" s="1">
        <f>1.918*G7</f>
        <v>0</v>
      </c>
      <c r="I7" s="1">
        <v>465.84</v>
      </c>
      <c r="J7" s="1">
        <f>1.918*I7</f>
        <v>893.48111999999992</v>
      </c>
      <c r="K7" s="1">
        <v>6444</v>
      </c>
      <c r="L7" s="1">
        <f>(1500-J7)+(0.619*E7)</f>
        <v>648.34624511999994</v>
      </c>
      <c r="M7" s="1">
        <f>K7-L7</f>
        <v>5795.6537548799997</v>
      </c>
      <c r="N7" s="1">
        <f t="shared" si="7"/>
        <v>25.745114879999928</v>
      </c>
      <c r="O7" s="1"/>
      <c r="P7" s="1">
        <v>44</v>
      </c>
      <c r="Q7" s="1">
        <f t="shared" si="8"/>
        <v>69.745114879999932</v>
      </c>
      <c r="R7" s="1">
        <v>0</v>
      </c>
      <c r="S7" s="1"/>
      <c r="T7" s="1"/>
      <c r="U7" s="1"/>
    </row>
    <row r="8" spans="1:21" ht="17" x14ac:dyDescent="0.2">
      <c r="A8" s="2"/>
      <c r="B8" s="1" t="s">
        <v>25</v>
      </c>
      <c r="C8" s="1">
        <v>1610.8</v>
      </c>
      <c r="D8" s="1">
        <f t="shared" si="0"/>
        <v>3089.5143999999996</v>
      </c>
      <c r="E8" s="1">
        <f t="shared" si="1"/>
        <v>89.514399999999569</v>
      </c>
      <c r="F8" s="1">
        <f t="shared" si="2"/>
        <v>55.409413599999731</v>
      </c>
      <c r="G8" s="1">
        <v>0</v>
      </c>
      <c r="H8" s="1">
        <f t="shared" si="3"/>
        <v>0</v>
      </c>
      <c r="I8" s="1">
        <v>390.14</v>
      </c>
      <c r="J8" s="1">
        <f t="shared" si="4"/>
        <v>748.28851999999995</v>
      </c>
      <c r="K8" s="1">
        <v>6614</v>
      </c>
      <c r="L8" s="1">
        <f t="shared" si="5"/>
        <v>807.12089359999982</v>
      </c>
      <c r="M8" s="1">
        <f t="shared" si="6"/>
        <v>5806.8791063999997</v>
      </c>
      <c r="N8" s="1">
        <f t="shared" si="7"/>
        <v>34.104986399999838</v>
      </c>
      <c r="O8" s="1"/>
      <c r="P8" s="1">
        <v>56</v>
      </c>
      <c r="Q8" s="1">
        <f t="shared" si="8"/>
        <v>90.104986399999831</v>
      </c>
      <c r="R8" s="1">
        <v>0</v>
      </c>
      <c r="S8" s="1"/>
      <c r="T8" s="1"/>
      <c r="U8" s="1"/>
    </row>
    <row r="9" spans="1:21" ht="17" x14ac:dyDescent="0.2">
      <c r="A9" s="2"/>
      <c r="B9" s="1" t="s">
        <v>26</v>
      </c>
      <c r="C9" s="1">
        <v>1621.8</v>
      </c>
      <c r="D9" s="1">
        <f>1.918*C9</f>
        <v>3110.6124</v>
      </c>
      <c r="E9" s="1">
        <f>D9-3000</f>
        <v>110.61239999999998</v>
      </c>
      <c r="F9" s="1">
        <f>0.619*E9</f>
        <v>68.469075599999982</v>
      </c>
      <c r="G9" s="1">
        <v>0</v>
      </c>
      <c r="H9" s="1">
        <f>1.918*G9</f>
        <v>0</v>
      </c>
      <c r="I9" s="1">
        <v>324.2</v>
      </c>
      <c r="J9" s="1">
        <f>1.918*I9</f>
        <v>621.8155999999999</v>
      </c>
      <c r="K9" s="1">
        <v>6732</v>
      </c>
      <c r="L9" s="1">
        <f>(1500-J9)+(0.619*E9)</f>
        <v>946.65347560000009</v>
      </c>
      <c r="M9" s="1">
        <f>K9-L9</f>
        <v>5785.3465243999999</v>
      </c>
      <c r="N9" s="1">
        <f>(0.5-0.119)*E9</f>
        <v>42.14332439999999</v>
      </c>
      <c r="O9" s="1"/>
      <c r="P9" s="1">
        <v>64</v>
      </c>
      <c r="Q9" s="1">
        <f t="shared" si="8"/>
        <v>106.14332439999998</v>
      </c>
      <c r="R9" s="1">
        <v>0</v>
      </c>
      <c r="S9" s="1"/>
      <c r="T9" s="1"/>
      <c r="U9" s="1"/>
    </row>
    <row r="10" spans="1:21" ht="17" x14ac:dyDescent="0.2">
      <c r="A10" s="2"/>
      <c r="B10" s="1" t="s">
        <v>27</v>
      </c>
      <c r="C10" s="1">
        <v>1606.22</v>
      </c>
      <c r="D10" s="1">
        <f t="shared" si="0"/>
        <v>3080.7299600000001</v>
      </c>
      <c r="E10" s="1">
        <f t="shared" si="1"/>
        <v>80.729960000000119</v>
      </c>
      <c r="F10" s="1">
        <f t="shared" si="2"/>
        <v>49.971845240000071</v>
      </c>
      <c r="G10" s="1">
        <v>0</v>
      </c>
      <c r="H10" s="1">
        <f t="shared" si="3"/>
        <v>0</v>
      </c>
      <c r="I10" s="1">
        <v>311.19</v>
      </c>
      <c r="J10" s="1">
        <f t="shared" si="4"/>
        <v>596.86241999999993</v>
      </c>
      <c r="K10" s="1">
        <v>6769.5</v>
      </c>
      <c r="L10" s="1">
        <f t="shared" si="5"/>
        <v>953.10942524000018</v>
      </c>
      <c r="M10" s="1">
        <f t="shared" si="6"/>
        <v>5816.3905747600002</v>
      </c>
      <c r="N10" s="1">
        <f t="shared" si="7"/>
        <v>30.758114760000044</v>
      </c>
      <c r="O10" s="1"/>
      <c r="P10" s="1">
        <v>21</v>
      </c>
      <c r="Q10" s="1">
        <f t="shared" si="8"/>
        <v>51.758114760000041</v>
      </c>
      <c r="R10" s="1">
        <v>0</v>
      </c>
      <c r="S10" s="1"/>
      <c r="T10" s="1"/>
      <c r="U10" s="1"/>
    </row>
    <row r="11" spans="1:21" ht="17" x14ac:dyDescent="0.2">
      <c r="A11" s="2"/>
      <c r="B11" s="1" t="s">
        <v>28</v>
      </c>
      <c r="C11" s="1">
        <v>1624.21</v>
      </c>
      <c r="D11" s="1">
        <f t="shared" si="0"/>
        <v>3115.2347799999998</v>
      </c>
      <c r="E11" s="1">
        <f t="shared" si="1"/>
        <v>115.23477999999977</v>
      </c>
      <c r="F11" s="1">
        <f t="shared" si="2"/>
        <v>71.330328819999863</v>
      </c>
      <c r="G11" s="1">
        <v>0</v>
      </c>
      <c r="H11" s="1">
        <f t="shared" si="3"/>
        <v>0</v>
      </c>
      <c r="I11" s="1">
        <v>320.83</v>
      </c>
      <c r="J11" s="1">
        <f t="shared" si="4"/>
        <v>615.3519399999999</v>
      </c>
      <c r="K11" s="1">
        <v>6758</v>
      </c>
      <c r="L11" s="1">
        <f>(1500-J11)+(0.619*E11)</f>
        <v>955.97838881999996</v>
      </c>
      <c r="M11" s="1">
        <f>K11-L11</f>
        <v>5802.02161118</v>
      </c>
      <c r="N11" s="1">
        <f t="shared" si="7"/>
        <v>43.904451179999917</v>
      </c>
      <c r="O11" s="1"/>
      <c r="P11" s="1">
        <v>33</v>
      </c>
      <c r="Q11" s="1">
        <f t="shared" si="8"/>
        <v>76.90445117999991</v>
      </c>
      <c r="R11" s="1">
        <v>0</v>
      </c>
      <c r="S11" s="1"/>
      <c r="T11" s="1"/>
      <c r="U11" s="1"/>
    </row>
    <row r="12" spans="1:21" ht="17" x14ac:dyDescent="0.2">
      <c r="A12" s="2"/>
      <c r="B12" s="1" t="s">
        <v>29</v>
      </c>
      <c r="C12" s="1">
        <v>1614.27</v>
      </c>
      <c r="D12" s="1">
        <f t="shared" si="0"/>
        <v>3096.16986</v>
      </c>
      <c r="E12" s="1">
        <f t="shared" si="1"/>
        <v>96.169859999999971</v>
      </c>
      <c r="F12" s="1">
        <f t="shared" si="2"/>
        <v>59.529143339999983</v>
      </c>
      <c r="G12" s="1">
        <v>0</v>
      </c>
      <c r="H12" s="1">
        <f t="shared" si="3"/>
        <v>0</v>
      </c>
      <c r="I12" s="1">
        <v>314.42</v>
      </c>
      <c r="J12" s="1">
        <f t="shared" si="4"/>
        <v>603.05755999999997</v>
      </c>
      <c r="K12" s="1">
        <v>6751</v>
      </c>
      <c r="L12" s="1">
        <f>(1500-J12)+(0.619*E12)</f>
        <v>956.47158334000005</v>
      </c>
      <c r="M12" s="1">
        <f>K12-L12</f>
        <v>5794.5284166599995</v>
      </c>
      <c r="N12" s="1">
        <f t="shared" si="7"/>
        <v>36.640716659999988</v>
      </c>
      <c r="O12" s="1"/>
      <c r="P12" s="1">
        <v>-29</v>
      </c>
      <c r="Q12" s="1">
        <f t="shared" si="8"/>
        <v>7.6407166599999883</v>
      </c>
      <c r="R12" s="1">
        <v>0</v>
      </c>
      <c r="S12" s="1"/>
      <c r="T12" s="1"/>
      <c r="U12" s="1"/>
    </row>
    <row r="13" spans="1:21" ht="17" x14ac:dyDescent="0.2">
      <c r="A13" s="3"/>
      <c r="B13" s="1" t="s">
        <v>30</v>
      </c>
      <c r="C13" s="1">
        <v>1590.92</v>
      </c>
      <c r="D13" s="1">
        <f t="shared" si="0"/>
        <v>3051.38456</v>
      </c>
      <c r="E13" s="1">
        <f t="shared" si="1"/>
        <v>51.384559999999965</v>
      </c>
      <c r="F13" s="1">
        <f t="shared" si="2"/>
        <v>31.807042639999977</v>
      </c>
      <c r="G13" s="1">
        <v>0</v>
      </c>
      <c r="H13" s="1">
        <f t="shared" si="3"/>
        <v>0</v>
      </c>
      <c r="I13" s="1">
        <v>382.46</v>
      </c>
      <c r="J13" s="1">
        <f t="shared" si="4"/>
        <v>733.55827999999997</v>
      </c>
      <c r="K13" s="1">
        <v>6579.5</v>
      </c>
      <c r="L13" s="1">
        <f t="shared" si="5"/>
        <v>798.24876264</v>
      </c>
      <c r="M13" s="1">
        <f t="shared" si="6"/>
        <v>5781.2512373600002</v>
      </c>
      <c r="N13" s="1">
        <f t="shared" si="7"/>
        <v>19.577517359999987</v>
      </c>
      <c r="O13" s="1"/>
      <c r="P13" s="1">
        <v>6</v>
      </c>
      <c r="Q13" s="1">
        <f t="shared" si="8"/>
        <v>25.577517359999987</v>
      </c>
      <c r="R13" s="1">
        <v>0</v>
      </c>
      <c r="S13" s="1"/>
      <c r="T13" s="1"/>
      <c r="U13" s="1"/>
    </row>
    <row r="14" spans="1:21" ht="17" x14ac:dyDescent="0.2">
      <c r="A14" s="4"/>
      <c r="B14" s="1" t="s">
        <v>31</v>
      </c>
      <c r="C14" s="1">
        <v>1612.79</v>
      </c>
      <c r="D14" s="1">
        <f t="shared" si="0"/>
        <v>3093.33122</v>
      </c>
      <c r="E14" s="1">
        <f t="shared" si="1"/>
        <v>93.33122000000003</v>
      </c>
      <c r="F14" s="1">
        <f t="shared" si="2"/>
        <v>57.772025180000021</v>
      </c>
      <c r="G14" s="1">
        <v>0</v>
      </c>
      <c r="H14" s="1">
        <f t="shared" si="3"/>
        <v>0</v>
      </c>
      <c r="I14" s="1">
        <v>317.69</v>
      </c>
      <c r="J14" s="1">
        <f t="shared" si="4"/>
        <v>609.32942000000003</v>
      </c>
      <c r="K14" s="1">
        <v>6708</v>
      </c>
      <c r="L14" s="1">
        <f>(1500-J14)+(0.619*E14)</f>
        <v>948.44260517999999</v>
      </c>
      <c r="M14" s="1">
        <f>K14-L14</f>
        <v>5759.5573948199999</v>
      </c>
      <c r="N14" s="1">
        <f t="shared" si="7"/>
        <v>35.559194820000009</v>
      </c>
      <c r="P14" s="1">
        <v>21</v>
      </c>
      <c r="Q14" s="1">
        <f t="shared" si="8"/>
        <v>56.559194820000009</v>
      </c>
      <c r="R14" s="1">
        <v>0</v>
      </c>
      <c r="S14" s="1"/>
      <c r="T14" s="1"/>
      <c r="U14" s="1"/>
    </row>
    <row r="15" spans="1:21" ht="17" x14ac:dyDescent="0.2">
      <c r="A15" s="4"/>
      <c r="B15" s="1" t="s">
        <v>32</v>
      </c>
      <c r="C15" s="1">
        <v>1618.33</v>
      </c>
      <c r="D15" s="1">
        <f>1.918*C15</f>
        <v>3103.9569399999996</v>
      </c>
      <c r="E15" s="1">
        <f>D15-3000</f>
        <v>103.95693999999958</v>
      </c>
      <c r="F15" s="1">
        <f>0.619*E15</f>
        <v>64.349345859999744</v>
      </c>
      <c r="G15" s="1">
        <v>0</v>
      </c>
      <c r="H15" s="1">
        <f>1.918*G15</f>
        <v>0</v>
      </c>
      <c r="I15" s="1">
        <v>320.33999999999997</v>
      </c>
      <c r="J15" s="1">
        <f>1.918*I15</f>
        <v>614.41211999999996</v>
      </c>
      <c r="K15" s="1">
        <v>6692</v>
      </c>
      <c r="L15" s="1">
        <f>(1500-J15)+(0.619*E15)</f>
        <v>949.93722585999978</v>
      </c>
      <c r="M15" s="1">
        <f>K15-L15</f>
        <v>5742.0627741400003</v>
      </c>
      <c r="N15" s="1">
        <f>(0.5-0.119)*E15</f>
        <v>39.60759413999984</v>
      </c>
      <c r="P15" s="1">
        <v>17.680000000000064</v>
      </c>
      <c r="Q15" s="1">
        <f t="shared" si="8"/>
        <v>57.287594139999904</v>
      </c>
      <c r="R15" s="1">
        <v>0</v>
      </c>
      <c r="S15" s="1"/>
      <c r="T15" s="1"/>
      <c r="U15" s="1"/>
    </row>
    <row r="16" spans="1:21" ht="17" x14ac:dyDescent="0.2">
      <c r="A16" s="4"/>
      <c r="B16" s="1" t="s">
        <v>33</v>
      </c>
      <c r="C16" s="1">
        <v>1598.75</v>
      </c>
      <c r="D16" s="1">
        <f t="shared" si="0"/>
        <v>3066.4024999999997</v>
      </c>
      <c r="E16" s="1">
        <f t="shared" si="1"/>
        <v>66.402499999999691</v>
      </c>
      <c r="F16" s="1">
        <f t="shared" si="2"/>
        <v>41.103147499999807</v>
      </c>
      <c r="G16" s="1">
        <v>0</v>
      </c>
      <c r="H16" s="1">
        <f t="shared" si="3"/>
        <v>0</v>
      </c>
      <c r="I16" s="1">
        <v>323.08</v>
      </c>
      <c r="J16" s="1">
        <f t="shared" si="4"/>
        <v>619.66743999999994</v>
      </c>
      <c r="K16" s="1">
        <v>6743</v>
      </c>
      <c r="L16" s="1">
        <f>(1500-J16)+(0.619*E16)</f>
        <v>921.43570749999981</v>
      </c>
      <c r="M16" s="1">
        <f>K16-L16</f>
        <v>5821.5642925000002</v>
      </c>
      <c r="N16" s="1">
        <f t="shared" si="7"/>
        <v>25.299352499999884</v>
      </c>
      <c r="P16" s="1">
        <v>56.559999999999945</v>
      </c>
      <c r="Q16" s="1">
        <f t="shared" si="8"/>
        <v>81.859352499999829</v>
      </c>
      <c r="R16" s="1">
        <v>0</v>
      </c>
      <c r="S16" s="1"/>
      <c r="T16" s="1"/>
      <c r="U16" s="1"/>
    </row>
    <row r="17" spans="1:21" ht="17" x14ac:dyDescent="0.2">
      <c r="A17" s="3"/>
      <c r="B17" s="1" t="s">
        <v>34</v>
      </c>
      <c r="C17" s="1">
        <v>1597.55</v>
      </c>
      <c r="D17" s="1">
        <f t="shared" si="0"/>
        <v>3064.1008999999999</v>
      </c>
      <c r="E17" s="1">
        <f t="shared" si="1"/>
        <v>64.100899999999911</v>
      </c>
      <c r="F17" s="1">
        <f t="shared" si="2"/>
        <v>39.678457099999946</v>
      </c>
      <c r="G17" s="1">
        <v>0</v>
      </c>
      <c r="H17" s="1">
        <f t="shared" si="3"/>
        <v>0</v>
      </c>
      <c r="I17" s="1">
        <v>313.89999999999998</v>
      </c>
      <c r="J17" s="1">
        <f t="shared" si="4"/>
        <v>602.0601999999999</v>
      </c>
      <c r="K17" s="1">
        <v>6732</v>
      </c>
      <c r="L17" s="1">
        <f t="shared" ref="L17:L31" si="9">(1500-J17)+(0.619*E17)</f>
        <v>937.61825710000005</v>
      </c>
      <c r="M17" s="1">
        <f t="shared" ref="M17:M31" si="10">K17-L17</f>
        <v>5794.3817429000001</v>
      </c>
      <c r="N17" s="1">
        <f t="shared" si="7"/>
        <v>24.422442899999965</v>
      </c>
      <c r="O17" s="1"/>
      <c r="P17" s="1">
        <v>21</v>
      </c>
      <c r="Q17" s="1">
        <f t="shared" si="8"/>
        <v>45.422442899999965</v>
      </c>
      <c r="R17" s="1">
        <v>0</v>
      </c>
      <c r="S17" s="1"/>
      <c r="T17" s="1"/>
      <c r="U17" s="1"/>
    </row>
    <row r="18" spans="1:21" ht="17" x14ac:dyDescent="0.2">
      <c r="A18" s="3"/>
      <c r="B18" s="1" t="s">
        <v>35</v>
      </c>
      <c r="C18" s="1">
        <v>1598.18</v>
      </c>
      <c r="D18" s="1">
        <f t="shared" si="0"/>
        <v>3065.30924</v>
      </c>
      <c r="E18" s="1">
        <f t="shared" si="1"/>
        <v>65.309240000000045</v>
      </c>
      <c r="F18" s="1">
        <f t="shared" si="2"/>
        <v>40.426419560000028</v>
      </c>
      <c r="G18" s="1">
        <v>0</v>
      </c>
      <c r="H18" s="1">
        <f t="shared" si="3"/>
        <v>0</v>
      </c>
      <c r="I18" s="1">
        <v>317.25</v>
      </c>
      <c r="J18" s="1">
        <f t="shared" si="4"/>
        <v>608.4855</v>
      </c>
      <c r="K18" s="1">
        <v>6764.5</v>
      </c>
      <c r="L18" s="1">
        <f t="shared" si="9"/>
        <v>931.94091956</v>
      </c>
      <c r="M18" s="1">
        <f t="shared" si="10"/>
        <v>5832.5590804399999</v>
      </c>
      <c r="N18" s="1">
        <f t="shared" si="7"/>
        <v>24.882820440000017</v>
      </c>
      <c r="O18" s="1"/>
      <c r="P18" s="1">
        <v>80</v>
      </c>
      <c r="Q18" s="1">
        <f t="shared" si="8"/>
        <v>104.88282044000002</v>
      </c>
      <c r="R18" s="1">
        <v>0</v>
      </c>
      <c r="S18" s="1"/>
      <c r="T18" s="1"/>
      <c r="U18" s="1"/>
    </row>
    <row r="19" spans="1:21" ht="17" x14ac:dyDescent="0.2">
      <c r="A19" s="3"/>
      <c r="B19" s="1" t="s">
        <v>36</v>
      </c>
      <c r="C19" s="1">
        <v>1595.24</v>
      </c>
      <c r="D19" s="1">
        <f t="shared" si="0"/>
        <v>3059.6703199999997</v>
      </c>
      <c r="E19" s="1">
        <f t="shared" si="1"/>
        <v>59.67031999999972</v>
      </c>
      <c r="F19" s="1">
        <f t="shared" si="2"/>
        <v>36.935928079999826</v>
      </c>
      <c r="G19" s="1">
        <v>0</v>
      </c>
      <c r="H19" s="1">
        <f t="shared" si="3"/>
        <v>0</v>
      </c>
      <c r="I19" s="1">
        <v>387.15</v>
      </c>
      <c r="J19" s="1">
        <f t="shared" si="4"/>
        <v>742.55369999999994</v>
      </c>
      <c r="K19" s="1">
        <v>6627</v>
      </c>
      <c r="L19" s="1">
        <f t="shared" si="9"/>
        <v>794.38222807999989</v>
      </c>
      <c r="M19" s="1">
        <f t="shared" si="10"/>
        <v>5832.6177719200005</v>
      </c>
      <c r="N19" s="1">
        <f t="shared" si="7"/>
        <v>22.734391919999894</v>
      </c>
      <c r="O19" s="1"/>
      <c r="P19" s="1">
        <v>-6</v>
      </c>
      <c r="Q19" s="1">
        <f t="shared" si="8"/>
        <v>16.734391919999894</v>
      </c>
      <c r="R19" s="1">
        <v>20</v>
      </c>
      <c r="T19" s="1"/>
      <c r="U19" s="1"/>
    </row>
    <row r="20" spans="1:21" ht="17" x14ac:dyDescent="0.2">
      <c r="A20" s="3"/>
      <c r="B20" s="1" t="s">
        <v>14</v>
      </c>
      <c r="C20" s="1">
        <v>1604.55</v>
      </c>
      <c r="D20" s="1">
        <f t="shared" si="0"/>
        <v>3077.5268999999998</v>
      </c>
      <c r="E20" s="1">
        <f t="shared" si="1"/>
        <v>77.526899999999841</v>
      </c>
      <c r="F20" s="1">
        <f t="shared" si="2"/>
        <v>47.989151099999901</v>
      </c>
      <c r="G20" s="1">
        <v>0</v>
      </c>
      <c r="H20" s="1">
        <f t="shared" si="3"/>
        <v>0</v>
      </c>
      <c r="I20" s="1">
        <v>381.44</v>
      </c>
      <c r="J20" s="1">
        <f t="shared" si="4"/>
        <v>731.60191999999995</v>
      </c>
      <c r="K20" s="1">
        <v>6619</v>
      </c>
      <c r="L20" s="1">
        <f t="shared" si="9"/>
        <v>816.38723110000001</v>
      </c>
      <c r="M20" s="1">
        <f t="shared" si="10"/>
        <v>5802.6127689000004</v>
      </c>
      <c r="N20" s="1">
        <f t="shared" si="7"/>
        <v>29.53774889999994</v>
      </c>
      <c r="O20" s="1"/>
      <c r="P20" s="1">
        <v>-14</v>
      </c>
      <c r="Q20" s="1">
        <f t="shared" si="8"/>
        <v>15.53774889999994</v>
      </c>
      <c r="R20" s="1">
        <v>0</v>
      </c>
      <c r="T20" s="1"/>
      <c r="U20" s="1"/>
    </row>
    <row r="21" spans="1:21" ht="17" x14ac:dyDescent="0.2">
      <c r="A21" s="3"/>
      <c r="B21" s="1" t="s">
        <v>15</v>
      </c>
      <c r="C21" s="1">
        <v>1609.8</v>
      </c>
      <c r="D21" s="1">
        <f t="shared" si="0"/>
        <v>3087.5963999999999</v>
      </c>
      <c r="E21" s="1">
        <f t="shared" si="1"/>
        <v>87.596399999999903</v>
      </c>
      <c r="F21" s="1">
        <f t="shared" si="2"/>
        <v>54.222171599999939</v>
      </c>
      <c r="G21" s="1">
        <v>0</v>
      </c>
      <c r="H21" s="1">
        <f t="shared" si="3"/>
        <v>0</v>
      </c>
      <c r="I21" s="1">
        <v>326.91000000000003</v>
      </c>
      <c r="J21" s="1">
        <f t="shared" si="4"/>
        <v>627.01337999999998</v>
      </c>
      <c r="K21" s="1">
        <v>6711</v>
      </c>
      <c r="L21" s="1">
        <f t="shared" si="9"/>
        <v>927.20879159999993</v>
      </c>
      <c r="M21" s="1">
        <f t="shared" si="10"/>
        <v>5783.7912084</v>
      </c>
      <c r="N21" s="1">
        <f t="shared" si="7"/>
        <v>33.374228399999964</v>
      </c>
      <c r="O21" s="1"/>
      <c r="P21" s="1">
        <v>2</v>
      </c>
      <c r="Q21" s="1">
        <f t="shared" si="8"/>
        <v>35.374228399999964</v>
      </c>
      <c r="R21" s="1">
        <v>0</v>
      </c>
      <c r="T21" s="1"/>
      <c r="U21" s="1"/>
    </row>
    <row r="22" spans="1:21" ht="17" x14ac:dyDescent="0.2">
      <c r="A22" s="3"/>
      <c r="B22" s="1" t="s">
        <v>37</v>
      </c>
      <c r="C22">
        <v>1612.97</v>
      </c>
      <c r="D22" s="1">
        <f t="shared" si="0"/>
        <v>3093.6764600000001</v>
      </c>
      <c r="E22" s="1">
        <f t="shared" si="1"/>
        <v>93.676460000000134</v>
      </c>
      <c r="F22" s="1">
        <f t="shared" si="2"/>
        <v>57.985728740000084</v>
      </c>
      <c r="G22" s="1">
        <v>0</v>
      </c>
      <c r="H22" s="1">
        <f t="shared" si="3"/>
        <v>0</v>
      </c>
      <c r="I22" s="1">
        <v>319.73</v>
      </c>
      <c r="J22" s="1">
        <f t="shared" si="4"/>
        <v>613.24214000000006</v>
      </c>
      <c r="K22" s="1">
        <v>6765</v>
      </c>
      <c r="L22" s="1">
        <f t="shared" si="9"/>
        <v>944.74358874000006</v>
      </c>
      <c r="M22" s="1">
        <f t="shared" si="10"/>
        <v>5820.2564112600003</v>
      </c>
      <c r="N22" s="1">
        <f t="shared" si="7"/>
        <v>35.690731260000049</v>
      </c>
      <c r="P22">
        <v>13</v>
      </c>
      <c r="Q22" s="1">
        <f t="shared" si="8"/>
        <v>48.690731260000049</v>
      </c>
      <c r="R22" s="1">
        <v>0</v>
      </c>
      <c r="U22" s="1"/>
    </row>
    <row r="23" spans="1:21" ht="17" x14ac:dyDescent="0.2">
      <c r="A23" s="3"/>
      <c r="B23" s="1" t="s">
        <v>38</v>
      </c>
      <c r="C23" s="1">
        <v>1622.44</v>
      </c>
      <c r="D23" s="1">
        <f>1.918*C23</f>
        <v>3111.8399199999999</v>
      </c>
      <c r="E23" s="1">
        <f>D23-3000</f>
        <v>111.83991999999989</v>
      </c>
      <c r="F23" s="1">
        <f>0.619*E23</f>
        <v>69.228910479999939</v>
      </c>
      <c r="G23" s="1">
        <v>0</v>
      </c>
      <c r="H23" s="1">
        <f>1.918*G23</f>
        <v>0</v>
      </c>
      <c r="I23" s="1">
        <v>323.73</v>
      </c>
      <c r="J23" s="1">
        <f>1.918*I23</f>
        <v>620.91413999999997</v>
      </c>
      <c r="K23" s="1">
        <v>6710</v>
      </c>
      <c r="L23" s="1">
        <f>(1500-J23)+(0.619*E23)</f>
        <v>948.31477047999999</v>
      </c>
      <c r="M23" s="1">
        <f>K23-L23</f>
        <v>5761.6852295199997</v>
      </c>
      <c r="N23" s="1">
        <f>(0.5-0.119)*E23</f>
        <v>42.611009519999961</v>
      </c>
      <c r="P23">
        <v>-9.5299999999999727</v>
      </c>
      <c r="Q23" s="1">
        <f t="shared" si="8"/>
        <v>33.081009519999988</v>
      </c>
      <c r="R23" s="1">
        <v>0</v>
      </c>
      <c r="U23" s="1"/>
    </row>
    <row r="24" spans="1:21" ht="17" x14ac:dyDescent="0.2">
      <c r="A24" s="3"/>
      <c r="B24" s="1" t="s">
        <v>39</v>
      </c>
      <c r="C24" s="1">
        <v>1606.5</v>
      </c>
      <c r="D24" s="1">
        <f>1.918*C24</f>
        <v>3081.2669999999998</v>
      </c>
      <c r="E24" s="1">
        <f>D24-3000</f>
        <v>81.266999999999825</v>
      </c>
      <c r="F24" s="1">
        <f>0.619*E24</f>
        <v>50.304272999999888</v>
      </c>
      <c r="G24" s="1">
        <v>0</v>
      </c>
      <c r="H24" s="1">
        <f>1.918*G24</f>
        <v>0</v>
      </c>
      <c r="I24" s="1">
        <v>323.05</v>
      </c>
      <c r="J24" s="1">
        <f t="shared" si="4"/>
        <v>619.60990000000004</v>
      </c>
      <c r="K24" s="1">
        <v>6839</v>
      </c>
      <c r="L24" s="1">
        <f t="shared" ref="L24" si="11">(1500-J24)+(0.619*E24)</f>
        <v>930.69437299999981</v>
      </c>
      <c r="M24" s="1">
        <f t="shared" ref="M24" si="12">K24-L24</f>
        <v>5908.3056269999997</v>
      </c>
      <c r="N24" s="1">
        <f t="shared" ref="N24" si="13">(0.5-0.119)*E24</f>
        <v>30.962726999999933</v>
      </c>
      <c r="P24" s="1">
        <v>21</v>
      </c>
      <c r="Q24" s="1">
        <f t="shared" si="8"/>
        <v>51.96272699999993</v>
      </c>
      <c r="R24" s="1">
        <v>0</v>
      </c>
      <c r="T24" s="1"/>
      <c r="U24" s="1"/>
    </row>
    <row r="25" spans="1:21" ht="17" x14ac:dyDescent="0.2">
      <c r="A25" s="3"/>
      <c r="B25" s="1" t="s">
        <v>40</v>
      </c>
      <c r="C25">
        <v>1603.53</v>
      </c>
      <c r="D25" s="1">
        <f t="shared" si="0"/>
        <v>3075.5705399999997</v>
      </c>
      <c r="E25" s="1">
        <f t="shared" si="1"/>
        <v>75.57053999999971</v>
      </c>
      <c r="F25" s="1">
        <f t="shared" si="2"/>
        <v>46.778164259999819</v>
      </c>
      <c r="G25" s="1">
        <v>0</v>
      </c>
      <c r="H25" s="1">
        <f t="shared" si="3"/>
        <v>0</v>
      </c>
      <c r="I25" s="1">
        <v>324.54000000000002</v>
      </c>
      <c r="J25" s="1">
        <f t="shared" si="4"/>
        <v>622.46771999999999</v>
      </c>
      <c r="K25" s="1">
        <v>6735</v>
      </c>
      <c r="L25" s="1">
        <f t="shared" si="9"/>
        <v>924.31044425999983</v>
      </c>
      <c r="M25" s="1">
        <f t="shared" si="10"/>
        <v>5810.6895557400003</v>
      </c>
      <c r="N25" s="1">
        <f t="shared" si="7"/>
        <v>28.792375739999891</v>
      </c>
      <c r="P25">
        <v>10</v>
      </c>
      <c r="Q25" s="1">
        <f t="shared" si="8"/>
        <v>38.792375739999891</v>
      </c>
      <c r="R25" s="1">
        <v>0</v>
      </c>
      <c r="U25" s="1"/>
    </row>
    <row r="26" spans="1:21" ht="17" x14ac:dyDescent="0.2">
      <c r="B26" s="1" t="s">
        <v>18</v>
      </c>
      <c r="C26" s="1">
        <v>1610.65</v>
      </c>
      <c r="D26" s="1">
        <f t="shared" si="0"/>
        <v>3089.2267000000002</v>
      </c>
      <c r="E26" s="1">
        <f t="shared" si="1"/>
        <v>89.226700000000164</v>
      </c>
      <c r="F26" s="1">
        <f t="shared" si="2"/>
        <v>55.231327300000103</v>
      </c>
      <c r="G26" s="1">
        <v>0</v>
      </c>
      <c r="H26" s="1">
        <f t="shared" ref="H26:H31" si="14">1.918*G26</f>
        <v>0</v>
      </c>
      <c r="I26" s="1">
        <v>388</v>
      </c>
      <c r="J26" s="1">
        <f t="shared" si="4"/>
        <v>744.18399999999997</v>
      </c>
      <c r="K26" s="1">
        <v>6572</v>
      </c>
      <c r="L26" s="1">
        <f t="shared" si="9"/>
        <v>811.04732730000012</v>
      </c>
      <c r="M26" s="1">
        <f t="shared" si="10"/>
        <v>5760.9526727000002</v>
      </c>
      <c r="N26" s="1">
        <f t="shared" si="7"/>
        <v>33.995372700000061</v>
      </c>
      <c r="O26" s="1"/>
      <c r="P26" s="1">
        <v>0</v>
      </c>
      <c r="Q26" s="1">
        <v>-17.495000000000001</v>
      </c>
      <c r="R26" s="1">
        <v>-16.7</v>
      </c>
    </row>
    <row r="27" spans="1:21" ht="17" x14ac:dyDescent="0.2">
      <c r="B27" s="1" t="s">
        <v>19</v>
      </c>
      <c r="C27" s="1">
        <v>1609.87</v>
      </c>
      <c r="D27" s="1">
        <f t="shared" si="0"/>
        <v>3087.7306599999997</v>
      </c>
      <c r="E27" s="1">
        <f t="shared" si="1"/>
        <v>87.730659999999716</v>
      </c>
      <c r="F27" s="1">
        <f t="shared" si="2"/>
        <v>54.305278539999826</v>
      </c>
      <c r="G27" s="1">
        <v>0</v>
      </c>
      <c r="H27" s="1">
        <f t="shared" si="14"/>
        <v>0</v>
      </c>
      <c r="I27" s="1">
        <v>402</v>
      </c>
      <c r="J27" s="1">
        <f t="shared" si="4"/>
        <v>771.03599999999994</v>
      </c>
      <c r="K27" s="1">
        <v>6542.7</v>
      </c>
      <c r="L27" s="1">
        <f t="shared" si="9"/>
        <v>783.26927853999985</v>
      </c>
      <c r="M27" s="1">
        <f t="shared" si="10"/>
        <v>5759.4307214600003</v>
      </c>
      <c r="N27" s="1">
        <f t="shared" si="7"/>
        <v>33.42538145999989</v>
      </c>
      <c r="O27" s="1"/>
      <c r="P27" s="1">
        <v>0</v>
      </c>
      <c r="Q27" s="1">
        <v>12.305</v>
      </c>
      <c r="R27" s="1">
        <v>-9.5</v>
      </c>
    </row>
    <row r="28" spans="1:21" ht="17" x14ac:dyDescent="0.2">
      <c r="B28" s="1" t="s">
        <v>20</v>
      </c>
      <c r="C28" s="1">
        <v>1616.5</v>
      </c>
      <c r="D28" s="1">
        <f t="shared" si="0"/>
        <v>3100.4469999999997</v>
      </c>
      <c r="E28" s="1">
        <f t="shared" si="1"/>
        <v>100.44699999999966</v>
      </c>
      <c r="F28" s="1">
        <f t="shared" si="2"/>
        <v>62.176692999999787</v>
      </c>
      <c r="G28" s="1">
        <v>0</v>
      </c>
      <c r="H28" s="1">
        <f t="shared" si="14"/>
        <v>0</v>
      </c>
      <c r="I28" s="1">
        <v>397.3</v>
      </c>
      <c r="J28" s="1">
        <f t="shared" si="4"/>
        <v>762.02139999999997</v>
      </c>
      <c r="K28" s="1">
        <v>6553.9</v>
      </c>
      <c r="L28" s="1">
        <f t="shared" si="9"/>
        <v>800.1552929999998</v>
      </c>
      <c r="M28" s="1">
        <f t="shared" si="10"/>
        <v>5753.7447069999998</v>
      </c>
      <c r="N28" s="1">
        <f t="shared" si="7"/>
        <v>38.270306999999875</v>
      </c>
      <c r="O28" s="1"/>
      <c r="P28" s="1">
        <v>0</v>
      </c>
      <c r="Q28" s="1">
        <v>-25.324999999999999</v>
      </c>
      <c r="R28" s="1">
        <v>-2.8</v>
      </c>
    </row>
    <row r="29" spans="1:21" ht="17" x14ac:dyDescent="0.2">
      <c r="B29" s="1" t="s">
        <v>21</v>
      </c>
      <c r="C29" s="1">
        <v>1607.18</v>
      </c>
      <c r="D29" s="1">
        <f t="shared" si="0"/>
        <v>3082.5712400000002</v>
      </c>
      <c r="E29" s="1">
        <f t="shared" si="1"/>
        <v>82.571240000000216</v>
      </c>
      <c r="F29" s="1">
        <f t="shared" si="2"/>
        <v>51.111597560000135</v>
      </c>
      <c r="G29" s="1">
        <v>0</v>
      </c>
      <c r="H29" s="1">
        <f t="shared" si="14"/>
        <v>0</v>
      </c>
      <c r="I29" s="1">
        <v>402.96</v>
      </c>
      <c r="J29" s="1">
        <f t="shared" si="4"/>
        <v>772.87727999999993</v>
      </c>
      <c r="K29" s="1">
        <v>6621.5</v>
      </c>
      <c r="L29" s="1">
        <f t="shared" si="9"/>
        <v>778.23431756000025</v>
      </c>
      <c r="M29" s="1">
        <f t="shared" si="10"/>
        <v>5843.2656824400001</v>
      </c>
      <c r="N29" s="1">
        <f t="shared" si="7"/>
        <v>31.459642440000081</v>
      </c>
      <c r="O29" s="1"/>
      <c r="P29" s="1">
        <v>0</v>
      </c>
      <c r="Q29" s="1">
        <v>26.305</v>
      </c>
      <c r="R29" s="1">
        <v>-19.2</v>
      </c>
    </row>
    <row r="30" spans="1:21" ht="17" x14ac:dyDescent="0.2">
      <c r="B30" s="1" t="s">
        <v>22</v>
      </c>
      <c r="C30" s="1">
        <v>1615.16</v>
      </c>
      <c r="D30" s="1">
        <f t="shared" si="0"/>
        <v>3097.8768800000003</v>
      </c>
      <c r="E30" s="1">
        <f t="shared" si="1"/>
        <v>97.876880000000256</v>
      </c>
      <c r="F30" s="1">
        <f t="shared" si="2"/>
        <v>60.58578872000016</v>
      </c>
      <c r="G30" s="1">
        <v>0</v>
      </c>
      <c r="H30" s="1">
        <f t="shared" si="14"/>
        <v>0</v>
      </c>
      <c r="I30" s="1">
        <v>399.96</v>
      </c>
      <c r="J30" s="1">
        <f t="shared" si="4"/>
        <v>767.12327999999991</v>
      </c>
      <c r="K30" s="1">
        <v>6532</v>
      </c>
      <c r="L30" s="1">
        <f t="shared" si="9"/>
        <v>793.4625087200003</v>
      </c>
      <c r="M30" s="1">
        <f t="shared" si="10"/>
        <v>5738.5374912799998</v>
      </c>
      <c r="N30" s="1">
        <f t="shared" si="7"/>
        <v>37.291091280000096</v>
      </c>
      <c r="O30" s="1"/>
      <c r="P30" s="1">
        <v>0</v>
      </c>
      <c r="Q30" s="1">
        <v>-26.795000000000002</v>
      </c>
      <c r="R30" s="1">
        <v>18.239999999999998</v>
      </c>
    </row>
    <row r="31" spans="1:21" ht="17" x14ac:dyDescent="0.2">
      <c r="B31" s="1" t="s">
        <v>23</v>
      </c>
      <c r="C31" s="1">
        <v>1602.43</v>
      </c>
      <c r="D31" s="1">
        <f t="shared" si="0"/>
        <v>3073.46074</v>
      </c>
      <c r="E31" s="1">
        <f t="shared" si="1"/>
        <v>73.460739999999987</v>
      </c>
      <c r="F31" s="1">
        <f t="shared" si="2"/>
        <v>45.47219805999999</v>
      </c>
      <c r="G31" s="1">
        <v>0</v>
      </c>
      <c r="H31" s="1">
        <f t="shared" si="14"/>
        <v>0</v>
      </c>
      <c r="I31" s="1">
        <v>394.46</v>
      </c>
      <c r="J31" s="1">
        <f t="shared" si="4"/>
        <v>756.57427999999993</v>
      </c>
      <c r="K31" s="1">
        <v>6615</v>
      </c>
      <c r="L31" s="1">
        <f t="shared" si="9"/>
        <v>788.89791806000005</v>
      </c>
      <c r="M31" s="1">
        <f t="shared" si="10"/>
        <v>5826.1020819400001</v>
      </c>
      <c r="N31" s="1">
        <f t="shared" si="7"/>
        <v>27.988541939999994</v>
      </c>
      <c r="O31" s="1"/>
      <c r="P31" s="1">
        <v>0</v>
      </c>
      <c r="Q31" s="1">
        <v>31.004999999999999</v>
      </c>
      <c r="R31" s="1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Bryant</dc:creator>
  <cp:lastModifiedBy>Sam Vaughan</cp:lastModifiedBy>
  <dcterms:created xsi:type="dcterms:W3CDTF">2021-04-14T23:55:57Z</dcterms:created>
  <dcterms:modified xsi:type="dcterms:W3CDTF">2023-04-13T00:24:51Z</dcterms:modified>
</cp:coreProperties>
</file>