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unipiit.sharepoint.com/sites/Monopoly803/Shared Documents/General/Hydrome/"/>
    </mc:Choice>
  </mc:AlternateContent>
  <xr:revisionPtr revIDLastSave="29" documentId="13_ncr:1_{96D5A1AF-ED18-471A-915F-AB8816211CAB}" xr6:coauthVersionLast="45" xr6:coauthVersionMax="45" xr10:uidLastSave="{60846F1E-2D76-436F-91C1-ADD40BF78C78}"/>
  <bookViews>
    <workbookView xWindow="-108" yWindow="-108" windowWidth="23256" windowHeight="12576" firstSheet="1" activeTab="1" xr2:uid="{00000000-000D-0000-FFFF-FFFF00000000}"/>
  </bookViews>
  <sheets>
    <sheet name="Costs" sheetId="4" r:id="rId1"/>
    <sheet name="Profit&amp;Loss" sheetId="5" r:id="rId2"/>
    <sheet name="Gantt" sheetId="2" r:id="rId3"/>
    <sheet name="Gantt Graph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8" i="4" l="1"/>
  <c r="E5" i="5" l="1"/>
  <c r="N16" i="4"/>
  <c r="E21" i="5" l="1"/>
  <c r="K19" i="4"/>
  <c r="E61" i="4" l="1"/>
  <c r="E57" i="4" l="1"/>
  <c r="E52" i="4" l="1"/>
  <c r="E48" i="4"/>
  <c r="E44" i="4"/>
  <c r="E31" i="4"/>
  <c r="E25" i="4"/>
  <c r="E19" i="4"/>
  <c r="E14" i="4"/>
  <c r="E9" i="4"/>
  <c r="B12" i="2"/>
  <c r="E64" i="4" l="1"/>
  <c r="B10" i="2"/>
  <c r="I4" i="2"/>
  <c r="E67" i="4" l="1"/>
  <c r="E6" i="5" s="1"/>
  <c r="E7" i="5" s="1"/>
  <c r="E22" i="5" s="1"/>
  <c r="E24" i="5" s="1"/>
  <c r="E26" i="5" s="1"/>
  <c r="E28" i="5" s="1"/>
  <c r="D2" i="2"/>
  <c r="B3" i="2" s="1"/>
  <c r="D3" i="2" s="1"/>
  <c r="B4" i="2" l="1"/>
  <c r="F3" i="2"/>
  <c r="F4" i="2" s="1"/>
  <c r="D4" i="2" l="1"/>
  <c r="B5" i="2" s="1"/>
  <c r="F12" i="2" l="1"/>
  <c r="D5" i="2" l="1"/>
  <c r="D6" i="2" s="1"/>
  <c r="F7" i="2"/>
  <c r="F8" i="2" s="1"/>
  <c r="D9" i="2" l="1"/>
  <c r="D8" i="2"/>
  <c r="D7" i="2"/>
  <c r="D11" i="2" l="1"/>
  <c r="D12" i="2" l="1"/>
  <c r="F16" i="2"/>
  <c r="D13" i="2"/>
  <c r="B14" i="2" s="1"/>
  <c r="D14" i="2" s="1"/>
</calcChain>
</file>

<file path=xl/sharedStrings.xml><?xml version="1.0" encoding="utf-8"?>
<sst xmlns="http://schemas.openxmlformats.org/spreadsheetml/2006/main" count="124" uniqueCount="79">
  <si>
    <t>Req Analysis</t>
  </si>
  <si>
    <t>Personnel</t>
  </si>
  <si>
    <t>€/h</t>
  </si>
  <si>
    <t>Day Working Hours</t>
  </si>
  <si>
    <t>count</t>
  </si>
  <si>
    <t>working days</t>
  </si>
  <si>
    <t>Cost</t>
  </si>
  <si>
    <t>PM</t>
  </si>
  <si>
    <t>developer  junior</t>
  </si>
  <si>
    <t>Senior Developer</t>
  </si>
  <si>
    <t>developer senior</t>
  </si>
  <si>
    <t>System Engineer</t>
  </si>
  <si>
    <t>designers</t>
  </si>
  <si>
    <t>Junior Developer</t>
  </si>
  <si>
    <t>system engineer</t>
  </si>
  <si>
    <t>Designer</t>
  </si>
  <si>
    <t>P.M.</t>
  </si>
  <si>
    <t>technical</t>
  </si>
  <si>
    <t>Planning</t>
  </si>
  <si>
    <t>Data Science Expert</t>
  </si>
  <si>
    <t>Database</t>
  </si>
  <si>
    <t>Service</t>
  </si>
  <si>
    <t>Monthly costs</t>
  </si>
  <si>
    <t>Azure SQL server</t>
  </si>
  <si>
    <t xml:space="preserve">Total </t>
  </si>
  <si>
    <t>Informer</t>
  </si>
  <si>
    <t>Cultivation Manager</t>
  </si>
  <si>
    <t>Cultivation Automizer</t>
  </si>
  <si>
    <t>Senior</t>
  </si>
  <si>
    <t>Data Scientist</t>
  </si>
  <si>
    <t>Cultivation Supervisor</t>
  </si>
  <si>
    <t>Testing</t>
  </si>
  <si>
    <t>Technical</t>
  </si>
  <si>
    <t>Customer Approval</t>
  </si>
  <si>
    <t>Installation</t>
  </si>
  <si>
    <t>Staff Training</t>
  </si>
  <si>
    <t>Total Labor Cost</t>
  </si>
  <si>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</t>
    </r>
  </si>
  <si>
    <t>Hydrome profit &amp; loss</t>
  </si>
  <si>
    <t>Sales Revenue</t>
  </si>
  <si>
    <t>Cost of goods</t>
  </si>
  <si>
    <t>Gross Profit</t>
  </si>
  <si>
    <t>Fixed Costs</t>
  </si>
  <si>
    <t>Accounting</t>
  </si>
  <si>
    <t>Advertising</t>
  </si>
  <si>
    <t>Insurance</t>
  </si>
  <si>
    <t>Miscellaneous</t>
  </si>
  <si>
    <t>Legal Expenses</t>
  </si>
  <si>
    <t>Licenses</t>
  </si>
  <si>
    <t>Office supplies</t>
  </si>
  <si>
    <t>Postage and Printing</t>
  </si>
  <si>
    <t>Telephone</t>
  </si>
  <si>
    <t>Traning and Seminars</t>
  </si>
  <si>
    <t>Utilities</t>
  </si>
  <si>
    <t>Total Fixed Costs</t>
  </si>
  <si>
    <t>Interests</t>
  </si>
  <si>
    <t>Earning after Interests</t>
  </si>
  <si>
    <t>Taxes</t>
  </si>
  <si>
    <t>EAT</t>
  </si>
  <si>
    <t>Margin</t>
  </si>
  <si>
    <t>Tasks</t>
  </si>
  <si>
    <t>Start Date</t>
  </si>
  <si>
    <t>Duration</t>
  </si>
  <si>
    <t>End Date</t>
  </si>
  <si>
    <t>Milestones</t>
  </si>
  <si>
    <t>Start Project</t>
  </si>
  <si>
    <t>Requirement Definition Milestone</t>
  </si>
  <si>
    <t>Delivery Deadline</t>
  </si>
  <si>
    <t>Requirement Analysis</t>
  </si>
  <si>
    <t>SW Informer</t>
  </si>
  <si>
    <t>Demo Milestone</t>
  </si>
  <si>
    <t>SW Cultivation Manager</t>
  </si>
  <si>
    <t>SW Cultivation Automizer</t>
  </si>
  <si>
    <t>SW Cultivation Supervisor</t>
  </si>
  <si>
    <t>Development</t>
  </si>
  <si>
    <t>End Project</t>
  </si>
  <si>
    <t>Release Milestone</t>
  </si>
  <si>
    <t>EBIT</t>
  </si>
  <si>
    <t>R&amp;D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</si>
</sst>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5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 vertical="center"/>
    </xf>
    <xf numFmtId="0" fontId="3" fillId="0" borderId="0" xfId="0" applyFont="1"/>
    <xf numFmtId="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chartsheet" Target="chartsheets/sheet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Gantt!$A$2:$A$14</c:f>
              <c:strCache>
                <c:ptCount val="13"/>
                <c:pt idx="0">
                  <c:v>Start Project</c:v>
                </c:pt>
                <c:pt idx="1">
                  <c:v>Requirement Analysis</c:v>
                </c:pt>
                <c:pt idx="2">
                  <c:v>Planning</c:v>
                </c:pt>
                <c:pt idx="3">
                  <c:v>Database</c:v>
                </c:pt>
                <c:pt idx="4">
                  <c:v>SW Informer</c:v>
                </c:pt>
                <c:pt idx="5">
                  <c:v>SW Cultivation Manager</c:v>
                </c:pt>
                <c:pt idx="6">
                  <c:v>SW Cultivation Automizer</c:v>
                </c:pt>
                <c:pt idx="7">
                  <c:v>SW Cultivation Supervisor</c:v>
                </c:pt>
                <c:pt idx="8">
                  <c:v>Testing</c:v>
                </c:pt>
                <c:pt idx="9">
                  <c:v>Customer Approval</c:v>
                </c:pt>
                <c:pt idx="10">
                  <c:v>Installation</c:v>
                </c:pt>
                <c:pt idx="11">
                  <c:v>Staff Training</c:v>
                </c:pt>
                <c:pt idx="12">
                  <c:v>End Project</c:v>
                </c:pt>
              </c:strCache>
            </c:strRef>
          </c:cat>
          <c:val>
            <c:numRef>
              <c:f>Gantt!$B$2:$B$14</c:f>
              <c:numCache>
                <c:formatCode>d\-mmm\-yy</c:formatCode>
                <c:ptCount val="13"/>
                <c:pt idx="0">
                  <c:v>43983</c:v>
                </c:pt>
                <c:pt idx="1">
                  <c:v>43983</c:v>
                </c:pt>
                <c:pt idx="2">
                  <c:v>43989</c:v>
                </c:pt>
                <c:pt idx="3">
                  <c:v>43993</c:v>
                </c:pt>
                <c:pt idx="4">
                  <c:v>43993</c:v>
                </c:pt>
                <c:pt idx="5">
                  <c:v>43993</c:v>
                </c:pt>
                <c:pt idx="6">
                  <c:v>43993</c:v>
                </c:pt>
                <c:pt idx="7">
                  <c:v>43993</c:v>
                </c:pt>
                <c:pt idx="8">
                  <c:v>44008</c:v>
                </c:pt>
                <c:pt idx="9">
                  <c:v>44014</c:v>
                </c:pt>
                <c:pt idx="10">
                  <c:v>44015</c:v>
                </c:pt>
                <c:pt idx="11">
                  <c:v>44011</c:v>
                </c:pt>
                <c:pt idx="12">
                  <c:v>44017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2-4C6A-B5D7-B1C7A6DB7911}"/>
            </c:ext>
          </c:extLst>
        </c:ser>
        <c:ser>
          <c:idx val="1"/>
          <c:order val="1"/>
          <c:tx>
            <c:strRef>
              <c:f>Gantt!$C$1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Gantt!$A$2:$A$14</c:f>
              <c:strCache>
                <c:ptCount val="13"/>
                <c:pt idx="0">
                  <c:v>Start Project</c:v>
                </c:pt>
                <c:pt idx="1">
                  <c:v>Requirement Analysis</c:v>
                </c:pt>
                <c:pt idx="2">
                  <c:v>Planning</c:v>
                </c:pt>
                <c:pt idx="3">
                  <c:v>Database</c:v>
                </c:pt>
                <c:pt idx="4">
                  <c:v>SW Informer</c:v>
                </c:pt>
                <c:pt idx="5">
                  <c:v>SW Cultivation Manager</c:v>
                </c:pt>
                <c:pt idx="6">
                  <c:v>SW Cultivation Automizer</c:v>
                </c:pt>
                <c:pt idx="7">
                  <c:v>SW Cultivation Supervisor</c:v>
                </c:pt>
                <c:pt idx="8">
                  <c:v>Testing</c:v>
                </c:pt>
                <c:pt idx="9">
                  <c:v>Customer Approval</c:v>
                </c:pt>
                <c:pt idx="10">
                  <c:v>Installation</c:v>
                </c:pt>
                <c:pt idx="11">
                  <c:v>Staff Training</c:v>
                </c:pt>
                <c:pt idx="12">
                  <c:v>End Project</c:v>
                </c:pt>
              </c:strCache>
            </c:strRef>
          </c:cat>
          <c:val>
            <c:numRef>
              <c:f>Gantt!$C$2:$C$14</c:f>
              <c:numCache>
                <c:formatCode>General</c:formatCode>
                <c:ptCount val="13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7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2-4C6A-B5D7-B1C7A6DB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3281199"/>
        <c:axId val="1809369007"/>
      </c:barChart>
      <c:scatterChart>
        <c:scatterStyle val="lineMarker"/>
        <c:varyColors val="0"/>
        <c:ser>
          <c:idx val="2"/>
          <c:order val="2"/>
          <c:tx>
            <c:strRef>
              <c:f>Gantt!$F$2:$G$2</c:f>
              <c:strCache>
                <c:ptCount val="1"/>
                <c:pt idx="0">
                  <c:v>Requirement Definition Milestone</c:v>
                </c:pt>
              </c:strCache>
            </c:strRef>
          </c:tx>
          <c:spPr>
            <a:ln w="222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Gantt!$F$3:$F$4</c:f>
              <c:numCache>
                <c:formatCode>d\-mmm\-yy</c:formatCode>
                <c:ptCount val="2"/>
                <c:pt idx="0">
                  <c:v>43989</c:v>
                </c:pt>
                <c:pt idx="1">
                  <c:v>43989</c:v>
                </c:pt>
              </c:numCache>
            </c:numRef>
          </c:xVal>
          <c:yVal>
            <c:numRef>
              <c:f>Gantt!$G$3:$G$4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92-4C6A-B5D7-B1C7A6DB7911}"/>
            </c:ext>
          </c:extLst>
        </c:ser>
        <c:ser>
          <c:idx val="3"/>
          <c:order val="3"/>
          <c:tx>
            <c:strRef>
              <c:f>Gantt!$F$6:$G$6</c:f>
              <c:strCache>
                <c:ptCount val="1"/>
                <c:pt idx="0">
                  <c:v>Demo Milestone</c:v>
                </c:pt>
              </c:strCache>
            </c:strRef>
          </c:tx>
          <c:spPr>
            <a:ln w="22225" cap="rnd">
              <a:solidFill>
                <a:srgbClr val="00FF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Gantt!$F$7:$F$8</c:f>
              <c:numCache>
                <c:formatCode>d\-mmm\-yy</c:formatCode>
                <c:ptCount val="2"/>
                <c:pt idx="0">
                  <c:v>44003</c:v>
                </c:pt>
                <c:pt idx="1">
                  <c:v>44003</c:v>
                </c:pt>
              </c:numCache>
            </c:numRef>
          </c:xVal>
          <c:yVal>
            <c:numRef>
              <c:f>Gantt!$G$7:$G$8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92-4C6A-B5D7-B1C7A6DB7911}"/>
            </c:ext>
          </c:extLst>
        </c:ser>
        <c:ser>
          <c:idx val="4"/>
          <c:order val="4"/>
          <c:tx>
            <c:strRef>
              <c:f>Gantt!$F$10:$G$10</c:f>
              <c:strCache>
                <c:ptCount val="1"/>
                <c:pt idx="0">
                  <c:v>Development</c:v>
                </c:pt>
              </c:strCache>
            </c:strRef>
          </c:tx>
          <c:spPr>
            <a:ln w="222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Gantt!$F$11:$F$12</c:f>
              <c:numCache>
                <c:formatCode>d\-mmm\-yy</c:formatCode>
                <c:ptCount val="2"/>
                <c:pt idx="0">
                  <c:v>44014</c:v>
                </c:pt>
                <c:pt idx="1">
                  <c:v>44014</c:v>
                </c:pt>
              </c:numCache>
            </c:numRef>
          </c:xVal>
          <c:yVal>
            <c:numRef>
              <c:f>Gantt!$G$11:$G$12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92-4C6A-B5D7-B1C7A6DB7911}"/>
            </c:ext>
          </c:extLst>
        </c:ser>
        <c:ser>
          <c:idx val="8"/>
          <c:order val="5"/>
          <c:tx>
            <c:strRef>
              <c:f>Gantt!$F$14:$G$14</c:f>
              <c:strCache>
                <c:ptCount val="1"/>
                <c:pt idx="0">
                  <c:v>Release Milestone</c:v>
                </c:pt>
              </c:strCache>
            </c:strRef>
          </c:tx>
          <c:spPr>
            <a:ln w="222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Gantt!$F$15:$F$16</c:f>
              <c:numCache>
                <c:formatCode>d\-mmm\-yy</c:formatCode>
                <c:ptCount val="2"/>
                <c:pt idx="0">
                  <c:v>44016</c:v>
                </c:pt>
                <c:pt idx="1">
                  <c:v>44016</c:v>
                </c:pt>
              </c:numCache>
            </c:numRef>
          </c:xVal>
          <c:yVal>
            <c:numRef>
              <c:f>Gantt!$G$15:$G$16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92-4C6A-B5D7-B1C7A6DB7911}"/>
            </c:ext>
          </c:extLst>
        </c:ser>
        <c:ser>
          <c:idx val="9"/>
          <c:order val="6"/>
          <c:tx>
            <c:strRef>
              <c:f>Gantt!$I$2:$J$2</c:f>
              <c:strCache>
                <c:ptCount val="1"/>
                <c:pt idx="0">
                  <c:v>Delivery Deadline</c:v>
                </c:pt>
              </c:strCache>
            </c:strRef>
          </c:tx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Gantt!$I$3:$I$4</c:f>
              <c:numCache>
                <c:formatCode>d\-mmm\-yy</c:formatCode>
                <c:ptCount val="2"/>
                <c:pt idx="0">
                  <c:v>44018</c:v>
                </c:pt>
                <c:pt idx="1">
                  <c:v>44018</c:v>
                </c:pt>
              </c:numCache>
            </c:numRef>
          </c:xVal>
          <c:yVal>
            <c:numRef>
              <c:f>Gantt!$J$3:$J$4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92-4C6A-B5D7-B1C7A6DB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94287"/>
        <c:axId val="1973858111"/>
      </c:scatterChart>
      <c:catAx>
        <c:axId val="18032811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9369007"/>
        <c:crosses val="autoZero"/>
        <c:auto val="1"/>
        <c:lblAlgn val="ctr"/>
        <c:lblOffset val="100"/>
        <c:noMultiLvlLbl val="0"/>
      </c:catAx>
      <c:valAx>
        <c:axId val="1809369007"/>
        <c:scaling>
          <c:orientation val="minMax"/>
          <c:max val="44019"/>
          <c:min val="4398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3281199"/>
        <c:crosses val="autoZero"/>
        <c:crossBetween val="between"/>
        <c:majorUnit val="4"/>
      </c:valAx>
      <c:valAx>
        <c:axId val="1973858111"/>
        <c:scaling>
          <c:orientation val="minMax"/>
          <c:max val="1"/>
        </c:scaling>
        <c:delete val="1"/>
        <c:axPos val="l"/>
        <c:numFmt formatCode="General" sourceLinked="1"/>
        <c:majorTickMark val="out"/>
        <c:minorTickMark val="none"/>
        <c:tickLblPos val="nextTo"/>
        <c:crossAx val="1745294287"/>
        <c:crosses val="autoZero"/>
        <c:crossBetween val="midCat"/>
      </c:valAx>
      <c:valAx>
        <c:axId val="1745294287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97385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2AF97D-FD0A-4B9B-B24C-F64B00BB8F25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E9AEAA2-4EE3-4208-92F0-E25066D465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C0442-242C-4202-89E0-1680B2038AF5}">
  <dimension ref="A1:R67"/>
  <sheetViews>
    <sheetView topLeftCell="A20" workbookViewId="0">
      <selection activeCell="E39" sqref="E39"/>
    </sheetView>
  </sheetViews>
  <sheetFormatPr defaultRowHeight="14.4"/>
  <cols>
    <col min="1" max="1" width="16.5546875" bestFit="1" customWidth="1"/>
    <col min="3" max="3" width="12.5546875" bestFit="1" customWidth="1"/>
    <col min="4" max="4" width="15.109375" bestFit="1" customWidth="1"/>
    <col min="9" max="9" width="19" bestFit="1" customWidth="1"/>
  </cols>
  <sheetData>
    <row r="1" spans="1:18">
      <c r="I1" s="3"/>
      <c r="M1" s="11"/>
    </row>
    <row r="2" spans="1:18">
      <c r="A2" s="12" t="s">
        <v>0</v>
      </c>
      <c r="B2" s="12"/>
      <c r="C2" s="12"/>
      <c r="D2" s="2"/>
      <c r="E2" s="2"/>
      <c r="I2" s="4" t="s">
        <v>1</v>
      </c>
      <c r="J2" s="10" t="s">
        <v>2</v>
      </c>
      <c r="K2" s="10"/>
      <c r="L2" s="10"/>
      <c r="M2" s="10" t="s">
        <v>3</v>
      </c>
      <c r="N2" s="10"/>
      <c r="R2" s="10"/>
    </row>
    <row r="3" spans="1:18">
      <c r="A3" s="2"/>
      <c r="B3" s="2" t="s">
        <v>4</v>
      </c>
      <c r="C3" s="2" t="s">
        <v>5</v>
      </c>
      <c r="D3" s="2"/>
      <c r="E3" s="2" t="s">
        <v>6</v>
      </c>
      <c r="I3" s="3"/>
      <c r="M3" s="11">
        <v>8</v>
      </c>
    </row>
    <row r="4" spans="1:18">
      <c r="A4" t="s">
        <v>7</v>
      </c>
      <c r="B4">
        <v>2</v>
      </c>
      <c r="C4">
        <v>5</v>
      </c>
      <c r="I4" s="3" t="s">
        <v>8</v>
      </c>
      <c r="J4" s="11">
        <v>10</v>
      </c>
      <c r="L4" s="5"/>
      <c r="M4" s="6"/>
    </row>
    <row r="5" spans="1:18">
      <c r="A5" t="s">
        <v>9</v>
      </c>
      <c r="B5">
        <v>2</v>
      </c>
      <c r="I5" s="3" t="s">
        <v>10</v>
      </c>
      <c r="J5" s="11">
        <v>16.5</v>
      </c>
      <c r="L5" s="5"/>
      <c r="M5" s="6"/>
    </row>
    <row r="6" spans="1:18">
      <c r="A6" t="s">
        <v>11</v>
      </c>
      <c r="B6">
        <v>1</v>
      </c>
      <c r="I6" s="3" t="s">
        <v>12</v>
      </c>
      <c r="J6" s="11">
        <v>10</v>
      </c>
      <c r="L6" s="2"/>
      <c r="M6" s="11"/>
    </row>
    <row r="7" spans="1:18">
      <c r="A7" t="s">
        <v>13</v>
      </c>
      <c r="B7">
        <v>3</v>
      </c>
      <c r="I7" s="3" t="s">
        <v>14</v>
      </c>
      <c r="J7" s="11">
        <v>12.5</v>
      </c>
      <c r="M7" s="11"/>
    </row>
    <row r="8" spans="1:18">
      <c r="A8" t="s">
        <v>15</v>
      </c>
      <c r="B8">
        <v>1</v>
      </c>
      <c r="I8" s="3" t="s">
        <v>16</v>
      </c>
      <c r="J8" s="11">
        <v>16.5</v>
      </c>
      <c r="M8" s="11"/>
    </row>
    <row r="9" spans="1:18">
      <c r="E9">
        <f>M3*C4*(B4*J8+B5*J5+B6*J7+B7*J4+B8*J6)</f>
        <v>4740</v>
      </c>
      <c r="I9" s="7" t="s">
        <v>17</v>
      </c>
      <c r="J9" s="11">
        <v>8</v>
      </c>
      <c r="M9" s="11"/>
      <c r="N9" s="2"/>
    </row>
    <row r="10" spans="1:18">
      <c r="A10" s="12" t="s">
        <v>18</v>
      </c>
      <c r="B10" s="12"/>
      <c r="C10" s="12"/>
      <c r="I10" s="7" t="s">
        <v>19</v>
      </c>
      <c r="J10" s="11">
        <v>15</v>
      </c>
      <c r="M10" s="11"/>
    </row>
    <row r="11" spans="1:18">
      <c r="A11" s="2"/>
      <c r="B11" s="2" t="s">
        <v>4</v>
      </c>
      <c r="C11" s="2" t="s">
        <v>5</v>
      </c>
    </row>
    <row r="12" spans="1:18">
      <c r="A12" t="s">
        <v>7</v>
      </c>
      <c r="B12">
        <v>1</v>
      </c>
      <c r="C12">
        <v>4</v>
      </c>
    </row>
    <row r="13" spans="1:18">
      <c r="A13" t="s">
        <v>11</v>
      </c>
      <c r="B13">
        <v>2</v>
      </c>
    </row>
    <row r="14" spans="1:18">
      <c r="E14">
        <f>M3*C12*(J8*B12+B13*J7)</f>
        <v>1328</v>
      </c>
    </row>
    <row r="15" spans="1:18">
      <c r="A15" s="12" t="s">
        <v>20</v>
      </c>
      <c r="B15" s="12"/>
      <c r="C15" s="12"/>
      <c r="I15" s="8" t="s">
        <v>21</v>
      </c>
      <c r="K15" s="2" t="s">
        <v>22</v>
      </c>
    </row>
    <row r="16" spans="1:18">
      <c r="A16" s="2"/>
      <c r="B16" s="2" t="s">
        <v>4</v>
      </c>
      <c r="C16" s="2" t="s">
        <v>5</v>
      </c>
      <c r="I16" t="s">
        <v>23</v>
      </c>
      <c r="K16">
        <v>1938</v>
      </c>
      <c r="N16">
        <f>K16*12</f>
        <v>23256</v>
      </c>
    </row>
    <row r="17" spans="1:11">
      <c r="A17" t="s">
        <v>9</v>
      </c>
      <c r="B17">
        <v>2</v>
      </c>
      <c r="C17">
        <v>8</v>
      </c>
    </row>
    <row r="18" spans="1:11">
      <c r="A18" t="s">
        <v>13</v>
      </c>
      <c r="B18">
        <v>4</v>
      </c>
    </row>
    <row r="19" spans="1:11">
      <c r="E19">
        <f>M3*C17*(B17*J5+B18*J4)</f>
        <v>4672</v>
      </c>
      <c r="I19" t="s">
        <v>24</v>
      </c>
      <c r="K19">
        <f>K16</f>
        <v>1938</v>
      </c>
    </row>
    <row r="20" spans="1:11">
      <c r="A20" s="12" t="s">
        <v>25</v>
      </c>
      <c r="B20" s="12"/>
      <c r="C20" s="12"/>
    </row>
    <row r="21" spans="1:11">
      <c r="A21" s="2"/>
      <c r="B21" s="2" t="s">
        <v>4</v>
      </c>
      <c r="C21" s="2" t="s">
        <v>5</v>
      </c>
    </row>
    <row r="22" spans="1:11">
      <c r="A22" t="s">
        <v>9</v>
      </c>
      <c r="B22">
        <v>4</v>
      </c>
      <c r="C22">
        <v>15</v>
      </c>
    </row>
    <row r="23" spans="1:11">
      <c r="A23" t="s">
        <v>13</v>
      </c>
      <c r="B23">
        <v>6</v>
      </c>
    </row>
    <row r="24" spans="1:11">
      <c r="A24" t="s">
        <v>15</v>
      </c>
      <c r="B24">
        <v>1</v>
      </c>
    </row>
    <row r="25" spans="1:11">
      <c r="E25">
        <f>$M$3*C22*(B22*$J$5+B23*$J$4+B24*$J$6)</f>
        <v>16320</v>
      </c>
    </row>
    <row r="26" spans="1:11">
      <c r="A26" s="12" t="s">
        <v>26</v>
      </c>
      <c r="B26" s="12"/>
      <c r="C26" s="12"/>
    </row>
    <row r="27" spans="1:11">
      <c r="A27" s="2"/>
      <c r="B27" s="2" t="s">
        <v>4</v>
      </c>
      <c r="C27" s="2" t="s">
        <v>5</v>
      </c>
    </row>
    <row r="28" spans="1:11">
      <c r="A28" t="s">
        <v>9</v>
      </c>
      <c r="B28">
        <v>4</v>
      </c>
      <c r="C28">
        <v>15</v>
      </c>
    </row>
    <row r="29" spans="1:11">
      <c r="A29" t="s">
        <v>13</v>
      </c>
      <c r="B29">
        <v>6</v>
      </c>
    </row>
    <row r="30" spans="1:11">
      <c r="A30" t="s">
        <v>15</v>
      </c>
      <c r="B30">
        <v>2</v>
      </c>
    </row>
    <row r="31" spans="1:11">
      <c r="E31">
        <f>$M$3*C28*(B28*$J$5+B29*$J$4+B30*$J$6)</f>
        <v>17520</v>
      </c>
    </row>
    <row r="32" spans="1:11">
      <c r="A32" s="12" t="s">
        <v>27</v>
      </c>
      <c r="B32" s="12"/>
      <c r="C32" s="12"/>
    </row>
    <row r="33" spans="1:5">
      <c r="A33" s="2"/>
      <c r="B33" s="2" t="s">
        <v>4</v>
      </c>
      <c r="C33" s="2" t="s">
        <v>5</v>
      </c>
    </row>
    <row r="34" spans="1:5">
      <c r="A34" t="s">
        <v>28</v>
      </c>
      <c r="B34">
        <v>8</v>
      </c>
      <c r="C34">
        <v>15</v>
      </c>
    </row>
    <row r="35" spans="1:5">
      <c r="A35" t="s">
        <v>13</v>
      </c>
      <c r="B35">
        <v>6</v>
      </c>
    </row>
    <row r="36" spans="1:5">
      <c r="A36" t="s">
        <v>15</v>
      </c>
      <c r="B36">
        <v>1</v>
      </c>
    </row>
    <row r="37" spans="1:5">
      <c r="A37" t="s">
        <v>29</v>
      </c>
      <c r="B37">
        <v>4</v>
      </c>
    </row>
    <row r="38" spans="1:5">
      <c r="E38">
        <f>$M$3*C34*(B34*$J$5+B35*$J$4+B36*$J$6+B37*J10)</f>
        <v>31440</v>
      </c>
    </row>
    <row r="39" spans="1:5">
      <c r="A39" s="12" t="s">
        <v>30</v>
      </c>
      <c r="B39" s="12"/>
      <c r="C39" s="12"/>
    </row>
    <row r="40" spans="1:5">
      <c r="A40" s="2"/>
      <c r="B40" s="2" t="s">
        <v>4</v>
      </c>
      <c r="C40" s="2" t="s">
        <v>5</v>
      </c>
    </row>
    <row r="41" spans="1:5">
      <c r="A41" t="s">
        <v>9</v>
      </c>
      <c r="B41">
        <v>4</v>
      </c>
      <c r="C41">
        <v>15</v>
      </c>
    </row>
    <row r="42" spans="1:5">
      <c r="A42" t="s">
        <v>13</v>
      </c>
      <c r="B42">
        <v>8</v>
      </c>
    </row>
    <row r="43" spans="1:5">
      <c r="A43" t="s">
        <v>15</v>
      </c>
      <c r="B43">
        <v>1</v>
      </c>
    </row>
    <row r="44" spans="1:5">
      <c r="E44">
        <f>$M$3*C41*(B41*$J$5+B42*$J$4+B43*$J$6)</f>
        <v>18720</v>
      </c>
    </row>
    <row r="45" spans="1:5">
      <c r="A45" s="12" t="s">
        <v>31</v>
      </c>
      <c r="B45" s="12"/>
      <c r="C45" s="12"/>
    </row>
    <row r="46" spans="1:5">
      <c r="A46" s="2"/>
      <c r="B46" s="2" t="s">
        <v>4</v>
      </c>
      <c r="C46" s="2" t="s">
        <v>5</v>
      </c>
    </row>
    <row r="47" spans="1:5">
      <c r="A47" t="s">
        <v>32</v>
      </c>
      <c r="B47">
        <v>3</v>
      </c>
      <c r="C47">
        <v>5</v>
      </c>
    </row>
    <row r="48" spans="1:5">
      <c r="E48">
        <f>$M$3*C47*(B47*J9)</f>
        <v>960</v>
      </c>
    </row>
    <row r="49" spans="1:5">
      <c r="A49" s="12" t="s">
        <v>33</v>
      </c>
      <c r="B49" s="12"/>
      <c r="C49" s="12"/>
    </row>
    <row r="50" spans="1:5">
      <c r="A50" s="2"/>
      <c r="B50" s="2" t="s">
        <v>4</v>
      </c>
      <c r="C50" s="2" t="s">
        <v>5</v>
      </c>
    </row>
    <row r="51" spans="1:5">
      <c r="A51" t="s">
        <v>7</v>
      </c>
      <c r="B51">
        <v>1</v>
      </c>
      <c r="C51">
        <v>1</v>
      </c>
    </row>
    <row r="52" spans="1:5">
      <c r="E52">
        <f>$M$3*C51*(B51*$J$8)</f>
        <v>132</v>
      </c>
    </row>
    <row r="53" spans="1:5">
      <c r="A53" s="12" t="s">
        <v>34</v>
      </c>
      <c r="B53" s="12"/>
      <c r="C53" s="12"/>
    </row>
    <row r="54" spans="1:5">
      <c r="A54" s="2"/>
      <c r="B54" s="2" t="s">
        <v>4</v>
      </c>
      <c r="C54" s="2" t="s">
        <v>5</v>
      </c>
    </row>
    <row r="55" spans="1:5">
      <c r="A55" t="s">
        <v>11</v>
      </c>
      <c r="B55">
        <v>1</v>
      </c>
      <c r="C55">
        <v>1</v>
      </c>
    </row>
    <row r="56" spans="1:5">
      <c r="A56" t="s">
        <v>32</v>
      </c>
      <c r="B56">
        <v>3</v>
      </c>
    </row>
    <row r="57" spans="1:5">
      <c r="E57">
        <f>$M$3*C55*(B55*$J$7+B56*J9)</f>
        <v>292</v>
      </c>
    </row>
    <row r="58" spans="1:5">
      <c r="A58" s="12" t="s">
        <v>35</v>
      </c>
      <c r="B58" s="12"/>
      <c r="C58" s="12"/>
    </row>
    <row r="59" spans="1:5">
      <c r="A59" s="2"/>
      <c r="B59" s="2" t="s">
        <v>4</v>
      </c>
      <c r="C59" s="2" t="s">
        <v>5</v>
      </c>
    </row>
    <row r="60" spans="1:5">
      <c r="A60" t="s">
        <v>32</v>
      </c>
      <c r="B60">
        <v>5</v>
      </c>
      <c r="C60">
        <v>5</v>
      </c>
    </row>
    <row r="61" spans="1:5">
      <c r="E61">
        <f>$M$3*C60*(B60*$J$9)</f>
        <v>1600</v>
      </c>
    </row>
    <row r="64" spans="1:5">
      <c r="D64" t="s">
        <v>36</v>
      </c>
      <c r="E64">
        <f>SUM(E4:E61)</f>
        <v>97724</v>
      </c>
    </row>
    <row r="67" spans="4:5">
      <c r="D67" t="s">
        <v>37</v>
      </c>
      <c r="E67">
        <f>E64+1*K19</f>
        <v>99662</v>
      </c>
    </row>
  </sheetData>
  <mergeCells count="11">
    <mergeCell ref="A53:C53"/>
    <mergeCell ref="A58:C58"/>
    <mergeCell ref="A2:C2"/>
    <mergeCell ref="A20:C20"/>
    <mergeCell ref="A26:C26"/>
    <mergeCell ref="A32:C32"/>
    <mergeCell ref="A49:C49"/>
    <mergeCell ref="A39:C39"/>
    <mergeCell ref="A45:C45"/>
    <mergeCell ref="A10:C10"/>
    <mergeCell ref="A15:C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D905C-09FD-4597-847D-48F464F30259}">
  <dimension ref="B2:E28"/>
  <sheetViews>
    <sheetView tabSelected="1" workbookViewId="0">
      <selection activeCell="F25" sqref="F25"/>
    </sheetView>
  </sheetViews>
  <sheetFormatPr defaultRowHeight="14.4"/>
  <sheetData>
    <row r="2" spans="2:5">
      <c r="B2" s="2"/>
    </row>
    <row r="3" spans="2:5">
      <c r="B3" s="2" t="s">
        <v>38</v>
      </c>
    </row>
    <row r="5" spans="2:5">
      <c r="B5" s="2" t="s">
        <v>39</v>
      </c>
      <c r="E5">
        <f>300000-Costs!N16</f>
        <v>276744</v>
      </c>
    </row>
    <row r="6" spans="2:5">
      <c r="B6" t="s">
        <v>40</v>
      </c>
      <c r="E6">
        <f>Costs!E67</f>
        <v>99662</v>
      </c>
    </row>
    <row r="7" spans="2:5">
      <c r="B7" s="2" t="s">
        <v>41</v>
      </c>
      <c r="E7">
        <f>E5-E6</f>
        <v>177082</v>
      </c>
    </row>
    <row r="8" spans="2:5">
      <c r="B8" s="2" t="s">
        <v>42</v>
      </c>
    </row>
    <row r="9" spans="2:5">
      <c r="B9" t="s">
        <v>43</v>
      </c>
      <c r="E9">
        <v>1000</v>
      </c>
    </row>
    <row r="10" spans="2:5">
      <c r="B10" t="s">
        <v>44</v>
      </c>
      <c r="E10">
        <v>450</v>
      </c>
    </row>
    <row r="11" spans="2:5">
      <c r="B11" t="s">
        <v>45</v>
      </c>
      <c r="E11">
        <v>1000</v>
      </c>
    </row>
    <row r="12" spans="2:5">
      <c r="B12" t="s">
        <v>46</v>
      </c>
      <c r="E12">
        <v>200</v>
      </c>
    </row>
    <row r="13" spans="2:5">
      <c r="B13" t="s">
        <v>47</v>
      </c>
      <c r="E13">
        <v>600</v>
      </c>
    </row>
    <row r="14" spans="2:5">
      <c r="B14" t="s">
        <v>48</v>
      </c>
      <c r="E14">
        <v>1000</v>
      </c>
    </row>
    <row r="15" spans="2:5">
      <c r="B15" t="s">
        <v>49</v>
      </c>
      <c r="E15">
        <v>150</v>
      </c>
    </row>
    <row r="16" spans="2:5">
      <c r="B16" t="s">
        <v>50</v>
      </c>
      <c r="E16">
        <v>300</v>
      </c>
    </row>
    <row r="17" spans="2:5">
      <c r="B17" t="s">
        <v>78</v>
      </c>
      <c r="E17">
        <v>2000</v>
      </c>
    </row>
    <row r="18" spans="2:5">
      <c r="B18" t="s">
        <v>51</v>
      </c>
      <c r="E18">
        <v>400</v>
      </c>
    </row>
    <row r="19" spans="2:5">
      <c r="B19" t="s">
        <v>52</v>
      </c>
      <c r="E19">
        <v>1500</v>
      </c>
    </row>
    <row r="20" spans="2:5">
      <c r="B20" t="s">
        <v>53</v>
      </c>
      <c r="E20">
        <v>3000</v>
      </c>
    </row>
    <row r="21" spans="2:5">
      <c r="B21" s="2" t="s">
        <v>54</v>
      </c>
      <c r="E21">
        <f>SUM(E9:E20)</f>
        <v>11600</v>
      </c>
    </row>
    <row r="22" spans="2:5">
      <c r="B22" t="s">
        <v>77</v>
      </c>
      <c r="E22">
        <f>E7-E21</f>
        <v>165482</v>
      </c>
    </row>
    <row r="23" spans="2:5">
      <c r="B23" t="s">
        <v>55</v>
      </c>
      <c r="E23">
        <v>2000</v>
      </c>
    </row>
    <row r="24" spans="2:5">
      <c r="B24" s="2" t="s">
        <v>56</v>
      </c>
      <c r="E24">
        <f>E22-E23</f>
        <v>163482</v>
      </c>
    </row>
    <row r="25" spans="2:5">
      <c r="B25" t="s">
        <v>57</v>
      </c>
      <c r="E25" s="9">
        <v>0.22</v>
      </c>
    </row>
    <row r="26" spans="2:5">
      <c r="B26" s="2" t="s">
        <v>58</v>
      </c>
      <c r="E26">
        <f>E24*0.78</f>
        <v>127515.96</v>
      </c>
    </row>
    <row r="28" spans="2:5">
      <c r="B28" s="2" t="s">
        <v>59</v>
      </c>
      <c r="E28">
        <f>E26*100/E5</f>
        <v>46.077226606538893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037E-278F-47CF-BB0F-64D893D5D749}">
  <dimension ref="A1:M16"/>
  <sheetViews>
    <sheetView workbookViewId="0">
      <selection activeCell="B38" sqref="B38"/>
    </sheetView>
  </sheetViews>
  <sheetFormatPr defaultRowHeight="14.4"/>
  <cols>
    <col min="1" max="1" width="24.33203125" bestFit="1" customWidth="1"/>
    <col min="2" max="2" width="9.6640625" bestFit="1" customWidth="1"/>
    <col min="4" max="4" width="9.6640625" bestFit="1" customWidth="1"/>
    <col min="5" max="5" width="9.6640625" customWidth="1"/>
    <col min="6" max="6" width="13.44140625" customWidth="1"/>
    <col min="7" max="7" width="17.109375" customWidth="1"/>
    <col min="9" max="9" width="15.44140625" customWidth="1"/>
    <col min="10" max="10" width="10.5546875" customWidth="1"/>
    <col min="12" max="12" width="9.6640625" bestFit="1" customWidth="1"/>
    <col min="13" max="13" width="18" customWidth="1"/>
  </cols>
  <sheetData>
    <row r="1" spans="1:13">
      <c r="A1" s="2" t="s">
        <v>60</v>
      </c>
      <c r="B1" s="2" t="s">
        <v>61</v>
      </c>
      <c r="C1" s="2" t="s">
        <v>62</v>
      </c>
      <c r="D1" s="2" t="s">
        <v>63</v>
      </c>
      <c r="E1" s="2"/>
      <c r="F1" s="12" t="s">
        <v>64</v>
      </c>
      <c r="G1" s="12"/>
      <c r="H1" s="12"/>
      <c r="I1" s="12"/>
      <c r="J1" s="12"/>
      <c r="K1" s="2"/>
      <c r="L1" s="2"/>
      <c r="M1" s="2"/>
    </row>
    <row r="2" spans="1:13">
      <c r="A2" t="s">
        <v>65</v>
      </c>
      <c r="B2" s="1">
        <v>43983</v>
      </c>
      <c r="C2">
        <v>1</v>
      </c>
      <c r="D2" s="1">
        <f t="shared" ref="D2:D11" si="0">B2+C2</f>
        <v>43984</v>
      </c>
      <c r="E2" s="1"/>
      <c r="F2" s="14" t="s">
        <v>66</v>
      </c>
      <c r="G2" s="14"/>
      <c r="I2" s="13" t="s">
        <v>67</v>
      </c>
      <c r="J2" s="13"/>
    </row>
    <row r="3" spans="1:13">
      <c r="A3" t="s">
        <v>68</v>
      </c>
      <c r="B3" s="1">
        <f>D2-C2</f>
        <v>43983</v>
      </c>
      <c r="C3">
        <v>6</v>
      </c>
      <c r="D3" s="1">
        <f t="shared" si="0"/>
        <v>43989</v>
      </c>
      <c r="E3" s="1"/>
      <c r="F3" s="1">
        <f>D3</f>
        <v>43989</v>
      </c>
      <c r="G3">
        <v>0</v>
      </c>
      <c r="I3" s="1">
        <v>44018</v>
      </c>
      <c r="J3">
        <v>0</v>
      </c>
    </row>
    <row r="4" spans="1:13">
      <c r="A4" t="s">
        <v>18</v>
      </c>
      <c r="B4" s="1">
        <f>D3</f>
        <v>43989</v>
      </c>
      <c r="C4">
        <v>4</v>
      </c>
      <c r="D4" s="1">
        <f t="shared" si="0"/>
        <v>43993</v>
      </c>
      <c r="E4" s="1"/>
      <c r="F4" s="1">
        <f>F3</f>
        <v>43989</v>
      </c>
      <c r="G4">
        <v>1</v>
      </c>
      <c r="I4" s="1">
        <f>I3</f>
        <v>44018</v>
      </c>
      <c r="J4">
        <v>1</v>
      </c>
    </row>
    <row r="5" spans="1:13">
      <c r="A5" t="s">
        <v>20</v>
      </c>
      <c r="B5" s="1">
        <f>D4</f>
        <v>43993</v>
      </c>
      <c r="C5">
        <v>10</v>
      </c>
      <c r="D5" s="1">
        <f t="shared" si="0"/>
        <v>44003</v>
      </c>
      <c r="E5" s="1"/>
      <c r="F5" s="1"/>
      <c r="I5" s="1"/>
    </row>
    <row r="6" spans="1:13">
      <c r="A6" t="s">
        <v>69</v>
      </c>
      <c r="B6" s="1">
        <v>43993</v>
      </c>
      <c r="C6">
        <v>21</v>
      </c>
      <c r="D6" s="1">
        <f t="shared" si="0"/>
        <v>44014</v>
      </c>
      <c r="E6" s="1"/>
      <c r="F6" s="13" t="s">
        <v>70</v>
      </c>
      <c r="G6" s="13"/>
      <c r="I6" s="13"/>
      <c r="J6" s="13"/>
    </row>
    <row r="7" spans="1:13">
      <c r="A7" t="s">
        <v>71</v>
      </c>
      <c r="B7" s="1">
        <v>43993</v>
      </c>
      <c r="C7">
        <v>21</v>
      </c>
      <c r="D7" s="1">
        <f t="shared" si="0"/>
        <v>44014</v>
      </c>
      <c r="E7" s="1"/>
      <c r="F7" s="1">
        <f>B5+C5</f>
        <v>44003</v>
      </c>
      <c r="G7">
        <v>0</v>
      </c>
      <c r="I7" s="1"/>
    </row>
    <row r="8" spans="1:13">
      <c r="A8" t="s">
        <v>72</v>
      </c>
      <c r="B8" s="1">
        <v>43993</v>
      </c>
      <c r="C8">
        <v>21</v>
      </c>
      <c r="D8" s="1">
        <f t="shared" si="0"/>
        <v>44014</v>
      </c>
      <c r="E8" s="1"/>
      <c r="F8" s="1">
        <f>F7</f>
        <v>44003</v>
      </c>
      <c r="G8">
        <v>1</v>
      </c>
      <c r="I8" s="1"/>
    </row>
    <row r="9" spans="1:13">
      <c r="A9" t="s">
        <v>73</v>
      </c>
      <c r="B9" s="1">
        <v>43993</v>
      </c>
      <c r="C9">
        <v>21</v>
      </c>
      <c r="D9" s="1">
        <f t="shared" si="0"/>
        <v>44014</v>
      </c>
      <c r="E9" s="1"/>
      <c r="F9" s="1"/>
      <c r="I9" s="1"/>
    </row>
    <row r="10" spans="1:13">
      <c r="A10" t="s">
        <v>31</v>
      </c>
      <c r="B10" s="1">
        <f>D10-C10</f>
        <v>44008</v>
      </c>
      <c r="C10">
        <v>6</v>
      </c>
      <c r="D10" s="1">
        <v>44014</v>
      </c>
      <c r="E10" s="1"/>
      <c r="F10" s="13" t="s">
        <v>74</v>
      </c>
      <c r="G10" s="13"/>
    </row>
    <row r="11" spans="1:13">
      <c r="A11" t="s">
        <v>33</v>
      </c>
      <c r="B11" s="1">
        <v>44014</v>
      </c>
      <c r="C11">
        <v>1</v>
      </c>
      <c r="D11" s="1">
        <f t="shared" si="0"/>
        <v>44015</v>
      </c>
      <c r="E11" s="1"/>
      <c r="F11" s="1">
        <v>44014</v>
      </c>
      <c r="G11">
        <v>0</v>
      </c>
    </row>
    <row r="12" spans="1:13">
      <c r="A12" t="s">
        <v>34</v>
      </c>
      <c r="B12" s="1">
        <f>D11</f>
        <v>44015</v>
      </c>
      <c r="C12">
        <v>1</v>
      </c>
      <c r="D12" s="1">
        <f>B12+C12</f>
        <v>44016</v>
      </c>
      <c r="E12" s="1"/>
      <c r="F12" s="1">
        <f>F11</f>
        <v>44014</v>
      </c>
      <c r="G12">
        <v>1</v>
      </c>
    </row>
    <row r="13" spans="1:13">
      <c r="A13" t="s">
        <v>35</v>
      </c>
      <c r="B13" s="1">
        <v>44011</v>
      </c>
      <c r="C13">
        <v>7</v>
      </c>
      <c r="D13" s="1">
        <f>B13+C13</f>
        <v>44018</v>
      </c>
      <c r="E13" s="1"/>
    </row>
    <row r="14" spans="1:13">
      <c r="A14" t="s">
        <v>75</v>
      </c>
      <c r="B14" s="1">
        <f>D13-C14</f>
        <v>44017</v>
      </c>
      <c r="C14">
        <v>1</v>
      </c>
      <c r="D14" s="1">
        <f>B14+C14</f>
        <v>44018</v>
      </c>
      <c r="E14" s="1"/>
      <c r="F14" s="13" t="s">
        <v>76</v>
      </c>
      <c r="G14" s="13"/>
    </row>
    <row r="15" spans="1:13">
      <c r="E15" s="1"/>
      <c r="F15" s="1">
        <v>44016</v>
      </c>
      <c r="G15">
        <v>0</v>
      </c>
    </row>
    <row r="16" spans="1:13">
      <c r="F16" s="1">
        <f>F15</f>
        <v>44016</v>
      </c>
      <c r="G16">
        <v>1</v>
      </c>
    </row>
  </sheetData>
  <mergeCells count="7">
    <mergeCell ref="F10:G10"/>
    <mergeCell ref="F14:G14"/>
    <mergeCell ref="I2:J2"/>
    <mergeCell ref="F1:J1"/>
    <mergeCell ref="F2:G2"/>
    <mergeCell ref="F6:G6"/>
    <mergeCell ref="I6:J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AEEA3146935D94B83BDA261C77EF45D" ma:contentTypeVersion="5" ma:contentTypeDescription="Creare un nuovo documento." ma:contentTypeScope="" ma:versionID="e9319d88140382419962076a38900407">
  <xsd:schema xmlns:xsd="http://www.w3.org/2001/XMLSchema" xmlns:xs="http://www.w3.org/2001/XMLSchema" xmlns:p="http://schemas.microsoft.com/office/2006/metadata/properties" xmlns:ns2="4064eaad-8b5e-4223-ad11-3e2400a9f024" targetNamespace="http://schemas.microsoft.com/office/2006/metadata/properties" ma:root="true" ma:fieldsID="ecafaa3fec9b3ef31208c311cbc7c3b1" ns2:_="">
    <xsd:import namespace="4064eaad-8b5e-4223-ad11-3e2400a9f0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64eaad-8b5e-4223-ad11-3e2400a9f0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961380-58CF-4267-9812-5AB21572458C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metadata/properties"/>
    <ds:schemaRef ds:uri="4064eaad-8b5e-4223-ad11-3e2400a9f024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1BB3CCF-4C17-4233-84F8-2268114491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71EB70-5CF0-4ED3-A1FC-30A5D012A5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Grafici</vt:lpstr>
      </vt:variant>
      <vt:variant>
        <vt:i4>1</vt:i4>
      </vt:variant>
    </vt:vector>
  </HeadingPairs>
  <TitlesOfParts>
    <vt:vector size="4" baseType="lpstr">
      <vt:lpstr>Costs</vt:lpstr>
      <vt:lpstr>Profit&amp;Loss</vt:lpstr>
      <vt:lpstr>Gantt</vt:lpstr>
      <vt:lpstr>Gantt 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Giulio Silvestri</dc:creator>
  <cp:keywords/>
  <dc:description/>
  <cp:lastModifiedBy>Federico Balestri</cp:lastModifiedBy>
  <cp:revision/>
  <dcterms:created xsi:type="dcterms:W3CDTF">2015-06-05T18:19:34Z</dcterms:created>
  <dcterms:modified xsi:type="dcterms:W3CDTF">2020-06-03T07:30:57Z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0x010100FAEEA3146935D94B83BDA261C77EF45D</vt:lpwstr>
  </property>
</Properties>
</file>