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nipiit.sharepoint.com/sites/Monopoly803/Shared Documents/General/IR2/"/>
    </mc:Choice>
  </mc:AlternateContent>
  <xr:revisionPtr revIDLastSave="268" documentId="13_ncr:1_{FFFA19F2-A522-4EB5-9D44-B62B89FEAD56}" xr6:coauthVersionLast="45" xr6:coauthVersionMax="45" xr10:uidLastSave="{3EF68506-05AD-4700-B755-8D9F56284AC1}"/>
  <bookViews>
    <workbookView xWindow="-108" yWindow="-108" windowWidth="23256" windowHeight="12576" activeTab="2" xr2:uid="{00000000-000D-0000-FFFF-FFFF00000000}"/>
  </bookViews>
  <sheets>
    <sheet name="Gantt" sheetId="2" r:id="rId1"/>
    <sheet name="Cost" sheetId="4" r:id="rId2"/>
    <sheet name="Profit&amp;Loss" sheetId="5" r:id="rId3"/>
    <sheet name="Gantt Graph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4" l="1"/>
  <c r="E21" i="5"/>
  <c r="E73" i="4" l="1"/>
  <c r="F74" i="4" l="1"/>
  <c r="E6" i="5" s="1"/>
  <c r="E7" i="5" s="1"/>
  <c r="E22" i="5" s="1"/>
  <c r="E24" i="5" s="1"/>
  <c r="E26" i="5" s="1"/>
  <c r="E28" i="5" s="1"/>
  <c r="E54" i="4"/>
  <c r="E49" i="4"/>
  <c r="F44" i="4"/>
  <c r="F69" i="4" s="1"/>
  <c r="E38" i="4"/>
  <c r="E32" i="4"/>
  <c r="E66" i="4"/>
  <c r="E62" i="4"/>
  <c r="E58" i="4"/>
  <c r="E26" i="4"/>
  <c r="E21" i="4"/>
  <c r="E15" i="4"/>
  <c r="E9" i="4"/>
  <c r="E68" i="4" l="1"/>
  <c r="B15" i="2"/>
  <c r="D14" i="2"/>
  <c r="B14" i="2" s="1"/>
  <c r="B13" i="2" s="1"/>
  <c r="D13" i="2" s="1"/>
  <c r="B12" i="2"/>
  <c r="B10" i="2"/>
  <c r="L8" i="2"/>
  <c r="L4" i="2"/>
  <c r="I16" i="2"/>
  <c r="D11" i="2" l="1"/>
  <c r="B11" i="2" s="1"/>
  <c r="D2" i="2"/>
  <c r="B3" i="2" l="1"/>
  <c r="D3" i="2" s="1"/>
  <c r="B4" i="2" s="1"/>
  <c r="F3" i="2" l="1"/>
  <c r="F4" i="2" s="1"/>
  <c r="D4" i="2" l="1"/>
  <c r="B5" i="2" l="1"/>
  <c r="D5" i="2" s="1"/>
  <c r="F7" i="2"/>
  <c r="F8" i="2" s="1"/>
  <c r="F16" i="2"/>
  <c r="F11" i="2" l="1"/>
  <c r="F12" i="2" s="1"/>
  <c r="B6" i="2"/>
  <c r="D6" i="2" s="1"/>
  <c r="I4" i="2"/>
  <c r="B8" i="2" l="1"/>
  <c r="D8" i="2" s="1"/>
  <c r="B9" i="2"/>
  <c r="D9" i="2" s="1"/>
  <c r="B7" i="2"/>
  <c r="D7" i="2" s="1"/>
  <c r="I8" i="2"/>
  <c r="I12" i="2" l="1"/>
  <c r="D15" i="2"/>
</calcChain>
</file>

<file path=xl/sharedStrings.xml><?xml version="1.0" encoding="utf-8"?>
<sst xmlns="http://schemas.openxmlformats.org/spreadsheetml/2006/main" count="138" uniqueCount="88">
  <si>
    <t>Tasks</t>
  </si>
  <si>
    <t>Start Date</t>
  </si>
  <si>
    <t>Duration</t>
  </si>
  <si>
    <t>End Date</t>
  </si>
  <si>
    <t>Milestones</t>
  </si>
  <si>
    <t>Start Project</t>
  </si>
  <si>
    <t>Design Phase Milestone</t>
  </si>
  <si>
    <t>Second Demo</t>
  </si>
  <si>
    <t>System Prototype Milestone</t>
  </si>
  <si>
    <t>Design Document Writing</t>
  </si>
  <si>
    <t>Architecture Definition</t>
  </si>
  <si>
    <t>Dashboard Design Document</t>
  </si>
  <si>
    <t>Storage Setup</t>
  </si>
  <si>
    <t>Architecture Definition Milestone</t>
  </si>
  <si>
    <t>Third Demo</t>
  </si>
  <si>
    <t>Test report and Deployment</t>
  </si>
  <si>
    <t>SW Data Collection Suite</t>
  </si>
  <si>
    <t>SW Data Analysis Suite</t>
  </si>
  <si>
    <t>SW Social Science Suite</t>
  </si>
  <si>
    <t xml:space="preserve">Dashboard Design </t>
  </si>
  <si>
    <t>Dashboard Design Proposal</t>
  </si>
  <si>
    <t>Fourth Demo</t>
  </si>
  <si>
    <t>Search Engine Implementation</t>
  </si>
  <si>
    <t>Testing</t>
  </si>
  <si>
    <t>Staff Training</t>
  </si>
  <si>
    <t>Client Test Phase</t>
  </si>
  <si>
    <t>First Demo</t>
  </si>
  <si>
    <t>Dashboard Design Milestone</t>
  </si>
  <si>
    <t>End Project</t>
  </si>
  <si>
    <t xml:space="preserve">Design Document </t>
  </si>
  <si>
    <t>Personnel</t>
  </si>
  <si>
    <t>€/h</t>
  </si>
  <si>
    <t>Day Working Hours</t>
  </si>
  <si>
    <t>count</t>
  </si>
  <si>
    <t>working days</t>
  </si>
  <si>
    <t>Cost</t>
  </si>
  <si>
    <t>PM</t>
  </si>
  <si>
    <t>developer  junior</t>
  </si>
  <si>
    <t>Senior Developer</t>
  </si>
  <si>
    <t>developer senior</t>
  </si>
  <si>
    <t>System Engineer</t>
  </si>
  <si>
    <t>designers</t>
  </si>
  <si>
    <t>Data Science Expert</t>
  </si>
  <si>
    <t>system engineer</t>
  </si>
  <si>
    <t>Designer</t>
  </si>
  <si>
    <t>P.M.</t>
  </si>
  <si>
    <t>technical</t>
  </si>
  <si>
    <t>Service</t>
  </si>
  <si>
    <t>Monthly costs</t>
  </si>
  <si>
    <t>Azure HDInsight + Database</t>
  </si>
  <si>
    <t>Microsoft Dynamics 365</t>
  </si>
  <si>
    <t xml:space="preserve">Total </t>
  </si>
  <si>
    <t>Data Collection Suite</t>
  </si>
  <si>
    <t>Developer Senior</t>
  </si>
  <si>
    <t>Developer Junior</t>
  </si>
  <si>
    <t>Data Analysis Suite</t>
  </si>
  <si>
    <t>Social Science Suite</t>
  </si>
  <si>
    <t>Dashboard Design</t>
  </si>
  <si>
    <t>Junior Developer</t>
  </si>
  <si>
    <t>Technical</t>
  </si>
  <si>
    <t>Client Testing Support</t>
  </si>
  <si>
    <t>Total Labor Cost</t>
  </si>
  <si>
    <t>Additional Features Cost</t>
  </si>
  <si>
    <t>Total with additional features</t>
  </si>
  <si>
    <t>IR2 profit &amp; loss</t>
  </si>
  <si>
    <t>Sales Revenue</t>
  </si>
  <si>
    <t>Cost of goods</t>
  </si>
  <si>
    <t>Gross Profit</t>
  </si>
  <si>
    <t>Fixed Costs</t>
  </si>
  <si>
    <t>Accounting</t>
  </si>
  <si>
    <t>Advertising</t>
  </si>
  <si>
    <t>Insurance</t>
  </si>
  <si>
    <t>Miscellaneous</t>
  </si>
  <si>
    <t>Legal Expenses</t>
  </si>
  <si>
    <t>Licenses</t>
  </si>
  <si>
    <t>Office supplies</t>
  </si>
  <si>
    <t>Postage and Printing</t>
  </si>
  <si>
    <t>Telephone</t>
  </si>
  <si>
    <t>Traning and Seminars</t>
  </si>
  <si>
    <t>Utilities</t>
  </si>
  <si>
    <t>Total Fixed Costs</t>
  </si>
  <si>
    <t>EBIT</t>
  </si>
  <si>
    <t>Interests</t>
  </si>
  <si>
    <t>Earning after Interests</t>
  </si>
  <si>
    <t>Taxes</t>
  </si>
  <si>
    <t>EAT</t>
  </si>
  <si>
    <t>Margin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</si>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</sst>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chartsheet" Target="chartsheets/sheet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Gantt!$B$1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Gantt!$A$2:$A$15</c:f>
              <c:strCache>
                <c:ptCount val="14"/>
                <c:pt idx="0">
                  <c:v>Start Project</c:v>
                </c:pt>
                <c:pt idx="1">
                  <c:v>Design Document Writing</c:v>
                </c:pt>
                <c:pt idx="2">
                  <c:v>Architecture Definition</c:v>
                </c:pt>
                <c:pt idx="3">
                  <c:v>Dashboard Design Document</c:v>
                </c:pt>
                <c:pt idx="4">
                  <c:v>Storage Setup</c:v>
                </c:pt>
                <c:pt idx="5">
                  <c:v>SW Data Collection Suite</c:v>
                </c:pt>
                <c:pt idx="6">
                  <c:v>SW Data Analysis Suite</c:v>
                </c:pt>
                <c:pt idx="7">
                  <c:v>SW Social Science Suite</c:v>
                </c:pt>
                <c:pt idx="8">
                  <c:v>Dashboard Design </c:v>
                </c:pt>
                <c:pt idx="9">
                  <c:v>Search Engine Implementation</c:v>
                </c:pt>
                <c:pt idx="10">
                  <c:v>Testing</c:v>
                </c:pt>
                <c:pt idx="11">
                  <c:v>Staff Training</c:v>
                </c:pt>
                <c:pt idx="12">
                  <c:v>Client Test Phase</c:v>
                </c:pt>
                <c:pt idx="13">
                  <c:v>End Project</c:v>
                </c:pt>
              </c:strCache>
            </c:strRef>
          </c:cat>
          <c:val>
            <c:numRef>
              <c:f>Gantt!$B$2:$B$15</c:f>
              <c:numCache>
                <c:formatCode>d\-mmm\-yy</c:formatCode>
                <c:ptCount val="14"/>
                <c:pt idx="0">
                  <c:v>44004</c:v>
                </c:pt>
                <c:pt idx="1">
                  <c:v>44004</c:v>
                </c:pt>
                <c:pt idx="2">
                  <c:v>44011</c:v>
                </c:pt>
                <c:pt idx="3">
                  <c:v>44018</c:v>
                </c:pt>
                <c:pt idx="4">
                  <c:v>44025</c:v>
                </c:pt>
                <c:pt idx="5">
                  <c:v>44032</c:v>
                </c:pt>
                <c:pt idx="6">
                  <c:v>44032</c:v>
                </c:pt>
                <c:pt idx="7">
                  <c:v>44032</c:v>
                </c:pt>
                <c:pt idx="8">
                  <c:v>44093</c:v>
                </c:pt>
                <c:pt idx="9">
                  <c:v>44106</c:v>
                </c:pt>
                <c:pt idx="10">
                  <c:v>44136</c:v>
                </c:pt>
                <c:pt idx="11">
                  <c:v>44151</c:v>
                </c:pt>
                <c:pt idx="12">
                  <c:v>44151</c:v>
                </c:pt>
                <c:pt idx="13">
                  <c:v>44178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8B-4D65-A60B-C09DDDFF254B}"/>
            </c:ext>
          </c:extLst>
        </c:ser>
        <c:ser>
          <c:idx val="1"/>
          <c:order val="1"/>
          <c:tx>
            <c:strRef>
              <c:f>Gantt!$C$1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rgbClr val="FF9900"/>
            </a:solidFill>
            <a:ln>
              <a:noFill/>
            </a:ln>
            <a:effectLst/>
          </c:spPr>
          <c:invertIfNegative val="0"/>
          <c:cat>
            <c:strRef>
              <c:f>Gantt!$A$2:$A$15</c:f>
              <c:strCache>
                <c:ptCount val="14"/>
                <c:pt idx="0">
                  <c:v>Start Project</c:v>
                </c:pt>
                <c:pt idx="1">
                  <c:v>Design Document Writing</c:v>
                </c:pt>
                <c:pt idx="2">
                  <c:v>Architecture Definition</c:v>
                </c:pt>
                <c:pt idx="3">
                  <c:v>Dashboard Design Document</c:v>
                </c:pt>
                <c:pt idx="4">
                  <c:v>Storage Setup</c:v>
                </c:pt>
                <c:pt idx="5">
                  <c:v>SW Data Collection Suite</c:v>
                </c:pt>
                <c:pt idx="6">
                  <c:v>SW Data Analysis Suite</c:v>
                </c:pt>
                <c:pt idx="7">
                  <c:v>SW Social Science Suite</c:v>
                </c:pt>
                <c:pt idx="8">
                  <c:v>Dashboard Design </c:v>
                </c:pt>
                <c:pt idx="9">
                  <c:v>Search Engine Implementation</c:v>
                </c:pt>
                <c:pt idx="10">
                  <c:v>Testing</c:v>
                </c:pt>
                <c:pt idx="11">
                  <c:v>Staff Training</c:v>
                </c:pt>
                <c:pt idx="12">
                  <c:v>Client Test Phase</c:v>
                </c:pt>
                <c:pt idx="13">
                  <c:v>End Project</c:v>
                </c:pt>
              </c:strCache>
            </c:strRef>
          </c:cat>
          <c:val>
            <c:numRef>
              <c:f>Gantt!$C$2:$C$15</c:f>
              <c:numCache>
                <c:formatCode>General</c:formatCode>
                <c:ptCount val="14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30</c:v>
                </c:pt>
                <c:pt idx="9">
                  <c:v>30</c:v>
                </c:pt>
                <c:pt idx="10">
                  <c:v>15</c:v>
                </c:pt>
                <c:pt idx="11">
                  <c:v>20</c:v>
                </c:pt>
                <c:pt idx="12">
                  <c:v>28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8B-4D65-A60B-C09DDDFF2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3281199"/>
        <c:axId val="1809369007"/>
      </c:barChart>
      <c:scatterChart>
        <c:scatterStyle val="lineMarker"/>
        <c:varyColors val="0"/>
        <c:ser>
          <c:idx val="2"/>
          <c:order val="2"/>
          <c:tx>
            <c:strRef>
              <c:f>Gantt!$F$2:$G$2</c:f>
              <c:strCache>
                <c:ptCount val="1"/>
                <c:pt idx="0">
                  <c:v>Design Phase Milestone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Gantt!$F$3:$F$4</c:f>
              <c:numCache>
                <c:formatCode>d\-mmm\-yy</c:formatCode>
                <c:ptCount val="2"/>
                <c:pt idx="0">
                  <c:v>44011</c:v>
                </c:pt>
                <c:pt idx="1">
                  <c:v>44011</c:v>
                </c:pt>
              </c:numCache>
            </c:numRef>
          </c:xVal>
          <c:yVal>
            <c:numRef>
              <c:f>Gantt!$G$3:$G$4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B-4D65-A60B-C09DDDFF254B}"/>
            </c:ext>
          </c:extLst>
        </c:ser>
        <c:ser>
          <c:idx val="3"/>
          <c:order val="3"/>
          <c:tx>
            <c:strRef>
              <c:f>Gantt!$F$6:$G$6</c:f>
              <c:strCache>
                <c:ptCount val="1"/>
                <c:pt idx="0">
                  <c:v>Architecture Definition Milestone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Gantt!$F$7:$F$8</c:f>
              <c:numCache>
                <c:formatCode>d\-mmm\-yy</c:formatCode>
                <c:ptCount val="2"/>
                <c:pt idx="0">
                  <c:v>44018</c:v>
                </c:pt>
                <c:pt idx="1">
                  <c:v>44018</c:v>
                </c:pt>
              </c:numCache>
            </c:numRef>
          </c:xVal>
          <c:yVal>
            <c:numRef>
              <c:f>Gantt!$G$7:$G$8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B-4D65-A60B-C09DDDFF254B}"/>
            </c:ext>
          </c:extLst>
        </c:ser>
        <c:ser>
          <c:idx val="4"/>
          <c:order val="4"/>
          <c:tx>
            <c:strRef>
              <c:f>Gantt!$F$10:$G$10</c:f>
              <c:strCache>
                <c:ptCount val="1"/>
                <c:pt idx="0">
                  <c:v>Dashboard Design Proposal</c:v>
                </c:pt>
              </c:strCache>
            </c:strRef>
          </c:tx>
          <c:spPr>
            <a:ln w="22225" cap="rnd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Gantt!$F$11:$F$12</c:f>
              <c:numCache>
                <c:formatCode>d\-mmm\-yy</c:formatCode>
                <c:ptCount val="2"/>
                <c:pt idx="0">
                  <c:v>44025</c:v>
                </c:pt>
                <c:pt idx="1">
                  <c:v>44025</c:v>
                </c:pt>
              </c:numCache>
            </c:numRef>
          </c:xVal>
          <c:yVal>
            <c:numRef>
              <c:f>Gantt!$G$11:$G$12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8B-4D65-A60B-C09DDDFF254B}"/>
            </c:ext>
          </c:extLst>
        </c:ser>
        <c:ser>
          <c:idx val="5"/>
          <c:order val="5"/>
          <c:tx>
            <c:strRef>
              <c:f>Gantt!$F$14:$G$14</c:f>
              <c:strCache>
                <c:ptCount val="1"/>
                <c:pt idx="0">
                  <c:v>First Demo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Gantt!$F$15:$F$16</c:f>
              <c:numCache>
                <c:formatCode>d\-mmm\-yy</c:formatCode>
                <c:ptCount val="2"/>
                <c:pt idx="0">
                  <c:v>44032</c:v>
                </c:pt>
                <c:pt idx="1">
                  <c:v>44032</c:v>
                </c:pt>
              </c:numCache>
            </c:numRef>
          </c:xVal>
          <c:yVal>
            <c:numRef>
              <c:f>Gantt!$G$15:$G$16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B-4D65-A60B-C09DDDFF254B}"/>
            </c:ext>
          </c:extLst>
        </c:ser>
        <c:ser>
          <c:idx val="6"/>
          <c:order val="6"/>
          <c:tx>
            <c:strRef>
              <c:f>Gantt!$I$2:$J$2</c:f>
              <c:strCache>
                <c:ptCount val="1"/>
                <c:pt idx="0">
                  <c:v>Second Demo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Gantt!$I$3:$I$4</c:f>
              <c:numCache>
                <c:formatCode>d\-mmm\-yy</c:formatCode>
                <c:ptCount val="2"/>
                <c:pt idx="0">
                  <c:v>44060</c:v>
                </c:pt>
                <c:pt idx="1">
                  <c:v>44060</c:v>
                </c:pt>
              </c:numCache>
            </c:numRef>
          </c:xVal>
          <c:yVal>
            <c:numRef>
              <c:f>Gantt!$J$3:$J$4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B-4D65-A60B-C09DDDFF254B}"/>
            </c:ext>
          </c:extLst>
        </c:ser>
        <c:ser>
          <c:idx val="7"/>
          <c:order val="7"/>
          <c:tx>
            <c:strRef>
              <c:f>Gantt!$I$6:$J$6</c:f>
              <c:strCache>
                <c:ptCount val="1"/>
                <c:pt idx="0">
                  <c:v>Third Demo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Gantt!$I$7:$I$8</c:f>
              <c:numCache>
                <c:formatCode>d\-mmm\-yy</c:formatCode>
                <c:ptCount val="2"/>
                <c:pt idx="0">
                  <c:v>44088</c:v>
                </c:pt>
                <c:pt idx="1">
                  <c:v>44088</c:v>
                </c:pt>
              </c:numCache>
            </c:numRef>
          </c:xVal>
          <c:yVal>
            <c:numRef>
              <c:f>Gantt!$J$7:$J$8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B-4D65-A60B-C09DDDFF254B}"/>
            </c:ext>
          </c:extLst>
        </c:ser>
        <c:ser>
          <c:idx val="8"/>
          <c:order val="8"/>
          <c:tx>
            <c:strRef>
              <c:f>Gantt!$I$10:$J$10</c:f>
              <c:strCache>
                <c:ptCount val="1"/>
                <c:pt idx="0">
                  <c:v>Fourth Demo</c:v>
                </c:pt>
              </c:strCache>
            </c:strRef>
          </c:tx>
          <c:spPr>
            <a:ln w="2222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Gantt!$I$11:$I$12</c:f>
              <c:numCache>
                <c:formatCode>d\-mmm\-yy</c:formatCode>
                <c:ptCount val="2"/>
                <c:pt idx="0">
                  <c:v>44116</c:v>
                </c:pt>
                <c:pt idx="1">
                  <c:v>44116</c:v>
                </c:pt>
              </c:numCache>
            </c:numRef>
          </c:xVal>
          <c:yVal>
            <c:numRef>
              <c:f>Gantt!$J$11:$J$12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B-4D65-A60B-C09DDDFF254B}"/>
            </c:ext>
          </c:extLst>
        </c:ser>
        <c:ser>
          <c:idx val="10"/>
          <c:order val="9"/>
          <c:tx>
            <c:strRef>
              <c:f>Gantt!$I$14</c:f>
              <c:strCache>
                <c:ptCount val="1"/>
                <c:pt idx="0">
                  <c:v>Dashboard Design Milestone</c:v>
                </c:pt>
              </c:strCache>
            </c:strRef>
          </c:tx>
          <c:spPr>
            <a:ln w="2222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00B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A8B-4D65-A60B-C09DDDFF254B}"/>
              </c:ext>
            </c:extLst>
          </c:dPt>
          <c:xVal>
            <c:numRef>
              <c:f>(Gantt!$I$16,Gantt!$I$15)</c:f>
              <c:numCache>
                <c:formatCode>d\-mmm\-yy</c:formatCode>
                <c:ptCount val="2"/>
                <c:pt idx="0">
                  <c:v>44123</c:v>
                </c:pt>
                <c:pt idx="1">
                  <c:v>44123</c:v>
                </c:pt>
              </c:numCache>
            </c:numRef>
          </c:xVal>
          <c:yVal>
            <c:numRef>
              <c:f>(Gantt!$J$15,Gantt!$J$16)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B-4D65-A60B-C09DDDFF254B}"/>
            </c:ext>
          </c:extLst>
        </c:ser>
        <c:ser>
          <c:idx val="9"/>
          <c:order val="10"/>
          <c:tx>
            <c:strRef>
              <c:f>Gantt!$L$2</c:f>
              <c:strCache>
                <c:ptCount val="1"/>
                <c:pt idx="0">
                  <c:v>System Prototype Milestone</c:v>
                </c:pt>
              </c:strCache>
            </c:strRef>
          </c:tx>
          <c:spPr>
            <a:ln w="222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Gantt!$L$3:$L$4</c:f>
              <c:numCache>
                <c:formatCode>d\-mmm\-yy</c:formatCode>
                <c:ptCount val="2"/>
                <c:pt idx="0">
                  <c:v>44151</c:v>
                </c:pt>
                <c:pt idx="1">
                  <c:v>44151</c:v>
                </c:pt>
              </c:numCache>
            </c:numRef>
          </c:xVal>
          <c:yVal>
            <c:numRef>
              <c:f>Gantt!$M$3:$M$4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8B-4D65-A60B-C09DDDFF254B}"/>
            </c:ext>
          </c:extLst>
        </c:ser>
        <c:ser>
          <c:idx val="11"/>
          <c:order val="11"/>
          <c:tx>
            <c:strRef>
              <c:f>Gantt!$L$6</c:f>
              <c:strCache>
                <c:ptCount val="1"/>
                <c:pt idx="0">
                  <c:v>Test report and Deployment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Gantt!$L$7:$L$8</c:f>
              <c:numCache>
                <c:formatCode>d\-mmm\-yy</c:formatCode>
                <c:ptCount val="2"/>
                <c:pt idx="0">
                  <c:v>44179</c:v>
                </c:pt>
                <c:pt idx="1">
                  <c:v>44179</c:v>
                </c:pt>
              </c:numCache>
            </c:numRef>
          </c:xVal>
          <c:yVal>
            <c:numRef>
              <c:f>Gantt!$M$7:$M$8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A8B-4D65-A60B-C09DDDFF2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94287"/>
        <c:axId val="1973858111"/>
      </c:scatterChart>
      <c:catAx>
        <c:axId val="1803281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9369007"/>
        <c:crosses val="autoZero"/>
        <c:auto val="1"/>
        <c:lblAlgn val="ctr"/>
        <c:lblOffset val="100"/>
        <c:noMultiLvlLbl val="0"/>
      </c:catAx>
      <c:valAx>
        <c:axId val="1809369007"/>
        <c:scaling>
          <c:orientation val="minMax"/>
          <c:max val="44190"/>
          <c:min val="4400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3281199"/>
        <c:crosses val="autoZero"/>
        <c:crossBetween val="between"/>
        <c:majorUnit val="20"/>
      </c:valAx>
      <c:valAx>
        <c:axId val="1973858111"/>
        <c:scaling>
          <c:orientation val="minMax"/>
          <c:max val="1"/>
        </c:scaling>
        <c:delete val="1"/>
        <c:axPos val="l"/>
        <c:numFmt formatCode="General" sourceLinked="1"/>
        <c:majorTickMark val="out"/>
        <c:minorTickMark val="none"/>
        <c:tickLblPos val="nextTo"/>
        <c:crossAx val="1745294287"/>
        <c:crosses val="autoZero"/>
        <c:crossBetween val="midCat"/>
      </c:valAx>
      <c:valAx>
        <c:axId val="174529428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97385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A8DC75-6B7B-4B26-A74A-02A16AEF236E}">
  <sheetPr/>
  <sheetViews>
    <sheetView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E7A5339-892B-4480-B9F8-A9377BD7F6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037E-278F-47CF-BB0F-64D893D5D749}">
  <dimension ref="A1:M16"/>
  <sheetViews>
    <sheetView topLeftCell="C7" workbookViewId="0">
      <selection activeCell="C7" sqref="C7:C9"/>
    </sheetView>
  </sheetViews>
  <sheetFormatPr defaultRowHeight="14.4"/>
  <cols>
    <col min="1" max="1" width="28.6640625" bestFit="1" customWidth="1"/>
    <col min="2" max="2" width="9.6640625" bestFit="1" customWidth="1"/>
    <col min="4" max="4" width="9.6640625" bestFit="1" customWidth="1"/>
    <col min="5" max="5" width="9.6640625" customWidth="1"/>
    <col min="6" max="6" width="13.44140625" customWidth="1"/>
    <col min="7" max="7" width="18.88671875" customWidth="1"/>
    <col min="9" max="9" width="15.44140625" customWidth="1"/>
    <col min="10" max="10" width="10.5546875" customWidth="1"/>
    <col min="12" max="12" width="9.6640625" bestFit="1" customWidth="1"/>
    <col min="13" max="13" width="18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/>
      <c r="F1" s="17" t="s">
        <v>4</v>
      </c>
      <c r="G1" s="17"/>
      <c r="H1" s="17"/>
      <c r="I1" s="17"/>
      <c r="J1" s="17"/>
      <c r="K1" s="2"/>
      <c r="L1" s="2"/>
      <c r="M1" s="2"/>
    </row>
    <row r="2" spans="1:13">
      <c r="A2" t="s">
        <v>5</v>
      </c>
      <c r="B2" s="1">
        <v>44004</v>
      </c>
      <c r="C2">
        <v>1</v>
      </c>
      <c r="D2" s="1">
        <f t="shared" ref="D2:D15" si="0">B2+C2</f>
        <v>44005</v>
      </c>
      <c r="E2" s="1"/>
      <c r="F2" s="18" t="s">
        <v>6</v>
      </c>
      <c r="G2" s="18"/>
      <c r="I2" s="16" t="s">
        <v>7</v>
      </c>
      <c r="J2" s="16"/>
      <c r="L2" s="16" t="s">
        <v>8</v>
      </c>
      <c r="M2" s="16"/>
    </row>
    <row r="3" spans="1:13">
      <c r="A3" t="s">
        <v>9</v>
      </c>
      <c r="B3" s="1">
        <f>D2-C2</f>
        <v>44004</v>
      </c>
      <c r="C3">
        <v>7</v>
      </c>
      <c r="D3" s="1">
        <f t="shared" si="0"/>
        <v>44011</v>
      </c>
      <c r="E3" s="1"/>
      <c r="F3" s="1">
        <f>D3</f>
        <v>44011</v>
      </c>
      <c r="G3">
        <v>0</v>
      </c>
      <c r="I3" s="1">
        <v>44060</v>
      </c>
      <c r="J3">
        <v>0</v>
      </c>
      <c r="L3" s="1">
        <v>44151</v>
      </c>
      <c r="M3">
        <v>0</v>
      </c>
    </row>
    <row r="4" spans="1:13">
      <c r="A4" t="s">
        <v>10</v>
      </c>
      <c r="B4" s="1">
        <f>D3</f>
        <v>44011</v>
      </c>
      <c r="C4">
        <v>7</v>
      </c>
      <c r="D4" s="1">
        <f t="shared" si="0"/>
        <v>44018</v>
      </c>
      <c r="E4" s="1"/>
      <c r="F4" s="1">
        <f>F3</f>
        <v>44011</v>
      </c>
      <c r="G4">
        <v>1</v>
      </c>
      <c r="I4" s="1">
        <f>I3</f>
        <v>44060</v>
      </c>
      <c r="J4">
        <v>1</v>
      </c>
      <c r="L4" s="1">
        <f>L3</f>
        <v>44151</v>
      </c>
      <c r="M4">
        <v>1</v>
      </c>
    </row>
    <row r="5" spans="1:13">
      <c r="A5" t="s">
        <v>11</v>
      </c>
      <c r="B5" s="1">
        <f>D4</f>
        <v>44018</v>
      </c>
      <c r="C5">
        <v>7</v>
      </c>
      <c r="D5" s="1">
        <f t="shared" si="0"/>
        <v>44025</v>
      </c>
      <c r="E5" s="1"/>
      <c r="F5" s="1"/>
      <c r="I5" s="1"/>
    </row>
    <row r="6" spans="1:13">
      <c r="A6" t="s">
        <v>12</v>
      </c>
      <c r="B6" s="1">
        <f>D5</f>
        <v>44025</v>
      </c>
      <c r="C6">
        <v>7</v>
      </c>
      <c r="D6" s="1">
        <f>B6+C6</f>
        <v>44032</v>
      </c>
      <c r="E6" s="1"/>
      <c r="F6" s="16" t="s">
        <v>13</v>
      </c>
      <c r="G6" s="16"/>
      <c r="I6" s="16" t="s">
        <v>14</v>
      </c>
      <c r="J6" s="16"/>
      <c r="L6" s="16" t="s">
        <v>15</v>
      </c>
      <c r="M6" s="16"/>
    </row>
    <row r="7" spans="1:13">
      <c r="A7" t="s">
        <v>16</v>
      </c>
      <c r="B7" s="1">
        <f>$D$6</f>
        <v>44032</v>
      </c>
      <c r="C7">
        <v>70</v>
      </c>
      <c r="D7" s="1">
        <f>B7+C7</f>
        <v>44102</v>
      </c>
      <c r="E7" s="1"/>
      <c r="F7" s="1">
        <f>D4</f>
        <v>44018</v>
      </c>
      <c r="G7">
        <v>0</v>
      </c>
      <c r="I7" s="1">
        <v>44088</v>
      </c>
      <c r="J7">
        <v>0</v>
      </c>
      <c r="L7" s="1">
        <v>44179</v>
      </c>
      <c r="M7">
        <v>0</v>
      </c>
    </row>
    <row r="8" spans="1:13">
      <c r="A8" t="s">
        <v>17</v>
      </c>
      <c r="B8" s="1">
        <f t="shared" ref="B8:B9" si="1">$D$6</f>
        <v>44032</v>
      </c>
      <c r="C8">
        <v>70</v>
      </c>
      <c r="D8" s="1">
        <f t="shared" ref="D8:D9" si="2">B8+C8</f>
        <v>44102</v>
      </c>
      <c r="E8" s="1"/>
      <c r="F8" s="1">
        <f>F7</f>
        <v>44018</v>
      </c>
      <c r="G8">
        <v>1</v>
      </c>
      <c r="I8" s="1">
        <f>I7</f>
        <v>44088</v>
      </c>
      <c r="J8">
        <v>1</v>
      </c>
      <c r="L8" s="1">
        <f>L7</f>
        <v>44179</v>
      </c>
      <c r="M8">
        <v>1</v>
      </c>
    </row>
    <row r="9" spans="1:13">
      <c r="A9" t="s">
        <v>18</v>
      </c>
      <c r="B9" s="1">
        <f t="shared" si="1"/>
        <v>44032</v>
      </c>
      <c r="C9">
        <v>70</v>
      </c>
      <c r="D9" s="1">
        <f t="shared" si="2"/>
        <v>44102</v>
      </c>
      <c r="E9" s="1"/>
      <c r="F9" s="1"/>
      <c r="I9" s="1"/>
    </row>
    <row r="10" spans="1:13">
      <c r="A10" t="s">
        <v>19</v>
      </c>
      <c r="B10" s="1">
        <f>D10-C10</f>
        <v>44093</v>
      </c>
      <c r="C10">
        <v>30</v>
      </c>
      <c r="D10" s="1">
        <v>44123</v>
      </c>
      <c r="E10" s="1"/>
      <c r="F10" s="16" t="s">
        <v>20</v>
      </c>
      <c r="G10" s="16"/>
      <c r="I10" s="16" t="s">
        <v>21</v>
      </c>
      <c r="J10" s="16"/>
    </row>
    <row r="11" spans="1:13">
      <c r="A11" t="s">
        <v>22</v>
      </c>
      <c r="B11" s="1">
        <f>D11-C11</f>
        <v>44106</v>
      </c>
      <c r="C11">
        <v>30</v>
      </c>
      <c r="D11" s="1">
        <f>$B$12</f>
        <v>44136</v>
      </c>
      <c r="E11" s="1"/>
      <c r="F11" s="1">
        <f>D5</f>
        <v>44025</v>
      </c>
      <c r="G11">
        <v>0</v>
      </c>
      <c r="I11" s="1">
        <v>44116</v>
      </c>
      <c r="J11">
        <v>0</v>
      </c>
    </row>
    <row r="12" spans="1:13">
      <c r="A12" t="s">
        <v>23</v>
      </c>
      <c r="B12" s="1">
        <f>D12-C12</f>
        <v>44136</v>
      </c>
      <c r="C12">
        <v>15</v>
      </c>
      <c r="D12" s="1">
        <v>44151</v>
      </c>
      <c r="E12" s="1"/>
      <c r="F12" s="1">
        <f>F11</f>
        <v>44025</v>
      </c>
      <c r="G12">
        <v>1</v>
      </c>
      <c r="I12" s="1">
        <f>I11</f>
        <v>44116</v>
      </c>
      <c r="J12">
        <v>1</v>
      </c>
    </row>
    <row r="13" spans="1:13">
      <c r="A13" t="s">
        <v>24</v>
      </c>
      <c r="B13" s="1">
        <f>B14</f>
        <v>44151</v>
      </c>
      <c r="C13">
        <v>20</v>
      </c>
      <c r="D13" s="1">
        <f>B13+C13</f>
        <v>44171</v>
      </c>
      <c r="E13" s="1"/>
    </row>
    <row r="14" spans="1:13">
      <c r="A14" t="s">
        <v>25</v>
      </c>
      <c r="B14" s="1">
        <f>D14-C14</f>
        <v>44151</v>
      </c>
      <c r="C14">
        <v>28</v>
      </c>
      <c r="D14" s="1">
        <f>L7</f>
        <v>44179</v>
      </c>
      <c r="E14" s="1"/>
      <c r="F14" s="16" t="s">
        <v>26</v>
      </c>
      <c r="G14" s="16"/>
      <c r="I14" s="16" t="s">
        <v>27</v>
      </c>
      <c r="J14" s="16"/>
    </row>
    <row r="15" spans="1:13">
      <c r="A15" t="s">
        <v>28</v>
      </c>
      <c r="B15" s="1">
        <f>D14-C15</f>
        <v>44178</v>
      </c>
      <c r="C15">
        <v>1</v>
      </c>
      <c r="D15" s="1">
        <f t="shared" si="0"/>
        <v>44179</v>
      </c>
      <c r="E15" s="1"/>
      <c r="F15" s="1">
        <v>44032</v>
      </c>
      <c r="G15">
        <v>0</v>
      </c>
      <c r="I15" s="1">
        <v>44123</v>
      </c>
      <c r="J15">
        <v>0</v>
      </c>
    </row>
    <row r="16" spans="1:13">
      <c r="F16" s="1">
        <f>F15</f>
        <v>44032</v>
      </c>
      <c r="G16">
        <v>1</v>
      </c>
      <c r="I16" s="1">
        <f>I15</f>
        <v>44123</v>
      </c>
      <c r="J16">
        <v>1</v>
      </c>
    </row>
  </sheetData>
  <mergeCells count="11">
    <mergeCell ref="L2:M2"/>
    <mergeCell ref="L6:M6"/>
    <mergeCell ref="F14:G14"/>
    <mergeCell ref="I14:J14"/>
    <mergeCell ref="F1:J1"/>
    <mergeCell ref="F2:G2"/>
    <mergeCell ref="I2:J2"/>
    <mergeCell ref="F6:G6"/>
    <mergeCell ref="I6:J6"/>
    <mergeCell ref="F10:G10"/>
    <mergeCell ref="I10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941D-D0AB-4C35-98FC-B90C6199C46A}">
  <dimension ref="A1:N74"/>
  <sheetViews>
    <sheetView topLeftCell="A64" workbookViewId="0">
      <selection activeCell="J23" sqref="J23"/>
    </sheetView>
  </sheetViews>
  <sheetFormatPr defaultRowHeight="14.4"/>
  <cols>
    <col min="1" max="1" width="18.5546875" bestFit="1" customWidth="1"/>
    <col min="3" max="3" width="12.5546875" bestFit="1" customWidth="1"/>
    <col min="4" max="4" width="23.109375" bestFit="1" customWidth="1"/>
    <col min="5" max="5" width="9.6640625" bestFit="1" customWidth="1"/>
    <col min="9" max="9" width="19" bestFit="1" customWidth="1"/>
  </cols>
  <sheetData>
    <row r="1" spans="1:14">
      <c r="I1" s="3"/>
      <c r="M1" s="15"/>
    </row>
    <row r="2" spans="1:14">
      <c r="A2" s="17" t="s">
        <v>29</v>
      </c>
      <c r="B2" s="17"/>
      <c r="C2" s="17"/>
      <c r="D2" s="2"/>
      <c r="E2" s="2"/>
      <c r="I2" s="4" t="s">
        <v>30</v>
      </c>
      <c r="J2" s="14" t="s">
        <v>31</v>
      </c>
      <c r="K2" s="14"/>
      <c r="L2" s="14"/>
      <c r="M2" s="14" t="s">
        <v>32</v>
      </c>
      <c r="N2" s="14"/>
    </row>
    <row r="3" spans="1:14">
      <c r="A3" s="2"/>
      <c r="B3" s="2" t="s">
        <v>33</v>
      </c>
      <c r="C3" s="2" t="s">
        <v>34</v>
      </c>
      <c r="D3" s="2"/>
      <c r="E3" s="2" t="s">
        <v>35</v>
      </c>
      <c r="I3" s="3"/>
      <c r="M3" s="15">
        <v>8</v>
      </c>
    </row>
    <row r="4" spans="1:14">
      <c r="A4" t="s">
        <v>36</v>
      </c>
      <c r="B4">
        <v>3</v>
      </c>
      <c r="C4">
        <v>5</v>
      </c>
      <c r="I4" s="3" t="s">
        <v>37</v>
      </c>
      <c r="J4" s="15">
        <v>10</v>
      </c>
      <c r="L4" s="5"/>
      <c r="M4" s="6"/>
    </row>
    <row r="5" spans="1:14">
      <c r="A5" t="s">
        <v>38</v>
      </c>
      <c r="B5">
        <v>2</v>
      </c>
      <c r="I5" s="3" t="s">
        <v>39</v>
      </c>
      <c r="J5" s="15">
        <v>16.5</v>
      </c>
      <c r="L5" s="5"/>
      <c r="M5" s="6"/>
    </row>
    <row r="6" spans="1:14">
      <c r="A6" t="s">
        <v>40</v>
      </c>
      <c r="B6">
        <v>1</v>
      </c>
      <c r="I6" s="3" t="s">
        <v>41</v>
      </c>
      <c r="J6" s="15">
        <v>10</v>
      </c>
      <c r="L6" s="2"/>
      <c r="M6" s="15"/>
    </row>
    <row r="7" spans="1:14">
      <c r="A7" t="s">
        <v>42</v>
      </c>
      <c r="B7">
        <v>3</v>
      </c>
      <c r="I7" s="3" t="s">
        <v>43</v>
      </c>
      <c r="J7" s="15">
        <v>12.5</v>
      </c>
      <c r="M7" s="15"/>
    </row>
    <row r="8" spans="1:14">
      <c r="A8" t="s">
        <v>44</v>
      </c>
      <c r="B8">
        <v>2</v>
      </c>
      <c r="I8" s="3" t="s">
        <v>45</v>
      </c>
      <c r="J8" s="15">
        <v>16.5</v>
      </c>
      <c r="M8" s="15"/>
    </row>
    <row r="9" spans="1:14">
      <c r="E9">
        <f>M3*C4*(B4*J8+B5*J5+B6*J7+B7*J10+B8*J6)</f>
        <v>6400</v>
      </c>
      <c r="I9" s="7" t="s">
        <v>46</v>
      </c>
      <c r="J9" s="15">
        <v>8</v>
      </c>
      <c r="M9" s="15"/>
      <c r="N9" s="2"/>
    </row>
    <row r="10" spans="1:14">
      <c r="A10" s="17" t="s">
        <v>10</v>
      </c>
      <c r="B10" s="17"/>
      <c r="C10" s="17"/>
      <c r="I10" s="7" t="s">
        <v>42</v>
      </c>
      <c r="J10" s="15">
        <v>15</v>
      </c>
      <c r="M10" s="15"/>
    </row>
    <row r="11" spans="1:14">
      <c r="A11" s="2"/>
      <c r="B11" s="2" t="s">
        <v>33</v>
      </c>
      <c r="C11" s="2" t="s">
        <v>34</v>
      </c>
    </row>
    <row r="12" spans="1:14">
      <c r="A12" t="s">
        <v>36</v>
      </c>
      <c r="B12">
        <v>2</v>
      </c>
      <c r="C12">
        <v>5</v>
      </c>
    </row>
    <row r="13" spans="1:14">
      <c r="A13" t="s">
        <v>40</v>
      </c>
      <c r="B13">
        <v>2</v>
      </c>
    </row>
    <row r="14" spans="1:14">
      <c r="A14" t="s">
        <v>38</v>
      </c>
      <c r="B14">
        <v>2</v>
      </c>
    </row>
    <row r="15" spans="1:14">
      <c r="E15">
        <f>$M$3*C12*(B12*J8+B13*J7+B14*J5)</f>
        <v>3640</v>
      </c>
      <c r="I15" s="12" t="s">
        <v>47</v>
      </c>
      <c r="K15" s="2" t="s">
        <v>48</v>
      </c>
    </row>
    <row r="16" spans="1:14">
      <c r="A16" s="17" t="s">
        <v>11</v>
      </c>
      <c r="B16" s="17"/>
      <c r="C16" s="17"/>
      <c r="I16" t="s">
        <v>49</v>
      </c>
      <c r="K16">
        <v>2200</v>
      </c>
    </row>
    <row r="17" spans="1:11">
      <c r="A17" s="2"/>
      <c r="B17" s="2" t="s">
        <v>33</v>
      </c>
      <c r="C17" s="2" t="s">
        <v>34</v>
      </c>
      <c r="I17" t="s">
        <v>50</v>
      </c>
      <c r="K17">
        <v>2300</v>
      </c>
    </row>
    <row r="18" spans="1:11">
      <c r="A18" t="s">
        <v>36</v>
      </c>
      <c r="B18">
        <v>2</v>
      </c>
      <c r="C18">
        <v>5</v>
      </c>
    </row>
    <row r="19" spans="1:11">
      <c r="A19" t="s">
        <v>44</v>
      </c>
      <c r="B19">
        <v>3</v>
      </c>
      <c r="I19" t="s">
        <v>51</v>
      </c>
      <c r="K19">
        <f>K16+K17</f>
        <v>4500</v>
      </c>
    </row>
    <row r="20" spans="1:11">
      <c r="A20" t="s">
        <v>38</v>
      </c>
      <c r="B20">
        <v>2</v>
      </c>
    </row>
    <row r="21" spans="1:11">
      <c r="E21">
        <f>$M$3*C18*(B18*J8+B19*J6+B20*J5)</f>
        <v>3840</v>
      </c>
    </row>
    <row r="22" spans="1:11">
      <c r="A22" s="17" t="s">
        <v>12</v>
      </c>
      <c r="B22" s="17"/>
      <c r="C22" s="17"/>
    </row>
    <row r="23" spans="1:11">
      <c r="A23" s="2"/>
      <c r="B23" s="2" t="s">
        <v>33</v>
      </c>
      <c r="C23" s="2" t="s">
        <v>34</v>
      </c>
    </row>
    <row r="24" spans="1:11">
      <c r="A24" t="s">
        <v>40</v>
      </c>
      <c r="B24">
        <v>2</v>
      </c>
      <c r="C24">
        <v>5</v>
      </c>
    </row>
    <row r="25" spans="1:11">
      <c r="A25" t="s">
        <v>38</v>
      </c>
      <c r="B25">
        <v>2</v>
      </c>
    </row>
    <row r="26" spans="1:11">
      <c r="E26">
        <f>$M$3*C24*(B24*J7+B25*J5)</f>
        <v>2320</v>
      </c>
    </row>
    <row r="27" spans="1:11">
      <c r="A27" s="17" t="s">
        <v>52</v>
      </c>
      <c r="B27" s="17"/>
      <c r="C27" s="17"/>
    </row>
    <row r="28" spans="1:11">
      <c r="A28" s="2"/>
      <c r="B28" s="2" t="s">
        <v>33</v>
      </c>
      <c r="C28" s="2" t="s">
        <v>34</v>
      </c>
    </row>
    <row r="29" spans="1:11">
      <c r="A29" t="s">
        <v>53</v>
      </c>
      <c r="B29">
        <v>3</v>
      </c>
      <c r="C29">
        <v>50</v>
      </c>
    </row>
    <row r="30" spans="1:11">
      <c r="A30" t="s">
        <v>54</v>
      </c>
      <c r="B30">
        <v>5</v>
      </c>
    </row>
    <row r="31" spans="1:11">
      <c r="A31" t="s">
        <v>42</v>
      </c>
      <c r="B31">
        <v>2</v>
      </c>
    </row>
    <row r="32" spans="1:11">
      <c r="E32">
        <f>$M$3*C29*(B29*J5+B30*J4+B31*J10)</f>
        <v>51800</v>
      </c>
    </row>
    <row r="33" spans="1:6">
      <c r="A33" s="17" t="s">
        <v>55</v>
      </c>
      <c r="B33" s="17"/>
      <c r="C33" s="17"/>
    </row>
    <row r="34" spans="1:6">
      <c r="A34" s="2"/>
      <c r="B34" s="2" t="s">
        <v>33</v>
      </c>
      <c r="C34" s="2" t="s">
        <v>34</v>
      </c>
    </row>
    <row r="35" spans="1:6">
      <c r="A35" t="s">
        <v>53</v>
      </c>
      <c r="B35">
        <v>3</v>
      </c>
      <c r="C35">
        <v>50</v>
      </c>
    </row>
    <row r="36" spans="1:6">
      <c r="A36" t="s">
        <v>54</v>
      </c>
      <c r="B36">
        <v>5</v>
      </c>
    </row>
    <row r="37" spans="1:6">
      <c r="A37" t="s">
        <v>42</v>
      </c>
      <c r="B37">
        <v>3</v>
      </c>
    </row>
    <row r="38" spans="1:6">
      <c r="E38">
        <f>$M$3*C35*(B35*$J$5+B36*$J$4+B37*$J$10)</f>
        <v>57800</v>
      </c>
    </row>
    <row r="39" spans="1:6">
      <c r="A39" s="19" t="s">
        <v>56</v>
      </c>
      <c r="B39" s="19"/>
      <c r="C39" s="19"/>
      <c r="D39" s="10"/>
      <c r="E39" s="10"/>
      <c r="F39" s="10"/>
    </row>
    <row r="40" spans="1:6">
      <c r="A40" s="11"/>
      <c r="B40" s="11" t="s">
        <v>33</v>
      </c>
      <c r="C40" s="11" t="s">
        <v>34</v>
      </c>
      <c r="D40" s="10"/>
      <c r="E40" s="10"/>
      <c r="F40" s="10"/>
    </row>
    <row r="41" spans="1:6">
      <c r="A41" s="10" t="s">
        <v>53</v>
      </c>
      <c r="B41" s="10">
        <v>2</v>
      </c>
      <c r="C41" s="10">
        <v>50</v>
      </c>
      <c r="D41" s="10"/>
      <c r="E41" s="10"/>
      <c r="F41" s="10"/>
    </row>
    <row r="42" spans="1:6">
      <c r="A42" s="10" t="s">
        <v>54</v>
      </c>
      <c r="B42" s="10">
        <v>2</v>
      </c>
      <c r="C42" s="10"/>
      <c r="D42" s="10"/>
      <c r="E42" s="10"/>
      <c r="F42" s="10"/>
    </row>
    <row r="43" spans="1:6">
      <c r="A43" s="10" t="s">
        <v>42</v>
      </c>
      <c r="B43" s="10">
        <v>4</v>
      </c>
      <c r="C43" s="10"/>
      <c r="D43" s="10"/>
      <c r="E43" s="10"/>
      <c r="F43" s="10"/>
    </row>
    <row r="44" spans="1:6">
      <c r="A44" s="10"/>
      <c r="B44" s="10"/>
      <c r="C44" s="10"/>
      <c r="D44" s="10"/>
      <c r="E44" s="10"/>
      <c r="F44" s="10">
        <f>$M$3*C41*(B41*$J$5+B42*$J$4+B43*$J$10)</f>
        <v>45200</v>
      </c>
    </row>
    <row r="45" spans="1:6">
      <c r="A45" s="17" t="s">
        <v>57</v>
      </c>
      <c r="B45" s="17"/>
      <c r="C45" s="17"/>
    </row>
    <row r="46" spans="1:6">
      <c r="A46" s="2"/>
      <c r="B46" s="2" t="s">
        <v>33</v>
      </c>
      <c r="C46" s="2" t="s">
        <v>34</v>
      </c>
    </row>
    <row r="47" spans="1:6">
      <c r="A47" t="s">
        <v>53</v>
      </c>
      <c r="B47">
        <v>1</v>
      </c>
      <c r="C47">
        <v>20</v>
      </c>
    </row>
    <row r="48" spans="1:6">
      <c r="A48" t="s">
        <v>44</v>
      </c>
      <c r="B48">
        <v>3</v>
      </c>
    </row>
    <row r="49" spans="1:6">
      <c r="E49">
        <f>M3*C47*(B47*J5+B48*J6)</f>
        <v>7440</v>
      </c>
    </row>
    <row r="50" spans="1:6">
      <c r="A50" s="17" t="s">
        <v>22</v>
      </c>
      <c r="B50" s="17"/>
      <c r="C50" s="17"/>
    </row>
    <row r="51" spans="1:6">
      <c r="A51" s="2"/>
      <c r="B51" s="2" t="s">
        <v>33</v>
      </c>
      <c r="C51" s="2" t="s">
        <v>34</v>
      </c>
    </row>
    <row r="52" spans="1:6">
      <c r="A52" s="9" t="s">
        <v>38</v>
      </c>
      <c r="B52" s="9">
        <v>1</v>
      </c>
      <c r="C52" s="9">
        <v>20</v>
      </c>
      <c r="D52" s="9"/>
      <c r="E52" s="9"/>
    </row>
    <row r="53" spans="1:6">
      <c r="A53" s="9" t="s">
        <v>58</v>
      </c>
      <c r="B53" s="9">
        <v>3</v>
      </c>
      <c r="C53" s="9"/>
      <c r="D53" s="9"/>
      <c r="E53" s="9"/>
    </row>
    <row r="54" spans="1:6">
      <c r="E54">
        <f>M3*C52*(B52*J5+B53*J4)</f>
        <v>7440</v>
      </c>
    </row>
    <row r="55" spans="1:6">
      <c r="A55" s="17" t="s">
        <v>23</v>
      </c>
      <c r="B55" s="17"/>
      <c r="C55" s="17"/>
    </row>
    <row r="56" spans="1:6">
      <c r="A56" s="2"/>
      <c r="B56" s="2" t="s">
        <v>33</v>
      </c>
      <c r="C56" s="2" t="s">
        <v>34</v>
      </c>
    </row>
    <row r="57" spans="1:6">
      <c r="A57" s="9" t="s">
        <v>59</v>
      </c>
      <c r="B57" s="9">
        <v>5</v>
      </c>
      <c r="C57" s="9">
        <v>10</v>
      </c>
      <c r="D57" s="9"/>
      <c r="E57" s="9"/>
      <c r="F57" s="9"/>
    </row>
    <row r="58" spans="1:6">
      <c r="C58" s="9"/>
      <c r="D58" s="9"/>
      <c r="E58" s="9">
        <f>M3*C57*B57*J9</f>
        <v>3200</v>
      </c>
      <c r="F58" s="9"/>
    </row>
    <row r="59" spans="1:6">
      <c r="A59" s="17" t="s">
        <v>24</v>
      </c>
      <c r="B59" s="17"/>
      <c r="C59" s="17"/>
    </row>
    <row r="60" spans="1:6">
      <c r="A60" s="2"/>
      <c r="B60" s="2" t="s">
        <v>33</v>
      </c>
      <c r="C60" s="2" t="s">
        <v>34</v>
      </c>
    </row>
    <row r="61" spans="1:6">
      <c r="A61" s="9" t="s">
        <v>59</v>
      </c>
      <c r="B61" s="9">
        <v>3</v>
      </c>
      <c r="C61" s="9">
        <v>15</v>
      </c>
      <c r="D61" s="9"/>
      <c r="E61" s="9"/>
    </row>
    <row r="62" spans="1:6">
      <c r="C62" s="9"/>
      <c r="D62" s="9"/>
      <c r="E62" s="9">
        <f>M3*C61*B61*J9</f>
        <v>2880</v>
      </c>
    </row>
    <row r="63" spans="1:6">
      <c r="A63" s="17" t="s">
        <v>60</v>
      </c>
      <c r="B63" s="17"/>
      <c r="C63" s="17"/>
    </row>
    <row r="64" spans="1:6">
      <c r="A64" s="2"/>
      <c r="B64" s="2" t="s">
        <v>33</v>
      </c>
      <c r="C64" s="2" t="s">
        <v>34</v>
      </c>
    </row>
    <row r="65" spans="1:6">
      <c r="A65" t="s">
        <v>59</v>
      </c>
      <c r="B65">
        <v>2</v>
      </c>
      <c r="C65">
        <v>21</v>
      </c>
    </row>
    <row r="66" spans="1:6">
      <c r="E66" s="9">
        <f>M3*C65*B65*J9</f>
        <v>2688</v>
      </c>
    </row>
    <row r="67" spans="1:6">
      <c r="A67" s="8"/>
      <c r="B67" s="8"/>
      <c r="C67" s="8"/>
    </row>
    <row r="68" spans="1:6">
      <c r="A68" s="2"/>
      <c r="B68" s="2"/>
      <c r="C68" s="2"/>
      <c r="D68" s="2" t="s">
        <v>61</v>
      </c>
      <c r="E68">
        <f>SUM(E4:E66)</f>
        <v>149448</v>
      </c>
    </row>
    <row r="69" spans="1:6">
      <c r="D69" t="s">
        <v>62</v>
      </c>
      <c r="F69">
        <f>F44</f>
        <v>45200</v>
      </c>
    </row>
    <row r="73" spans="1:6">
      <c r="D73" s="2" t="s">
        <v>51</v>
      </c>
      <c r="E73">
        <f>E68+5*K19</f>
        <v>171948</v>
      </c>
    </row>
    <row r="74" spans="1:6">
      <c r="D74" t="s">
        <v>63</v>
      </c>
      <c r="F74">
        <f>E73+F69</f>
        <v>217148</v>
      </c>
    </row>
  </sheetData>
  <mergeCells count="12">
    <mergeCell ref="A2:C2"/>
    <mergeCell ref="A10:C10"/>
    <mergeCell ref="A16:C16"/>
    <mergeCell ref="A55:C55"/>
    <mergeCell ref="A59:C59"/>
    <mergeCell ref="A63:C63"/>
    <mergeCell ref="A22:C22"/>
    <mergeCell ref="A27:C27"/>
    <mergeCell ref="A33:C33"/>
    <mergeCell ref="A39:C39"/>
    <mergeCell ref="A45:C45"/>
    <mergeCell ref="A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E156-A92D-43A5-B351-6DC114AF73E9}">
  <dimension ref="B3:E28"/>
  <sheetViews>
    <sheetView tabSelected="1" workbookViewId="0">
      <selection activeCell="H19" sqref="H19"/>
    </sheetView>
  </sheetViews>
  <sheetFormatPr defaultRowHeight="14.4"/>
  <sheetData>
    <row r="3" spans="2:5">
      <c r="B3" s="2" t="s">
        <v>64</v>
      </c>
    </row>
    <row r="5" spans="2:5">
      <c r="B5" s="2" t="s">
        <v>65</v>
      </c>
      <c r="E5">
        <v>315000</v>
      </c>
    </row>
    <row r="6" spans="2:5">
      <c r="B6" t="s">
        <v>66</v>
      </c>
      <c r="E6">
        <f>Cost!F74</f>
        <v>217148</v>
      </c>
    </row>
    <row r="7" spans="2:5">
      <c r="B7" s="2" t="s">
        <v>67</v>
      </c>
      <c r="E7">
        <f>E5-E6</f>
        <v>97852</v>
      </c>
    </row>
    <row r="8" spans="2:5">
      <c r="B8" s="2" t="s">
        <v>68</v>
      </c>
    </row>
    <row r="9" spans="2:5">
      <c r="B9" t="s">
        <v>69</v>
      </c>
      <c r="E9">
        <v>2500</v>
      </c>
    </row>
    <row r="10" spans="2:5">
      <c r="B10" t="s">
        <v>70</v>
      </c>
      <c r="E10">
        <v>1125</v>
      </c>
    </row>
    <row r="11" spans="2:5">
      <c r="B11" t="s">
        <v>71</v>
      </c>
      <c r="E11">
        <v>2500</v>
      </c>
    </row>
    <row r="12" spans="2:5">
      <c r="B12" t="s">
        <v>72</v>
      </c>
      <c r="E12">
        <v>500</v>
      </c>
    </row>
    <row r="13" spans="2:5">
      <c r="B13" t="s">
        <v>73</v>
      </c>
      <c r="E13">
        <v>1500</v>
      </c>
    </row>
    <row r="14" spans="2:5">
      <c r="B14" t="s">
        <v>74</v>
      </c>
      <c r="E14">
        <v>2500</v>
      </c>
    </row>
    <row r="15" spans="2:5">
      <c r="B15" t="s">
        <v>75</v>
      </c>
      <c r="E15">
        <v>375</v>
      </c>
    </row>
    <row r="16" spans="2:5">
      <c r="B16" t="s">
        <v>76</v>
      </c>
      <c r="E16">
        <v>750</v>
      </c>
    </row>
    <row r="17" spans="2:5">
      <c r="B17" t="s">
        <v>87</v>
      </c>
      <c r="E17">
        <v>4500</v>
      </c>
    </row>
    <row r="18" spans="2:5">
      <c r="B18" t="s">
        <v>77</v>
      </c>
      <c r="E18">
        <v>1000</v>
      </c>
    </row>
    <row r="19" spans="2:5">
      <c r="B19" t="s">
        <v>78</v>
      </c>
      <c r="E19">
        <v>3750</v>
      </c>
    </row>
    <row r="20" spans="2:5">
      <c r="B20" t="s">
        <v>79</v>
      </c>
      <c r="E20">
        <v>7500</v>
      </c>
    </row>
    <row r="21" spans="2:5">
      <c r="B21" s="2" t="s">
        <v>80</v>
      </c>
      <c r="E21">
        <f>SUM(E9:E20)</f>
        <v>28500</v>
      </c>
    </row>
    <row r="22" spans="2:5">
      <c r="B22" t="s">
        <v>81</v>
      </c>
      <c r="E22">
        <f>E7-E21</f>
        <v>69352</v>
      </c>
    </row>
    <row r="23" spans="2:5">
      <c r="B23" t="s">
        <v>82</v>
      </c>
      <c r="E23">
        <v>5000</v>
      </c>
    </row>
    <row r="24" spans="2:5">
      <c r="B24" s="2" t="s">
        <v>83</v>
      </c>
      <c r="E24">
        <f>E22-E23</f>
        <v>64352</v>
      </c>
    </row>
    <row r="25" spans="2:5">
      <c r="B25" t="s">
        <v>84</v>
      </c>
      <c r="E25" s="13">
        <v>0.22</v>
      </c>
    </row>
    <row r="26" spans="2:5">
      <c r="B26" s="2" t="s">
        <v>85</v>
      </c>
      <c r="E26">
        <f>E24*0.78</f>
        <v>50194.560000000005</v>
      </c>
    </row>
    <row r="28" spans="2:5">
      <c r="B28" s="2" t="s">
        <v>86</v>
      </c>
      <c r="E28">
        <f>E26*100/E5</f>
        <v>15.934780952380954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EEA3146935D94B83BDA261C77EF45D" ma:contentTypeVersion="5" ma:contentTypeDescription="Creare un nuovo documento." ma:contentTypeScope="" ma:versionID="e9319d88140382419962076a38900407">
  <xsd:schema xmlns:xsd="http://www.w3.org/2001/XMLSchema" xmlns:xs="http://www.w3.org/2001/XMLSchema" xmlns:p="http://schemas.microsoft.com/office/2006/metadata/properties" xmlns:ns2="4064eaad-8b5e-4223-ad11-3e2400a9f024" targetNamespace="http://schemas.microsoft.com/office/2006/metadata/properties" ma:root="true" ma:fieldsID="ecafaa3fec9b3ef31208c311cbc7c3b1" ns2:_="">
    <xsd:import namespace="4064eaad-8b5e-4223-ad11-3e2400a9f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4eaad-8b5e-4223-ad11-3e2400a9f0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B95844-66E9-4C91-8666-9AC19C33B6C9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4064eaad-8b5e-4223-ad11-3e2400a9f024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7BC605-688B-4679-AF64-E911B386A6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0A241E-C47C-49F7-B2F9-4697426E4E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Grafici</vt:lpstr>
      </vt:variant>
      <vt:variant>
        <vt:i4>1</vt:i4>
      </vt:variant>
    </vt:vector>
  </HeadingPairs>
  <TitlesOfParts>
    <vt:vector size="4" baseType="lpstr">
      <vt:lpstr>Gantt</vt:lpstr>
      <vt:lpstr>Cost</vt:lpstr>
      <vt:lpstr>Profit&amp;Loss</vt:lpstr>
      <vt:lpstr>Gantt 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Giulio Silvestri</dc:creator>
  <cp:keywords/>
  <dc:description/>
  <cp:lastModifiedBy>Federico Balestri</cp:lastModifiedBy>
  <cp:revision/>
  <dcterms:created xsi:type="dcterms:W3CDTF">2015-06-05T18:19:34Z</dcterms:created>
  <dcterms:modified xsi:type="dcterms:W3CDTF">2020-06-03T07:31:51Z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0x010100FAEEA3146935D94B83BDA261C77EF45D</vt:lpwstr>
  </property>
</Properties>
</file>