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neet.MSFL\Desktop\"/>
    </mc:Choice>
  </mc:AlternateContent>
  <bookViews>
    <workbookView xWindow="0" yWindow="0" windowWidth="10920" windowHeight="339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I37" i="2"/>
  <c r="G36" i="2"/>
  <c r="D40" i="2" l="1"/>
  <c r="D42" i="2" s="1"/>
  <c r="J12" i="4"/>
  <c r="K17" i="5" l="1"/>
  <c r="I17" i="5"/>
  <c r="H17" i="5"/>
  <c r="H19" i="5"/>
  <c r="I19" i="5" s="1"/>
  <c r="K19" i="5" s="1"/>
  <c r="H20" i="5"/>
  <c r="I20" i="5" s="1"/>
  <c r="K20" i="5" s="1"/>
  <c r="I18" i="5"/>
  <c r="K18" i="5" s="1"/>
  <c r="H18" i="5"/>
  <c r="H13" i="5"/>
  <c r="I13" i="5" s="1"/>
  <c r="K13" i="5" s="1"/>
  <c r="H12" i="5"/>
  <c r="I12" i="5" s="1"/>
  <c r="K12" i="5" s="1"/>
  <c r="I10" i="5"/>
  <c r="K10" i="5" s="1"/>
  <c r="H10" i="5"/>
  <c r="H9" i="5"/>
  <c r="I9" i="5" s="1"/>
  <c r="K9" i="5" s="1"/>
  <c r="H4" i="5"/>
  <c r="I4" i="5" s="1"/>
  <c r="K4" i="5" s="1"/>
  <c r="AB51" i="3" l="1"/>
  <c r="AB49" i="3"/>
  <c r="AB48" i="3"/>
  <c r="AB47" i="3"/>
  <c r="AB46" i="3"/>
  <c r="AB45" i="3"/>
  <c r="N25" i="1"/>
  <c r="N24" i="1"/>
  <c r="N23" i="1"/>
  <c r="N10" i="1" l="1"/>
  <c r="M9" i="1"/>
  <c r="K9" i="1"/>
  <c r="D18" i="1" l="1"/>
  <c r="J5" i="1" l="1"/>
  <c r="G2" i="1"/>
  <c r="E2" i="1"/>
  <c r="F2" i="1" s="1"/>
</calcChain>
</file>

<file path=xl/comments1.xml><?xml version="1.0" encoding="utf-8"?>
<comments xmlns="http://schemas.openxmlformats.org/spreadsheetml/2006/main">
  <authors>
    <author>Navneet Singh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4.36 for 750 kgs
4.11 for 1375 kgs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5.60 for 750 kgs
5.35 for 1375 kgs
</t>
        </r>
      </text>
    </comment>
  </commentList>
</comments>
</file>

<file path=xl/sharedStrings.xml><?xml version="1.0" encoding="utf-8"?>
<sst xmlns="http://schemas.openxmlformats.org/spreadsheetml/2006/main" count="207" uniqueCount="187">
  <si>
    <t xml:space="preserve"> DSM</t>
  </si>
  <si>
    <t>DSM R1030  VS Elucode 3930 EURO/KG</t>
  </si>
  <si>
    <t>CX-100 VS ELUIDE 623</t>
  </si>
  <si>
    <t>ELUID</t>
  </si>
  <si>
    <t>MATERIAL DESCRIPTION</t>
  </si>
  <si>
    <t>3C3F HP |PKS407HP | PKS607</t>
  </si>
  <si>
    <t>5C33F | PKS 357</t>
  </si>
  <si>
    <t>5C30F | PKS 359</t>
  </si>
  <si>
    <t>CONSLIP 440 PPR</t>
  </si>
  <si>
    <t>CONSLIP 420 PPR</t>
  </si>
  <si>
    <t>CONSLIP 201 PPR</t>
  </si>
  <si>
    <t>SL 05028 PPR</t>
  </si>
  <si>
    <t>SAT 04501 PP</t>
  </si>
  <si>
    <t>AT 04130 PP</t>
  </si>
  <si>
    <t>AT 04061 PP</t>
  </si>
  <si>
    <t>AF 00238 PP</t>
  </si>
  <si>
    <t>AB06059 PPR</t>
  </si>
  <si>
    <t>AB 06084 PPR</t>
  </si>
  <si>
    <t>AB06095 PP</t>
  </si>
  <si>
    <t>AB06064 PPR</t>
  </si>
  <si>
    <t>AB 06060 PPR</t>
  </si>
  <si>
    <t>Expected prices</t>
  </si>
  <si>
    <t xml:space="preserve">Euro /KG-JUL-SEP 2018 </t>
  </si>
  <si>
    <t>Grade</t>
  </si>
  <si>
    <t>Sr No.</t>
  </si>
  <si>
    <t>Party Name</t>
  </si>
  <si>
    <t>Total Spend (INR)-FY-17-18</t>
  </si>
  <si>
    <t>Expected (INR-CR)-FY-18-19</t>
  </si>
  <si>
    <t>HANWHA CORPORATION</t>
  </si>
  <si>
    <t>Ampacet</t>
  </si>
  <si>
    <t>BASELL INTERNATIONAL TRADING FZE</t>
  </si>
  <si>
    <t>Sumitomo Corporation Asia  Pte. Ltd.</t>
  </si>
  <si>
    <t>HANWHA CHEMICAL CORPORATION</t>
  </si>
  <si>
    <t>PLASTIBLENDS INDIA LTD</t>
  </si>
  <si>
    <t>ESTER INDUSTRIES LIMITED</t>
  </si>
  <si>
    <t>DSM COATING RESINS</t>
  </si>
  <si>
    <t>Hyundai</t>
  </si>
  <si>
    <t>CONSTAB POLYOLEFIN ADDITIVES GMBH</t>
  </si>
  <si>
    <t>Schulman</t>
  </si>
  <si>
    <t>Exonnmobil</t>
  </si>
  <si>
    <t>DOW</t>
  </si>
  <si>
    <t>KURARAY ASIA PACIFIC PTE. LTD.</t>
  </si>
  <si>
    <t>MITSUI CHEMICALS THAILAND CO LTD</t>
  </si>
  <si>
    <t>KENNAMETAL SINTEC KERAMIK ASIA LTD</t>
  </si>
  <si>
    <t>PT EMBLEM ASIA</t>
  </si>
  <si>
    <t>SWIFTMET WIRE AND RESIN PVT LTD</t>
  </si>
  <si>
    <t>KPL INTERNATIONAL LTD</t>
  </si>
  <si>
    <t>GIRIRAJ TRADING COMPANY</t>
  </si>
  <si>
    <t>EURASIA POLYCHEM PVT LTD</t>
  </si>
  <si>
    <t>ELECTROLEAD PUNE PVT LTD</t>
  </si>
  <si>
    <t>FOLIEN SERVICE DEUTSCHLAND GMBH</t>
  </si>
  <si>
    <t>INABATA SINGAPORE PTE LTD</t>
  </si>
  <si>
    <t>SOLVIN FRANCE</t>
  </si>
  <si>
    <t>MICHELMAN PRIVATE LIMITED</t>
  </si>
  <si>
    <t>somesh@hanwha.net.in</t>
  </si>
  <si>
    <t>sandeep@hanwha.com</t>
  </si>
  <si>
    <t>Mangesh.Utane@ampacet.com</t>
  </si>
  <si>
    <t>Yogendra.Chauhan@lyondellbasell.com</t>
  </si>
  <si>
    <t>pradip.das@sumitomocorp.com</t>
  </si>
  <si>
    <t>vinay@unikgroup.in</t>
  </si>
  <si>
    <t>tarun.bindal@ester.in</t>
  </si>
  <si>
    <t>samir@tarrschem.com</t>
  </si>
  <si>
    <t>rohit@kplintl.com</t>
  </si>
  <si>
    <t>n.eickhoff@constab.com</t>
  </si>
  <si>
    <t>Vaibhav.Autade@aschulman.com</t>
  </si>
  <si>
    <t>ajeet.singh@exxonmobil.com</t>
  </si>
  <si>
    <t>KPaul@dow.com</t>
  </si>
  <si>
    <t>Sachin.Gangal@kuraray.com</t>
  </si>
  <si>
    <t>Amarjeet.Singh@mitsuichemicals.com</t>
  </si>
  <si>
    <t>ricky.tejwani@kennametal.com</t>
  </si>
  <si>
    <t>dalip@veekayswiftmet.com</t>
  </si>
  <si>
    <t>padmanabh.shah@girirajtc.com</t>
  </si>
  <si>
    <t>abhi@electrolead.co.in</t>
  </si>
  <si>
    <t>mmpack@singnet.com.sg</t>
  </si>
  <si>
    <t>AnuragMehta@michelman.com</t>
  </si>
  <si>
    <t>customer</t>
  </si>
  <si>
    <t>no business since last six month</t>
  </si>
  <si>
    <t>one time nylon requirement</t>
  </si>
  <si>
    <t>email id</t>
  </si>
  <si>
    <t>TITANLENE LDC801YY</t>
  </si>
  <si>
    <t>QUANTITY(KGS)</t>
  </si>
  <si>
    <t>RATE (PER KG)</t>
  </si>
  <si>
    <t>GST</t>
  </si>
  <si>
    <t>AMOUNT (RS)</t>
  </si>
  <si>
    <t>TOTAL AMOUNT</t>
  </si>
  <si>
    <t>ABPP908</t>
  </si>
  <si>
    <t>ABPP23CPP</t>
  </si>
  <si>
    <t>ABPP934CPP</t>
  </si>
  <si>
    <t>FREIGHT</t>
  </si>
  <si>
    <t>DISCOUNT</t>
  </si>
  <si>
    <t>Total</t>
  </si>
  <si>
    <t>USD</t>
  </si>
  <si>
    <t>RATES</t>
  </si>
  <si>
    <t>QTY</t>
  </si>
  <si>
    <t>GRADE</t>
  </si>
  <si>
    <t>Supplier Name</t>
  </si>
  <si>
    <t xml:space="preserve">         119,898,224 </t>
  </si>
  <si>
    <t xml:space="preserve">           35,120,471 </t>
  </si>
  <si>
    <t xml:space="preserve">           30,784,023 </t>
  </si>
  <si>
    <t xml:space="preserve">           29,614,844 </t>
  </si>
  <si>
    <t xml:space="preserve">           27,952,615 </t>
  </si>
  <si>
    <t>AMPACET (THAILAND) CO., LTD.</t>
  </si>
  <si>
    <t xml:space="preserve">           22,203,050 </t>
  </si>
  <si>
    <t>HYUNDAI ENGINEERING PLASTICS CO. LTD.</t>
  </si>
  <si>
    <t xml:space="preserve">           11,495,250 </t>
  </si>
  <si>
    <t>ExxonMobil Chemicals Asia Pacific</t>
  </si>
  <si>
    <t xml:space="preserve">           10,409,303 </t>
  </si>
  <si>
    <t>Description</t>
  </si>
  <si>
    <t>PAYA POLYMER DANA</t>
  </si>
  <si>
    <t>SCHULMANN</t>
  </si>
  <si>
    <t>Price €/kg-CIF Mumbai</t>
  </si>
  <si>
    <t>SLIP-ANTISTATIC</t>
  </si>
  <si>
    <t>PSAS 1051.O</t>
  </si>
  <si>
    <t>ASPERA 2358</t>
  </si>
  <si>
    <t>1,94</t>
  </si>
  <si>
    <t>PSAS 1051</t>
  </si>
  <si>
    <t>FASPS 2950</t>
  </si>
  <si>
    <t>1,95</t>
  </si>
  <si>
    <t>PSAS 1051.2</t>
  </si>
  <si>
    <t>Double conc. of PSAS 1051</t>
  </si>
  <si>
    <t>2,70</t>
  </si>
  <si>
    <t>SPECIAL SLIP-ANTISTATIC (better for converting)</t>
  </si>
  <si>
    <t>PSAS 1052</t>
  </si>
  <si>
    <t>NA</t>
  </si>
  <si>
    <t>1,97</t>
  </si>
  <si>
    <t>SPECIAL SLIP-ANTISTATIC (suitable for winter)</t>
  </si>
  <si>
    <t>PSAS 1050</t>
  </si>
  <si>
    <t>2,02</t>
  </si>
  <si>
    <t xml:space="preserve">SLIP </t>
  </si>
  <si>
    <t>PSL 1022</t>
  </si>
  <si>
    <t>SPER 6</t>
  </si>
  <si>
    <t>ANTIBLOCK</t>
  </si>
  <si>
    <t>PAB 1013</t>
  </si>
  <si>
    <t>ABPP10</t>
  </si>
  <si>
    <t>2,50</t>
  </si>
  <si>
    <t>PAB 1012</t>
  </si>
  <si>
    <t>ABPP05</t>
  </si>
  <si>
    <t>1,98</t>
  </si>
  <si>
    <t>ANTIBLOCK-MET</t>
  </si>
  <si>
    <t>CAB 1211</t>
  </si>
  <si>
    <t>ABVT19NSC</t>
  </si>
  <si>
    <t>2,30</t>
  </si>
  <si>
    <t>SLIP-ANTI STATIC FOR PLAIN FILMS</t>
  </si>
  <si>
    <t>PAS 1044</t>
  </si>
  <si>
    <t>ASPA 2485</t>
  </si>
  <si>
    <t>SLIP-ANTI STATIC FOR PLAIN FILMS-Double Conc</t>
  </si>
  <si>
    <t>PAS 1044.2</t>
  </si>
  <si>
    <t>2,58</t>
  </si>
  <si>
    <t>A-005</t>
  </si>
  <si>
    <t>C-001</t>
  </si>
  <si>
    <t>D-001</t>
  </si>
  <si>
    <t>ANTISTATIC FOR PLAIN FILMS</t>
  </si>
  <si>
    <t>PAS 1047</t>
  </si>
  <si>
    <t>ASPA 2446</t>
  </si>
  <si>
    <t>PEARL MASTERBATCH</t>
  </si>
  <si>
    <t>PFI 2000</t>
  </si>
  <si>
    <t>PF 97</t>
  </si>
  <si>
    <t>0,70</t>
  </si>
  <si>
    <t>PFI 2100</t>
  </si>
  <si>
    <t>PF 97N</t>
  </si>
  <si>
    <t>PEARL WHITE</t>
  </si>
  <si>
    <t>PFS 3001</t>
  </si>
  <si>
    <t>PF 93</t>
  </si>
  <si>
    <t>70% TiO2 for BOPP</t>
  </si>
  <si>
    <t>PSE 4001</t>
  </si>
  <si>
    <t>P8377</t>
  </si>
  <si>
    <t>3,26</t>
  </si>
  <si>
    <t>60% TiO2 for BOPP</t>
  </si>
  <si>
    <t>PSE 4002</t>
  </si>
  <si>
    <t>P80560</t>
  </si>
  <si>
    <t>3,00</t>
  </si>
  <si>
    <t>B-001</t>
  </si>
  <si>
    <t>€ TO INR (81.60)</t>
  </si>
  <si>
    <t>CUSTOM DUTY (7.5+0.75 =8.25)</t>
  </si>
  <si>
    <t>Transport+clerance</t>
  </si>
  <si>
    <t>PAYA RATES LANDED (INR/KG)</t>
  </si>
  <si>
    <t>SCHULMAN RATES LANDED (INR/KG)</t>
  </si>
  <si>
    <t>GST @ 18%</t>
  </si>
  <si>
    <t>FREIGHT EXTRA</t>
  </si>
  <si>
    <t>TO PAY</t>
  </si>
  <si>
    <t>PAYMENT</t>
  </si>
  <si>
    <t>ADVANCE</t>
  </si>
  <si>
    <t>BASIC RS/KGS</t>
  </si>
  <si>
    <t>DESCRIPTION</t>
  </si>
  <si>
    <t xml:space="preserve">QUANTITY </t>
  </si>
  <si>
    <t>TOTAL AMT</t>
  </si>
  <si>
    <t>Product properties: Property Test Method Unit Typical Value Physical Thickness Internal μ 12 23 gauge 48 92 Yield Internal m2/kg 59.5 31 ft2/lb 291.00 152 Mechanical Tensile Strength MD ASTM D-882 Kg/cm2 2000 2000 TD 2100 2100 MD ASTM D-882 Ib/in2 28500 28500 TD 30000 30000 Elongation MD ASTM D-882 % 100 100 TD 90 90 Surface Co-efficient of friction ( Std. Vs Functional) St ASTM D-1894 - 0.54 0.54 Dy 0.48 0.48 Wetting tension Corona Treated surface ASTM D-2578 Dyne/ cm 52 52 Optical Haze ASTM D-1003 % 2.5 3.0 Thermal Shrinkage @ 150◦C and 30 minutes MD ASTM D-1204 % 2.0 2.0 TD 2.0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</si>
</sst>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rgb="FF002060"/>
      <name val="Times New Roman"/>
      <family val="1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0" fillId="0" borderId="0" xfId="0" applyFill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 readingOrder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5" fillId="0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21</xdr:col>
      <xdr:colOff>457200</xdr:colOff>
      <xdr:row>90</xdr:row>
      <xdr:rowOff>123825</xdr:rowOff>
    </xdr:to>
    <xdr:pic>
      <xdr:nvPicPr>
        <xdr:cNvPr id="2" name="460358D4-9614-44EB-A1E3-DDB83F298F25" descr="460358D4-9614-44EB-A1E3-DDB83F298F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2039600" cy="1669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7"/>
  <sheetViews>
    <sheetView topLeftCell="C14" workbookViewId="0">
      <selection activeCell="K22" sqref="K22:N25"/>
    </sheetView>
  </sheetViews>
  <sheetFormatPr defaultRowHeight="15" x14ac:dyDescent="0.25"/>
  <cols>
    <col min="3" max="3" width="41.42578125" customWidth="1"/>
    <col min="4" max="4" width="12" customWidth="1"/>
    <col min="5" max="5" width="13.140625" customWidth="1"/>
    <col min="11" max="11" width="19.7109375" customWidth="1"/>
    <col min="12" max="12" width="15.85546875" style="21" customWidth="1"/>
    <col min="13" max="13" width="15" style="21" bestFit="1" customWidth="1"/>
    <col min="14" max="14" width="14.5703125" style="21" customWidth="1"/>
  </cols>
  <sheetData>
    <row r="2" spans="2:14" x14ac:dyDescent="0.25">
      <c r="B2">
        <v>5.57</v>
      </c>
      <c r="D2">
        <v>6.9</v>
      </c>
      <c r="E2">
        <f>D2-B2</f>
        <v>1.33</v>
      </c>
      <c r="F2" s="1">
        <f>E2/B2</f>
        <v>0.23877917414721725</v>
      </c>
      <c r="G2">
        <f>24-8</f>
        <v>16</v>
      </c>
    </row>
    <row r="4" spans="2:14" x14ac:dyDescent="0.25">
      <c r="C4" s="3" t="s">
        <v>4</v>
      </c>
      <c r="D4" s="4" t="s">
        <v>0</v>
      </c>
      <c r="E4" s="4" t="s">
        <v>3</v>
      </c>
    </row>
    <row r="5" spans="2:14" x14ac:dyDescent="0.25">
      <c r="C5" s="5" t="s">
        <v>1</v>
      </c>
      <c r="D5" s="4">
        <v>5.57</v>
      </c>
      <c r="E5" s="4">
        <v>6.9</v>
      </c>
      <c r="J5">
        <f>1140*25</f>
        <v>28500</v>
      </c>
    </row>
    <row r="6" spans="2:14" x14ac:dyDescent="0.25">
      <c r="C6" s="5"/>
      <c r="D6" s="4"/>
      <c r="E6" s="4"/>
    </row>
    <row r="7" spans="2:14" x14ac:dyDescent="0.25">
      <c r="C7" s="5" t="s">
        <v>2</v>
      </c>
      <c r="D7" s="4">
        <v>27.9</v>
      </c>
      <c r="E7" s="4">
        <v>23.7</v>
      </c>
    </row>
    <row r="8" spans="2:14" x14ac:dyDescent="0.25">
      <c r="C8" s="2"/>
    </row>
    <row r="9" spans="2:14" x14ac:dyDescent="0.25">
      <c r="K9">
        <f>840*25</f>
        <v>21000</v>
      </c>
      <c r="L9" s="21">
        <v>4.1399999999999997</v>
      </c>
      <c r="M9" s="21">
        <f>L9*K9</f>
        <v>86940</v>
      </c>
    </row>
    <row r="10" spans="2:14" x14ac:dyDescent="0.25">
      <c r="M10" s="21">
        <v>4100</v>
      </c>
      <c r="N10" s="21">
        <f>M10*21</f>
        <v>86100</v>
      </c>
    </row>
    <row r="12" spans="2:14" ht="15.75" x14ac:dyDescent="0.25">
      <c r="E12" s="6" t="s">
        <v>5</v>
      </c>
    </row>
    <row r="13" spans="2:14" ht="15.75" x14ac:dyDescent="0.25">
      <c r="E13" s="6" t="s">
        <v>6</v>
      </c>
    </row>
    <row r="14" spans="2:14" ht="15.75" x14ac:dyDescent="0.25">
      <c r="E14" s="6" t="s">
        <v>7</v>
      </c>
    </row>
    <row r="18" spans="3:14" x14ac:dyDescent="0.25">
      <c r="D18">
        <f>12*15</f>
        <v>180</v>
      </c>
    </row>
    <row r="22" spans="3:14" x14ac:dyDescent="0.25">
      <c r="K22" s="3"/>
      <c r="L22" s="4" t="s">
        <v>81</v>
      </c>
      <c r="M22" s="4" t="s">
        <v>80</v>
      </c>
      <c r="N22" s="4" t="s">
        <v>83</v>
      </c>
    </row>
    <row r="23" spans="3:14" ht="25.5" x14ac:dyDescent="0.25">
      <c r="C23" s="17" t="s">
        <v>23</v>
      </c>
      <c r="D23" s="16" t="s">
        <v>22</v>
      </c>
      <c r="E23" s="15" t="s">
        <v>21</v>
      </c>
      <c r="K23" s="3" t="s">
        <v>79</v>
      </c>
      <c r="L23" s="4">
        <v>97</v>
      </c>
      <c r="M23" s="4">
        <v>18000</v>
      </c>
      <c r="N23" s="4">
        <f>M23*L23</f>
        <v>1746000</v>
      </c>
    </row>
    <row r="24" spans="3:14" x14ac:dyDescent="0.25">
      <c r="C24" s="3" t="s">
        <v>20</v>
      </c>
      <c r="D24" s="4">
        <v>3.26</v>
      </c>
      <c r="E24" s="14">
        <v>3.23</v>
      </c>
      <c r="K24" s="4" t="s">
        <v>82</v>
      </c>
      <c r="L24" s="22">
        <v>0.18</v>
      </c>
      <c r="M24" s="4"/>
      <c r="N24" s="4">
        <f>N23*0.18</f>
        <v>314280</v>
      </c>
    </row>
    <row r="25" spans="3:14" x14ac:dyDescent="0.25">
      <c r="C25" s="3" t="s">
        <v>19</v>
      </c>
      <c r="D25" s="4">
        <v>3.36</v>
      </c>
      <c r="E25" s="10">
        <v>3.33</v>
      </c>
      <c r="K25" s="4" t="s">
        <v>84</v>
      </c>
      <c r="L25" s="4"/>
      <c r="M25" s="4"/>
      <c r="N25" s="4">
        <f>N24+N23</f>
        <v>2060280</v>
      </c>
    </row>
    <row r="26" spans="3:14" x14ac:dyDescent="0.25">
      <c r="C26" s="3" t="s">
        <v>18</v>
      </c>
      <c r="D26" s="4">
        <v>3.39</v>
      </c>
      <c r="E26" s="10">
        <v>3.36</v>
      </c>
    </row>
    <row r="27" spans="3:14" x14ac:dyDescent="0.25">
      <c r="C27" s="3" t="s">
        <v>17</v>
      </c>
      <c r="D27" s="4">
        <v>5.19</v>
      </c>
      <c r="E27" s="10">
        <v>5.16</v>
      </c>
    </row>
    <row r="28" spans="3:14" x14ac:dyDescent="0.25">
      <c r="C28" s="3" t="s">
        <v>16</v>
      </c>
      <c r="D28" s="4">
        <v>4.1900000000000004</v>
      </c>
      <c r="E28" s="10">
        <v>4.16</v>
      </c>
    </row>
    <row r="29" spans="3:14" x14ac:dyDescent="0.25">
      <c r="C29" s="3" t="s">
        <v>15</v>
      </c>
      <c r="D29" s="4">
        <v>4.05</v>
      </c>
      <c r="E29" s="10">
        <v>4.0199999999999996</v>
      </c>
    </row>
    <row r="30" spans="3:14" x14ac:dyDescent="0.25">
      <c r="C30" s="3" t="s">
        <v>14</v>
      </c>
      <c r="D30" s="4">
        <v>2.74</v>
      </c>
      <c r="E30" s="10">
        <v>2.71</v>
      </c>
    </row>
    <row r="31" spans="3:14" x14ac:dyDescent="0.25">
      <c r="C31" s="3" t="s">
        <v>13</v>
      </c>
      <c r="D31" s="4">
        <v>2.71</v>
      </c>
      <c r="E31" s="10">
        <v>2.69</v>
      </c>
    </row>
    <row r="32" spans="3:14" x14ac:dyDescent="0.25">
      <c r="C32" s="3" t="s">
        <v>12</v>
      </c>
      <c r="D32" s="4">
        <v>2.4300000000000002</v>
      </c>
      <c r="E32" s="10">
        <v>2.41</v>
      </c>
    </row>
    <row r="33" spans="3:5" x14ac:dyDescent="0.25">
      <c r="C33" s="3" t="s">
        <v>11</v>
      </c>
      <c r="D33" s="4">
        <v>3.39</v>
      </c>
      <c r="E33" s="10">
        <v>2.36</v>
      </c>
    </row>
    <row r="34" spans="3:5" x14ac:dyDescent="0.25">
      <c r="C34" s="3" t="s">
        <v>10</v>
      </c>
      <c r="D34" s="13">
        <v>4.1100000000000003</v>
      </c>
      <c r="E34" s="10">
        <v>4.09</v>
      </c>
    </row>
    <row r="35" spans="3:5" x14ac:dyDescent="0.25">
      <c r="C35" s="12" t="s">
        <v>9</v>
      </c>
      <c r="D35" s="4">
        <v>5.35</v>
      </c>
      <c r="E35" s="10">
        <v>5.33</v>
      </c>
    </row>
    <row r="36" spans="3:5" x14ac:dyDescent="0.25">
      <c r="C36" s="12" t="s">
        <v>8</v>
      </c>
      <c r="D36" s="11">
        <v>5.35</v>
      </c>
      <c r="E36" s="10">
        <v>5.33</v>
      </c>
    </row>
    <row r="37" spans="3:5" x14ac:dyDescent="0.25">
      <c r="C37" s="9"/>
      <c r="D37" s="8"/>
      <c r="E37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4"/>
  <sheetViews>
    <sheetView topLeftCell="A26" workbookViewId="0">
      <selection activeCell="H41" sqref="H41"/>
    </sheetView>
  </sheetViews>
  <sheetFormatPr defaultRowHeight="15" x14ac:dyDescent="0.25"/>
  <cols>
    <col min="3" max="3" width="16.140625" customWidth="1"/>
    <col min="4" max="4" width="14.7109375" style="21" customWidth="1"/>
    <col min="5" max="5" width="37.140625" bestFit="1" customWidth="1"/>
    <col min="6" max="6" width="25.140625" bestFit="1" customWidth="1"/>
    <col min="7" max="7" width="26" style="21" bestFit="1" customWidth="1"/>
    <col min="8" max="8" width="28.85546875" customWidth="1"/>
  </cols>
  <sheetData>
    <row r="3" spans="4:9" x14ac:dyDescent="0.25">
      <c r="D3" s="40" t="s">
        <v>24</v>
      </c>
      <c r="E3" s="19" t="s">
        <v>25</v>
      </c>
      <c r="F3" s="19" t="s">
        <v>26</v>
      </c>
      <c r="G3" s="40" t="s">
        <v>27</v>
      </c>
      <c r="H3" s="18" t="s">
        <v>78</v>
      </c>
      <c r="I3" s="3"/>
    </row>
    <row r="4" spans="4:9" x14ac:dyDescent="0.25">
      <c r="D4" s="41">
        <v>1</v>
      </c>
      <c r="E4" s="20" t="s">
        <v>28</v>
      </c>
      <c r="F4" s="20">
        <v>321578338</v>
      </c>
      <c r="G4" s="41">
        <v>47</v>
      </c>
      <c r="H4" s="3" t="s">
        <v>54</v>
      </c>
      <c r="I4" s="3"/>
    </row>
    <row r="5" spans="4:9" x14ac:dyDescent="0.25">
      <c r="D5" s="41">
        <v>2</v>
      </c>
      <c r="E5" s="20" t="s">
        <v>29</v>
      </c>
      <c r="F5" s="20">
        <v>191433678</v>
      </c>
      <c r="G5" s="41">
        <v>28</v>
      </c>
      <c r="H5" s="3" t="s">
        <v>56</v>
      </c>
      <c r="I5" s="3"/>
    </row>
    <row r="6" spans="4:9" x14ac:dyDescent="0.25">
      <c r="D6" s="41">
        <v>3</v>
      </c>
      <c r="E6" s="20" t="s">
        <v>30</v>
      </c>
      <c r="F6" s="20">
        <v>144756315</v>
      </c>
      <c r="G6" s="41">
        <v>21</v>
      </c>
      <c r="H6" s="3" t="s">
        <v>57</v>
      </c>
      <c r="I6" s="3"/>
    </row>
    <row r="7" spans="4:9" x14ac:dyDescent="0.25">
      <c r="D7" s="41">
        <v>4</v>
      </c>
      <c r="E7" s="20" t="s">
        <v>31</v>
      </c>
      <c r="F7" s="20">
        <v>115986149</v>
      </c>
      <c r="G7" s="41">
        <v>17</v>
      </c>
      <c r="H7" s="3" t="s">
        <v>58</v>
      </c>
      <c r="I7" s="3"/>
    </row>
    <row r="8" spans="4:9" x14ac:dyDescent="0.25">
      <c r="D8" s="41">
        <v>5</v>
      </c>
      <c r="E8" s="20" t="s">
        <v>32</v>
      </c>
      <c r="F8" s="20">
        <v>86621463</v>
      </c>
      <c r="G8" s="41">
        <v>13</v>
      </c>
      <c r="H8" s="3" t="s">
        <v>55</v>
      </c>
      <c r="I8" s="3"/>
    </row>
    <row r="9" spans="4:9" x14ac:dyDescent="0.25">
      <c r="D9" s="41">
        <v>6</v>
      </c>
      <c r="E9" s="20" t="s">
        <v>33</v>
      </c>
      <c r="F9" s="20">
        <v>78269550</v>
      </c>
      <c r="G9" s="41">
        <v>12</v>
      </c>
      <c r="H9" s="3" t="s">
        <v>59</v>
      </c>
      <c r="I9" s="3"/>
    </row>
    <row r="10" spans="4:9" x14ac:dyDescent="0.25">
      <c r="D10" s="41">
        <v>7</v>
      </c>
      <c r="E10" s="20" t="s">
        <v>34</v>
      </c>
      <c r="F10" s="20">
        <v>54190165</v>
      </c>
      <c r="G10" s="41">
        <v>8</v>
      </c>
      <c r="H10" s="3" t="s">
        <v>60</v>
      </c>
      <c r="I10" s="3"/>
    </row>
    <row r="11" spans="4:9" x14ac:dyDescent="0.25">
      <c r="D11" s="41">
        <v>8</v>
      </c>
      <c r="E11" s="20" t="s">
        <v>35</v>
      </c>
      <c r="F11" s="20">
        <v>48734874</v>
      </c>
      <c r="G11" s="41">
        <v>7</v>
      </c>
      <c r="H11" s="3" t="s">
        <v>61</v>
      </c>
      <c r="I11" s="3"/>
    </row>
    <row r="12" spans="4:9" x14ac:dyDescent="0.25">
      <c r="D12" s="41">
        <v>9</v>
      </c>
      <c r="E12" s="20" t="s">
        <v>36</v>
      </c>
      <c r="F12" s="20">
        <v>48570818</v>
      </c>
      <c r="G12" s="41">
        <v>7</v>
      </c>
      <c r="H12" s="3" t="s">
        <v>62</v>
      </c>
      <c r="I12" s="3"/>
    </row>
    <row r="13" spans="4:9" x14ac:dyDescent="0.25">
      <c r="D13" s="41">
        <v>10</v>
      </c>
      <c r="E13" s="20" t="s">
        <v>37</v>
      </c>
      <c r="F13" s="20">
        <v>39394161</v>
      </c>
      <c r="G13" s="41">
        <v>6</v>
      </c>
      <c r="H13" s="3" t="s">
        <v>63</v>
      </c>
      <c r="I13" s="3"/>
    </row>
    <row r="14" spans="4:9" x14ac:dyDescent="0.25">
      <c r="D14" s="41">
        <v>11</v>
      </c>
      <c r="E14" s="20" t="s">
        <v>38</v>
      </c>
      <c r="F14" s="20">
        <v>29703218</v>
      </c>
      <c r="G14" s="41">
        <v>4</v>
      </c>
      <c r="H14" s="3" t="s">
        <v>64</v>
      </c>
      <c r="I14" s="3"/>
    </row>
    <row r="15" spans="4:9" x14ac:dyDescent="0.25">
      <c r="D15" s="41">
        <v>12</v>
      </c>
      <c r="E15" s="20" t="s">
        <v>39</v>
      </c>
      <c r="F15" s="20">
        <v>29446117.539999999</v>
      </c>
      <c r="G15" s="41">
        <v>4</v>
      </c>
      <c r="H15" s="3" t="s">
        <v>65</v>
      </c>
      <c r="I15" s="3"/>
    </row>
    <row r="16" spans="4:9" x14ac:dyDescent="0.25">
      <c r="D16" s="41">
        <v>13</v>
      </c>
      <c r="E16" s="20" t="s">
        <v>40</v>
      </c>
      <c r="F16" s="20">
        <v>28832333</v>
      </c>
      <c r="G16" s="41">
        <v>4</v>
      </c>
      <c r="H16" s="3" t="s">
        <v>66</v>
      </c>
      <c r="I16" s="3"/>
    </row>
    <row r="17" spans="4:9" x14ac:dyDescent="0.25">
      <c r="D17" s="41">
        <v>14</v>
      </c>
      <c r="E17" s="20" t="s">
        <v>41</v>
      </c>
      <c r="F17" s="20">
        <v>24710400</v>
      </c>
      <c r="G17" s="41">
        <v>4</v>
      </c>
      <c r="H17" s="3" t="s">
        <v>67</v>
      </c>
      <c r="I17" s="3"/>
    </row>
    <row r="18" spans="4:9" x14ac:dyDescent="0.25">
      <c r="D18" s="41">
        <v>15</v>
      </c>
      <c r="E18" s="20" t="s">
        <v>42</v>
      </c>
      <c r="F18" s="20">
        <v>16863525</v>
      </c>
      <c r="G18" s="41">
        <v>2</v>
      </c>
      <c r="H18" s="3" t="s">
        <v>68</v>
      </c>
      <c r="I18" s="3"/>
    </row>
    <row r="19" spans="4:9" x14ac:dyDescent="0.25">
      <c r="D19" s="41">
        <v>16</v>
      </c>
      <c r="E19" s="20" t="s">
        <v>43</v>
      </c>
      <c r="F19" s="20">
        <v>16617246</v>
      </c>
      <c r="G19" s="41">
        <v>2</v>
      </c>
      <c r="H19" s="3" t="s">
        <v>69</v>
      </c>
      <c r="I19" s="3"/>
    </row>
    <row r="20" spans="4:9" x14ac:dyDescent="0.25">
      <c r="D20" s="41">
        <v>17</v>
      </c>
      <c r="E20" s="20" t="s">
        <v>44</v>
      </c>
      <c r="F20" s="20">
        <v>13867089</v>
      </c>
      <c r="G20" s="41">
        <v>2</v>
      </c>
      <c r="H20" s="3"/>
      <c r="I20" s="3" t="s">
        <v>77</v>
      </c>
    </row>
    <row r="21" spans="4:9" x14ac:dyDescent="0.25">
      <c r="D21" s="41">
        <v>18</v>
      </c>
      <c r="E21" s="20" t="s">
        <v>45</v>
      </c>
      <c r="F21" s="20">
        <v>13606873</v>
      </c>
      <c r="G21" s="41">
        <v>2</v>
      </c>
      <c r="H21" s="3" t="s">
        <v>70</v>
      </c>
      <c r="I21" s="3"/>
    </row>
    <row r="22" spans="4:9" x14ac:dyDescent="0.25">
      <c r="D22" s="41">
        <v>19</v>
      </c>
      <c r="E22" s="20" t="s">
        <v>46</v>
      </c>
      <c r="F22" s="20">
        <v>11313050</v>
      </c>
      <c r="G22" s="41">
        <v>2</v>
      </c>
      <c r="H22" s="3" t="s">
        <v>62</v>
      </c>
      <c r="I22" s="3"/>
    </row>
    <row r="23" spans="4:9" x14ac:dyDescent="0.25">
      <c r="D23" s="41">
        <v>20</v>
      </c>
      <c r="E23" s="20" t="s">
        <v>47</v>
      </c>
      <c r="F23" s="20">
        <v>7720000</v>
      </c>
      <c r="G23" s="41">
        <v>1</v>
      </c>
      <c r="H23" s="3" t="s">
        <v>71</v>
      </c>
      <c r="I23" s="3"/>
    </row>
    <row r="24" spans="4:9" x14ac:dyDescent="0.25">
      <c r="D24" s="41">
        <v>21</v>
      </c>
      <c r="E24" s="20" t="s">
        <v>48</v>
      </c>
      <c r="F24" s="20">
        <v>7708170</v>
      </c>
      <c r="G24" s="41">
        <v>1</v>
      </c>
      <c r="H24" s="3" t="s">
        <v>71</v>
      </c>
      <c r="I24" s="3"/>
    </row>
    <row r="25" spans="4:9" x14ac:dyDescent="0.25">
      <c r="D25" s="41">
        <v>22</v>
      </c>
      <c r="E25" s="20" t="s">
        <v>49</v>
      </c>
      <c r="F25" s="20">
        <v>7557826</v>
      </c>
      <c r="G25" s="41">
        <v>1</v>
      </c>
      <c r="H25" s="3" t="s">
        <v>72</v>
      </c>
      <c r="I25" s="3"/>
    </row>
    <row r="26" spans="4:9" x14ac:dyDescent="0.25">
      <c r="D26" s="41">
        <v>23</v>
      </c>
      <c r="E26" s="20" t="s">
        <v>50</v>
      </c>
      <c r="F26" s="20">
        <v>7071777</v>
      </c>
      <c r="G26" s="41">
        <v>1</v>
      </c>
      <c r="H26" s="3"/>
      <c r="I26" s="3" t="s">
        <v>75</v>
      </c>
    </row>
    <row r="27" spans="4:9" x14ac:dyDescent="0.25">
      <c r="D27" s="41">
        <v>24</v>
      </c>
      <c r="E27" s="20" t="s">
        <v>51</v>
      </c>
      <c r="F27" s="20">
        <v>6592362</v>
      </c>
      <c r="G27" s="41">
        <v>1</v>
      </c>
      <c r="H27" s="3" t="s">
        <v>73</v>
      </c>
      <c r="I27" s="3"/>
    </row>
    <row r="28" spans="4:9" x14ac:dyDescent="0.25">
      <c r="D28" s="41">
        <v>25</v>
      </c>
      <c r="E28" s="20" t="s">
        <v>52</v>
      </c>
      <c r="F28" s="20">
        <v>6284903</v>
      </c>
      <c r="G28" s="41">
        <v>1</v>
      </c>
      <c r="H28" s="3"/>
      <c r="I28" s="3" t="s">
        <v>76</v>
      </c>
    </row>
    <row r="29" spans="4:9" x14ac:dyDescent="0.25">
      <c r="D29" s="41">
        <v>26</v>
      </c>
      <c r="E29" s="20" t="s">
        <v>53</v>
      </c>
      <c r="F29" s="20">
        <v>4437724</v>
      </c>
      <c r="G29" s="41">
        <v>1</v>
      </c>
      <c r="H29" s="3" t="s">
        <v>74</v>
      </c>
      <c r="I29" s="3"/>
    </row>
    <row r="36" spans="3:9" x14ac:dyDescent="0.25">
      <c r="G36" s="21">
        <f>780*150</f>
        <v>117000</v>
      </c>
    </row>
    <row r="37" spans="3:9" x14ac:dyDescent="0.25">
      <c r="H37">
        <v>2</v>
      </c>
      <c r="I37">
        <f>H37*85</f>
        <v>170</v>
      </c>
    </row>
    <row r="38" spans="3:9" x14ac:dyDescent="0.25">
      <c r="C38" s="3" t="s">
        <v>183</v>
      </c>
      <c r="D38" s="4"/>
    </row>
    <row r="39" spans="3:9" x14ac:dyDescent="0.25">
      <c r="C39" s="3" t="s">
        <v>182</v>
      </c>
      <c r="D39" s="4">
        <v>148</v>
      </c>
    </row>
    <row r="40" spans="3:9" x14ac:dyDescent="0.25">
      <c r="C40" s="3" t="s">
        <v>177</v>
      </c>
      <c r="D40" s="42">
        <f>D39*0.18</f>
        <v>26.64</v>
      </c>
    </row>
    <row r="41" spans="3:9" x14ac:dyDescent="0.25">
      <c r="C41" s="12" t="s">
        <v>184</v>
      </c>
      <c r="D41" s="4">
        <v>1000</v>
      </c>
      <c r="E41">
        <v>1250</v>
      </c>
      <c r="F41">
        <v>1310</v>
      </c>
      <c r="G41" s="21">
        <f>600*150</f>
        <v>90000</v>
      </c>
    </row>
    <row r="42" spans="3:9" x14ac:dyDescent="0.25">
      <c r="C42" s="12" t="s">
        <v>185</v>
      </c>
      <c r="D42" s="43">
        <f>(D39+D40)*1000</f>
        <v>174640</v>
      </c>
    </row>
    <row r="43" spans="3:9" x14ac:dyDescent="0.25">
      <c r="C43" s="3" t="s">
        <v>178</v>
      </c>
      <c r="D43" s="4" t="s">
        <v>179</v>
      </c>
    </row>
    <row r="44" spans="3:9" x14ac:dyDescent="0.25">
      <c r="C44" s="3" t="s">
        <v>180</v>
      </c>
      <c r="D44" s="4" t="s">
        <v>181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44:AB51"/>
  <sheetViews>
    <sheetView topLeftCell="D35" zoomScale="80" zoomScaleNormal="80" workbookViewId="0">
      <selection activeCell="Y44" sqref="Y44:AB51"/>
    </sheetView>
  </sheetViews>
  <sheetFormatPr defaultRowHeight="15" x14ac:dyDescent="0.25"/>
  <sheetData>
    <row r="44" spans="25:28" x14ac:dyDescent="0.25">
      <c r="Y44" s="3" t="s">
        <v>94</v>
      </c>
      <c r="Z44" s="3" t="s">
        <v>93</v>
      </c>
      <c r="AA44" s="3" t="s">
        <v>92</v>
      </c>
      <c r="AB44" s="3" t="s">
        <v>91</v>
      </c>
    </row>
    <row r="45" spans="25:28" x14ac:dyDescent="0.25">
      <c r="Y45" s="3" t="s">
        <v>85</v>
      </c>
      <c r="Z45" s="3">
        <v>500</v>
      </c>
      <c r="AA45" s="3">
        <v>3</v>
      </c>
      <c r="AB45" s="3">
        <f>AA45*Z45</f>
        <v>1500</v>
      </c>
    </row>
    <row r="46" spans="25:28" x14ac:dyDescent="0.25">
      <c r="Y46" s="3" t="s">
        <v>86</v>
      </c>
      <c r="Z46" s="3">
        <v>25</v>
      </c>
      <c r="AA46" s="3">
        <v>2</v>
      </c>
      <c r="AB46" s="3">
        <f>AA46*Z46</f>
        <v>50</v>
      </c>
    </row>
    <row r="47" spans="25:28" x14ac:dyDescent="0.25">
      <c r="Y47" s="3" t="s">
        <v>87</v>
      </c>
      <c r="Z47" s="3">
        <v>25</v>
      </c>
      <c r="AA47" s="3">
        <v>2</v>
      </c>
      <c r="AB47" s="3">
        <f t="shared" ref="AB47" si="0">AA47*Z47</f>
        <v>50</v>
      </c>
    </row>
    <row r="48" spans="25:28" x14ac:dyDescent="0.25">
      <c r="Y48" s="3" t="s">
        <v>88</v>
      </c>
      <c r="Z48" s="3">
        <v>550</v>
      </c>
      <c r="AA48" s="3">
        <v>2.5</v>
      </c>
      <c r="AB48" s="3">
        <f>AA48*Z48</f>
        <v>1375</v>
      </c>
    </row>
    <row r="49" spans="25:28" x14ac:dyDescent="0.25">
      <c r="Y49" s="3"/>
      <c r="Z49" s="3"/>
      <c r="AA49" s="3"/>
      <c r="AB49" s="3">
        <f>SUM(AB45:AB48)</f>
        <v>2975</v>
      </c>
    </row>
    <row r="50" spans="25:28" x14ac:dyDescent="0.25">
      <c r="Y50" s="3" t="s">
        <v>89</v>
      </c>
      <c r="Z50" s="3"/>
      <c r="AA50" s="3"/>
      <c r="AB50" s="3">
        <v>100</v>
      </c>
    </row>
    <row r="51" spans="25:28" x14ac:dyDescent="0.25">
      <c r="Y51" s="44" t="s">
        <v>90</v>
      </c>
      <c r="Z51" s="45"/>
      <c r="AA51" s="46"/>
      <c r="AB51" s="3">
        <f>AB49-AB50</f>
        <v>2875</v>
      </c>
    </row>
  </sheetData>
  <mergeCells count="1">
    <mergeCell ref="Y51:AA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"/>
  <sheetViews>
    <sheetView workbookViewId="0">
      <selection activeCell="H6" sqref="H6"/>
    </sheetView>
  </sheetViews>
  <sheetFormatPr defaultRowHeight="15" x14ac:dyDescent="0.25"/>
  <cols>
    <col min="3" max="3" width="43.28515625" customWidth="1"/>
    <col min="4" max="4" width="23.85546875" customWidth="1"/>
  </cols>
  <sheetData>
    <row r="1" spans="3:10" ht="15.75" thickBot="1" x14ac:dyDescent="0.3"/>
    <row r="2" spans="3:10" ht="15.75" thickBot="1" x14ac:dyDescent="0.3">
      <c r="C2" s="23" t="s">
        <v>95</v>
      </c>
      <c r="D2" s="24" t="s">
        <v>90</v>
      </c>
    </row>
    <row r="3" spans="3:10" x14ac:dyDescent="0.25">
      <c r="C3" s="23" t="s">
        <v>28</v>
      </c>
      <c r="D3" s="24" t="s">
        <v>96</v>
      </c>
    </row>
    <row r="4" spans="3:10" x14ac:dyDescent="0.25">
      <c r="C4" s="25" t="s">
        <v>32</v>
      </c>
      <c r="D4" s="26" t="s">
        <v>97</v>
      </c>
    </row>
    <row r="5" spans="3:10" x14ac:dyDescent="0.25">
      <c r="C5" s="25" t="s">
        <v>31</v>
      </c>
      <c r="D5" s="26" t="s">
        <v>98</v>
      </c>
    </row>
    <row r="6" spans="3:10" x14ac:dyDescent="0.25">
      <c r="C6" s="25" t="s">
        <v>30</v>
      </c>
      <c r="D6" s="26" t="s">
        <v>99</v>
      </c>
    </row>
    <row r="7" spans="3:10" x14ac:dyDescent="0.25">
      <c r="C7" s="25" t="s">
        <v>35</v>
      </c>
      <c r="D7" s="26" t="s">
        <v>100</v>
      </c>
    </row>
    <row r="8" spans="3:10" x14ac:dyDescent="0.25">
      <c r="C8" s="25" t="s">
        <v>101</v>
      </c>
      <c r="D8" s="26" t="s">
        <v>102</v>
      </c>
    </row>
    <row r="9" spans="3:10" x14ac:dyDescent="0.25">
      <c r="C9" s="25" t="s">
        <v>103</v>
      </c>
      <c r="D9" s="26" t="s">
        <v>104</v>
      </c>
    </row>
    <row r="10" spans="3:10" x14ac:dyDescent="0.25">
      <c r="C10" s="25" t="s">
        <v>105</v>
      </c>
      <c r="D10" s="26" t="s">
        <v>106</v>
      </c>
    </row>
    <row r="12" spans="3:10" x14ac:dyDescent="0.25">
      <c r="I12">
        <v>148</v>
      </c>
      <c r="J12">
        <f>I12*1000</f>
        <v>148000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1"/>
  <sheetViews>
    <sheetView tabSelected="1" topLeftCell="E3" workbookViewId="0">
      <selection activeCell="Q8" sqref="Q8"/>
    </sheetView>
  </sheetViews>
  <sheetFormatPr defaultRowHeight="15" x14ac:dyDescent="0.25"/>
  <cols>
    <col min="3" max="3" width="31.42578125" customWidth="1"/>
    <col min="4" max="4" width="23.5703125" customWidth="1"/>
    <col min="5" max="5" width="18.28515625" customWidth="1"/>
    <col min="6" max="6" width="25.85546875" hidden="1" customWidth="1"/>
    <col min="7" max="7" width="18.7109375" style="21" customWidth="1"/>
    <col min="8" max="8" width="11.140625" customWidth="1"/>
    <col min="9" max="9" width="15.5703125" customWidth="1"/>
    <col min="10" max="10" width="10.7109375" customWidth="1"/>
    <col min="11" max="11" width="13.42578125" customWidth="1"/>
    <col min="12" max="12" width="15.85546875" customWidth="1"/>
  </cols>
  <sheetData>
    <row r="3" spans="3:17" ht="51.75" customHeight="1" x14ac:dyDescent="0.25">
      <c r="C3" s="28" t="s">
        <v>107</v>
      </c>
      <c r="D3" s="28" t="s">
        <v>108</v>
      </c>
      <c r="E3" s="28" t="s">
        <v>109</v>
      </c>
      <c r="F3" s="28"/>
      <c r="G3" s="29" t="s">
        <v>110</v>
      </c>
      <c r="H3" s="30" t="s">
        <v>172</v>
      </c>
      <c r="I3" s="30" t="s">
        <v>173</v>
      </c>
      <c r="J3" s="30" t="s">
        <v>174</v>
      </c>
      <c r="K3" s="31" t="s">
        <v>175</v>
      </c>
      <c r="L3" s="32" t="s">
        <v>176</v>
      </c>
    </row>
    <row r="4" spans="3:17" ht="20.100000000000001" customHeight="1" x14ac:dyDescent="0.25">
      <c r="C4" s="33" t="s">
        <v>111</v>
      </c>
      <c r="D4" s="28" t="s">
        <v>112</v>
      </c>
      <c r="E4" s="33" t="s">
        <v>113</v>
      </c>
      <c r="F4" s="33" t="s">
        <v>149</v>
      </c>
      <c r="G4" s="34" t="s">
        <v>114</v>
      </c>
      <c r="H4" s="35">
        <f>1.94*81.6</f>
        <v>158.30399999999997</v>
      </c>
      <c r="I4" s="35">
        <f>H4*0.0825</f>
        <v>13.060079999999999</v>
      </c>
      <c r="J4" s="36">
        <v>6</v>
      </c>
      <c r="K4" s="37">
        <f>J4+I4+H4</f>
        <v>177.36407999999997</v>
      </c>
      <c r="L4" s="37">
        <v>163</v>
      </c>
    </row>
    <row r="5" spans="3:17" ht="20.100000000000001" customHeight="1" x14ac:dyDescent="0.25">
      <c r="C5" s="33" t="s">
        <v>111</v>
      </c>
      <c r="D5" s="28" t="s">
        <v>115</v>
      </c>
      <c r="E5" s="33" t="s">
        <v>116</v>
      </c>
      <c r="F5" s="38"/>
      <c r="G5" s="34" t="s">
        <v>117</v>
      </c>
      <c r="H5" s="35"/>
      <c r="I5" s="35"/>
      <c r="J5" s="36"/>
      <c r="K5" s="37"/>
      <c r="L5" s="37"/>
    </row>
    <row r="6" spans="3:17" ht="20.100000000000001" customHeight="1" x14ac:dyDescent="0.25">
      <c r="C6" s="33" t="s">
        <v>111</v>
      </c>
      <c r="D6" s="28" t="s">
        <v>118</v>
      </c>
      <c r="E6" s="33" t="s">
        <v>119</v>
      </c>
      <c r="F6" s="38"/>
      <c r="G6" s="34" t="s">
        <v>120</v>
      </c>
      <c r="H6" s="35"/>
      <c r="I6" s="35"/>
      <c r="J6" s="36"/>
      <c r="K6" s="37"/>
      <c r="L6" s="37"/>
    </row>
    <row r="7" spans="3:17" ht="31.5" x14ac:dyDescent="0.25">
      <c r="C7" s="33" t="s">
        <v>121</v>
      </c>
      <c r="D7" s="28" t="s">
        <v>122</v>
      </c>
      <c r="E7" s="33" t="s">
        <v>123</v>
      </c>
      <c r="F7" s="38"/>
      <c r="G7" s="34" t="s">
        <v>124</v>
      </c>
      <c r="H7" s="37"/>
      <c r="I7" s="37"/>
      <c r="J7" s="37"/>
      <c r="K7" s="37"/>
      <c r="L7" s="37"/>
    </row>
    <row r="8" spans="3:17" ht="31.5" x14ac:dyDescent="0.25">
      <c r="C8" s="33" t="s">
        <v>125</v>
      </c>
      <c r="D8" s="28" t="s">
        <v>126</v>
      </c>
      <c r="E8" s="33" t="s">
        <v>123</v>
      </c>
      <c r="F8" s="38"/>
      <c r="G8" s="34" t="s">
        <v>127</v>
      </c>
      <c r="H8" s="37"/>
      <c r="I8" s="37"/>
      <c r="J8" s="37"/>
      <c r="K8" s="37"/>
      <c r="L8" s="37"/>
      <c r="Q8" t="s">
        <v>186</v>
      </c>
    </row>
    <row r="9" spans="3:17" ht="20.100000000000001" customHeight="1" x14ac:dyDescent="0.25">
      <c r="C9" s="33" t="s">
        <v>128</v>
      </c>
      <c r="D9" s="28" t="s">
        <v>129</v>
      </c>
      <c r="E9" s="33" t="s">
        <v>130</v>
      </c>
      <c r="F9" s="33" t="s">
        <v>130</v>
      </c>
      <c r="G9" s="34" t="s">
        <v>114</v>
      </c>
      <c r="H9" s="37">
        <f>1.94*81.6</f>
        <v>158.30399999999997</v>
      </c>
      <c r="I9" s="37">
        <f>H9*0.0825</f>
        <v>13.060079999999999</v>
      </c>
      <c r="J9" s="37">
        <v>6</v>
      </c>
      <c r="K9" s="37">
        <f>J9+I9+H9</f>
        <v>177.36407999999997</v>
      </c>
      <c r="L9" s="37">
        <v>175.5</v>
      </c>
    </row>
    <row r="10" spans="3:17" ht="20.100000000000001" customHeight="1" x14ac:dyDescent="0.25">
      <c r="C10" s="33" t="s">
        <v>131</v>
      </c>
      <c r="D10" s="28" t="s">
        <v>132</v>
      </c>
      <c r="E10" s="33" t="s">
        <v>133</v>
      </c>
      <c r="F10" s="33" t="s">
        <v>133</v>
      </c>
      <c r="G10" s="34" t="s">
        <v>134</v>
      </c>
      <c r="H10" s="37">
        <f>2.5*81.6</f>
        <v>204</v>
      </c>
      <c r="I10" s="37">
        <f>H10*0.0825</f>
        <v>16.830000000000002</v>
      </c>
      <c r="J10" s="37">
        <v>6</v>
      </c>
      <c r="K10" s="37">
        <f>J10+I10+H10</f>
        <v>226.83</v>
      </c>
      <c r="L10" s="37">
        <v>162.75</v>
      </c>
    </row>
    <row r="11" spans="3:17" ht="20.100000000000001" customHeight="1" x14ac:dyDescent="0.25">
      <c r="C11" s="33" t="s">
        <v>131</v>
      </c>
      <c r="D11" s="28" t="s">
        <v>135</v>
      </c>
      <c r="E11" s="33" t="s">
        <v>136</v>
      </c>
      <c r="F11" s="38"/>
      <c r="G11" s="34" t="s">
        <v>137</v>
      </c>
      <c r="H11" s="37"/>
      <c r="I11" s="37"/>
      <c r="J11" s="37"/>
      <c r="K11" s="37"/>
      <c r="L11" s="37"/>
    </row>
    <row r="12" spans="3:17" ht="20.100000000000001" customHeight="1" x14ac:dyDescent="0.25">
      <c r="C12" s="33" t="s">
        <v>138</v>
      </c>
      <c r="D12" s="28" t="s">
        <v>139</v>
      </c>
      <c r="E12" s="33" t="s">
        <v>140</v>
      </c>
      <c r="F12" s="33" t="s">
        <v>148</v>
      </c>
      <c r="G12" s="34" t="s">
        <v>141</v>
      </c>
      <c r="H12" s="37">
        <f>2.3*81.6</f>
        <v>187.67999999999998</v>
      </c>
      <c r="I12" s="37">
        <f>H12*0.0825</f>
        <v>15.483599999999999</v>
      </c>
      <c r="J12" s="37">
        <v>6</v>
      </c>
      <c r="K12" s="37">
        <f>J12+I12+H12</f>
        <v>209.16359999999997</v>
      </c>
      <c r="L12" s="37">
        <v>271.5</v>
      </c>
    </row>
    <row r="13" spans="3:17" ht="31.5" x14ac:dyDescent="0.25">
      <c r="C13" s="33" t="s">
        <v>142</v>
      </c>
      <c r="D13" s="28" t="s">
        <v>143</v>
      </c>
      <c r="E13" s="33" t="s">
        <v>144</v>
      </c>
      <c r="F13" s="33" t="s">
        <v>150</v>
      </c>
      <c r="G13" s="34" t="s">
        <v>137</v>
      </c>
      <c r="H13" s="37">
        <f>1.98*81.6</f>
        <v>161.56799999999998</v>
      </c>
      <c r="I13" s="37">
        <f>H13*0.0825</f>
        <v>13.329359999999999</v>
      </c>
      <c r="J13" s="37">
        <v>6</v>
      </c>
      <c r="K13" s="37">
        <f>J13+I13+H13</f>
        <v>180.89735999999999</v>
      </c>
      <c r="L13" s="37">
        <v>169.5</v>
      </c>
    </row>
    <row r="14" spans="3:17" ht="31.5" x14ac:dyDescent="0.25">
      <c r="C14" s="33" t="s">
        <v>145</v>
      </c>
      <c r="D14" s="28" t="s">
        <v>146</v>
      </c>
      <c r="E14" s="39"/>
      <c r="F14" s="38"/>
      <c r="G14" s="34" t="s">
        <v>147</v>
      </c>
      <c r="H14" s="37"/>
      <c r="I14" s="37"/>
      <c r="J14" s="37"/>
      <c r="K14" s="37"/>
      <c r="L14" s="37"/>
    </row>
    <row r="15" spans="3:17" ht="15.75" x14ac:dyDescent="0.25">
      <c r="C15" s="33" t="s">
        <v>151</v>
      </c>
      <c r="D15" s="28" t="s">
        <v>152</v>
      </c>
      <c r="E15" s="33" t="s">
        <v>153</v>
      </c>
      <c r="F15" s="38" t="s">
        <v>171</v>
      </c>
      <c r="G15" s="34" t="s">
        <v>137</v>
      </c>
      <c r="H15" s="37"/>
      <c r="I15" s="37"/>
      <c r="J15" s="37"/>
      <c r="K15" s="37"/>
      <c r="L15" s="37"/>
    </row>
    <row r="16" spans="3:17" ht="15.75" x14ac:dyDescent="0.25">
      <c r="C16" s="33" t="s">
        <v>154</v>
      </c>
      <c r="D16" s="28" t="s">
        <v>155</v>
      </c>
      <c r="E16" s="33" t="s">
        <v>156</v>
      </c>
      <c r="F16" s="38"/>
      <c r="G16" s="34" t="s">
        <v>157</v>
      </c>
      <c r="H16" s="37"/>
      <c r="I16" s="37"/>
      <c r="J16" s="37"/>
      <c r="K16" s="37"/>
      <c r="L16" s="37"/>
    </row>
    <row r="17" spans="3:12" ht="15.75" x14ac:dyDescent="0.25">
      <c r="C17" s="33" t="s">
        <v>154</v>
      </c>
      <c r="D17" s="28" t="s">
        <v>158</v>
      </c>
      <c r="E17" s="33" t="s">
        <v>159</v>
      </c>
      <c r="F17" s="38"/>
      <c r="G17" s="34" t="s">
        <v>157</v>
      </c>
      <c r="H17" s="37">
        <f>0.7*81.6</f>
        <v>57.11999999999999</v>
      </c>
      <c r="I17" s="37">
        <f>H17*0.0825</f>
        <v>4.7123999999999997</v>
      </c>
      <c r="J17" s="37">
        <v>6</v>
      </c>
      <c r="K17" s="37">
        <f>J17+I17+H17</f>
        <v>67.832399999999993</v>
      </c>
      <c r="L17" s="37">
        <v>55</v>
      </c>
    </row>
    <row r="18" spans="3:12" ht="15.75" x14ac:dyDescent="0.25">
      <c r="C18" s="33" t="s">
        <v>160</v>
      </c>
      <c r="D18" s="28" t="s">
        <v>161</v>
      </c>
      <c r="E18" s="33" t="s">
        <v>162</v>
      </c>
      <c r="F18" s="38"/>
      <c r="G18" s="34" t="s">
        <v>117</v>
      </c>
      <c r="H18" s="37">
        <f>1.95*81.6</f>
        <v>159.11999999999998</v>
      </c>
      <c r="I18" s="37">
        <f>H18*0.0825</f>
        <v>13.127399999999998</v>
      </c>
      <c r="J18" s="37">
        <v>6</v>
      </c>
      <c r="K18" s="37">
        <f>J18+I18+H18</f>
        <v>178.24739999999997</v>
      </c>
      <c r="L18" s="37">
        <v>150</v>
      </c>
    </row>
    <row r="19" spans="3:12" ht="15.75" x14ac:dyDescent="0.25">
      <c r="C19" s="33" t="s">
        <v>163</v>
      </c>
      <c r="D19" s="28" t="s">
        <v>164</v>
      </c>
      <c r="E19" s="33" t="s">
        <v>165</v>
      </c>
      <c r="F19" s="38"/>
      <c r="G19" s="34" t="s">
        <v>166</v>
      </c>
      <c r="H19" s="37">
        <f>3.26*81.6</f>
        <v>266.01599999999996</v>
      </c>
      <c r="I19" s="37">
        <f>H19*0.0825</f>
        <v>21.946319999999996</v>
      </c>
      <c r="J19" s="37">
        <v>6</v>
      </c>
      <c r="K19" s="37">
        <f>J19+I19+H19</f>
        <v>293.96231999999998</v>
      </c>
      <c r="L19" s="37">
        <v>217.75</v>
      </c>
    </row>
    <row r="20" spans="3:12" ht="15.75" x14ac:dyDescent="0.25">
      <c r="C20" s="33" t="s">
        <v>167</v>
      </c>
      <c r="D20" s="28" t="s">
        <v>168</v>
      </c>
      <c r="E20" s="33" t="s">
        <v>169</v>
      </c>
      <c r="F20" s="38"/>
      <c r="G20" s="34" t="s">
        <v>170</v>
      </c>
      <c r="H20" s="37">
        <f>3*81.6</f>
        <v>244.79999999999998</v>
      </c>
      <c r="I20" s="37">
        <f>H20*0.0825</f>
        <v>20.195999999999998</v>
      </c>
      <c r="J20" s="37">
        <v>6</v>
      </c>
      <c r="K20" s="37">
        <f>J20+I20+H20</f>
        <v>270.99599999999998</v>
      </c>
      <c r="L20" s="37">
        <v>203</v>
      </c>
    </row>
    <row r="21" spans="3:12" x14ac:dyDescent="0.25">
      <c r="C21" s="27"/>
      <c r="D21" s="27"/>
      <c r="E21" s="27"/>
      <c r="F21" s="27"/>
      <c r="G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Singh</dc:creator>
  <cp:lastModifiedBy>Navneet Singh</cp:lastModifiedBy>
  <dcterms:created xsi:type="dcterms:W3CDTF">2018-01-15T05:18:29Z</dcterms:created>
  <dcterms:modified xsi:type="dcterms:W3CDTF">2018-12-07T08:07:56Z</dcterms:modified>
</cp:coreProperties>
</file>