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neet\Desktop\"/>
    </mc:Choice>
  </mc:AlternateContent>
  <bookViews>
    <workbookView xWindow="240" yWindow="120" windowWidth="20115" windowHeight="7995"/>
  </bookViews>
  <sheets>
    <sheet name="PROCESS" sheetId="1" r:id="rId1"/>
  </sheets>
  <definedNames>
    <definedName name="_xlnm._FilterDatabase" localSheetId="0" hidden="1">PROCESS!$B$6:$AO$65</definedName>
  </definedNames>
  <calcPr calcId="152511"/>
</workbook>
</file>

<file path=xl/calcChain.xml><?xml version="1.0" encoding="utf-8"?>
<calcChain xmlns="http://schemas.openxmlformats.org/spreadsheetml/2006/main">
  <c r="AL65" i="1" l="1"/>
  <c r="Q65" i="1"/>
  <c r="AL64" i="1"/>
  <c r="Q64" i="1"/>
  <c r="AL63" i="1"/>
  <c r="Q63" i="1"/>
  <c r="AL62" i="1"/>
  <c r="Q62" i="1"/>
  <c r="AL61" i="1"/>
  <c r="Q61" i="1"/>
  <c r="Q60" i="1"/>
  <c r="AL60" i="1"/>
  <c r="AL59" i="1"/>
  <c r="Q59" i="1"/>
  <c r="AL58" i="1"/>
  <c r="Q58" i="1"/>
  <c r="E57" i="1"/>
  <c r="F57" i="1" s="1"/>
  <c r="Q57" i="1"/>
  <c r="E56" i="1"/>
  <c r="F56" i="1" s="1"/>
  <c r="Q56" i="1"/>
  <c r="AL55" i="1"/>
  <c r="Q55" i="1"/>
  <c r="AL54" i="1"/>
  <c r="Q54" i="1"/>
  <c r="Q53" i="1"/>
  <c r="E53" i="1"/>
  <c r="AL53" i="1" s="1"/>
  <c r="AL52" i="1"/>
  <c r="Q52" i="1"/>
  <c r="AL51" i="1"/>
  <c r="Q51" i="1"/>
  <c r="AL50" i="1"/>
  <c r="Q50" i="1"/>
  <c r="Q11" i="1"/>
  <c r="E11" i="1"/>
  <c r="AL11" i="1" s="1"/>
  <c r="AL49" i="1"/>
  <c r="Q49" i="1"/>
  <c r="AL48" i="1"/>
  <c r="Q48" i="1"/>
  <c r="AK45" i="1"/>
  <c r="Q45" i="1"/>
  <c r="E45" i="1"/>
  <c r="AK44" i="1"/>
  <c r="AL44" i="1" s="1"/>
  <c r="Q44" i="1"/>
  <c r="AL41" i="1"/>
  <c r="Q41" i="1"/>
  <c r="AL40" i="1"/>
  <c r="Q40" i="1"/>
  <c r="AL39" i="1"/>
  <c r="Q39" i="1"/>
  <c r="F39" i="1"/>
  <c r="AL38" i="1"/>
  <c r="Q38" i="1"/>
  <c r="AL37" i="1"/>
  <c r="Q37" i="1"/>
  <c r="AL36" i="1"/>
  <c r="Q36" i="1"/>
  <c r="AL35" i="1"/>
  <c r="Q35" i="1"/>
  <c r="AL32" i="1"/>
  <c r="Q32" i="1"/>
  <c r="AK31" i="1"/>
  <c r="AL31" i="1" s="1"/>
  <c r="Q31" i="1"/>
  <c r="F31" i="1"/>
  <c r="AL30" i="1"/>
  <c r="Q30" i="1"/>
  <c r="AL29" i="1"/>
  <c r="Q29" i="1"/>
  <c r="AL28" i="1"/>
  <c r="Q28" i="1"/>
  <c r="AL27" i="1"/>
  <c r="Q27" i="1"/>
  <c r="AB26" i="1"/>
  <c r="Q26" i="1"/>
  <c r="Q25" i="1"/>
  <c r="F25" i="1"/>
  <c r="AB24" i="1"/>
  <c r="Q24" i="1"/>
  <c r="AB23" i="1"/>
  <c r="AL23" i="1" s="1"/>
  <c r="Q23" i="1"/>
  <c r="AB22" i="1"/>
  <c r="Q22" i="1"/>
  <c r="E22" i="1"/>
  <c r="AL19" i="1"/>
  <c r="Q19" i="1"/>
  <c r="F19" i="1"/>
  <c r="AL18" i="1"/>
  <c r="Q18" i="1"/>
  <c r="AL17" i="1"/>
  <c r="Q17" i="1"/>
  <c r="AL16" i="1"/>
  <c r="Q16" i="1"/>
  <c r="AL15" i="1"/>
  <c r="Q15" i="1"/>
  <c r="AL14" i="1"/>
  <c r="Q14" i="1"/>
  <c r="Q46" i="1"/>
  <c r="E46" i="1"/>
  <c r="AL46" i="1" s="1"/>
  <c r="AL13" i="1"/>
  <c r="Q13" i="1"/>
  <c r="AL10" i="1"/>
  <c r="Q10" i="1"/>
  <c r="AL9" i="1"/>
  <c r="Q9" i="1"/>
  <c r="F9" i="1"/>
  <c r="AL8" i="1"/>
  <c r="Q8" i="1"/>
  <c r="AL7" i="1"/>
  <c r="Q7" i="1"/>
  <c r="X3" i="1"/>
  <c r="X4" i="1" s="1"/>
  <c r="T3" i="1"/>
  <c r="G3" i="1"/>
  <c r="AG2" i="1"/>
  <c r="AL57" i="1" l="1"/>
  <c r="AL56" i="1"/>
  <c r="AL45" i="1"/>
  <c r="AL22" i="1"/>
</calcChain>
</file>

<file path=xl/comments1.xml><?xml version="1.0" encoding="utf-8"?>
<comments xmlns="http://schemas.openxmlformats.org/spreadsheetml/2006/main">
  <authors>
    <author>MaheshGiri</author>
  </authors>
  <commentList>
    <comment ref="AB9" authorId="0" shapeId="0">
      <text>
        <r>
          <rPr>
            <b/>
            <sz val="9"/>
            <color indexed="81"/>
            <rFont val="Tahoma"/>
            <family val="2"/>
          </rPr>
          <t>MaheshGiri:</t>
        </r>
        <r>
          <rPr>
            <sz val="9"/>
            <color indexed="81"/>
            <rFont val="Tahoma"/>
            <family val="2"/>
          </rPr>
          <t xml:space="preserve">
ek tuhi accounts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MaheshGiri:</t>
        </r>
        <r>
          <rPr>
            <sz val="9"/>
            <color indexed="81"/>
            <rFont val="Tahoma"/>
            <family val="2"/>
          </rPr>
          <t xml:space="preserve">
ek tuhi accounts</t>
        </r>
      </text>
    </comment>
    <comment ref="AB28" authorId="0" shapeId="0">
      <text>
        <r>
          <rPr>
            <b/>
            <sz val="9"/>
            <color indexed="81"/>
            <rFont val="Tahoma"/>
            <family val="2"/>
          </rPr>
          <t>MaheshGiri:</t>
        </r>
        <r>
          <rPr>
            <sz val="9"/>
            <color indexed="81"/>
            <rFont val="Tahoma"/>
            <family val="2"/>
          </rPr>
          <t xml:space="preserve">
ek tuhi accounts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MaheshGiri:</t>
        </r>
        <r>
          <rPr>
            <sz val="9"/>
            <color indexed="81"/>
            <rFont val="Tahoma"/>
            <family val="2"/>
          </rPr>
          <t xml:space="preserve">
ek tuhi accounts</t>
        </r>
      </text>
    </comment>
    <comment ref="AB52" authorId="0" shapeId="0">
      <text>
        <r>
          <rPr>
            <b/>
            <sz val="9"/>
            <color indexed="81"/>
            <rFont val="Tahoma"/>
            <family val="2"/>
          </rPr>
          <t>MaheshGiri:</t>
        </r>
        <r>
          <rPr>
            <sz val="9"/>
            <color indexed="81"/>
            <rFont val="Tahoma"/>
            <family val="2"/>
          </rPr>
          <t xml:space="preserve">
ek tuhi accounts</t>
        </r>
      </text>
    </comment>
    <comment ref="AB54" authorId="0" shapeId="0">
      <text>
        <r>
          <rPr>
            <b/>
            <sz val="9"/>
            <color indexed="81"/>
            <rFont val="Tahoma"/>
            <family val="2"/>
          </rPr>
          <t>MaheshGiri:</t>
        </r>
        <r>
          <rPr>
            <sz val="9"/>
            <color indexed="81"/>
            <rFont val="Tahoma"/>
            <family val="2"/>
          </rPr>
          <t xml:space="preserve">
ek tuhi accounts</t>
        </r>
      </text>
    </comment>
  </commentList>
</comments>
</file>

<file path=xl/sharedStrings.xml><?xml version="1.0" encoding="utf-8"?>
<sst xmlns="http://schemas.openxmlformats.org/spreadsheetml/2006/main" count="515" uniqueCount="237">
  <si>
    <t>PURCHASE ORDERS STATUS</t>
  </si>
  <si>
    <t>Dated :</t>
  </si>
  <si>
    <t>SPCA</t>
  </si>
  <si>
    <t xml:space="preserve"> </t>
  </si>
  <si>
    <t>PO No.</t>
  </si>
  <si>
    <t>PO Date</t>
  </si>
  <si>
    <t>Supplier</t>
  </si>
  <si>
    <t>Quantity</t>
  </si>
  <si>
    <t>Price</t>
  </si>
  <si>
    <t>Grade</t>
  </si>
  <si>
    <t>Invoice</t>
  </si>
  <si>
    <t>B/L / AWB No.</t>
  </si>
  <si>
    <t>Date</t>
  </si>
  <si>
    <t>Container No.</t>
  </si>
  <si>
    <t>S/L</t>
  </si>
  <si>
    <t>ETA NS</t>
  </si>
  <si>
    <t>RAILOUT</t>
  </si>
  <si>
    <t>ETA Ldh/Del</t>
  </si>
  <si>
    <t>Free Time</t>
  </si>
  <si>
    <t>DO Validity</t>
  </si>
  <si>
    <t>ORIGL DOX</t>
  </si>
  <si>
    <t>FDS</t>
  </si>
  <si>
    <t>I/H</t>
  </si>
  <si>
    <t>DUTY</t>
  </si>
  <si>
    <t>Cleared</t>
  </si>
  <si>
    <t>Recd</t>
  </si>
  <si>
    <t>B/E</t>
  </si>
  <si>
    <t>Bill</t>
  </si>
  <si>
    <t>CHA</t>
  </si>
  <si>
    <t>I/H Amount</t>
  </si>
  <si>
    <t>SECURITY</t>
  </si>
  <si>
    <t>SECURITY. STATUS</t>
  </si>
  <si>
    <t>Duty Amt</t>
  </si>
  <si>
    <t>Terms</t>
  </si>
  <si>
    <t>Supplier ref.</t>
  </si>
  <si>
    <t xml:space="preserve"> BE NO.</t>
  </si>
  <si>
    <t>BE DATE</t>
  </si>
  <si>
    <t>EX. RATE</t>
  </si>
  <si>
    <t>Bill Amt</t>
  </si>
  <si>
    <t>Per Kg. Cost</t>
  </si>
  <si>
    <t>Deten</t>
  </si>
  <si>
    <t>TRANSPORTER</t>
  </si>
  <si>
    <t>Refund recd</t>
  </si>
  <si>
    <t>SUMITOMO</t>
  </si>
  <si>
    <t>FS5612</t>
  </si>
  <si>
    <t>NA</t>
  </si>
  <si>
    <t>DA120</t>
  </si>
  <si>
    <t>CONSTAB</t>
  </si>
  <si>
    <t>CONSTAB ADDITIVE</t>
  </si>
  <si>
    <t>DA90</t>
  </si>
  <si>
    <t>MITSUI CHEMICAL</t>
  </si>
  <si>
    <t>ADMER QF 500T</t>
  </si>
  <si>
    <t>LC 60</t>
  </si>
  <si>
    <t>BASELL INT'L</t>
  </si>
  <si>
    <t xml:space="preserve">€         1,510.00 </t>
  </si>
  <si>
    <t>ADSYL 5C30F</t>
  </si>
  <si>
    <t>3 X 40'FCL</t>
  </si>
  <si>
    <t>HAPAG</t>
  </si>
  <si>
    <t>DA60</t>
  </si>
  <si>
    <t>NOV SHIPMENT</t>
  </si>
  <si>
    <t>47698B</t>
  </si>
  <si>
    <t>HLCUANR190122484</t>
  </si>
  <si>
    <t>HLXU6512515</t>
  </si>
  <si>
    <t>HAPAG LLOYD</t>
  </si>
  <si>
    <t>DEC MONTH</t>
  </si>
  <si>
    <t>POLYCHEM KOREA</t>
  </si>
  <si>
    <t xml:space="preserve">$         1,940.00 </t>
  </si>
  <si>
    <t>ADDITIVE MF502H</t>
  </si>
  <si>
    <t>CPC 19011608IN</t>
  </si>
  <si>
    <t>KMTCPNC2865646</t>
  </si>
  <si>
    <t>2 X 40'FCL</t>
  </si>
  <si>
    <t>KMTC</t>
  </si>
  <si>
    <t>AMPACET</t>
  </si>
  <si>
    <t>ASCORE &amp; WHITE 70</t>
  </si>
  <si>
    <t>19800596 RI</t>
  </si>
  <si>
    <t>ONEYLCBU23012400</t>
  </si>
  <si>
    <t>KKTU7844942</t>
  </si>
  <si>
    <t>ONE</t>
  </si>
  <si>
    <t>OCT TO DEC</t>
  </si>
  <si>
    <t>47625A</t>
  </si>
  <si>
    <t>HDC HYUNDAI</t>
  </si>
  <si>
    <t xml:space="preserve">$         1,950.00 </t>
  </si>
  <si>
    <t>MF 502H</t>
  </si>
  <si>
    <t>HEP-20190130-IN</t>
  </si>
  <si>
    <t>GOSUSEL777168</t>
  </si>
  <si>
    <t>ZCSU8881341</t>
  </si>
  <si>
    <t>GOLD STAR</t>
  </si>
  <si>
    <t>LC 90 DAYS</t>
  </si>
  <si>
    <t>TOTAL SHIPPING</t>
  </si>
  <si>
    <t>KURARAY</t>
  </si>
  <si>
    <t>EVAL-G156B</t>
  </si>
  <si>
    <t>TOTAL</t>
  </si>
  <si>
    <t>DP SITE</t>
  </si>
  <si>
    <t>MARUBENI</t>
  </si>
  <si>
    <t>PVDC LATEX L817B</t>
  </si>
  <si>
    <t>8FM00693</t>
  </si>
  <si>
    <t>HKSIN-005-003-19JP</t>
  </si>
  <si>
    <t>HMCU9199228</t>
  </si>
  <si>
    <t>NAIGAI</t>
  </si>
  <si>
    <t>ADV</t>
  </si>
  <si>
    <t>47735A</t>
  </si>
  <si>
    <t>HANWHA CORP</t>
  </si>
  <si>
    <t>EVA E181L &amp; E182L</t>
  </si>
  <si>
    <t>KMTCDSN0325068</t>
  </si>
  <si>
    <t>8 X 20'FCL</t>
  </si>
  <si>
    <t>LC 120 Days</t>
  </si>
  <si>
    <t>48496A</t>
  </si>
  <si>
    <t>HOW 60</t>
  </si>
  <si>
    <t>19800711 RI</t>
  </si>
  <si>
    <t>LGCLLCHNSA1900791</t>
  </si>
  <si>
    <t>BMOU2248301</t>
  </si>
  <si>
    <t>LG CONTAINER</t>
  </si>
  <si>
    <t>ONEYBKKV15673900</t>
  </si>
  <si>
    <t>FCIU5362804</t>
  </si>
  <si>
    <t>KCA-SIN-NSA-0168/19</t>
  </si>
  <si>
    <t>KCSU1712848</t>
  </si>
  <si>
    <t>KCA LINE</t>
  </si>
  <si>
    <t>HANWHA CHEMICAL</t>
  </si>
  <si>
    <t>EVA-1157</t>
  </si>
  <si>
    <t>H1040-854718</t>
  </si>
  <si>
    <t>KMTCPNC2878721</t>
  </si>
  <si>
    <t>4X20'FCL</t>
  </si>
  <si>
    <t>LC 180 Days</t>
  </si>
  <si>
    <t>SEP SHIPMENT</t>
  </si>
  <si>
    <t>EXXONMOBIL</t>
  </si>
  <si>
    <t>EVA- FLO 1418</t>
  </si>
  <si>
    <t>HLCUANR190167501</t>
  </si>
  <si>
    <t>48488B</t>
  </si>
  <si>
    <t>VISTAMAXX 3588L</t>
  </si>
  <si>
    <t>ONEYSINV06052500</t>
  </si>
  <si>
    <t>TCLU2381898</t>
  </si>
  <si>
    <t>TMS</t>
  </si>
  <si>
    <t>EK TUHI</t>
  </si>
  <si>
    <t>HYUNDAI</t>
  </si>
  <si>
    <t>CONCORDE</t>
  </si>
  <si>
    <t>ADSYL 7622 XCP &amp; 5C30F</t>
  </si>
  <si>
    <t>HLCUANR181262683</t>
  </si>
  <si>
    <t>AMFU8950277</t>
  </si>
  <si>
    <t>48371A</t>
  </si>
  <si>
    <t>HLCUANR181238088</t>
  </si>
  <si>
    <t>2X 40'FCL</t>
  </si>
  <si>
    <t>DOW CHEMICAL</t>
  </si>
  <si>
    <t>ELITE 5220G</t>
  </si>
  <si>
    <t>APL</t>
  </si>
  <si>
    <t>48235B</t>
  </si>
  <si>
    <t>GAT0110621</t>
  </si>
  <si>
    <t>TEMU8517649</t>
  </si>
  <si>
    <t>ELITE 5220G &amp; HOMOPOLYMER</t>
  </si>
  <si>
    <t>GAT0113154</t>
  </si>
  <si>
    <t>CMAU0824972</t>
  </si>
  <si>
    <t>LC 30 DAYS</t>
  </si>
  <si>
    <t>INABATA</t>
  </si>
  <si>
    <t xml:space="preserve">CP KC 661  </t>
  </si>
  <si>
    <t>SSG0037944</t>
  </si>
  <si>
    <t>AQZ0104708</t>
  </si>
  <si>
    <t>APZU4846690</t>
  </si>
  <si>
    <t>48143A</t>
  </si>
  <si>
    <t>INEOS SALES</t>
  </si>
  <si>
    <t>ELTEX KS-407-HP</t>
  </si>
  <si>
    <t>MEDUAM253434</t>
  </si>
  <si>
    <t>MSCU5614256</t>
  </si>
  <si>
    <t>MSC</t>
  </si>
  <si>
    <t>DA 60 DAYS</t>
  </si>
  <si>
    <t>48496B</t>
  </si>
  <si>
    <t>19800712 RI</t>
  </si>
  <si>
    <t>ONEYLCBV01130900</t>
  </si>
  <si>
    <t>KKTU7880723</t>
  </si>
  <si>
    <t>48496C</t>
  </si>
  <si>
    <t>19800741 RI</t>
  </si>
  <si>
    <t>ONEYLCBV01140300</t>
  </si>
  <si>
    <t>KKTU7793742</t>
  </si>
  <si>
    <t>48143B</t>
  </si>
  <si>
    <t>MEDUAM282268</t>
  </si>
  <si>
    <t>TGHU4910639</t>
  </si>
  <si>
    <t>DSM COATING</t>
  </si>
  <si>
    <t>NEOCRYL A-1127, NEORZ R-1030 , NEORZ R-620 &amp; NEOCRYL FL711</t>
  </si>
  <si>
    <t>MEDURT497902</t>
  </si>
  <si>
    <t>TEMU2065500</t>
  </si>
  <si>
    <t>CAD</t>
  </si>
  <si>
    <t>EMEI CORPORATION</t>
  </si>
  <si>
    <t>EVA-VL730</t>
  </si>
  <si>
    <t>INV190116-01</t>
  </si>
  <si>
    <t>HDMUKGIN4866313</t>
  </si>
  <si>
    <t>TCKU3534356</t>
  </si>
  <si>
    <t>JAN SHIPMENT</t>
  </si>
  <si>
    <t>CLYRELL RC2472</t>
  </si>
  <si>
    <t>2X20'FCL</t>
  </si>
  <si>
    <t>VASCO MARITIME</t>
  </si>
  <si>
    <t>CLYRELL RC6081</t>
  </si>
  <si>
    <t>48350B</t>
  </si>
  <si>
    <t>LGCLLCHNSA1900710</t>
  </si>
  <si>
    <t>LG CONTAINERS</t>
  </si>
  <si>
    <t>48350D</t>
  </si>
  <si>
    <t>VASLCHLDH000794</t>
  </si>
  <si>
    <t>48350E</t>
  </si>
  <si>
    <t>VASLCHLDH000795</t>
  </si>
  <si>
    <t>GRMU2126589</t>
  </si>
  <si>
    <t>48414A</t>
  </si>
  <si>
    <t>COPOLYMER PKS-359</t>
  </si>
  <si>
    <t>MEDUAM308923</t>
  </si>
  <si>
    <t>MEDU7867697</t>
  </si>
  <si>
    <t>SAFM580340417</t>
  </si>
  <si>
    <t>PONU1813567</t>
  </si>
  <si>
    <t>SAFMARINE</t>
  </si>
  <si>
    <t>48414B</t>
  </si>
  <si>
    <t>MEDUAM308931</t>
  </si>
  <si>
    <t>MSCU7832950</t>
  </si>
  <si>
    <t>48488A</t>
  </si>
  <si>
    <t>VISTAMAXX 3980 L</t>
  </si>
  <si>
    <t>ONEYSINV06172800</t>
  </si>
  <si>
    <t>NYKU5286154</t>
  </si>
  <si>
    <t>ALL CARGO</t>
  </si>
  <si>
    <t>MATIF 97</t>
  </si>
  <si>
    <t>47624B</t>
  </si>
  <si>
    <t>NEOCRYL FL-711</t>
  </si>
  <si>
    <t>MEDURT463755</t>
  </si>
  <si>
    <t>UETU2644160</t>
  </si>
  <si>
    <t>47624A</t>
  </si>
  <si>
    <t>NEOCRYL A-1127, NEORZ R-1030 &amp; CROSSLINKER</t>
  </si>
  <si>
    <t>MEDURT466873</t>
  </si>
  <si>
    <t>SEGU3078758</t>
  </si>
  <si>
    <t>Shipment details / doucments awaited :</t>
  </si>
  <si>
    <t>Admer GRADE AT3177E</t>
  </si>
  <si>
    <t>47625B</t>
  </si>
  <si>
    <t>HEP-20190221-IN</t>
  </si>
  <si>
    <t>GOSUSEL778211</t>
  </si>
  <si>
    <t>MITSUI &amp; CO.</t>
  </si>
  <si>
    <t>CP TAFMER XM-7070</t>
  </si>
  <si>
    <t>48496E</t>
  </si>
  <si>
    <t>Y</t>
  </si>
  <si>
    <t>JAN-MAR-19</t>
  </si>
  <si>
    <t>PI 1903J5</t>
  </si>
  <si>
    <t>48821A</t>
  </si>
  <si>
    <t>48821B</t>
  </si>
  <si>
    <t>48821C</t>
  </si>
  <si>
    <t>COPOLYMER PKS-357</t>
  </si>
  <si>
    <t>FEB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</si>
</sst>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_-[$$-409]* #,##0.000_ ;_-[$$-409]* \-#,##0.000\ ;_-[$$-409]* &quot;-&quot;???_ ;_-@_ "/>
    <numFmt numFmtId="167" formatCode="[$-409]d\-mmm\-yy;@"/>
    <numFmt numFmtId="168" formatCode="_ [$€-2]\ * #,##0.00_ ;_ [$€-2]\ * \-#,##0.00_ ;_ [$€-2]\ * &quot;-&quot;??_ ;_ @_ "/>
    <numFmt numFmtId="169" formatCode="0.00000"/>
    <numFmt numFmtId="170" formatCode="0.000"/>
    <numFmt numFmtId="171" formatCode="_-[$$-409]* #,##0.00_ ;_-[$$-409]* \-#,##0.00\ ;_-[$$-409]* &quot;-&quot;??_ ;_-@_ "/>
    <numFmt numFmtId="172" formatCode="[$-409]d/mmm/yy;@"/>
    <numFmt numFmtId="173" formatCode="_(* #,##0.0_);_(* \(#,##0.00\);_(* &quot;-&quot;??_);_(@_)"/>
    <numFmt numFmtId="174" formatCode="General_)"/>
    <numFmt numFmtId="175" formatCode="#,##0.0_);\(#,##0.0\)"/>
    <numFmt numFmtId="176" formatCode="#,##0.000_);\(#,##0.000\)"/>
    <numFmt numFmtId="177" formatCode="&quot;$&quot;#,\);\(&quot;$&quot;#,##0\)"/>
    <numFmt numFmtId="178" formatCode="\60\4\7\:"/>
    <numFmt numFmtId="179" formatCode="&quot;$&quot;#,\);\(&quot;$&quot;#,\)"/>
    <numFmt numFmtId="180" formatCode="&quot;$&quot;#,;\(&quot;$&quot;#,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name val="Book Antiqua"/>
      <family val="1"/>
    </font>
    <font>
      <sz val="10"/>
      <color theme="1"/>
      <name val="Arial"/>
      <family val="2"/>
    </font>
    <font>
      <sz val="10"/>
      <color theme="1"/>
      <name val="Book Antiqua"/>
      <family val="1"/>
    </font>
    <font>
      <sz val="9"/>
      <name val="Arial"/>
      <family val="2"/>
    </font>
    <font>
      <b/>
      <u/>
      <sz val="16"/>
      <name val="Book Antiqua"/>
      <family val="1"/>
    </font>
    <font>
      <sz val="10"/>
      <name val="Book Antiqua"/>
      <family val="1"/>
    </font>
    <font>
      <b/>
      <sz val="10"/>
      <color indexed="8"/>
      <name val="Book Antiqua"/>
      <family val="1"/>
    </font>
    <font>
      <b/>
      <sz val="9"/>
      <name val="Arial"/>
      <family val="2"/>
    </font>
    <font>
      <sz val="10"/>
      <color rgb="FF000000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indexed="2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4" fillId="0" borderId="0" applyFill="0" applyBorder="0" applyAlignment="0"/>
    <xf numFmtId="174" fontId="14" fillId="0" borderId="0" applyFill="0" applyBorder="0" applyAlignment="0"/>
    <xf numFmtId="170" fontId="14" fillId="0" borderId="0" applyFill="0" applyBorder="0" applyAlignment="0"/>
    <xf numFmtId="175" fontId="15" fillId="0" borderId="0" applyFill="0" applyBorder="0" applyAlignment="0"/>
    <xf numFmtId="176" fontId="15" fillId="0" borderId="0" applyFill="0" applyBorder="0" applyAlignment="0"/>
    <xf numFmtId="173" fontId="14" fillId="0" borderId="0" applyFill="0" applyBorder="0" applyAlignment="0"/>
    <xf numFmtId="177" fontId="15" fillId="0" borderId="0" applyFill="0" applyBorder="0" applyAlignment="0"/>
    <xf numFmtId="174" fontId="14" fillId="0" borderId="0" applyFill="0" applyBorder="0" applyAlignment="0"/>
    <xf numFmtId="17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7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14" fontId="17" fillId="0" borderId="0" applyFill="0" applyBorder="0" applyAlignment="0"/>
    <xf numFmtId="38" fontId="18" fillId="0" borderId="4">
      <alignment vertical="center"/>
    </xf>
    <xf numFmtId="173" fontId="14" fillId="0" borderId="0" applyFill="0" applyBorder="0" applyAlignment="0"/>
    <xf numFmtId="174" fontId="14" fillId="0" borderId="0" applyFill="0" applyBorder="0" applyAlignment="0"/>
    <xf numFmtId="173" fontId="14" fillId="0" borderId="0" applyFill="0" applyBorder="0" applyAlignment="0"/>
    <xf numFmtId="177" fontId="15" fillId="0" borderId="0" applyFill="0" applyBorder="0" applyAlignment="0"/>
    <xf numFmtId="174" fontId="14" fillId="0" borderId="0" applyFill="0" applyBorder="0" applyAlignment="0"/>
    <xf numFmtId="41" fontId="19" fillId="0" borderId="0" applyFont="0" applyFill="0" applyBorder="0" applyAlignment="0" applyProtection="0"/>
    <xf numFmtId="0" fontId="20" fillId="0" borderId="5" applyNumberFormat="0" applyAlignment="0" applyProtection="0">
      <alignment horizontal="left" vertical="center"/>
    </xf>
    <xf numFmtId="0" fontId="20" fillId="0" borderId="3">
      <alignment horizontal="left" vertical="center"/>
    </xf>
    <xf numFmtId="173" fontId="14" fillId="0" borderId="0" applyFill="0" applyBorder="0" applyAlignment="0"/>
    <xf numFmtId="174" fontId="14" fillId="0" borderId="0" applyFill="0" applyBorder="0" applyAlignment="0"/>
    <xf numFmtId="173" fontId="14" fillId="0" borderId="0" applyFill="0" applyBorder="0" applyAlignment="0"/>
    <xf numFmtId="177" fontId="15" fillId="0" borderId="0" applyFill="0" applyBorder="0" applyAlignment="0"/>
    <xf numFmtId="174" fontId="14" fillId="0" borderId="0" applyFill="0" applyBorder="0" applyAlignment="0"/>
    <xf numFmtId="0" fontId="16" fillId="0" borderId="0"/>
    <xf numFmtId="0" fontId="16" fillId="0" borderId="0"/>
    <xf numFmtId="176" fontId="15" fillId="0" borderId="0" applyFont="0" applyFill="0" applyBorder="0" applyAlignment="0" applyProtection="0"/>
    <xf numFmtId="178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173" fontId="14" fillId="0" borderId="0" applyFill="0" applyBorder="0" applyAlignment="0"/>
    <xf numFmtId="174" fontId="14" fillId="0" borderId="0" applyFill="0" applyBorder="0" applyAlignment="0"/>
    <xf numFmtId="173" fontId="14" fillId="0" borderId="0" applyFill="0" applyBorder="0" applyAlignment="0"/>
    <xf numFmtId="177" fontId="15" fillId="0" borderId="0" applyFill="0" applyBorder="0" applyAlignment="0"/>
    <xf numFmtId="174" fontId="14" fillId="0" borderId="0" applyFill="0" applyBorder="0" applyAlignment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1" fillId="0" borderId="6">
      <alignment horizontal="center"/>
    </xf>
    <xf numFmtId="3" fontId="18" fillId="0" borderId="0" applyFont="0" applyFill="0" applyBorder="0" applyAlignment="0" applyProtection="0"/>
    <xf numFmtId="0" fontId="18" fillId="5" borderId="0" applyNumberFormat="0" applyFont="0" applyBorder="0" applyAlignment="0" applyProtection="0"/>
    <xf numFmtId="49" fontId="17" fillId="0" borderId="0" applyFill="0" applyBorder="0" applyAlignment="0"/>
    <xf numFmtId="179" fontId="15" fillId="0" borderId="0" applyFill="0" applyBorder="0" applyAlignment="0"/>
    <xf numFmtId="180" fontId="15" fillId="0" borderId="0" applyFill="0" applyBorder="0" applyAlignment="0"/>
  </cellStyleXfs>
  <cellXfs count="90">
    <xf numFmtId="0" fontId="0" fillId="0" borderId="0" xfId="0"/>
    <xf numFmtId="0" fontId="2" fillId="0" borderId="0" xfId="0" applyFont="1"/>
    <xf numFmtId="166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167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right"/>
    </xf>
    <xf numFmtId="15" fontId="3" fillId="0" borderId="0" xfId="0" applyNumberFormat="1" applyFont="1" applyAlignment="1">
      <alignment horizontal="center"/>
    </xf>
    <xf numFmtId="10" fontId="5" fillId="0" borderId="1" xfId="2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5" fillId="0" borderId="0" xfId="0" applyFont="1"/>
    <xf numFmtId="1" fontId="3" fillId="0" borderId="0" xfId="0" applyNumberFormat="1" applyFont="1" applyAlignment="1">
      <alignment horizontal="right"/>
    </xf>
    <xf numFmtId="166" fontId="5" fillId="0" borderId="0" xfId="0" applyNumberFormat="1" applyFont="1"/>
    <xf numFmtId="169" fontId="5" fillId="0" borderId="0" xfId="0" applyNumberFormat="1" applyFont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170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166" fontId="3" fillId="0" borderId="0" xfId="0" applyNumberFormat="1" applyFont="1" applyAlignment="1">
      <alignment horizontal="center"/>
    </xf>
    <xf numFmtId="15" fontId="8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43" fontId="6" fillId="2" borderId="0" xfId="3" applyFont="1" applyFill="1" applyAlignment="1">
      <alignment vertical="center"/>
    </xf>
    <xf numFmtId="2" fontId="6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5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0" fontId="3" fillId="3" borderId="2" xfId="0" applyNumberFormat="1" applyFont="1" applyFill="1" applyBorder="1" applyAlignment="1">
      <alignment horizontal="center" vertical="center"/>
    </xf>
    <xf numFmtId="1" fontId="9" fillId="3" borderId="1" xfId="0" quotePrefix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5" fontId="3" fillId="3" borderId="3" xfId="0" applyNumberFormat="1" applyFont="1" applyFill="1" applyBorder="1" applyAlignment="1">
      <alignment horizontal="center" vertical="center"/>
    </xf>
    <xf numFmtId="15" fontId="3" fillId="3" borderId="2" xfId="0" applyNumberFormat="1" applyFont="1" applyFill="1" applyBorder="1" applyAlignment="1">
      <alignment horizontal="center" vertical="center" wrapText="1"/>
    </xf>
    <xf numFmtId="15" fontId="3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5" fontId="10" fillId="0" borderId="2" xfId="0" applyNumberFormat="1" applyFont="1" applyBorder="1" applyAlignment="1">
      <alignment horizontal="center" vertical="center"/>
    </xf>
    <xf numFmtId="43" fontId="10" fillId="0" borderId="1" xfId="3" applyFont="1" applyBorder="1" applyAlignment="1">
      <alignment horizontal="center" vertical="center"/>
    </xf>
    <xf numFmtId="43" fontId="10" fillId="0" borderId="1" xfId="3" applyFont="1" applyBorder="1" applyAlignment="1">
      <alignment horizontal="center" vertical="center" wrapText="1"/>
    </xf>
    <xf numFmtId="1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70" fontId="5" fillId="0" borderId="1" xfId="0" applyNumberFormat="1" applyFont="1" applyBorder="1" applyAlignment="1">
      <alignment vertical="center"/>
    </xf>
    <xf numFmtId="171" fontId="5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2" fontId="5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2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8" fontId="5" fillId="0" borderId="1" xfId="1" applyNumberFormat="1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7" fontId="2" fillId="0" borderId="1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15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70" fontId="5" fillId="0" borderId="0" xfId="0" applyNumberFormat="1" applyFont="1" applyBorder="1" applyAlignment="1">
      <alignment vertical="center"/>
    </xf>
    <xf numFmtId="171" fontId="5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72" fontId="5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2" fontId="2" fillId="0" borderId="0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168" fontId="5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172" fontId="5" fillId="0" borderId="1" xfId="0" applyNumberFormat="1" applyFont="1" applyBorder="1" applyAlignment="1">
      <alignment horizontal="center" vertical="center"/>
    </xf>
    <xf numFmtId="172" fontId="5" fillId="0" borderId="0" xfId="0" applyNumberFormat="1" applyFont="1" applyBorder="1" applyAlignment="1">
      <alignment horizontal="center" vertical="center"/>
    </xf>
    <xf numFmtId="15" fontId="2" fillId="0" borderId="0" xfId="0" applyNumberFormat="1" applyFont="1" applyBorder="1" applyAlignment="1">
      <alignment vertical="center"/>
    </xf>
    <xf numFmtId="0" fontId="11" fillId="0" borderId="1" xfId="0" applyFont="1" applyBorder="1"/>
    <xf numFmtId="15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171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7" fillId="2" borderId="0" xfId="0" applyFont="1" applyFill="1" applyAlignment="1"/>
    <xf numFmtId="171" fontId="2" fillId="0" borderId="0" xfId="0" applyNumberFormat="1" applyFont="1"/>
  </cellXfs>
  <cellStyles count="51">
    <cellStyle name="Calc Currency (0)" xfId="4"/>
    <cellStyle name="Calc Currency (2)" xfId="5"/>
    <cellStyle name="Calc Percent (0)" xfId="6"/>
    <cellStyle name="Calc Percent (1)" xfId="7"/>
    <cellStyle name="Calc Percent (2)" xfId="8"/>
    <cellStyle name="Calc Units (0)" xfId="9"/>
    <cellStyle name="Calc Units (1)" xfId="10"/>
    <cellStyle name="Calc Units (2)" xfId="11"/>
    <cellStyle name="Comma [00]" xfId="12"/>
    <cellStyle name="Comma 2" xfId="3"/>
    <cellStyle name="Comma 3" xfId="13"/>
    <cellStyle name="Comma 4" xfId="14"/>
    <cellStyle name="Currency" xfId="1" builtinId="4"/>
    <cellStyle name="Currency [00]" xfId="15"/>
    <cellStyle name="Currency 2" xfId="16"/>
    <cellStyle name="Date Short" xfId="17"/>
    <cellStyle name="DELTA" xfId="18"/>
    <cellStyle name="Enter Currency (0)" xfId="19"/>
    <cellStyle name="Enter Currency (2)" xfId="20"/>
    <cellStyle name="Enter Units (0)" xfId="21"/>
    <cellStyle name="Enter Units (1)" xfId="22"/>
    <cellStyle name="Enter Units (2)" xfId="23"/>
    <cellStyle name="Excel.Chart" xfId="24"/>
    <cellStyle name="Header1" xfId="25"/>
    <cellStyle name="Header2" xfId="26"/>
    <cellStyle name="Link Currency (0)" xfId="27"/>
    <cellStyle name="Link Currency (2)" xfId="28"/>
    <cellStyle name="Link Units (0)" xfId="29"/>
    <cellStyle name="Link Units (1)" xfId="30"/>
    <cellStyle name="Link Units (2)" xfId="31"/>
    <cellStyle name="Normal" xfId="0" builtinId="0"/>
    <cellStyle name="Normal 2" xfId="32"/>
    <cellStyle name="Normal 3" xfId="33"/>
    <cellStyle name="Percent" xfId="2" builtinId="5"/>
    <cellStyle name="Percent [0]" xfId="34"/>
    <cellStyle name="Percent [00]" xfId="35"/>
    <cellStyle name="Percent 2" xfId="36"/>
    <cellStyle name="PrePop Currency (0)" xfId="37"/>
    <cellStyle name="PrePop Currency (2)" xfId="38"/>
    <cellStyle name="PrePop Units (0)" xfId="39"/>
    <cellStyle name="PrePop Units (1)" xfId="40"/>
    <cellStyle name="PrePop Units (2)" xfId="41"/>
    <cellStyle name="PSChar" xfId="42"/>
    <cellStyle name="PSDate" xfId="43"/>
    <cellStyle name="PSDec" xfId="44"/>
    <cellStyle name="PSHeading" xfId="45"/>
    <cellStyle name="PSInt" xfId="46"/>
    <cellStyle name="PSSpacer" xfId="47"/>
    <cellStyle name="Text Indent A" xfId="48"/>
    <cellStyle name="Text Indent B" xfId="49"/>
    <cellStyle name="Text Indent C" xfId="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2:AP94"/>
  <sheetViews>
    <sheetView tabSelected="1" zoomScale="115" zoomScaleNormal="115" workbookViewId="0">
      <pane xSplit="2" ySplit="6" topLeftCell="C26" activePane="bottomRight" state="frozen"/>
      <selection pane="topRight" activeCell="C1" sqref="C1"/>
      <selection pane="bottomLeft" activeCell="A7" sqref="A7"/>
      <selection pane="bottomRight" activeCell="F26" sqref="F26"/>
    </sheetView>
  </sheetViews>
  <sheetFormatPr defaultRowHeight="12" x14ac:dyDescent="0.2"/>
  <cols>
    <col min="1" max="1" width="4.85546875" style="1" customWidth="1"/>
    <col min="2" max="2" width="14.5703125" style="1" customWidth="1"/>
    <col min="3" max="3" width="10.42578125" style="1" customWidth="1"/>
    <col min="4" max="4" width="21.85546875" style="1" bestFit="1" customWidth="1"/>
    <col min="5" max="5" width="13.42578125" style="1" bestFit="1" customWidth="1"/>
    <col min="6" max="6" width="13.5703125" style="1" bestFit="1" customWidth="1"/>
    <col min="7" max="7" width="24.140625" style="1" bestFit="1" customWidth="1"/>
    <col min="8" max="8" width="20.28515625" style="1" customWidth="1"/>
    <col min="9" max="9" width="22" style="1" customWidth="1"/>
    <col min="10" max="10" width="10.42578125" style="1" customWidth="1"/>
    <col min="11" max="11" width="14.42578125" style="1" customWidth="1"/>
    <col min="12" max="12" width="16.5703125" style="43" customWidth="1"/>
    <col min="13" max="14" width="10.140625" style="1" customWidth="1"/>
    <col min="15" max="15" width="10.28515625" style="1" customWidth="1"/>
    <col min="16" max="16" width="10.5703125" style="1" customWidth="1"/>
    <col min="17" max="17" width="11.42578125" style="1" customWidth="1"/>
    <col min="18" max="18" width="12.140625" style="1" customWidth="1"/>
    <col min="19" max="19" width="9" style="1" customWidth="1"/>
    <col min="20" max="20" width="10.140625" style="1" customWidth="1"/>
    <col min="21" max="25" width="9.7109375" style="1" customWidth="1"/>
    <col min="26" max="26" width="9.140625" style="1" customWidth="1"/>
    <col min="27" max="27" width="11" style="1" customWidth="1"/>
    <col min="28" max="30" width="11.140625" style="1" customWidth="1"/>
    <col min="31" max="31" width="9.140625" style="1" customWidth="1"/>
    <col min="32" max="32" width="11.42578125" style="1" customWidth="1"/>
    <col min="33" max="33" width="20" style="1" bestFit="1" customWidth="1"/>
    <col min="34" max="34" width="9.140625" style="1"/>
    <col min="35" max="35" width="9.28515625" style="1" bestFit="1" customWidth="1"/>
    <col min="36" max="36" width="9.5703125" style="1" bestFit="1" customWidth="1"/>
    <col min="37" max="37" width="9.7109375" style="1" bestFit="1" customWidth="1"/>
    <col min="38" max="38" width="15.28515625" style="1" customWidth="1"/>
    <col min="39" max="39" width="12.7109375" style="1" customWidth="1"/>
    <col min="40" max="40" width="14" style="1" customWidth="1"/>
    <col min="41" max="41" width="15" style="1" customWidth="1"/>
    <col min="42" max="16384" width="9.140625" style="1"/>
  </cols>
  <sheetData>
    <row r="2" spans="1:42" ht="15" x14ac:dyDescent="0.3">
      <c r="H2" s="2"/>
      <c r="I2" s="3"/>
      <c r="J2" s="4"/>
      <c r="L2" s="1"/>
      <c r="AG2" s="1">
        <f>3.4*25368</f>
        <v>86251.199999999997</v>
      </c>
    </row>
    <row r="3" spans="1:42" ht="15" x14ac:dyDescent="0.3">
      <c r="B3" s="5" t="s">
        <v>0</v>
      </c>
      <c r="C3" s="3"/>
      <c r="D3" s="5"/>
      <c r="E3" s="6"/>
      <c r="F3" s="7" t="s">
        <v>1</v>
      </c>
      <c r="G3" s="8">
        <f ca="1">NOW()</f>
        <v>43525.517742592594</v>
      </c>
      <c r="H3" s="9"/>
      <c r="I3" s="3"/>
      <c r="J3" s="3"/>
      <c r="L3" s="1"/>
      <c r="O3" s="10"/>
      <c r="P3" s="10"/>
      <c r="R3" s="10"/>
      <c r="S3" s="11"/>
      <c r="T3" s="1">
        <f>17228+26007.2</f>
        <v>43235.199999999997</v>
      </c>
      <c r="U3" s="10"/>
      <c r="V3" s="12"/>
      <c r="X3" s="13">
        <f>236051+47211+47210+8694+15737+24431+8694+8694</f>
        <v>396722</v>
      </c>
      <c r="Y3" s="13"/>
    </row>
    <row r="4" spans="1:42" ht="15" x14ac:dyDescent="0.3">
      <c r="B4" s="5"/>
      <c r="C4" s="3"/>
      <c r="D4" s="5"/>
      <c r="E4" s="6"/>
      <c r="F4" s="14"/>
      <c r="G4" s="6"/>
      <c r="H4" s="15"/>
      <c r="I4" s="16"/>
      <c r="J4" s="5"/>
      <c r="L4" s="1"/>
      <c r="O4" s="3"/>
      <c r="P4" s="3"/>
      <c r="Q4" s="3"/>
      <c r="R4" s="10"/>
      <c r="S4" s="3"/>
      <c r="T4" s="13"/>
      <c r="U4" s="3"/>
      <c r="V4" s="6"/>
      <c r="W4" s="13"/>
      <c r="X4" s="13">
        <f>X3/2</f>
        <v>198361</v>
      </c>
      <c r="Y4" s="13"/>
    </row>
    <row r="5" spans="1:42" ht="20.25" x14ac:dyDescent="0.3">
      <c r="A5" s="17"/>
      <c r="B5" s="18" t="s">
        <v>2</v>
      </c>
      <c r="C5" s="19"/>
      <c r="D5" s="19"/>
      <c r="E5" s="20" t="s">
        <v>3</v>
      </c>
      <c r="F5" s="21" t="s">
        <v>3</v>
      </c>
      <c r="G5" s="19"/>
      <c r="H5" s="22"/>
      <c r="I5" s="19"/>
      <c r="J5" s="23"/>
      <c r="L5" s="1"/>
      <c r="O5" s="23" t="s">
        <v>3</v>
      </c>
      <c r="P5" s="23" t="s">
        <v>3</v>
      </c>
      <c r="Q5" s="23" t="s">
        <v>3</v>
      </c>
      <c r="R5" s="23" t="s">
        <v>3</v>
      </c>
      <c r="S5" s="23" t="s">
        <v>3</v>
      </c>
      <c r="T5" s="23" t="s">
        <v>3</v>
      </c>
      <c r="U5" s="23" t="s">
        <v>3</v>
      </c>
      <c r="V5" s="19"/>
      <c r="W5" s="19"/>
      <c r="X5" s="19"/>
      <c r="Y5" s="19"/>
      <c r="Z5" s="17"/>
      <c r="AA5" s="24"/>
      <c r="AB5" s="25"/>
      <c r="AC5" s="25"/>
      <c r="AD5" s="25"/>
      <c r="AE5" s="25"/>
      <c r="AF5" s="24"/>
      <c r="AG5" s="24"/>
      <c r="AH5" s="24"/>
      <c r="AI5" s="24"/>
      <c r="AJ5" s="26"/>
      <c r="AK5" s="25"/>
      <c r="AL5" s="17"/>
      <c r="AM5" s="17"/>
      <c r="AN5" s="17"/>
      <c r="AO5" s="17"/>
      <c r="AP5" s="17"/>
    </row>
    <row r="6" spans="1:42" s="43" customFormat="1" ht="28.5" customHeight="1" x14ac:dyDescent="0.2">
      <c r="A6" s="24"/>
      <c r="B6" s="27" t="s">
        <v>4</v>
      </c>
      <c r="C6" s="28" t="s">
        <v>5</v>
      </c>
      <c r="D6" s="29" t="s">
        <v>6</v>
      </c>
      <c r="E6" s="30" t="s">
        <v>7</v>
      </c>
      <c r="F6" s="31" t="s">
        <v>8</v>
      </c>
      <c r="G6" s="32" t="s">
        <v>9</v>
      </c>
      <c r="H6" s="28" t="s">
        <v>10</v>
      </c>
      <c r="I6" s="32" t="s">
        <v>11</v>
      </c>
      <c r="J6" s="33" t="s">
        <v>12</v>
      </c>
      <c r="K6" s="32" t="s">
        <v>13</v>
      </c>
      <c r="L6" s="32" t="s">
        <v>14</v>
      </c>
      <c r="M6" s="28" t="s">
        <v>15</v>
      </c>
      <c r="N6" s="28" t="s">
        <v>16</v>
      </c>
      <c r="O6" s="34" t="s">
        <v>17</v>
      </c>
      <c r="P6" s="35" t="s">
        <v>18</v>
      </c>
      <c r="Q6" s="28" t="s">
        <v>19</v>
      </c>
      <c r="R6" s="28" t="s">
        <v>20</v>
      </c>
      <c r="S6" s="28" t="s">
        <v>21</v>
      </c>
      <c r="T6" s="32" t="s">
        <v>22</v>
      </c>
      <c r="U6" s="32" t="s">
        <v>23</v>
      </c>
      <c r="V6" s="28" t="s">
        <v>24</v>
      </c>
      <c r="W6" s="28" t="s">
        <v>25</v>
      </c>
      <c r="X6" s="32" t="s">
        <v>26</v>
      </c>
      <c r="Y6" s="32" t="s">
        <v>27</v>
      </c>
      <c r="Z6" s="36"/>
      <c r="AA6" s="37" t="s">
        <v>28</v>
      </c>
      <c r="AB6" s="38" t="s">
        <v>29</v>
      </c>
      <c r="AC6" s="38" t="s">
        <v>30</v>
      </c>
      <c r="AD6" s="39" t="s">
        <v>31</v>
      </c>
      <c r="AE6" s="38" t="s">
        <v>32</v>
      </c>
      <c r="AF6" s="40" t="s">
        <v>33</v>
      </c>
      <c r="AG6" s="41" t="s">
        <v>34</v>
      </c>
      <c r="AH6" s="40" t="s">
        <v>35</v>
      </c>
      <c r="AI6" s="40" t="s">
        <v>36</v>
      </c>
      <c r="AJ6" s="42" t="s">
        <v>37</v>
      </c>
      <c r="AK6" s="38" t="s">
        <v>38</v>
      </c>
      <c r="AL6" s="40" t="s">
        <v>39</v>
      </c>
      <c r="AM6" s="40" t="s">
        <v>40</v>
      </c>
      <c r="AN6" s="40" t="s">
        <v>41</v>
      </c>
      <c r="AO6" s="40" t="s">
        <v>42</v>
      </c>
    </row>
    <row r="7" spans="1:42" s="44" customFormat="1" ht="19.5" hidden="1" customHeight="1" x14ac:dyDescent="0.25">
      <c r="B7" s="45" t="s">
        <v>60</v>
      </c>
      <c r="C7" s="46">
        <v>43444</v>
      </c>
      <c r="D7" s="47" t="s">
        <v>53</v>
      </c>
      <c r="E7" s="48">
        <v>24.75</v>
      </c>
      <c r="F7" s="57">
        <v>1510</v>
      </c>
      <c r="G7" s="47" t="s">
        <v>55</v>
      </c>
      <c r="H7" s="50">
        <v>9925764758</v>
      </c>
      <c r="I7" s="51" t="s">
        <v>61</v>
      </c>
      <c r="J7" s="46">
        <v>43498</v>
      </c>
      <c r="K7" s="50" t="s">
        <v>62</v>
      </c>
      <c r="L7" s="47" t="s">
        <v>63</v>
      </c>
      <c r="M7" s="46"/>
      <c r="N7" s="52"/>
      <c r="O7" s="46">
        <v>43511</v>
      </c>
      <c r="P7" s="53">
        <v>14</v>
      </c>
      <c r="Q7" s="46">
        <f t="shared" ref="Q7" si="0">O7+P7</f>
        <v>43525</v>
      </c>
      <c r="R7" s="46">
        <v>43512</v>
      </c>
      <c r="S7" s="50" t="s">
        <v>45</v>
      </c>
      <c r="T7" s="51" t="s">
        <v>45</v>
      </c>
      <c r="U7" s="51"/>
      <c r="V7" s="51"/>
      <c r="W7" s="51"/>
      <c r="X7" s="51"/>
      <c r="Y7" s="51"/>
      <c r="AA7" s="12" t="s">
        <v>2</v>
      </c>
      <c r="AB7" s="12"/>
      <c r="AC7" s="12"/>
      <c r="AD7" s="12"/>
      <c r="AE7" s="12"/>
      <c r="AF7" s="54" t="s">
        <v>58</v>
      </c>
      <c r="AG7" s="12" t="s">
        <v>64</v>
      </c>
      <c r="AH7" s="12"/>
      <c r="AI7" s="55"/>
      <c r="AJ7" s="12"/>
      <c r="AK7" s="12"/>
      <c r="AL7" s="56">
        <f t="shared" ref="AL7" si="1">+(AK7+AB7)/E7/1000</f>
        <v>0</v>
      </c>
      <c r="AM7" s="12"/>
      <c r="AN7" s="12"/>
      <c r="AO7" s="12"/>
    </row>
    <row r="8" spans="1:42" s="44" customFormat="1" ht="23.25" hidden="1" customHeight="1" x14ac:dyDescent="0.25">
      <c r="B8" s="45">
        <v>48301</v>
      </c>
      <c r="C8" s="46">
        <v>43480</v>
      </c>
      <c r="D8" s="47" t="s">
        <v>65</v>
      </c>
      <c r="E8" s="48">
        <v>45</v>
      </c>
      <c r="F8" s="57" t="s">
        <v>66</v>
      </c>
      <c r="G8" s="47" t="s">
        <v>67</v>
      </c>
      <c r="H8" s="50" t="s">
        <v>68</v>
      </c>
      <c r="I8" s="51" t="s">
        <v>69</v>
      </c>
      <c r="J8" s="46">
        <v>43499</v>
      </c>
      <c r="K8" s="50" t="s">
        <v>70</v>
      </c>
      <c r="L8" s="47" t="s">
        <v>71</v>
      </c>
      <c r="M8" s="46">
        <v>43530</v>
      </c>
      <c r="N8" s="52" t="s">
        <v>45</v>
      </c>
      <c r="O8" s="46">
        <v>43530</v>
      </c>
      <c r="P8" s="53">
        <v>14</v>
      </c>
      <c r="Q8" s="46">
        <f>O8+P8</f>
        <v>43544</v>
      </c>
      <c r="R8" s="46">
        <v>43517</v>
      </c>
      <c r="S8" s="50" t="s">
        <v>45</v>
      </c>
      <c r="T8" s="51" t="s">
        <v>45</v>
      </c>
      <c r="U8" s="51"/>
      <c r="V8" s="51"/>
      <c r="W8" s="51"/>
      <c r="X8" s="51"/>
      <c r="Y8" s="51"/>
      <c r="AA8" s="12" t="s">
        <v>2</v>
      </c>
      <c r="AB8" s="12"/>
      <c r="AC8" s="12"/>
      <c r="AD8" s="12"/>
      <c r="AE8" s="12"/>
      <c r="AF8" s="54" t="s">
        <v>58</v>
      </c>
      <c r="AG8" s="12" t="s">
        <v>59</v>
      </c>
      <c r="AH8" s="12"/>
      <c r="AI8" s="55"/>
      <c r="AJ8" s="12"/>
      <c r="AK8" s="12"/>
      <c r="AL8" s="56">
        <f>+(AK8+AB8)/E8/1000</f>
        <v>0</v>
      </c>
      <c r="AM8" s="12"/>
      <c r="AN8" s="12"/>
      <c r="AO8" s="12"/>
    </row>
    <row r="9" spans="1:42" s="44" customFormat="1" ht="23.25" hidden="1" customHeight="1" x14ac:dyDescent="0.25">
      <c r="B9" s="45">
        <v>48476</v>
      </c>
      <c r="C9" s="46">
        <v>43489</v>
      </c>
      <c r="D9" s="47" t="s">
        <v>72</v>
      </c>
      <c r="E9" s="48">
        <v>12.5</v>
      </c>
      <c r="F9" s="49">
        <f>35925/E9</f>
        <v>2874</v>
      </c>
      <c r="G9" s="47" t="s">
        <v>73</v>
      </c>
      <c r="H9" s="50" t="s">
        <v>74</v>
      </c>
      <c r="I9" s="50" t="s">
        <v>75</v>
      </c>
      <c r="J9" s="51">
        <v>43495</v>
      </c>
      <c r="K9" s="47" t="s">
        <v>76</v>
      </c>
      <c r="L9" s="50" t="s">
        <v>77</v>
      </c>
      <c r="M9" s="46"/>
      <c r="N9" s="52" t="s">
        <v>45</v>
      </c>
      <c r="O9" s="46"/>
      <c r="P9" s="53">
        <v>14</v>
      </c>
      <c r="Q9" s="46">
        <f t="shared" ref="Q9" si="2">O9+P9</f>
        <v>14</v>
      </c>
      <c r="R9" s="46">
        <v>43517</v>
      </c>
      <c r="S9" s="50" t="s">
        <v>45</v>
      </c>
      <c r="T9" s="51" t="s">
        <v>45</v>
      </c>
      <c r="U9" s="46"/>
      <c r="V9" s="51"/>
      <c r="W9" s="51"/>
      <c r="X9" s="51"/>
      <c r="Y9" s="51"/>
      <c r="AA9" s="12" t="s">
        <v>2</v>
      </c>
      <c r="AB9" s="12"/>
      <c r="AC9" s="12"/>
      <c r="AD9" s="12"/>
      <c r="AE9" s="12"/>
      <c r="AF9" s="54" t="s">
        <v>49</v>
      </c>
      <c r="AG9" s="60" t="s">
        <v>78</v>
      </c>
      <c r="AH9" s="12"/>
      <c r="AI9" s="55"/>
      <c r="AJ9" s="12"/>
      <c r="AK9" s="12"/>
      <c r="AL9" s="56">
        <f t="shared" ref="AL9" si="3">+(AK9+AB9)/E9/1000</f>
        <v>0</v>
      </c>
      <c r="AM9" s="12"/>
      <c r="AN9" s="12"/>
      <c r="AO9" s="12"/>
    </row>
    <row r="10" spans="1:42" s="44" customFormat="1" ht="24.75" hidden="1" customHeight="1" x14ac:dyDescent="0.25">
      <c r="B10" s="45" t="s">
        <v>79</v>
      </c>
      <c r="C10" s="46">
        <v>43438</v>
      </c>
      <c r="D10" s="47" t="s">
        <v>80</v>
      </c>
      <c r="E10" s="48">
        <v>22.5</v>
      </c>
      <c r="F10" s="49" t="s">
        <v>81</v>
      </c>
      <c r="G10" s="45" t="s">
        <v>82</v>
      </c>
      <c r="H10" s="50" t="s">
        <v>83</v>
      </c>
      <c r="I10" s="50" t="s">
        <v>84</v>
      </c>
      <c r="J10" s="51">
        <v>43495</v>
      </c>
      <c r="K10" s="47" t="s">
        <v>85</v>
      </c>
      <c r="L10" s="47" t="s">
        <v>86</v>
      </c>
      <c r="M10" s="51"/>
      <c r="N10" s="52"/>
      <c r="O10" s="51"/>
      <c r="P10" s="53">
        <v>14</v>
      </c>
      <c r="Q10" s="46">
        <f>O10+P10</f>
        <v>14</v>
      </c>
      <c r="R10" s="46">
        <v>43521</v>
      </c>
      <c r="S10" s="50" t="s">
        <v>45</v>
      </c>
      <c r="T10" s="51" t="s">
        <v>45</v>
      </c>
      <c r="U10" s="51"/>
      <c r="V10" s="51"/>
      <c r="W10" s="51"/>
      <c r="X10" s="51"/>
      <c r="Y10" s="51"/>
      <c r="AA10" s="12" t="s">
        <v>2</v>
      </c>
      <c r="AB10" s="12">
        <v>0</v>
      </c>
      <c r="AC10" s="12"/>
      <c r="AD10" s="12"/>
      <c r="AE10" s="12"/>
      <c r="AF10" s="54" t="s">
        <v>87</v>
      </c>
      <c r="AG10" s="12" t="s">
        <v>64</v>
      </c>
      <c r="AH10" s="12"/>
      <c r="AI10" s="55"/>
      <c r="AJ10" s="12"/>
      <c r="AK10" s="12"/>
      <c r="AL10" s="56">
        <f>+(AK10+AB10)/E10/1000</f>
        <v>0</v>
      </c>
      <c r="AM10" s="12"/>
      <c r="AN10" s="12"/>
      <c r="AO10" s="12"/>
    </row>
    <row r="11" spans="1:42" s="44" customFormat="1" ht="24.75" hidden="1" customHeight="1" x14ac:dyDescent="0.25">
      <c r="B11" s="45" t="s">
        <v>223</v>
      </c>
      <c r="C11" s="46">
        <v>43438</v>
      </c>
      <c r="D11" s="47" t="s">
        <v>80</v>
      </c>
      <c r="E11" s="48">
        <f>90-22.5</f>
        <v>67.5</v>
      </c>
      <c r="F11" s="49">
        <v>1950</v>
      </c>
      <c r="G11" s="45" t="s">
        <v>82</v>
      </c>
      <c r="H11" s="50" t="s">
        <v>224</v>
      </c>
      <c r="I11" s="50" t="s">
        <v>225</v>
      </c>
      <c r="J11" s="51">
        <v>43517</v>
      </c>
      <c r="K11" s="47" t="s">
        <v>56</v>
      </c>
      <c r="L11" s="47" t="s">
        <v>86</v>
      </c>
      <c r="M11" s="51"/>
      <c r="N11" s="52"/>
      <c r="O11" s="51"/>
      <c r="P11" s="53">
        <v>14</v>
      </c>
      <c r="Q11" s="46">
        <f>O11+P11</f>
        <v>14</v>
      </c>
      <c r="R11" s="46"/>
      <c r="S11" s="50" t="s">
        <v>45</v>
      </c>
      <c r="T11" s="51" t="s">
        <v>45</v>
      </c>
      <c r="U11" s="51"/>
      <c r="V11" s="51"/>
      <c r="W11" s="51"/>
      <c r="X11" s="51"/>
      <c r="Y11" s="51"/>
      <c r="AA11" s="12" t="s">
        <v>91</v>
      </c>
      <c r="AB11" s="12">
        <v>0</v>
      </c>
      <c r="AC11" s="12"/>
      <c r="AD11" s="12"/>
      <c r="AE11" s="12"/>
      <c r="AF11" s="54" t="s">
        <v>87</v>
      </c>
      <c r="AG11" s="12" t="s">
        <v>64</v>
      </c>
      <c r="AH11" s="12"/>
      <c r="AI11" s="55"/>
      <c r="AJ11" s="12"/>
      <c r="AK11" s="12"/>
      <c r="AL11" s="56">
        <f>+(AK11+AB11)/E11/1000</f>
        <v>0</v>
      </c>
      <c r="AM11" s="12"/>
      <c r="AN11" s="12"/>
      <c r="AO11" s="12"/>
    </row>
    <row r="12" spans="1:42" s="44" customFormat="1" ht="24" hidden="1" customHeight="1" x14ac:dyDescent="0.25">
      <c r="B12" s="18" t="s">
        <v>88</v>
      </c>
      <c r="C12" s="62"/>
      <c r="D12" s="63"/>
      <c r="E12" s="64"/>
      <c r="F12" s="73"/>
      <c r="G12" s="74"/>
      <c r="H12" s="66"/>
      <c r="I12" s="66"/>
      <c r="J12" s="62"/>
      <c r="K12" s="63"/>
      <c r="L12" s="66"/>
      <c r="M12" s="62"/>
      <c r="N12" s="68"/>
      <c r="O12" s="62"/>
      <c r="P12" s="66"/>
      <c r="Q12" s="62"/>
      <c r="R12" s="62"/>
      <c r="S12" s="66"/>
      <c r="T12" s="67"/>
      <c r="U12" s="67"/>
      <c r="V12" s="67"/>
      <c r="W12" s="67"/>
      <c r="X12" s="67"/>
      <c r="Y12" s="67"/>
      <c r="AA12" s="69"/>
      <c r="AB12" s="69"/>
      <c r="AC12" s="69"/>
      <c r="AD12" s="69"/>
      <c r="AE12" s="69"/>
      <c r="AF12" s="70"/>
      <c r="AG12" s="69"/>
      <c r="AH12" s="69"/>
      <c r="AI12" s="71"/>
      <c r="AJ12" s="69"/>
      <c r="AK12" s="69"/>
      <c r="AL12" s="72"/>
      <c r="AM12" s="69"/>
      <c r="AN12" s="69"/>
      <c r="AO12" s="69"/>
    </row>
    <row r="13" spans="1:42" s="44" customFormat="1" ht="23.25" hidden="1" customHeight="1" x14ac:dyDescent="0.25">
      <c r="B13" s="45">
        <v>47509</v>
      </c>
      <c r="C13" s="46">
        <v>43433</v>
      </c>
      <c r="D13" s="47" t="s">
        <v>93</v>
      </c>
      <c r="E13" s="48">
        <v>2.4</v>
      </c>
      <c r="F13" s="49">
        <v>2300</v>
      </c>
      <c r="G13" s="47" t="s">
        <v>94</v>
      </c>
      <c r="H13" s="50" t="s">
        <v>95</v>
      </c>
      <c r="I13" s="51" t="s">
        <v>96</v>
      </c>
      <c r="J13" s="46">
        <v>43499</v>
      </c>
      <c r="K13" s="50" t="s">
        <v>97</v>
      </c>
      <c r="L13" s="47" t="s">
        <v>98</v>
      </c>
      <c r="M13" s="46">
        <v>43514</v>
      </c>
      <c r="N13" s="52"/>
      <c r="O13" s="46"/>
      <c r="P13" s="53">
        <v>14</v>
      </c>
      <c r="Q13" s="46">
        <f t="shared" ref="Q13:Q15" si="4">O13+P13</f>
        <v>14</v>
      </c>
      <c r="R13" s="46">
        <v>43493</v>
      </c>
      <c r="S13" s="50" t="s">
        <v>45</v>
      </c>
      <c r="T13" s="51" t="s">
        <v>45</v>
      </c>
      <c r="U13" s="51"/>
      <c r="V13" s="51"/>
      <c r="W13" s="51"/>
      <c r="X13" s="51"/>
      <c r="Y13" s="51"/>
      <c r="AA13" s="12" t="s">
        <v>91</v>
      </c>
      <c r="AB13" s="12"/>
      <c r="AC13" s="12"/>
      <c r="AD13" s="12"/>
      <c r="AE13" s="12"/>
      <c r="AF13" s="54" t="s">
        <v>99</v>
      </c>
      <c r="AG13" s="12"/>
      <c r="AH13" s="12"/>
      <c r="AI13" s="55"/>
      <c r="AJ13" s="12"/>
      <c r="AK13" s="12"/>
      <c r="AL13" s="56">
        <f>+(AK13+AB13)/E13/1000</f>
        <v>0</v>
      </c>
      <c r="AM13" s="12"/>
      <c r="AN13" s="12"/>
      <c r="AO13" s="12"/>
    </row>
    <row r="14" spans="1:42" s="44" customFormat="1" ht="23.25" hidden="1" customHeight="1" x14ac:dyDescent="0.25">
      <c r="B14" s="45" t="s">
        <v>106</v>
      </c>
      <c r="C14" s="46">
        <v>43490</v>
      </c>
      <c r="D14" s="47" t="s">
        <v>72</v>
      </c>
      <c r="E14" s="48">
        <v>20</v>
      </c>
      <c r="F14" s="49">
        <v>2410</v>
      </c>
      <c r="G14" s="47" t="s">
        <v>107</v>
      </c>
      <c r="H14" s="50" t="s">
        <v>108</v>
      </c>
      <c r="I14" s="50" t="s">
        <v>109</v>
      </c>
      <c r="J14" s="51">
        <v>43502</v>
      </c>
      <c r="K14" s="47" t="s">
        <v>110</v>
      </c>
      <c r="L14" s="50" t="s">
        <v>111</v>
      </c>
      <c r="M14" s="46"/>
      <c r="N14" s="52" t="s">
        <v>45</v>
      </c>
      <c r="O14" s="46"/>
      <c r="P14" s="53">
        <v>14</v>
      </c>
      <c r="Q14" s="46">
        <f t="shared" si="4"/>
        <v>14</v>
      </c>
      <c r="R14" s="46">
        <v>43517</v>
      </c>
      <c r="S14" s="50" t="s">
        <v>45</v>
      </c>
      <c r="T14" s="51" t="s">
        <v>45</v>
      </c>
      <c r="U14" s="46"/>
      <c r="V14" s="51"/>
      <c r="W14" s="51"/>
      <c r="X14" s="51"/>
      <c r="Y14" s="51"/>
      <c r="AA14" s="12" t="s">
        <v>91</v>
      </c>
      <c r="AB14" s="12"/>
      <c r="AC14" s="12"/>
      <c r="AD14" s="12"/>
      <c r="AE14" s="12"/>
      <c r="AF14" s="54" t="s">
        <v>49</v>
      </c>
      <c r="AG14" s="60" t="s">
        <v>78</v>
      </c>
      <c r="AH14" s="12"/>
      <c r="AI14" s="55"/>
      <c r="AJ14" s="12"/>
      <c r="AK14" s="12"/>
      <c r="AL14" s="56">
        <f t="shared" ref="AL14:AL15" si="5">+(AK14+AB14)/E14/1000</f>
        <v>0</v>
      </c>
      <c r="AM14" s="12"/>
      <c r="AN14" s="12"/>
      <c r="AO14" s="12"/>
    </row>
    <row r="15" spans="1:42" s="44" customFormat="1" ht="19.5" hidden="1" customHeight="1" x14ac:dyDescent="0.25">
      <c r="B15" s="45">
        <v>48318</v>
      </c>
      <c r="C15" s="46">
        <v>43481</v>
      </c>
      <c r="D15" s="47" t="s">
        <v>50</v>
      </c>
      <c r="E15" s="48">
        <v>15</v>
      </c>
      <c r="F15" s="57">
        <v>4200</v>
      </c>
      <c r="G15" s="59" t="s">
        <v>51</v>
      </c>
      <c r="H15" s="50">
        <v>1000178918</v>
      </c>
      <c r="I15" s="50" t="s">
        <v>112</v>
      </c>
      <c r="J15" s="46">
        <v>43502</v>
      </c>
      <c r="K15" s="47" t="s">
        <v>113</v>
      </c>
      <c r="L15" s="50" t="s">
        <v>77</v>
      </c>
      <c r="M15" s="46"/>
      <c r="N15" s="46"/>
      <c r="O15" s="46"/>
      <c r="P15" s="53">
        <v>14</v>
      </c>
      <c r="Q15" s="46">
        <f t="shared" si="4"/>
        <v>14</v>
      </c>
      <c r="R15" s="46"/>
      <c r="S15" s="50" t="s">
        <v>45</v>
      </c>
      <c r="T15" s="51" t="s">
        <v>45</v>
      </c>
      <c r="U15" s="51"/>
      <c r="V15" s="51"/>
      <c r="W15" s="51"/>
      <c r="X15" s="51"/>
      <c r="Y15" s="51"/>
      <c r="AA15" s="12" t="s">
        <v>91</v>
      </c>
      <c r="AB15" s="12">
        <v>0</v>
      </c>
      <c r="AC15" s="12"/>
      <c r="AD15" s="12"/>
      <c r="AE15" s="12"/>
      <c r="AF15" s="54" t="s">
        <v>52</v>
      </c>
      <c r="AG15" s="12"/>
      <c r="AH15" s="12"/>
      <c r="AI15" s="55"/>
      <c r="AJ15" s="12"/>
      <c r="AK15" s="12"/>
      <c r="AL15" s="56">
        <f t="shared" si="5"/>
        <v>0</v>
      </c>
      <c r="AM15" s="12"/>
      <c r="AN15" s="12"/>
      <c r="AO15" s="12"/>
    </row>
    <row r="16" spans="1:42" s="44" customFormat="1" ht="30.75" hidden="1" customHeight="1" x14ac:dyDescent="0.25">
      <c r="B16" s="45">
        <v>48292</v>
      </c>
      <c r="C16" s="46">
        <v>43480</v>
      </c>
      <c r="D16" s="47" t="s">
        <v>89</v>
      </c>
      <c r="E16" s="48">
        <v>14</v>
      </c>
      <c r="F16" s="49">
        <v>6500</v>
      </c>
      <c r="G16" s="47" t="s">
        <v>90</v>
      </c>
      <c r="H16" s="50">
        <v>9012002512</v>
      </c>
      <c r="I16" s="50" t="s">
        <v>114</v>
      </c>
      <c r="J16" s="51">
        <v>43508</v>
      </c>
      <c r="K16" s="47" t="s">
        <v>115</v>
      </c>
      <c r="L16" s="50" t="s">
        <v>116</v>
      </c>
      <c r="M16" s="51"/>
      <c r="N16" s="52" t="s">
        <v>45</v>
      </c>
      <c r="O16" s="51"/>
      <c r="P16" s="53">
        <v>14</v>
      </c>
      <c r="Q16" s="46">
        <f>O16+P16</f>
        <v>14</v>
      </c>
      <c r="R16" s="46">
        <v>43524</v>
      </c>
      <c r="S16" s="50" t="s">
        <v>45</v>
      </c>
      <c r="T16" s="51" t="s">
        <v>45</v>
      </c>
      <c r="U16" s="51"/>
      <c r="V16" s="51"/>
      <c r="W16" s="51"/>
      <c r="X16" s="51"/>
      <c r="Y16" s="51"/>
      <c r="AA16" s="75" t="s">
        <v>91</v>
      </c>
      <c r="AB16" s="12">
        <v>0</v>
      </c>
      <c r="AC16" s="12"/>
      <c r="AD16" s="12"/>
      <c r="AE16" s="12"/>
      <c r="AF16" s="54" t="s">
        <v>92</v>
      </c>
      <c r="AG16" s="12"/>
      <c r="AH16" s="12"/>
      <c r="AI16" s="55"/>
      <c r="AJ16" s="12"/>
      <c r="AK16" s="12"/>
      <c r="AL16" s="56">
        <f>+(AK16+AB16)/E16/1000</f>
        <v>0</v>
      </c>
      <c r="AM16" s="12"/>
      <c r="AN16" s="12"/>
      <c r="AO16" s="12"/>
    </row>
    <row r="17" spans="2:41" s="44" customFormat="1" ht="23.25" hidden="1" customHeight="1" x14ac:dyDescent="0.25">
      <c r="B17" s="45">
        <v>47047</v>
      </c>
      <c r="C17" s="46">
        <v>43414</v>
      </c>
      <c r="D17" s="47" t="s">
        <v>117</v>
      </c>
      <c r="E17" s="48">
        <v>64</v>
      </c>
      <c r="F17" s="49">
        <v>1660</v>
      </c>
      <c r="G17" s="47" t="s">
        <v>118</v>
      </c>
      <c r="H17" s="50" t="s">
        <v>119</v>
      </c>
      <c r="I17" s="51" t="s">
        <v>120</v>
      </c>
      <c r="J17" s="51">
        <v>43514</v>
      </c>
      <c r="K17" s="50" t="s">
        <v>121</v>
      </c>
      <c r="L17" s="76" t="s">
        <v>71</v>
      </c>
      <c r="M17" s="46"/>
      <c r="N17" s="52"/>
      <c r="O17" s="51"/>
      <c r="P17" s="53">
        <v>14</v>
      </c>
      <c r="Q17" s="46">
        <f>O17+P17</f>
        <v>14</v>
      </c>
      <c r="R17" s="46">
        <v>43524</v>
      </c>
      <c r="S17" s="50" t="s">
        <v>45</v>
      </c>
      <c r="T17" s="51" t="s">
        <v>45</v>
      </c>
      <c r="U17" s="51"/>
      <c r="V17" s="51"/>
      <c r="W17" s="51"/>
      <c r="X17" s="51"/>
      <c r="Y17" s="51"/>
      <c r="AA17" s="12" t="s">
        <v>91</v>
      </c>
      <c r="AB17" s="12"/>
      <c r="AC17" s="12"/>
      <c r="AD17" s="12"/>
      <c r="AE17" s="12">
        <v>0</v>
      </c>
      <c r="AF17" s="54" t="s">
        <v>122</v>
      </c>
      <c r="AG17" s="54" t="s">
        <v>123</v>
      </c>
      <c r="AH17" s="12"/>
      <c r="AI17" s="55"/>
      <c r="AJ17" s="12"/>
      <c r="AK17" s="12"/>
      <c r="AL17" s="56">
        <f>+(AK17+AB17)/E17/1000</f>
        <v>0</v>
      </c>
      <c r="AM17" s="12"/>
      <c r="AN17" s="12"/>
      <c r="AO17" s="12"/>
    </row>
    <row r="18" spans="2:41" s="44" customFormat="1" ht="23.25" hidden="1" customHeight="1" x14ac:dyDescent="0.25">
      <c r="B18" s="45">
        <v>48467</v>
      </c>
      <c r="C18" s="46">
        <v>43489</v>
      </c>
      <c r="D18" s="47" t="s">
        <v>124</v>
      </c>
      <c r="E18" s="48">
        <v>49.5</v>
      </c>
      <c r="F18" s="49">
        <v>1490</v>
      </c>
      <c r="G18" s="47" t="s">
        <v>125</v>
      </c>
      <c r="H18" s="50">
        <v>9000504830</v>
      </c>
      <c r="I18" s="51" t="s">
        <v>126</v>
      </c>
      <c r="J18" s="46">
        <v>43515</v>
      </c>
      <c r="K18" s="50" t="s">
        <v>70</v>
      </c>
      <c r="L18" s="47" t="s">
        <v>57</v>
      </c>
      <c r="M18" s="46"/>
      <c r="N18" s="52"/>
      <c r="O18" s="46"/>
      <c r="P18" s="53">
        <v>14</v>
      </c>
      <c r="Q18" s="46">
        <f>O18+P18</f>
        <v>14</v>
      </c>
      <c r="R18" s="46"/>
      <c r="S18" s="50" t="s">
        <v>45</v>
      </c>
      <c r="T18" s="51" t="s">
        <v>45</v>
      </c>
      <c r="U18" s="46"/>
      <c r="V18" s="51"/>
      <c r="W18" s="51"/>
      <c r="X18" s="51"/>
      <c r="Y18" s="51"/>
      <c r="AA18" s="12" t="s">
        <v>91</v>
      </c>
      <c r="AB18" s="12"/>
      <c r="AC18" s="12"/>
      <c r="AD18" s="12"/>
      <c r="AE18" s="12"/>
      <c r="AF18" s="54"/>
      <c r="AG18" s="12"/>
      <c r="AH18" s="12"/>
      <c r="AI18" s="55"/>
      <c r="AJ18" s="12"/>
      <c r="AK18" s="12"/>
      <c r="AL18" s="56">
        <f>+(AK18+AB18)/E18/1000</f>
        <v>0</v>
      </c>
      <c r="AM18" s="12"/>
      <c r="AN18" s="12"/>
      <c r="AO18" s="12"/>
    </row>
    <row r="19" spans="2:41" s="44" customFormat="1" ht="23.25" hidden="1" customHeight="1" x14ac:dyDescent="0.25">
      <c r="B19" s="45" t="s">
        <v>127</v>
      </c>
      <c r="C19" s="46">
        <v>43490</v>
      </c>
      <c r="D19" s="47" t="s">
        <v>124</v>
      </c>
      <c r="E19" s="48">
        <v>12</v>
      </c>
      <c r="F19" s="49">
        <f>24915/E19</f>
        <v>2076.25</v>
      </c>
      <c r="G19" s="47" t="s">
        <v>128</v>
      </c>
      <c r="H19" s="50">
        <v>9000489241</v>
      </c>
      <c r="I19" s="51" t="s">
        <v>129</v>
      </c>
      <c r="J19" s="46">
        <v>43507</v>
      </c>
      <c r="K19" s="50" t="s">
        <v>130</v>
      </c>
      <c r="L19" s="50" t="s">
        <v>77</v>
      </c>
      <c r="M19" s="46"/>
      <c r="N19" s="52"/>
      <c r="O19" s="46"/>
      <c r="P19" s="53">
        <v>14</v>
      </c>
      <c r="Q19" s="46">
        <f>O19+P19</f>
        <v>14</v>
      </c>
      <c r="R19" s="46"/>
      <c r="S19" s="50" t="s">
        <v>45</v>
      </c>
      <c r="T19" s="51" t="s">
        <v>45</v>
      </c>
      <c r="U19" s="46"/>
      <c r="V19" s="51"/>
      <c r="W19" s="51"/>
      <c r="X19" s="51"/>
      <c r="Y19" s="51"/>
      <c r="AA19" s="12" t="s">
        <v>131</v>
      </c>
      <c r="AB19" s="12"/>
      <c r="AC19" s="12"/>
      <c r="AD19" s="12"/>
      <c r="AE19" s="12"/>
      <c r="AF19" s="54"/>
      <c r="AG19" s="12"/>
      <c r="AH19" s="12"/>
      <c r="AI19" s="55"/>
      <c r="AJ19" s="12"/>
      <c r="AK19" s="12"/>
      <c r="AL19" s="56">
        <f>+(AK19+AB19)/E19/1000</f>
        <v>0</v>
      </c>
      <c r="AM19" s="12"/>
      <c r="AN19" s="12"/>
      <c r="AO19" s="12"/>
    </row>
    <row r="20" spans="2:41" s="44" customFormat="1" ht="23.25" hidden="1" customHeight="1" x14ac:dyDescent="0.25">
      <c r="B20" s="61"/>
      <c r="C20" s="62"/>
      <c r="D20" s="63"/>
      <c r="E20" s="64"/>
      <c r="F20" s="65"/>
      <c r="G20" s="63"/>
      <c r="H20" s="66"/>
      <c r="I20" s="67"/>
      <c r="J20" s="62"/>
      <c r="K20" s="66"/>
      <c r="L20" s="63"/>
      <c r="M20" s="62"/>
      <c r="N20" s="68"/>
      <c r="O20" s="62"/>
      <c r="P20" s="66"/>
      <c r="Q20" s="62"/>
      <c r="R20" s="62"/>
      <c r="S20" s="66"/>
      <c r="T20" s="67"/>
      <c r="U20" s="62"/>
      <c r="V20" s="67"/>
      <c r="W20" s="67"/>
      <c r="X20" s="67"/>
      <c r="Y20" s="67"/>
      <c r="AA20" s="69"/>
      <c r="AB20" s="69"/>
      <c r="AC20" s="69"/>
      <c r="AD20" s="69"/>
      <c r="AE20" s="69"/>
      <c r="AF20" s="70"/>
      <c r="AG20" s="69"/>
      <c r="AH20" s="69"/>
      <c r="AI20" s="71"/>
      <c r="AJ20" s="69"/>
      <c r="AK20" s="69"/>
      <c r="AL20" s="72"/>
      <c r="AM20" s="69"/>
      <c r="AN20" s="69"/>
      <c r="AO20" s="69"/>
    </row>
    <row r="21" spans="2:41" s="44" customFormat="1" ht="30.75" hidden="1" customHeight="1" x14ac:dyDescent="0.25">
      <c r="B21" s="18" t="s">
        <v>132</v>
      </c>
      <c r="C21" s="62"/>
      <c r="D21" s="63"/>
      <c r="E21" s="64"/>
      <c r="F21" s="65"/>
      <c r="G21" s="74"/>
      <c r="H21" s="66"/>
      <c r="I21" s="66"/>
      <c r="J21" s="67"/>
      <c r="K21" s="68"/>
      <c r="L21" s="77"/>
      <c r="M21" s="68"/>
      <c r="N21" s="67"/>
      <c r="O21" s="67"/>
      <c r="P21" s="66"/>
      <c r="Q21" s="67"/>
      <c r="R21" s="66"/>
      <c r="S21" s="67"/>
      <c r="T21" s="66"/>
      <c r="U21" s="67"/>
      <c r="V21" s="66"/>
      <c r="W21" s="67"/>
      <c r="X21" s="66"/>
      <c r="Y21" s="67"/>
      <c r="AA21" s="69"/>
      <c r="AB21" s="69"/>
      <c r="AC21" s="69"/>
      <c r="AD21" s="69"/>
      <c r="AE21" s="69"/>
      <c r="AF21" s="70"/>
      <c r="AG21" s="78"/>
      <c r="AH21" s="69"/>
      <c r="AI21" s="71"/>
      <c r="AJ21" s="69"/>
      <c r="AK21" s="69"/>
      <c r="AL21" s="69"/>
      <c r="AM21" s="69"/>
      <c r="AN21" s="69"/>
      <c r="AO21" s="69"/>
    </row>
    <row r="22" spans="2:41" s="44" customFormat="1" ht="23.25" hidden="1" customHeight="1" x14ac:dyDescent="0.25">
      <c r="B22" s="45">
        <v>47650</v>
      </c>
      <c r="C22" s="46">
        <v>43439</v>
      </c>
      <c r="D22" s="47" t="s">
        <v>53</v>
      </c>
      <c r="E22" s="48">
        <f>19.25+5.5</f>
        <v>24.75</v>
      </c>
      <c r="F22" s="57">
        <v>1510</v>
      </c>
      <c r="G22" s="47" t="s">
        <v>135</v>
      </c>
      <c r="H22" s="50">
        <v>9925763840</v>
      </c>
      <c r="I22" s="51" t="s">
        <v>136</v>
      </c>
      <c r="J22" s="46">
        <v>43476</v>
      </c>
      <c r="K22" s="50" t="s">
        <v>137</v>
      </c>
      <c r="L22" s="47" t="s">
        <v>63</v>
      </c>
      <c r="M22" s="46">
        <v>43504</v>
      </c>
      <c r="N22" s="52"/>
      <c r="O22" s="46"/>
      <c r="P22" s="53">
        <v>14</v>
      </c>
      <c r="Q22" s="46">
        <f t="shared" ref="Q22:Q30" si="6">O22+P22</f>
        <v>14</v>
      </c>
      <c r="R22" s="46">
        <v>43493</v>
      </c>
      <c r="S22" s="50" t="s">
        <v>45</v>
      </c>
      <c r="T22" s="51">
        <v>43518</v>
      </c>
      <c r="U22" s="51"/>
      <c r="V22" s="51"/>
      <c r="W22" s="51"/>
      <c r="X22" s="51"/>
      <c r="Y22" s="51"/>
      <c r="AA22" s="12" t="s">
        <v>134</v>
      </c>
      <c r="AB22" s="12">
        <f>1888+101560.24+7080</f>
        <v>110528.24</v>
      </c>
      <c r="AC22" s="12"/>
      <c r="AD22" s="12"/>
      <c r="AE22" s="12"/>
      <c r="AF22" s="54" t="s">
        <v>58</v>
      </c>
      <c r="AG22" s="12"/>
      <c r="AH22" s="12"/>
      <c r="AI22" s="55"/>
      <c r="AJ22" s="12"/>
      <c r="AK22" s="12"/>
      <c r="AL22" s="56">
        <f t="shared" ref="AL22:AL23" si="7">+(AK22+AB22)/E22/1000</f>
        <v>4.4657874747474748</v>
      </c>
      <c r="AM22" s="12"/>
      <c r="AN22" s="12"/>
      <c r="AO22" s="12"/>
    </row>
    <row r="23" spans="2:41" s="44" customFormat="1" ht="23.25" hidden="1" customHeight="1" x14ac:dyDescent="0.25">
      <c r="B23" s="45" t="s">
        <v>138</v>
      </c>
      <c r="C23" s="46">
        <v>43483</v>
      </c>
      <c r="D23" s="47" t="s">
        <v>53</v>
      </c>
      <c r="E23" s="48">
        <v>49.5</v>
      </c>
      <c r="F23" s="57" t="s">
        <v>54</v>
      </c>
      <c r="G23" s="47" t="s">
        <v>55</v>
      </c>
      <c r="H23" s="50">
        <v>9925763703</v>
      </c>
      <c r="I23" s="51" t="s">
        <v>139</v>
      </c>
      <c r="J23" s="46">
        <v>43470</v>
      </c>
      <c r="K23" s="50" t="s">
        <v>140</v>
      </c>
      <c r="L23" s="47" t="s">
        <v>63</v>
      </c>
      <c r="M23" s="46">
        <v>43498</v>
      </c>
      <c r="N23" s="52"/>
      <c r="O23" s="46"/>
      <c r="P23" s="53">
        <v>14</v>
      </c>
      <c r="Q23" s="46">
        <f t="shared" si="6"/>
        <v>14</v>
      </c>
      <c r="R23" s="46">
        <v>43493</v>
      </c>
      <c r="S23" s="50" t="s">
        <v>45</v>
      </c>
      <c r="T23" s="51">
        <v>43517</v>
      </c>
      <c r="U23" s="51"/>
      <c r="V23" s="51"/>
      <c r="W23" s="51"/>
      <c r="X23" s="51"/>
      <c r="Y23" s="51"/>
      <c r="AA23" s="12" t="s">
        <v>134</v>
      </c>
      <c r="AB23" s="12">
        <f>249933.44+1652</f>
        <v>251585.44</v>
      </c>
      <c r="AC23" s="12"/>
      <c r="AD23" s="12"/>
      <c r="AE23" s="12"/>
      <c r="AF23" s="54" t="s">
        <v>58</v>
      </c>
      <c r="AG23" s="12"/>
      <c r="AH23" s="12"/>
      <c r="AI23" s="55"/>
      <c r="AJ23" s="12"/>
      <c r="AK23" s="12"/>
      <c r="AL23" s="56">
        <f t="shared" si="7"/>
        <v>5.0825341414141416</v>
      </c>
      <c r="AM23" s="12"/>
      <c r="AN23" s="12"/>
      <c r="AO23" s="12"/>
    </row>
    <row r="24" spans="2:41" s="44" customFormat="1" ht="23.25" hidden="1" customHeight="1" x14ac:dyDescent="0.25">
      <c r="B24" s="79" t="s">
        <v>144</v>
      </c>
      <c r="C24" s="80">
        <v>43475</v>
      </c>
      <c r="D24" s="79" t="s">
        <v>141</v>
      </c>
      <c r="E24" s="81">
        <v>24.75</v>
      </c>
      <c r="F24" s="82">
        <v>1280</v>
      </c>
      <c r="G24" s="79" t="s">
        <v>142</v>
      </c>
      <c r="H24" s="83">
        <v>912956762</v>
      </c>
      <c r="I24" s="83" t="s">
        <v>145</v>
      </c>
      <c r="J24" s="80">
        <v>43471</v>
      </c>
      <c r="K24" s="79" t="s">
        <v>146</v>
      </c>
      <c r="L24" s="83" t="s">
        <v>143</v>
      </c>
      <c r="M24" s="46"/>
      <c r="N24" s="52"/>
      <c r="O24" s="46"/>
      <c r="P24" s="53">
        <v>14</v>
      </c>
      <c r="Q24" s="46">
        <f t="shared" si="6"/>
        <v>14</v>
      </c>
      <c r="R24" s="46">
        <v>43487</v>
      </c>
      <c r="S24" s="50" t="s">
        <v>45</v>
      </c>
      <c r="T24" s="51" t="s">
        <v>45</v>
      </c>
      <c r="U24" s="51"/>
      <c r="V24" s="51"/>
      <c r="W24" s="51"/>
      <c r="X24" s="51"/>
      <c r="Y24" s="51"/>
      <c r="AA24" s="12" t="s">
        <v>134</v>
      </c>
      <c r="AB24" s="12">
        <f>142379.62+1416</f>
        <v>143795.62</v>
      </c>
      <c r="AC24" s="12"/>
      <c r="AD24" s="12"/>
      <c r="AE24" s="12"/>
      <c r="AF24" s="54" t="s">
        <v>58</v>
      </c>
      <c r="AG24" s="84"/>
      <c r="AH24" s="12"/>
      <c r="AI24" s="55"/>
      <c r="AJ24" s="12"/>
      <c r="AK24" s="12"/>
      <c r="AL24" s="56"/>
      <c r="AM24" s="12"/>
      <c r="AN24" s="12"/>
      <c r="AO24" s="12"/>
    </row>
    <row r="25" spans="2:41" s="44" customFormat="1" ht="23.25" hidden="1" customHeight="1" x14ac:dyDescent="0.25">
      <c r="B25" s="85">
        <v>47776</v>
      </c>
      <c r="C25" s="80"/>
      <c r="D25" s="79" t="s">
        <v>141</v>
      </c>
      <c r="E25" s="48">
        <v>11</v>
      </c>
      <c r="F25" s="82">
        <f>15730/E25</f>
        <v>1430</v>
      </c>
      <c r="G25" s="79" t="s">
        <v>147</v>
      </c>
      <c r="H25" s="83">
        <v>912999721</v>
      </c>
      <c r="I25" s="83" t="s">
        <v>148</v>
      </c>
      <c r="J25" s="80">
        <v>43478</v>
      </c>
      <c r="K25" s="79" t="s">
        <v>149</v>
      </c>
      <c r="L25" s="83" t="s">
        <v>143</v>
      </c>
      <c r="M25" s="46"/>
      <c r="N25" s="52"/>
      <c r="O25" s="46"/>
      <c r="P25" s="53">
        <v>14</v>
      </c>
      <c r="Q25" s="46">
        <f t="shared" si="6"/>
        <v>14</v>
      </c>
      <c r="R25" s="46">
        <v>43502</v>
      </c>
      <c r="S25" s="50" t="s">
        <v>45</v>
      </c>
      <c r="T25" s="51" t="s">
        <v>45</v>
      </c>
      <c r="U25" s="51"/>
      <c r="V25" s="51"/>
      <c r="W25" s="51"/>
      <c r="X25" s="51"/>
      <c r="Y25" s="51"/>
      <c r="AA25" s="12" t="s">
        <v>134</v>
      </c>
      <c r="AB25" s="12"/>
      <c r="AC25" s="12"/>
      <c r="AD25" s="12"/>
      <c r="AE25" s="12"/>
      <c r="AF25" s="54" t="s">
        <v>58</v>
      </c>
      <c r="AG25" s="84"/>
      <c r="AH25" s="12"/>
      <c r="AI25" s="55"/>
      <c r="AJ25" s="12"/>
      <c r="AK25" s="12"/>
      <c r="AL25" s="56"/>
      <c r="AM25" s="12"/>
      <c r="AN25" s="12"/>
      <c r="AO25" s="12"/>
    </row>
    <row r="26" spans="2:41" s="44" customFormat="1" ht="24" customHeight="1" x14ac:dyDescent="0.25">
      <c r="B26" s="45">
        <v>46878</v>
      </c>
      <c r="C26" s="46">
        <v>43393</v>
      </c>
      <c r="D26" s="47" t="s">
        <v>151</v>
      </c>
      <c r="E26" s="48">
        <v>18</v>
      </c>
      <c r="F26" s="57">
        <v>1810</v>
      </c>
      <c r="G26" s="59" t="s">
        <v>152</v>
      </c>
      <c r="H26" s="50" t="s">
        <v>153</v>
      </c>
      <c r="I26" s="50" t="s">
        <v>154</v>
      </c>
      <c r="J26" s="46">
        <v>43485</v>
      </c>
      <c r="K26" s="47" t="s">
        <v>155</v>
      </c>
      <c r="L26" s="50" t="s">
        <v>143</v>
      </c>
      <c r="M26" s="46"/>
      <c r="N26" s="52"/>
      <c r="O26" s="46"/>
      <c r="P26" s="53">
        <v>14</v>
      </c>
      <c r="Q26" s="46">
        <f t="shared" si="6"/>
        <v>14</v>
      </c>
      <c r="R26" s="46">
        <v>43501</v>
      </c>
      <c r="S26" s="50" t="s">
        <v>45</v>
      </c>
      <c r="T26" s="51">
        <v>43517</v>
      </c>
      <c r="U26" s="51"/>
      <c r="V26" s="51"/>
      <c r="W26" s="51"/>
      <c r="X26" s="51"/>
      <c r="Y26" s="51"/>
      <c r="AA26" s="12" t="s">
        <v>134</v>
      </c>
      <c r="AB26" s="12">
        <f>111313.48+1416</f>
        <v>112729.48</v>
      </c>
      <c r="AC26" s="12"/>
      <c r="AD26" s="12"/>
      <c r="AE26" s="12"/>
      <c r="AF26" s="54" t="s">
        <v>150</v>
      </c>
      <c r="AG26" s="12"/>
      <c r="AH26" s="12"/>
      <c r="AI26" s="55"/>
      <c r="AJ26" s="12"/>
      <c r="AK26" s="12"/>
      <c r="AL26" s="56"/>
      <c r="AM26" s="12"/>
      <c r="AN26" s="12"/>
      <c r="AO26" s="12"/>
    </row>
    <row r="27" spans="2:41" s="44" customFormat="1" ht="30.75" hidden="1" customHeight="1" x14ac:dyDescent="0.25">
      <c r="B27" s="45" t="s">
        <v>156</v>
      </c>
      <c r="C27" s="46">
        <v>43472</v>
      </c>
      <c r="D27" s="47" t="s">
        <v>157</v>
      </c>
      <c r="E27" s="48">
        <v>24.75</v>
      </c>
      <c r="F27" s="49">
        <v>1430</v>
      </c>
      <c r="G27" s="47" t="s">
        <v>158</v>
      </c>
      <c r="H27" s="50">
        <v>6127010615</v>
      </c>
      <c r="I27" s="58" t="s">
        <v>159</v>
      </c>
      <c r="J27" s="51">
        <v>43496</v>
      </c>
      <c r="K27" s="47" t="s">
        <v>160</v>
      </c>
      <c r="L27" s="50" t="s">
        <v>161</v>
      </c>
      <c r="M27" s="46"/>
      <c r="N27" s="46"/>
      <c r="O27" s="46"/>
      <c r="P27" s="53">
        <v>14</v>
      </c>
      <c r="Q27" s="46">
        <f t="shared" si="6"/>
        <v>14</v>
      </c>
      <c r="R27" s="46">
        <v>43152</v>
      </c>
      <c r="S27" s="50" t="s">
        <v>45</v>
      </c>
      <c r="T27" s="51" t="s">
        <v>45</v>
      </c>
      <c r="U27" s="51"/>
      <c r="V27" s="51"/>
      <c r="W27" s="51"/>
      <c r="X27" s="51"/>
      <c r="Y27" s="51"/>
      <c r="AA27" s="12" t="s">
        <v>134</v>
      </c>
      <c r="AB27" s="12"/>
      <c r="AC27" s="12"/>
      <c r="AD27" s="12"/>
      <c r="AE27" s="12"/>
      <c r="AF27" s="54" t="s">
        <v>162</v>
      </c>
      <c r="AG27" s="12"/>
      <c r="AH27" s="12"/>
      <c r="AI27" s="55"/>
      <c r="AJ27" s="12"/>
      <c r="AK27" s="12"/>
      <c r="AL27" s="56">
        <f t="shared" ref="AL27:AL32" si="8">+(AK27+AB27)/E27/1000</f>
        <v>0</v>
      </c>
      <c r="AM27" s="12"/>
      <c r="AN27" s="12"/>
      <c r="AO27" s="12"/>
    </row>
    <row r="28" spans="2:41" s="44" customFormat="1" ht="23.25" hidden="1" customHeight="1" x14ac:dyDescent="0.25">
      <c r="B28" s="45" t="s">
        <v>163</v>
      </c>
      <c r="C28" s="46">
        <v>43490</v>
      </c>
      <c r="D28" s="47" t="s">
        <v>72</v>
      </c>
      <c r="E28" s="48">
        <v>20</v>
      </c>
      <c r="F28" s="49">
        <v>2410</v>
      </c>
      <c r="G28" s="47" t="s">
        <v>107</v>
      </c>
      <c r="H28" s="50" t="s">
        <v>164</v>
      </c>
      <c r="I28" s="50" t="s">
        <v>165</v>
      </c>
      <c r="J28" s="51">
        <v>43502</v>
      </c>
      <c r="K28" s="47" t="s">
        <v>166</v>
      </c>
      <c r="L28" s="50" t="s">
        <v>77</v>
      </c>
      <c r="M28" s="46"/>
      <c r="N28" s="52" t="s">
        <v>45</v>
      </c>
      <c r="O28" s="46"/>
      <c r="P28" s="53">
        <v>14</v>
      </c>
      <c r="Q28" s="46">
        <f t="shared" si="6"/>
        <v>14</v>
      </c>
      <c r="R28" s="46">
        <v>43152</v>
      </c>
      <c r="S28" s="50" t="s">
        <v>45</v>
      </c>
      <c r="T28" s="51" t="s">
        <v>45</v>
      </c>
      <c r="U28" s="46"/>
      <c r="V28" s="51"/>
      <c r="W28" s="51"/>
      <c r="X28" s="51"/>
      <c r="Y28" s="51"/>
      <c r="AA28" s="12" t="s">
        <v>134</v>
      </c>
      <c r="AB28" s="12"/>
      <c r="AC28" s="12"/>
      <c r="AD28" s="12"/>
      <c r="AE28" s="12"/>
      <c r="AF28" s="54" t="s">
        <v>49</v>
      </c>
      <c r="AG28" s="60" t="s">
        <v>78</v>
      </c>
      <c r="AH28" s="12"/>
      <c r="AI28" s="55"/>
      <c r="AJ28" s="12"/>
      <c r="AK28" s="12"/>
      <c r="AL28" s="56">
        <f t="shared" si="8"/>
        <v>0</v>
      </c>
      <c r="AM28" s="12"/>
      <c r="AN28" s="12"/>
      <c r="AO28" s="12"/>
    </row>
    <row r="29" spans="2:41" s="44" customFormat="1" ht="23.25" hidden="1" customHeight="1" x14ac:dyDescent="0.25">
      <c r="B29" s="45" t="s">
        <v>167</v>
      </c>
      <c r="C29" s="46">
        <v>43490</v>
      </c>
      <c r="D29" s="47" t="s">
        <v>72</v>
      </c>
      <c r="E29" s="48">
        <v>20</v>
      </c>
      <c r="F29" s="49">
        <v>2410</v>
      </c>
      <c r="G29" s="47" t="s">
        <v>107</v>
      </c>
      <c r="H29" s="50" t="s">
        <v>168</v>
      </c>
      <c r="I29" s="50" t="s">
        <v>169</v>
      </c>
      <c r="J29" s="51">
        <v>43509</v>
      </c>
      <c r="K29" s="47" t="s">
        <v>170</v>
      </c>
      <c r="L29" s="50" t="s">
        <v>77</v>
      </c>
      <c r="M29" s="46"/>
      <c r="N29" s="52" t="s">
        <v>45</v>
      </c>
      <c r="O29" s="46"/>
      <c r="P29" s="53">
        <v>14</v>
      </c>
      <c r="Q29" s="46">
        <f t="shared" si="6"/>
        <v>14</v>
      </c>
      <c r="R29" s="46">
        <v>43523</v>
      </c>
      <c r="S29" s="50" t="s">
        <v>45</v>
      </c>
      <c r="T29" s="51" t="s">
        <v>45</v>
      </c>
      <c r="U29" s="46"/>
      <c r="V29" s="51"/>
      <c r="W29" s="51"/>
      <c r="X29" s="51"/>
      <c r="Y29" s="51"/>
      <c r="AA29" s="12" t="s">
        <v>134</v>
      </c>
      <c r="AB29" s="12"/>
      <c r="AC29" s="12"/>
      <c r="AD29" s="12"/>
      <c r="AE29" s="12"/>
      <c r="AF29" s="54" t="s">
        <v>49</v>
      </c>
      <c r="AG29" s="60" t="s">
        <v>78</v>
      </c>
      <c r="AH29" s="12"/>
      <c r="AI29" s="55"/>
      <c r="AJ29" s="12"/>
      <c r="AK29" s="12"/>
      <c r="AL29" s="56">
        <f t="shared" si="8"/>
        <v>0</v>
      </c>
      <c r="AM29" s="12"/>
      <c r="AN29" s="12"/>
      <c r="AO29" s="12"/>
    </row>
    <row r="30" spans="2:41" s="44" customFormat="1" ht="30.75" hidden="1" customHeight="1" x14ac:dyDescent="0.25">
      <c r="B30" s="45" t="s">
        <v>171</v>
      </c>
      <c r="C30" s="46">
        <v>43472</v>
      </c>
      <c r="D30" s="47" t="s">
        <v>157</v>
      </c>
      <c r="E30" s="48">
        <v>24.75</v>
      </c>
      <c r="F30" s="49">
        <v>1430</v>
      </c>
      <c r="G30" s="47" t="s">
        <v>158</v>
      </c>
      <c r="H30" s="50">
        <v>6127010641</v>
      </c>
      <c r="I30" s="58" t="s">
        <v>172</v>
      </c>
      <c r="J30" s="51">
        <v>43504</v>
      </c>
      <c r="K30" s="47" t="s">
        <v>173</v>
      </c>
      <c r="L30" s="50" t="s">
        <v>161</v>
      </c>
      <c r="M30" s="46"/>
      <c r="N30" s="46"/>
      <c r="O30" s="46"/>
      <c r="P30" s="53">
        <v>14</v>
      </c>
      <c r="Q30" s="46">
        <f t="shared" si="6"/>
        <v>14</v>
      </c>
      <c r="R30" s="46">
        <v>43524</v>
      </c>
      <c r="S30" s="50" t="s">
        <v>45</v>
      </c>
      <c r="T30" s="51" t="s">
        <v>45</v>
      </c>
      <c r="U30" s="51"/>
      <c r="V30" s="51"/>
      <c r="W30" s="51"/>
      <c r="X30" s="51"/>
      <c r="Y30" s="51"/>
      <c r="AA30" s="12" t="s">
        <v>134</v>
      </c>
      <c r="AB30" s="12"/>
      <c r="AC30" s="12"/>
      <c r="AD30" s="12"/>
      <c r="AE30" s="12"/>
      <c r="AF30" s="54" t="s">
        <v>162</v>
      </c>
      <c r="AG30" s="12"/>
      <c r="AH30" s="12"/>
      <c r="AI30" s="55"/>
      <c r="AJ30" s="12"/>
      <c r="AK30" s="12"/>
      <c r="AL30" s="56">
        <f t="shared" si="8"/>
        <v>0</v>
      </c>
      <c r="AM30" s="12"/>
      <c r="AN30" s="12"/>
      <c r="AO30" s="12"/>
    </row>
    <row r="31" spans="2:41" s="44" customFormat="1" ht="27.75" hidden="1" customHeight="1" x14ac:dyDescent="0.25">
      <c r="B31" s="45">
        <v>48384</v>
      </c>
      <c r="C31" s="46">
        <v>43483</v>
      </c>
      <c r="D31" s="47" t="s">
        <v>174</v>
      </c>
      <c r="E31" s="48">
        <v>16.8</v>
      </c>
      <c r="F31" s="57">
        <f>43050/E31</f>
        <v>2562.5</v>
      </c>
      <c r="G31" s="59" t="s">
        <v>175</v>
      </c>
      <c r="H31" s="50">
        <v>910286203</v>
      </c>
      <c r="I31" s="50" t="s">
        <v>176</v>
      </c>
      <c r="J31" s="51">
        <v>43506</v>
      </c>
      <c r="K31" s="47" t="s">
        <v>177</v>
      </c>
      <c r="L31" s="50" t="s">
        <v>161</v>
      </c>
      <c r="M31" s="46"/>
      <c r="N31" s="52"/>
      <c r="O31" s="46"/>
      <c r="P31" s="53">
        <v>14</v>
      </c>
      <c r="Q31" s="46">
        <f>O31+P31</f>
        <v>14</v>
      </c>
      <c r="R31" s="46">
        <v>43508</v>
      </c>
      <c r="S31" s="50" t="s">
        <v>45</v>
      </c>
      <c r="T31" s="51" t="s">
        <v>45</v>
      </c>
      <c r="U31" s="46"/>
      <c r="V31" s="51"/>
      <c r="W31" s="51"/>
      <c r="X31" s="51"/>
      <c r="Y31" s="51"/>
      <c r="AA31" s="12" t="s">
        <v>134</v>
      </c>
      <c r="AB31" s="12">
        <v>14522.26</v>
      </c>
      <c r="AC31" s="12"/>
      <c r="AD31" s="12"/>
      <c r="AE31" s="12"/>
      <c r="AF31" s="54" t="s">
        <v>178</v>
      </c>
      <c r="AG31" s="12"/>
      <c r="AH31" s="12">
        <v>9248674</v>
      </c>
      <c r="AI31" s="55">
        <v>43448</v>
      </c>
      <c r="AJ31" s="12">
        <v>81.95</v>
      </c>
      <c r="AK31" s="12">
        <f>3665+5953.1+7454</f>
        <v>17072.099999999999</v>
      </c>
      <c r="AL31" s="56">
        <f t="shared" si="8"/>
        <v>1.8806166666666666</v>
      </c>
      <c r="AM31" s="12"/>
      <c r="AN31" s="12"/>
      <c r="AO31" s="12"/>
    </row>
    <row r="32" spans="2:41" s="44" customFormat="1" ht="23.25" hidden="1" customHeight="1" x14ac:dyDescent="0.25">
      <c r="B32" s="45">
        <v>48333</v>
      </c>
      <c r="C32" s="46">
        <v>43481</v>
      </c>
      <c r="D32" s="47" t="s">
        <v>179</v>
      </c>
      <c r="E32" s="48">
        <v>17.2</v>
      </c>
      <c r="F32" s="49">
        <v>1540</v>
      </c>
      <c r="G32" s="47" t="s">
        <v>180</v>
      </c>
      <c r="H32" s="50" t="s">
        <v>181</v>
      </c>
      <c r="I32" s="51" t="s">
        <v>182</v>
      </c>
      <c r="J32" s="51">
        <v>43502</v>
      </c>
      <c r="K32" s="50" t="s">
        <v>183</v>
      </c>
      <c r="L32" s="76" t="s">
        <v>133</v>
      </c>
      <c r="M32" s="46"/>
      <c r="N32" s="52"/>
      <c r="O32" s="51"/>
      <c r="P32" s="53">
        <v>14</v>
      </c>
      <c r="Q32" s="46">
        <f>O32+P32</f>
        <v>14</v>
      </c>
      <c r="R32" s="46">
        <v>43524</v>
      </c>
      <c r="S32" s="50" t="s">
        <v>45</v>
      </c>
      <c r="T32" s="51" t="s">
        <v>45</v>
      </c>
      <c r="U32" s="51"/>
      <c r="V32" s="51"/>
      <c r="W32" s="51"/>
      <c r="X32" s="51"/>
      <c r="Y32" s="51"/>
      <c r="AA32" s="12" t="s">
        <v>134</v>
      </c>
      <c r="AB32" s="12"/>
      <c r="AC32" s="12"/>
      <c r="AD32" s="12"/>
      <c r="AE32" s="12">
        <v>0</v>
      </c>
      <c r="AF32" s="54" t="s">
        <v>87</v>
      </c>
      <c r="AG32" s="54" t="s">
        <v>184</v>
      </c>
      <c r="AH32" s="12"/>
      <c r="AI32" s="55"/>
      <c r="AJ32" s="12"/>
      <c r="AK32" s="12"/>
      <c r="AL32" s="56">
        <f t="shared" si="8"/>
        <v>0</v>
      </c>
      <c r="AM32" s="12"/>
      <c r="AN32" s="12"/>
      <c r="AO32" s="12"/>
    </row>
    <row r="33" spans="2:41" s="44" customFormat="1" ht="27.75" hidden="1" customHeight="1" x14ac:dyDescent="0.25">
      <c r="B33" s="61"/>
      <c r="C33" s="62"/>
      <c r="D33" s="63"/>
      <c r="E33" s="64"/>
      <c r="F33" s="73"/>
      <c r="G33" s="74"/>
      <c r="H33" s="66"/>
      <c r="I33" s="66"/>
      <c r="J33" s="67"/>
      <c r="K33" s="63"/>
      <c r="L33" s="66"/>
      <c r="M33" s="62"/>
      <c r="N33" s="68"/>
      <c r="O33" s="62"/>
      <c r="P33" s="66"/>
      <c r="Q33" s="62"/>
      <c r="R33" s="62"/>
      <c r="S33" s="66"/>
      <c r="T33" s="67"/>
      <c r="U33" s="62"/>
      <c r="V33" s="67"/>
      <c r="W33" s="67"/>
      <c r="X33" s="67"/>
      <c r="Y33" s="67"/>
      <c r="AA33" s="69"/>
      <c r="AB33" s="69"/>
      <c r="AC33" s="69"/>
      <c r="AD33" s="69"/>
      <c r="AE33" s="69"/>
      <c r="AF33" s="70"/>
      <c r="AG33" s="69"/>
      <c r="AH33" s="69"/>
      <c r="AI33" s="71"/>
      <c r="AJ33" s="69"/>
      <c r="AK33" s="69"/>
      <c r="AL33" s="72"/>
      <c r="AM33" s="69"/>
      <c r="AN33" s="69"/>
      <c r="AO33" s="69"/>
    </row>
    <row r="34" spans="2:41" s="44" customFormat="1" ht="20.25" hidden="1" customHeight="1" x14ac:dyDescent="0.25">
      <c r="B34" s="18" t="s">
        <v>131</v>
      </c>
      <c r="C34" s="62"/>
      <c r="D34" s="63"/>
      <c r="E34" s="64"/>
      <c r="F34" s="73"/>
      <c r="G34" s="63"/>
      <c r="H34" s="86"/>
      <c r="I34" s="66"/>
      <c r="J34" s="62"/>
      <c r="K34" s="63"/>
      <c r="L34" s="66"/>
      <c r="M34" s="67"/>
      <c r="N34" s="66"/>
      <c r="O34" s="67"/>
      <c r="P34" s="66"/>
      <c r="Q34" s="62"/>
      <c r="R34" s="62"/>
      <c r="S34" s="66"/>
      <c r="T34" s="66"/>
      <c r="U34" s="67"/>
      <c r="V34" s="67"/>
      <c r="W34" s="67"/>
      <c r="X34" s="67"/>
      <c r="Y34" s="67"/>
      <c r="AA34" s="69"/>
      <c r="AB34" s="69"/>
      <c r="AC34" s="69"/>
      <c r="AD34" s="69"/>
      <c r="AE34" s="69"/>
      <c r="AF34" s="70"/>
      <c r="AG34" s="69"/>
      <c r="AH34" s="69"/>
      <c r="AI34" s="71"/>
      <c r="AJ34" s="69"/>
      <c r="AK34" s="69"/>
      <c r="AL34" s="72"/>
      <c r="AM34" s="69"/>
      <c r="AN34" s="69"/>
      <c r="AO34" s="69"/>
    </row>
    <row r="35" spans="2:41" s="44" customFormat="1" ht="23.25" hidden="1" customHeight="1" x14ac:dyDescent="0.25">
      <c r="B35" s="45" t="s">
        <v>189</v>
      </c>
      <c r="C35" s="46">
        <v>43482</v>
      </c>
      <c r="D35" s="47" t="s">
        <v>53</v>
      </c>
      <c r="E35" s="48">
        <v>34</v>
      </c>
      <c r="F35" s="49">
        <v>1303</v>
      </c>
      <c r="G35" s="47" t="s">
        <v>188</v>
      </c>
      <c r="H35" s="50">
        <v>9925764574</v>
      </c>
      <c r="I35" s="51" t="s">
        <v>190</v>
      </c>
      <c r="J35" s="46">
        <v>43495</v>
      </c>
      <c r="K35" s="50" t="s">
        <v>186</v>
      </c>
      <c r="L35" s="47" t="s">
        <v>191</v>
      </c>
      <c r="M35" s="46"/>
      <c r="N35" s="52"/>
      <c r="O35" s="46"/>
      <c r="P35" s="53">
        <v>14</v>
      </c>
      <c r="Q35" s="46">
        <f t="shared" ref="Q35:Q37" si="9">O35+P35</f>
        <v>14</v>
      </c>
      <c r="R35" s="46">
        <v>43511</v>
      </c>
      <c r="S35" s="50" t="s">
        <v>45</v>
      </c>
      <c r="T35" s="51" t="s">
        <v>45</v>
      </c>
      <c r="U35" s="51"/>
      <c r="V35" s="51"/>
      <c r="W35" s="51"/>
      <c r="X35" s="51"/>
      <c r="Y35" s="51"/>
      <c r="AA35" s="12" t="s">
        <v>131</v>
      </c>
      <c r="AB35" s="12">
        <v>208530</v>
      </c>
      <c r="AC35" s="12"/>
      <c r="AD35" s="12"/>
      <c r="AE35" s="12"/>
      <c r="AF35" s="54"/>
      <c r="AG35" s="12"/>
      <c r="AH35" s="12"/>
      <c r="AI35" s="55"/>
      <c r="AJ35" s="12"/>
      <c r="AK35" s="12"/>
      <c r="AL35" s="56">
        <f t="shared" ref="AL35:AL37" si="10">+(AK35+AB35)/E35/1000</f>
        <v>6.1332352941176467</v>
      </c>
      <c r="AM35" s="12"/>
      <c r="AN35" s="12"/>
      <c r="AO35" s="12"/>
    </row>
    <row r="36" spans="2:41" s="44" customFormat="1" ht="23.25" hidden="1" customHeight="1" x14ac:dyDescent="0.25">
      <c r="B36" s="45" t="s">
        <v>192</v>
      </c>
      <c r="C36" s="46">
        <v>43482</v>
      </c>
      <c r="D36" s="47" t="s">
        <v>53</v>
      </c>
      <c r="E36" s="48">
        <v>34</v>
      </c>
      <c r="F36" s="49">
        <v>1303</v>
      </c>
      <c r="G36" s="47" t="s">
        <v>188</v>
      </c>
      <c r="H36" s="50">
        <v>9925764871</v>
      </c>
      <c r="I36" s="51" t="s">
        <v>193</v>
      </c>
      <c r="J36" s="46">
        <v>43502</v>
      </c>
      <c r="K36" s="50" t="s">
        <v>186</v>
      </c>
      <c r="L36" s="47" t="s">
        <v>187</v>
      </c>
      <c r="M36" s="46"/>
      <c r="N36" s="52"/>
      <c r="O36" s="46"/>
      <c r="P36" s="53">
        <v>14</v>
      </c>
      <c r="Q36" s="46">
        <f t="shared" si="9"/>
        <v>14</v>
      </c>
      <c r="R36" s="46">
        <v>43517</v>
      </c>
      <c r="S36" s="50" t="s">
        <v>45</v>
      </c>
      <c r="T36" s="51" t="s">
        <v>45</v>
      </c>
      <c r="U36" s="51"/>
      <c r="V36" s="51"/>
      <c r="W36" s="51"/>
      <c r="X36" s="51"/>
      <c r="Y36" s="51"/>
      <c r="AA36" s="12" t="s">
        <v>131</v>
      </c>
      <c r="AB36" s="12"/>
      <c r="AC36" s="12"/>
      <c r="AD36" s="12"/>
      <c r="AE36" s="12"/>
      <c r="AF36" s="54"/>
      <c r="AG36" s="12"/>
      <c r="AH36" s="12"/>
      <c r="AI36" s="55"/>
      <c r="AJ36" s="12"/>
      <c r="AK36" s="12"/>
      <c r="AL36" s="56">
        <f t="shared" si="10"/>
        <v>0</v>
      </c>
      <c r="AM36" s="12"/>
      <c r="AN36" s="12"/>
      <c r="AO36" s="12"/>
    </row>
    <row r="37" spans="2:41" s="44" customFormat="1" ht="23.25" hidden="1" customHeight="1" x14ac:dyDescent="0.25">
      <c r="B37" s="45" t="s">
        <v>194</v>
      </c>
      <c r="C37" s="46">
        <v>43482</v>
      </c>
      <c r="D37" s="47" t="s">
        <v>53</v>
      </c>
      <c r="E37" s="48">
        <v>17</v>
      </c>
      <c r="F37" s="49">
        <v>1343</v>
      </c>
      <c r="G37" s="47" t="s">
        <v>185</v>
      </c>
      <c r="H37" s="50">
        <v>9925764870</v>
      </c>
      <c r="I37" s="51" t="s">
        <v>195</v>
      </c>
      <c r="J37" s="46">
        <v>43502</v>
      </c>
      <c r="K37" s="50" t="s">
        <v>196</v>
      </c>
      <c r="L37" s="47" t="s">
        <v>187</v>
      </c>
      <c r="M37" s="46"/>
      <c r="N37" s="52"/>
      <c r="O37" s="46"/>
      <c r="P37" s="53">
        <v>14</v>
      </c>
      <c r="Q37" s="46">
        <f t="shared" si="9"/>
        <v>14</v>
      </c>
      <c r="R37" s="46">
        <v>43517</v>
      </c>
      <c r="S37" s="50" t="s">
        <v>45</v>
      </c>
      <c r="T37" s="51" t="s">
        <v>45</v>
      </c>
      <c r="U37" s="51"/>
      <c r="V37" s="51"/>
      <c r="W37" s="51"/>
      <c r="X37" s="51"/>
      <c r="Y37" s="51"/>
      <c r="AA37" s="12" t="s">
        <v>131</v>
      </c>
      <c r="AB37" s="12"/>
      <c r="AC37" s="12"/>
      <c r="AD37" s="12"/>
      <c r="AE37" s="12"/>
      <c r="AF37" s="54"/>
      <c r="AG37" s="12"/>
      <c r="AH37" s="12"/>
      <c r="AI37" s="55"/>
      <c r="AJ37" s="12"/>
      <c r="AK37" s="12"/>
      <c r="AL37" s="56">
        <f t="shared" si="10"/>
        <v>0</v>
      </c>
      <c r="AM37" s="12"/>
      <c r="AN37" s="12"/>
      <c r="AO37" s="12"/>
    </row>
    <row r="38" spans="2:41" s="44" customFormat="1" ht="30.75" hidden="1" customHeight="1" x14ac:dyDescent="0.25">
      <c r="B38" s="45" t="s">
        <v>197</v>
      </c>
      <c r="C38" s="46">
        <v>43486</v>
      </c>
      <c r="D38" s="47" t="s">
        <v>157</v>
      </c>
      <c r="E38" s="48">
        <v>24.75</v>
      </c>
      <c r="F38" s="49">
        <v>1410</v>
      </c>
      <c r="G38" s="47" t="s">
        <v>198</v>
      </c>
      <c r="H38" s="50">
        <v>6120017761</v>
      </c>
      <c r="I38" s="58" t="s">
        <v>199</v>
      </c>
      <c r="J38" s="51">
        <v>43504</v>
      </c>
      <c r="K38" s="47" t="s">
        <v>200</v>
      </c>
      <c r="L38" s="50" t="s">
        <v>161</v>
      </c>
      <c r="M38" s="46"/>
      <c r="N38" s="46"/>
      <c r="O38" s="46"/>
      <c r="P38" s="53">
        <v>14</v>
      </c>
      <c r="Q38" s="46">
        <f>O38+P38</f>
        <v>14</v>
      </c>
      <c r="R38" s="46">
        <v>43524</v>
      </c>
      <c r="S38" s="50" t="s">
        <v>45</v>
      </c>
      <c r="T38" s="51" t="s">
        <v>45</v>
      </c>
      <c r="U38" s="51"/>
      <c r="V38" s="51"/>
      <c r="W38" s="51"/>
      <c r="X38" s="51"/>
      <c r="Y38" s="51"/>
      <c r="AA38" s="12" t="s">
        <v>131</v>
      </c>
      <c r="AB38" s="12"/>
      <c r="AC38" s="12"/>
      <c r="AD38" s="12"/>
      <c r="AE38" s="12"/>
      <c r="AF38" s="54" t="s">
        <v>162</v>
      </c>
      <c r="AG38" s="12"/>
      <c r="AH38" s="12"/>
      <c r="AI38" s="55"/>
      <c r="AJ38" s="12"/>
      <c r="AK38" s="12"/>
      <c r="AL38" s="56">
        <f>+(AK38+AB38)/E38/1000</f>
        <v>0</v>
      </c>
      <c r="AM38" s="12"/>
      <c r="AN38" s="12"/>
      <c r="AO38" s="12"/>
    </row>
    <row r="39" spans="2:41" s="44" customFormat="1" ht="23.25" hidden="1" customHeight="1" x14ac:dyDescent="0.25">
      <c r="B39" s="45">
        <v>48210</v>
      </c>
      <c r="C39" s="46">
        <v>43474</v>
      </c>
      <c r="D39" s="47" t="s">
        <v>47</v>
      </c>
      <c r="E39" s="48">
        <v>19.832999999999998</v>
      </c>
      <c r="F39" s="57">
        <f>68364.49/E39</f>
        <v>3447.0070085211523</v>
      </c>
      <c r="G39" s="47" t="s">
        <v>48</v>
      </c>
      <c r="H39" s="50">
        <v>88651</v>
      </c>
      <c r="I39" s="58" t="s">
        <v>201</v>
      </c>
      <c r="J39" s="46">
        <v>43504</v>
      </c>
      <c r="K39" s="47" t="s">
        <v>202</v>
      </c>
      <c r="L39" s="50" t="s">
        <v>203</v>
      </c>
      <c r="M39" s="51">
        <v>43532</v>
      </c>
      <c r="N39" s="52" t="s">
        <v>45</v>
      </c>
      <c r="O39" s="51">
        <v>43532</v>
      </c>
      <c r="P39" s="53">
        <v>14</v>
      </c>
      <c r="Q39" s="46">
        <f>O39+P39</f>
        <v>43546</v>
      </c>
      <c r="R39" s="46">
        <v>43518</v>
      </c>
      <c r="S39" s="50" t="s">
        <v>45</v>
      </c>
      <c r="T39" s="51" t="s">
        <v>45</v>
      </c>
      <c r="U39" s="51"/>
      <c r="V39" s="51"/>
      <c r="W39" s="51"/>
      <c r="X39" s="51"/>
      <c r="Y39" s="51"/>
      <c r="AA39" s="12" t="s">
        <v>131</v>
      </c>
      <c r="AB39" s="12"/>
      <c r="AC39" s="12"/>
      <c r="AD39" s="12"/>
      <c r="AE39" s="12"/>
      <c r="AF39" s="54" t="s">
        <v>49</v>
      </c>
      <c r="AG39" s="12"/>
      <c r="AH39" s="12"/>
      <c r="AI39" s="55"/>
      <c r="AJ39" s="12"/>
      <c r="AK39" s="12"/>
      <c r="AL39" s="56">
        <f>+(AK39+AB39)/E39/1000</f>
        <v>0</v>
      </c>
      <c r="AM39" s="12"/>
      <c r="AN39" s="12"/>
      <c r="AO39" s="12"/>
    </row>
    <row r="40" spans="2:41" s="44" customFormat="1" ht="30.75" hidden="1" customHeight="1" x14ac:dyDescent="0.25">
      <c r="B40" s="45" t="s">
        <v>204</v>
      </c>
      <c r="C40" s="46">
        <v>43486</v>
      </c>
      <c r="D40" s="47" t="s">
        <v>157</v>
      </c>
      <c r="E40" s="48">
        <v>24.75</v>
      </c>
      <c r="F40" s="49">
        <v>1410</v>
      </c>
      <c r="G40" s="47" t="s">
        <v>198</v>
      </c>
      <c r="H40" s="50">
        <v>6120017790</v>
      </c>
      <c r="I40" s="58" t="s">
        <v>205</v>
      </c>
      <c r="J40" s="51">
        <v>43511</v>
      </c>
      <c r="K40" s="47" t="s">
        <v>206</v>
      </c>
      <c r="L40" s="50" t="s">
        <v>161</v>
      </c>
      <c r="M40" s="46"/>
      <c r="N40" s="46"/>
      <c r="O40" s="46"/>
      <c r="P40" s="53">
        <v>14</v>
      </c>
      <c r="Q40" s="46">
        <f>O40+P40</f>
        <v>14</v>
      </c>
      <c r="R40" s="46"/>
      <c r="S40" s="50" t="s">
        <v>45</v>
      </c>
      <c r="T40" s="51" t="s">
        <v>45</v>
      </c>
      <c r="U40" s="51"/>
      <c r="V40" s="51"/>
      <c r="W40" s="51"/>
      <c r="X40" s="51"/>
      <c r="Y40" s="51"/>
      <c r="AA40" s="12" t="s">
        <v>131</v>
      </c>
      <c r="AB40" s="12"/>
      <c r="AC40" s="12"/>
      <c r="AD40" s="12"/>
      <c r="AE40" s="12"/>
      <c r="AF40" s="54" t="s">
        <v>162</v>
      </c>
      <c r="AG40" s="12"/>
      <c r="AH40" s="12"/>
      <c r="AI40" s="55"/>
      <c r="AJ40" s="12"/>
      <c r="AK40" s="12"/>
      <c r="AL40" s="56">
        <f>+(AK40+AB40)/E40/1000</f>
        <v>0</v>
      </c>
      <c r="AM40" s="12"/>
      <c r="AN40" s="12"/>
      <c r="AO40" s="12"/>
    </row>
    <row r="41" spans="2:41" s="44" customFormat="1" ht="23.25" hidden="1" customHeight="1" x14ac:dyDescent="0.25">
      <c r="B41" s="45" t="s">
        <v>207</v>
      </c>
      <c r="C41" s="46">
        <v>43490</v>
      </c>
      <c r="D41" s="47" t="s">
        <v>124</v>
      </c>
      <c r="E41" s="48">
        <v>24</v>
      </c>
      <c r="F41" s="49">
        <v>1870</v>
      </c>
      <c r="G41" s="47" t="s">
        <v>208</v>
      </c>
      <c r="H41" s="50">
        <v>9000489250</v>
      </c>
      <c r="I41" s="51" t="s">
        <v>209</v>
      </c>
      <c r="J41" s="46">
        <v>43507</v>
      </c>
      <c r="K41" s="50" t="s">
        <v>210</v>
      </c>
      <c r="L41" s="50" t="s">
        <v>77</v>
      </c>
      <c r="M41" s="46"/>
      <c r="N41" s="52"/>
      <c r="O41" s="46"/>
      <c r="P41" s="53">
        <v>14</v>
      </c>
      <c r="Q41" s="46">
        <f>O41+P41</f>
        <v>14</v>
      </c>
      <c r="R41" s="46"/>
      <c r="S41" s="50" t="s">
        <v>45</v>
      </c>
      <c r="T41" s="51" t="s">
        <v>45</v>
      </c>
      <c r="U41" s="46"/>
      <c r="V41" s="51"/>
      <c r="W41" s="51"/>
      <c r="X41" s="51"/>
      <c r="Y41" s="51"/>
      <c r="AA41" s="12" t="s">
        <v>131</v>
      </c>
      <c r="AB41" s="12">
        <v>125670</v>
      </c>
      <c r="AC41" s="12"/>
      <c r="AD41" s="12"/>
      <c r="AE41" s="12"/>
      <c r="AF41" s="54"/>
      <c r="AG41" s="12"/>
      <c r="AH41" s="12"/>
      <c r="AI41" s="55"/>
      <c r="AJ41" s="12"/>
      <c r="AK41" s="12"/>
      <c r="AL41" s="56">
        <f>+(AK41+AB41)/E41/1000</f>
        <v>5.2362500000000001</v>
      </c>
      <c r="AM41" s="12"/>
      <c r="AN41" s="12"/>
      <c r="AO41" s="12"/>
    </row>
    <row r="42" spans="2:41" s="44" customFormat="1" ht="30.75" hidden="1" customHeight="1" x14ac:dyDescent="0.25">
      <c r="B42" s="61"/>
      <c r="C42" s="62"/>
      <c r="D42" s="63"/>
      <c r="E42" s="64"/>
      <c r="F42" s="65"/>
      <c r="G42" s="63"/>
      <c r="H42" s="66"/>
      <c r="I42" s="87"/>
      <c r="J42" s="67"/>
      <c r="K42" s="63"/>
      <c r="L42" s="66"/>
      <c r="M42" s="62"/>
      <c r="N42" s="62"/>
      <c r="O42" s="62"/>
      <c r="P42" s="66"/>
      <c r="Q42" s="62"/>
      <c r="R42" s="62"/>
      <c r="S42" s="66"/>
      <c r="T42" s="67"/>
      <c r="U42" s="67"/>
      <c r="V42" s="67"/>
      <c r="W42" s="67"/>
      <c r="X42" s="67"/>
      <c r="Y42" s="67"/>
      <c r="AA42" s="69"/>
      <c r="AB42" s="69"/>
      <c r="AC42" s="69"/>
      <c r="AD42" s="69"/>
      <c r="AE42" s="69"/>
      <c r="AF42" s="70"/>
      <c r="AG42" s="69"/>
      <c r="AH42" s="69"/>
      <c r="AI42" s="71"/>
      <c r="AJ42" s="69"/>
      <c r="AK42" s="69"/>
      <c r="AL42" s="72"/>
      <c r="AM42" s="69"/>
      <c r="AN42" s="69"/>
      <c r="AO42" s="69"/>
    </row>
    <row r="43" spans="2:41" s="44" customFormat="1" ht="20.25" hidden="1" customHeight="1" x14ac:dyDescent="0.25">
      <c r="B43" s="18" t="s">
        <v>211</v>
      </c>
      <c r="C43" s="62"/>
      <c r="D43" s="63"/>
      <c r="E43" s="64"/>
      <c r="F43" s="73"/>
      <c r="G43" s="63"/>
      <c r="H43" s="86"/>
      <c r="I43" s="66"/>
      <c r="J43" s="62"/>
      <c r="K43" s="63"/>
      <c r="L43" s="66"/>
      <c r="M43" s="67"/>
      <c r="N43" s="66"/>
      <c r="O43" s="67"/>
      <c r="P43" s="66"/>
      <c r="Q43" s="62"/>
      <c r="R43" s="62"/>
      <c r="S43" s="66"/>
      <c r="T43" s="66"/>
      <c r="U43" s="67"/>
      <c r="V43" s="67"/>
      <c r="W43" s="67"/>
      <c r="X43" s="67"/>
      <c r="Y43" s="67"/>
      <c r="AA43" s="69"/>
      <c r="AB43" s="69"/>
      <c r="AC43" s="69"/>
      <c r="AD43" s="69"/>
      <c r="AE43" s="69"/>
      <c r="AF43" s="70"/>
      <c r="AG43" s="69"/>
      <c r="AH43" s="69"/>
      <c r="AI43" s="71"/>
      <c r="AJ43" s="69"/>
      <c r="AK43" s="69"/>
      <c r="AL43" s="72"/>
      <c r="AM43" s="69"/>
      <c r="AN43" s="69"/>
      <c r="AO43" s="69"/>
    </row>
    <row r="44" spans="2:41" s="44" customFormat="1" ht="27.75" hidden="1" customHeight="1" x14ac:dyDescent="0.25">
      <c r="B44" s="45" t="s">
        <v>213</v>
      </c>
      <c r="C44" s="46">
        <v>43438</v>
      </c>
      <c r="D44" s="47" t="s">
        <v>174</v>
      </c>
      <c r="E44" s="48">
        <v>10.08</v>
      </c>
      <c r="F44" s="57">
        <v>1840</v>
      </c>
      <c r="G44" s="59" t="s">
        <v>214</v>
      </c>
      <c r="H44" s="50">
        <v>910285422</v>
      </c>
      <c r="I44" s="50" t="s">
        <v>215</v>
      </c>
      <c r="J44" s="51">
        <v>43495</v>
      </c>
      <c r="K44" s="47" t="s">
        <v>216</v>
      </c>
      <c r="L44" s="50" t="s">
        <v>161</v>
      </c>
      <c r="M44" s="46"/>
      <c r="N44" s="52"/>
      <c r="O44" s="46"/>
      <c r="P44" s="53">
        <v>14</v>
      </c>
      <c r="Q44" s="46">
        <f t="shared" ref="Q44:Q45" si="11">O44+P44</f>
        <v>14</v>
      </c>
      <c r="R44" s="46">
        <v>43508</v>
      </c>
      <c r="S44" s="50" t="s">
        <v>45</v>
      </c>
      <c r="T44" s="51" t="s">
        <v>45</v>
      </c>
      <c r="U44" s="46"/>
      <c r="V44" s="51"/>
      <c r="W44" s="51"/>
      <c r="X44" s="51"/>
      <c r="Y44" s="51"/>
      <c r="AA44" s="12" t="s">
        <v>211</v>
      </c>
      <c r="AB44" s="12">
        <v>13873.26</v>
      </c>
      <c r="AC44" s="12"/>
      <c r="AD44" s="12"/>
      <c r="AE44" s="12"/>
      <c r="AF44" s="54" t="s">
        <v>178</v>
      </c>
      <c r="AG44" s="12"/>
      <c r="AH44" s="12">
        <v>9248674</v>
      </c>
      <c r="AI44" s="55">
        <v>43448</v>
      </c>
      <c r="AJ44" s="12">
        <v>81.95</v>
      </c>
      <c r="AK44" s="12">
        <f>3665+5953.1+7454</f>
        <v>17072.099999999999</v>
      </c>
      <c r="AL44" s="56">
        <f t="shared" ref="AL44:AL45" si="12">+(AK44+AB44)/E44/1000</f>
        <v>3.0699761904761904</v>
      </c>
      <c r="AM44" s="12"/>
      <c r="AN44" s="12"/>
      <c r="AO44" s="12"/>
    </row>
    <row r="45" spans="2:41" s="44" customFormat="1" ht="27.75" hidden="1" customHeight="1" x14ac:dyDescent="0.25">
      <c r="B45" s="45" t="s">
        <v>217</v>
      </c>
      <c r="C45" s="46">
        <v>43438</v>
      </c>
      <c r="D45" s="47" t="s">
        <v>174</v>
      </c>
      <c r="E45" s="48">
        <f>10.08+0.84+0.7</f>
        <v>11.62</v>
      </c>
      <c r="F45" s="57">
        <v>1840</v>
      </c>
      <c r="G45" s="59" t="s">
        <v>218</v>
      </c>
      <c r="H45" s="50">
        <v>910285492</v>
      </c>
      <c r="I45" s="50" t="s">
        <v>219</v>
      </c>
      <c r="J45" s="51">
        <v>43495</v>
      </c>
      <c r="K45" s="47" t="s">
        <v>220</v>
      </c>
      <c r="L45" s="50" t="s">
        <v>161</v>
      </c>
      <c r="M45" s="46"/>
      <c r="N45" s="52"/>
      <c r="O45" s="46"/>
      <c r="P45" s="53">
        <v>14</v>
      </c>
      <c r="Q45" s="46">
        <f t="shared" si="11"/>
        <v>14</v>
      </c>
      <c r="R45" s="46">
        <v>43508</v>
      </c>
      <c r="S45" s="50" t="s">
        <v>45</v>
      </c>
      <c r="T45" s="51" t="s">
        <v>45</v>
      </c>
      <c r="U45" s="46"/>
      <c r="V45" s="51"/>
      <c r="W45" s="51"/>
      <c r="X45" s="51"/>
      <c r="Y45" s="51"/>
      <c r="AA45" s="12" t="s">
        <v>211</v>
      </c>
      <c r="AB45" s="12">
        <v>14522.26</v>
      </c>
      <c r="AC45" s="12"/>
      <c r="AD45" s="12"/>
      <c r="AE45" s="12"/>
      <c r="AF45" s="54" t="s">
        <v>178</v>
      </c>
      <c r="AG45" s="12"/>
      <c r="AH45" s="12">
        <v>9248674</v>
      </c>
      <c r="AI45" s="55">
        <v>43448</v>
      </c>
      <c r="AJ45" s="12">
        <v>81.95</v>
      </c>
      <c r="AK45" s="12">
        <f>3665+5953.1+7454</f>
        <v>17072.099999999999</v>
      </c>
      <c r="AL45" s="56">
        <f t="shared" si="12"/>
        <v>2.7189638554216873</v>
      </c>
      <c r="AM45" s="12"/>
      <c r="AN45" s="12"/>
      <c r="AO45" s="12"/>
    </row>
    <row r="46" spans="2:41" s="44" customFormat="1" ht="23.25" hidden="1" customHeight="1" x14ac:dyDescent="0.25">
      <c r="B46" s="45" t="s">
        <v>100</v>
      </c>
      <c r="C46" s="46">
        <v>43811</v>
      </c>
      <c r="D46" s="47" t="s">
        <v>101</v>
      </c>
      <c r="E46" s="48">
        <f>103.5+34.5</f>
        <v>138</v>
      </c>
      <c r="F46" s="49">
        <v>1630</v>
      </c>
      <c r="G46" s="47" t="s">
        <v>102</v>
      </c>
      <c r="H46" s="50">
        <v>2000047448</v>
      </c>
      <c r="I46" s="51" t="s">
        <v>103</v>
      </c>
      <c r="J46" s="51">
        <v>43483</v>
      </c>
      <c r="K46" s="47" t="s">
        <v>104</v>
      </c>
      <c r="L46" s="76" t="s">
        <v>71</v>
      </c>
      <c r="M46" s="46">
        <v>43510</v>
      </c>
      <c r="N46" s="52" t="s">
        <v>45</v>
      </c>
      <c r="O46" s="46">
        <v>43514</v>
      </c>
      <c r="P46" s="53">
        <v>14</v>
      </c>
      <c r="Q46" s="46">
        <f>O46+P46</f>
        <v>43528</v>
      </c>
      <c r="R46" s="46">
        <v>43501</v>
      </c>
      <c r="S46" s="50" t="s">
        <v>45</v>
      </c>
      <c r="T46" s="51" t="s">
        <v>45</v>
      </c>
      <c r="U46" s="51"/>
      <c r="V46" s="51"/>
      <c r="W46" s="51"/>
      <c r="X46" s="51"/>
      <c r="Y46" s="51"/>
      <c r="AA46" s="12" t="s">
        <v>91</v>
      </c>
      <c r="AB46" s="12">
        <v>0</v>
      </c>
      <c r="AC46" s="12"/>
      <c r="AD46" s="12"/>
      <c r="AE46" s="12"/>
      <c r="AF46" s="54" t="s">
        <v>105</v>
      </c>
      <c r="AG46" s="12"/>
      <c r="AH46" s="12"/>
      <c r="AI46" s="55"/>
      <c r="AJ46" s="12"/>
      <c r="AK46" s="12"/>
      <c r="AL46" s="56">
        <f>+(AK46+AB46)/E46/1000</f>
        <v>0</v>
      </c>
      <c r="AM46" s="12"/>
      <c r="AN46" s="12"/>
      <c r="AO46" s="12"/>
    </row>
    <row r="47" spans="2:41" ht="30" hidden="1" customHeight="1" x14ac:dyDescent="0.3">
      <c r="B47" s="88" t="s">
        <v>221</v>
      </c>
      <c r="G47" s="89"/>
    </row>
    <row r="48" spans="2:41" s="44" customFormat="1" ht="19.5" hidden="1" customHeight="1" x14ac:dyDescent="0.25">
      <c r="B48" s="45">
        <v>47916</v>
      </c>
      <c r="C48" s="46">
        <v>43456</v>
      </c>
      <c r="D48" s="47" t="s">
        <v>50</v>
      </c>
      <c r="E48" s="48">
        <v>5</v>
      </c>
      <c r="F48" s="57">
        <v>4200</v>
      </c>
      <c r="G48" s="59" t="s">
        <v>222</v>
      </c>
      <c r="H48" s="50"/>
      <c r="I48" s="50"/>
      <c r="J48" s="46"/>
      <c r="K48" s="47"/>
      <c r="L48" s="50"/>
      <c r="M48" s="46"/>
      <c r="N48" s="46"/>
      <c r="O48" s="46"/>
      <c r="P48" s="53">
        <v>14</v>
      </c>
      <c r="Q48" s="46">
        <f t="shared" ref="Q48:Q53" si="13">O48+P48</f>
        <v>14</v>
      </c>
      <c r="R48" s="46"/>
      <c r="S48" s="50" t="s">
        <v>45</v>
      </c>
      <c r="T48" s="51" t="s">
        <v>45</v>
      </c>
      <c r="U48" s="51"/>
      <c r="V48" s="51"/>
      <c r="W48" s="51"/>
      <c r="X48" s="51"/>
      <c r="Y48" s="51"/>
      <c r="AA48" s="12" t="s">
        <v>2</v>
      </c>
      <c r="AB48" s="12">
        <v>0</v>
      </c>
      <c r="AC48" s="12"/>
      <c r="AD48" s="12"/>
      <c r="AE48" s="12"/>
      <c r="AF48" s="54" t="s">
        <v>52</v>
      </c>
      <c r="AG48" s="12"/>
      <c r="AH48" s="12"/>
      <c r="AI48" s="55"/>
      <c r="AJ48" s="12"/>
      <c r="AK48" s="12"/>
      <c r="AL48" s="56">
        <f t="shared" ref="AL48:AL53" si="14">+(AK48+AB48)/E48/1000</f>
        <v>0</v>
      </c>
      <c r="AM48" s="12"/>
      <c r="AN48" s="12"/>
      <c r="AO48" s="12"/>
    </row>
    <row r="49" spans="1:41" s="44" customFormat="1" ht="19.5" hidden="1" customHeight="1" x14ac:dyDescent="0.25">
      <c r="B49" s="45">
        <v>48763</v>
      </c>
      <c r="C49" s="46">
        <v>43504</v>
      </c>
      <c r="D49" s="47" t="s">
        <v>50</v>
      </c>
      <c r="E49" s="48">
        <v>15</v>
      </c>
      <c r="F49" s="57">
        <v>4200</v>
      </c>
      <c r="G49" s="59" t="s">
        <v>51</v>
      </c>
      <c r="H49" s="50"/>
      <c r="I49" s="50"/>
      <c r="J49" s="46"/>
      <c r="K49" s="47"/>
      <c r="L49" s="50"/>
      <c r="M49" s="46"/>
      <c r="N49" s="46"/>
      <c r="O49" s="46"/>
      <c r="P49" s="53">
        <v>14</v>
      </c>
      <c r="Q49" s="46">
        <f t="shared" si="13"/>
        <v>14</v>
      </c>
      <c r="R49" s="46"/>
      <c r="S49" s="50" t="s">
        <v>45</v>
      </c>
      <c r="T49" s="51" t="s">
        <v>45</v>
      </c>
      <c r="U49" s="51"/>
      <c r="V49" s="51"/>
      <c r="W49" s="51"/>
      <c r="X49" s="51"/>
      <c r="Y49" s="51"/>
      <c r="AA49" s="12" t="s">
        <v>2</v>
      </c>
      <c r="AB49" s="12">
        <v>0</v>
      </c>
      <c r="AC49" s="12"/>
      <c r="AD49" s="12"/>
      <c r="AE49" s="12"/>
      <c r="AF49" s="54" t="s">
        <v>52</v>
      </c>
      <c r="AG49" s="12"/>
      <c r="AH49" s="12"/>
      <c r="AI49" s="55"/>
      <c r="AJ49" s="12"/>
      <c r="AK49" s="12"/>
      <c r="AL49" s="56">
        <f t="shared" si="14"/>
        <v>0</v>
      </c>
      <c r="AM49" s="12"/>
      <c r="AN49" s="12"/>
      <c r="AO49" s="12"/>
    </row>
    <row r="50" spans="1:41" s="44" customFormat="1" ht="19.5" hidden="1" customHeight="1" x14ac:dyDescent="0.25">
      <c r="B50" s="45">
        <v>48762</v>
      </c>
      <c r="C50" s="46">
        <v>43503</v>
      </c>
      <c r="D50" s="47" t="s">
        <v>226</v>
      </c>
      <c r="E50" s="48">
        <v>10</v>
      </c>
      <c r="F50" s="57">
        <v>5250</v>
      </c>
      <c r="G50" s="59" t="s">
        <v>227</v>
      </c>
      <c r="H50" s="50"/>
      <c r="I50" s="50"/>
      <c r="J50" s="46"/>
      <c r="K50" s="47"/>
      <c r="L50" s="50"/>
      <c r="M50" s="46"/>
      <c r="N50" s="46"/>
      <c r="O50" s="46"/>
      <c r="P50" s="53">
        <v>14</v>
      </c>
      <c r="Q50" s="46">
        <f t="shared" si="13"/>
        <v>14</v>
      </c>
      <c r="R50" s="46"/>
      <c r="S50" s="50" t="s">
        <v>45</v>
      </c>
      <c r="T50" s="51" t="s">
        <v>45</v>
      </c>
      <c r="U50" s="51"/>
      <c r="V50" s="51"/>
      <c r="W50" s="51"/>
      <c r="X50" s="51"/>
      <c r="Y50" s="51"/>
      <c r="AA50" s="12" t="s">
        <v>2</v>
      </c>
      <c r="AB50" s="12">
        <v>0</v>
      </c>
      <c r="AC50" s="12"/>
      <c r="AD50" s="12"/>
      <c r="AE50" s="12"/>
      <c r="AF50" s="54" t="s">
        <v>87</v>
      </c>
      <c r="AG50" s="12"/>
      <c r="AH50" s="12"/>
      <c r="AI50" s="55"/>
      <c r="AJ50" s="12"/>
      <c r="AK50" s="12"/>
      <c r="AL50" s="56">
        <f t="shared" si="14"/>
        <v>0</v>
      </c>
      <c r="AM50" s="12"/>
      <c r="AN50" s="12"/>
      <c r="AO50" s="12"/>
    </row>
    <row r="51" spans="1:41" s="44" customFormat="1" ht="23.25" hidden="1" customHeight="1" x14ac:dyDescent="0.25">
      <c r="A51" s="44" t="s">
        <v>3</v>
      </c>
      <c r="B51" s="45">
        <v>48080</v>
      </c>
      <c r="C51" s="46">
        <v>43467</v>
      </c>
      <c r="D51" s="47" t="s">
        <v>43</v>
      </c>
      <c r="E51" s="48">
        <v>144</v>
      </c>
      <c r="F51" s="49">
        <v>1516</v>
      </c>
      <c r="G51" s="47" t="s">
        <v>44</v>
      </c>
      <c r="H51" s="50"/>
      <c r="I51" s="50"/>
      <c r="J51" s="51"/>
      <c r="K51" s="50"/>
      <c r="L51" s="50"/>
      <c r="M51" s="46"/>
      <c r="N51" s="52"/>
      <c r="O51" s="46"/>
      <c r="P51" s="53">
        <v>14</v>
      </c>
      <c r="Q51" s="46">
        <f t="shared" si="13"/>
        <v>14</v>
      </c>
      <c r="R51" s="46"/>
      <c r="S51" s="50" t="s">
        <v>45</v>
      </c>
      <c r="T51" s="45" t="s">
        <v>45</v>
      </c>
      <c r="U51" s="51"/>
      <c r="V51" s="51"/>
      <c r="W51" s="51"/>
      <c r="X51" s="51"/>
      <c r="Y51" s="51"/>
      <c r="AA51" s="12" t="s">
        <v>131</v>
      </c>
      <c r="AB51" s="12"/>
      <c r="AC51" s="12"/>
      <c r="AD51" s="12"/>
      <c r="AE51" s="12"/>
      <c r="AF51" s="54" t="s">
        <v>46</v>
      </c>
      <c r="AG51" s="12"/>
      <c r="AH51" s="12"/>
      <c r="AI51" s="55"/>
      <c r="AJ51" s="12"/>
      <c r="AK51" s="12"/>
      <c r="AL51" s="56">
        <f t="shared" si="14"/>
        <v>0</v>
      </c>
      <c r="AM51" s="12"/>
      <c r="AN51" s="12"/>
      <c r="AO51" s="12"/>
    </row>
    <row r="52" spans="1:41" s="44" customFormat="1" ht="23.25" hidden="1" customHeight="1" x14ac:dyDescent="0.25">
      <c r="B52" s="45" t="s">
        <v>228</v>
      </c>
      <c r="C52" s="46">
        <v>43490</v>
      </c>
      <c r="D52" s="47" t="s">
        <v>72</v>
      </c>
      <c r="E52" s="48">
        <v>50</v>
      </c>
      <c r="F52" s="49">
        <v>1860</v>
      </c>
      <c r="G52" s="47" t="s">
        <v>212</v>
      </c>
      <c r="H52" s="50"/>
      <c r="I52" s="50"/>
      <c r="J52" s="51"/>
      <c r="K52" s="47"/>
      <c r="L52" s="50"/>
      <c r="M52" s="46"/>
      <c r="N52" s="52" t="s">
        <v>45</v>
      </c>
      <c r="O52" s="46"/>
      <c r="P52" s="53">
        <v>14</v>
      </c>
      <c r="Q52" s="46">
        <f t="shared" si="13"/>
        <v>14</v>
      </c>
      <c r="R52" s="46"/>
      <c r="S52" s="50" t="s">
        <v>45</v>
      </c>
      <c r="T52" s="51" t="s">
        <v>45</v>
      </c>
      <c r="U52" s="46"/>
      <c r="V52" s="51"/>
      <c r="W52" s="51"/>
      <c r="X52" s="51"/>
      <c r="Y52" s="51"/>
      <c r="AA52" s="12" t="s">
        <v>91</v>
      </c>
      <c r="AB52" s="12"/>
      <c r="AC52" s="12"/>
      <c r="AD52" s="12"/>
      <c r="AE52" s="12"/>
      <c r="AF52" s="54" t="s">
        <v>49</v>
      </c>
      <c r="AG52" s="60" t="s">
        <v>78</v>
      </c>
      <c r="AH52" s="12"/>
      <c r="AI52" s="55"/>
      <c r="AJ52" s="12"/>
      <c r="AK52" s="12"/>
      <c r="AL52" s="56">
        <f t="shared" si="14"/>
        <v>0</v>
      </c>
      <c r="AM52" s="12"/>
      <c r="AN52" s="12"/>
      <c r="AO52" s="12"/>
    </row>
    <row r="53" spans="1:41" s="44" customFormat="1" ht="23.25" hidden="1" customHeight="1" x14ac:dyDescent="0.25">
      <c r="B53" s="45">
        <v>48865</v>
      </c>
      <c r="C53" s="46">
        <v>43509</v>
      </c>
      <c r="D53" s="47" t="s">
        <v>101</v>
      </c>
      <c r="E53" s="48">
        <f>51.75+103.5</f>
        <v>155.25</v>
      </c>
      <c r="F53" s="49">
        <v>1505</v>
      </c>
      <c r="G53" s="47" t="s">
        <v>102</v>
      </c>
      <c r="H53" s="50"/>
      <c r="I53" s="51"/>
      <c r="J53" s="51"/>
      <c r="K53" s="47"/>
      <c r="L53" s="76"/>
      <c r="M53" s="46"/>
      <c r="N53" s="46"/>
      <c r="O53" s="46"/>
      <c r="P53" s="53">
        <v>14</v>
      </c>
      <c r="Q53" s="46">
        <f t="shared" si="13"/>
        <v>14</v>
      </c>
      <c r="R53" s="46"/>
      <c r="S53" s="50" t="s">
        <v>45</v>
      </c>
      <c r="T53" s="51" t="s">
        <v>45</v>
      </c>
      <c r="U53" s="51"/>
      <c r="V53" s="51"/>
      <c r="W53" s="51"/>
      <c r="X53" s="51"/>
      <c r="Y53" s="51"/>
      <c r="AA53" s="12" t="s">
        <v>134</v>
      </c>
      <c r="AB53" s="12">
        <v>0</v>
      </c>
      <c r="AC53" s="12"/>
      <c r="AD53" s="12"/>
      <c r="AE53" s="12"/>
      <c r="AF53" s="54" t="s">
        <v>105</v>
      </c>
      <c r="AG53" s="12"/>
      <c r="AH53" s="12"/>
      <c r="AI53" s="55"/>
      <c r="AJ53" s="12"/>
      <c r="AK53" s="12"/>
      <c r="AL53" s="56">
        <f t="shared" si="14"/>
        <v>0</v>
      </c>
      <c r="AM53" s="12"/>
      <c r="AN53" s="12"/>
      <c r="AO53" s="12"/>
    </row>
    <row r="54" spans="1:41" s="44" customFormat="1" ht="23.25" hidden="1" customHeight="1" x14ac:dyDescent="0.25">
      <c r="B54" s="45">
        <v>49119</v>
      </c>
      <c r="C54" s="46">
        <v>43523</v>
      </c>
      <c r="D54" s="47" t="s">
        <v>72</v>
      </c>
      <c r="E54" s="48">
        <v>60</v>
      </c>
      <c r="F54" s="49">
        <v>2410</v>
      </c>
      <c r="G54" s="47" t="s">
        <v>107</v>
      </c>
      <c r="H54" s="50"/>
      <c r="I54" s="50"/>
      <c r="J54" s="51"/>
      <c r="K54" s="47"/>
      <c r="L54" s="50"/>
      <c r="M54" s="46"/>
      <c r="N54" s="52" t="s">
        <v>45</v>
      </c>
      <c r="O54" s="46"/>
      <c r="P54" s="53">
        <v>14</v>
      </c>
      <c r="Q54" s="46">
        <f t="shared" ref="Q54:Q55" si="15">O54+P54</f>
        <v>14</v>
      </c>
      <c r="R54" s="46"/>
      <c r="S54" s="50" t="s">
        <v>45</v>
      </c>
      <c r="T54" s="51" t="s">
        <v>45</v>
      </c>
      <c r="U54" s="46"/>
      <c r="V54" s="51"/>
      <c r="W54" s="51"/>
      <c r="X54" s="51"/>
      <c r="Y54" s="51"/>
      <c r="AA54" s="12" t="s">
        <v>91</v>
      </c>
      <c r="AB54" s="12"/>
      <c r="AC54" s="12"/>
      <c r="AD54" s="12"/>
      <c r="AE54" s="12"/>
      <c r="AF54" s="54" t="s">
        <v>49</v>
      </c>
      <c r="AG54" s="60" t="s">
        <v>230</v>
      </c>
      <c r="AH54" s="12"/>
      <c r="AI54" s="55"/>
      <c r="AJ54" s="12"/>
      <c r="AK54" s="12"/>
      <c r="AL54" s="56">
        <f t="shared" ref="AL54:AL55" si="16">+(AK54+AB54)/E54/1000</f>
        <v>0</v>
      </c>
      <c r="AM54" s="12"/>
      <c r="AN54" s="12"/>
      <c r="AO54" s="12"/>
    </row>
    <row r="55" spans="1:41" s="44" customFormat="1" ht="23.25" hidden="1" customHeight="1" x14ac:dyDescent="0.25">
      <c r="B55" s="45">
        <v>48962</v>
      </c>
      <c r="C55" s="46">
        <v>43515</v>
      </c>
      <c r="D55" s="47" t="s">
        <v>53</v>
      </c>
      <c r="E55" s="48">
        <v>49.5</v>
      </c>
      <c r="F55" s="57">
        <v>1475</v>
      </c>
      <c r="G55" s="47" t="s">
        <v>55</v>
      </c>
      <c r="H55" s="50"/>
      <c r="I55" s="51"/>
      <c r="J55" s="46"/>
      <c r="K55" s="50"/>
      <c r="L55" s="47"/>
      <c r="M55" s="46"/>
      <c r="N55" s="52"/>
      <c r="O55" s="46"/>
      <c r="P55" s="53">
        <v>14</v>
      </c>
      <c r="Q55" s="46">
        <f t="shared" si="15"/>
        <v>14</v>
      </c>
      <c r="R55" s="46"/>
      <c r="S55" s="50" t="s">
        <v>45</v>
      </c>
      <c r="T55" s="51"/>
      <c r="U55" s="51"/>
      <c r="V55" s="51"/>
      <c r="W55" s="51"/>
      <c r="X55" s="51"/>
      <c r="Y55" s="51"/>
      <c r="AA55" s="12" t="s">
        <v>134</v>
      </c>
      <c r="AB55" s="12"/>
      <c r="AC55" s="12"/>
      <c r="AD55" s="12"/>
      <c r="AE55" s="12"/>
      <c r="AF55" s="54" t="s">
        <v>58</v>
      </c>
      <c r="AG55" s="12">
        <v>5418511</v>
      </c>
      <c r="AH55" s="12"/>
      <c r="AI55" s="55"/>
      <c r="AJ55" s="12"/>
      <c r="AK55" s="12"/>
      <c r="AL55" s="56">
        <f t="shared" si="16"/>
        <v>0</v>
      </c>
      <c r="AM55" s="12"/>
      <c r="AN55" s="12"/>
      <c r="AO55" s="12"/>
    </row>
    <row r="56" spans="1:41" s="44" customFormat="1" ht="23.25" hidden="1" customHeight="1" x14ac:dyDescent="0.25">
      <c r="B56" s="45">
        <v>48983</v>
      </c>
      <c r="C56" s="46">
        <v>43516</v>
      </c>
      <c r="D56" s="47" t="s">
        <v>47</v>
      </c>
      <c r="E56" s="48">
        <f>6.875+2.75+4.125+0.5+1.375+0.5+1.375+2.75+1.39</f>
        <v>21.64</v>
      </c>
      <c r="F56" s="57">
        <f>74615.05/E56</f>
        <v>3448.0152495378929</v>
      </c>
      <c r="G56" s="47" t="s">
        <v>48</v>
      </c>
      <c r="H56" s="50"/>
      <c r="I56" s="58"/>
      <c r="J56" s="46"/>
      <c r="K56" s="47"/>
      <c r="L56" s="50"/>
      <c r="M56" s="51"/>
      <c r="N56" s="52"/>
      <c r="O56" s="51"/>
      <c r="P56" s="53">
        <v>14</v>
      </c>
      <c r="Q56" s="46">
        <f t="shared" ref="Q56:Q64" si="17">O56+P56</f>
        <v>14</v>
      </c>
      <c r="R56" s="46"/>
      <c r="S56" s="50" t="s">
        <v>45</v>
      </c>
      <c r="T56" s="51" t="s">
        <v>45</v>
      </c>
      <c r="U56" s="51"/>
      <c r="V56" s="51"/>
      <c r="W56" s="51"/>
      <c r="X56" s="51"/>
      <c r="Y56" s="51"/>
      <c r="AA56" s="12" t="s">
        <v>91</v>
      </c>
      <c r="AB56" s="12"/>
      <c r="AC56" s="12"/>
      <c r="AD56" s="12"/>
      <c r="AE56" s="12"/>
      <c r="AF56" s="54" t="s">
        <v>49</v>
      </c>
      <c r="AG56" s="12">
        <v>135275</v>
      </c>
      <c r="AH56" s="12"/>
      <c r="AI56" s="55"/>
      <c r="AJ56" s="12"/>
      <c r="AK56" s="12"/>
      <c r="AL56" s="56">
        <f t="shared" ref="AL56:AL65" si="18">+(AK56+AB56)/E56/1000</f>
        <v>0</v>
      </c>
      <c r="AM56" s="12"/>
      <c r="AN56" s="12"/>
      <c r="AO56" s="12"/>
    </row>
    <row r="57" spans="1:41" s="44" customFormat="1" ht="23.25" hidden="1" customHeight="1" x14ac:dyDescent="0.25">
      <c r="B57" s="45">
        <v>48870</v>
      </c>
      <c r="C57" s="46">
        <v>43510</v>
      </c>
      <c r="D57" s="47" t="s">
        <v>47</v>
      </c>
      <c r="E57" s="48">
        <f>5.5+8.25+0.437+2.75+0.541+1.375</f>
        <v>18.852999999999998</v>
      </c>
      <c r="F57" s="57">
        <f>66631.62/E57</f>
        <v>3534.2714687317671</v>
      </c>
      <c r="G57" s="47" t="s">
        <v>48</v>
      </c>
      <c r="H57" s="50"/>
      <c r="I57" s="58"/>
      <c r="J57" s="46"/>
      <c r="K57" s="47"/>
      <c r="L57" s="50"/>
      <c r="M57" s="51"/>
      <c r="N57" s="52"/>
      <c r="O57" s="51"/>
      <c r="P57" s="53">
        <v>14</v>
      </c>
      <c r="Q57" s="46">
        <f t="shared" si="17"/>
        <v>14</v>
      </c>
      <c r="R57" s="46"/>
      <c r="S57" s="50" t="s">
        <v>45</v>
      </c>
      <c r="T57" s="51" t="s">
        <v>45</v>
      </c>
      <c r="U57" s="51"/>
      <c r="V57" s="51"/>
      <c r="W57" s="51"/>
      <c r="X57" s="51"/>
      <c r="Y57" s="51"/>
      <c r="AA57" s="12" t="s">
        <v>91</v>
      </c>
      <c r="AB57" s="12"/>
      <c r="AC57" s="12"/>
      <c r="AD57" s="12"/>
      <c r="AE57" s="12"/>
      <c r="AF57" s="54" t="s">
        <v>49</v>
      </c>
      <c r="AG57" s="12">
        <v>134792</v>
      </c>
      <c r="AH57" s="12"/>
      <c r="AI57" s="55"/>
      <c r="AJ57" s="12"/>
      <c r="AK57" s="12"/>
      <c r="AL57" s="56">
        <f t="shared" si="18"/>
        <v>0</v>
      </c>
      <c r="AM57" s="12"/>
      <c r="AN57" s="12"/>
      <c r="AO57" s="12"/>
    </row>
    <row r="58" spans="1:41" s="44" customFormat="1" ht="23.25" hidden="1" customHeight="1" x14ac:dyDescent="0.25">
      <c r="B58" s="45">
        <v>49126</v>
      </c>
      <c r="C58" s="46">
        <v>43523</v>
      </c>
      <c r="D58" s="47" t="s">
        <v>124</v>
      </c>
      <c r="E58" s="48">
        <v>49.5</v>
      </c>
      <c r="F58" s="49">
        <v>1500</v>
      </c>
      <c r="G58" s="47" t="s">
        <v>125</v>
      </c>
      <c r="H58" s="50"/>
      <c r="I58" s="51"/>
      <c r="J58" s="46"/>
      <c r="K58" s="50"/>
      <c r="L58" s="47"/>
      <c r="M58" s="46"/>
      <c r="N58" s="52"/>
      <c r="O58" s="46"/>
      <c r="P58" s="53">
        <v>14</v>
      </c>
      <c r="Q58" s="46">
        <f t="shared" si="17"/>
        <v>14</v>
      </c>
      <c r="R58" s="46"/>
      <c r="S58" s="50" t="s">
        <v>45</v>
      </c>
      <c r="T58" s="51" t="s">
        <v>45</v>
      </c>
      <c r="U58" s="46"/>
      <c r="V58" s="51"/>
      <c r="W58" s="51"/>
      <c r="X58" s="51"/>
      <c r="Y58" s="51"/>
      <c r="AA58" s="12" t="s">
        <v>91</v>
      </c>
      <c r="AB58" s="12"/>
      <c r="AC58" s="12"/>
      <c r="AD58" s="12"/>
      <c r="AE58" s="12"/>
      <c r="AF58" s="54" t="s">
        <v>92</v>
      </c>
      <c r="AG58" s="12"/>
      <c r="AH58" s="12"/>
      <c r="AI58" s="55"/>
      <c r="AJ58" s="12"/>
      <c r="AK58" s="12"/>
      <c r="AL58" s="56">
        <f t="shared" si="18"/>
        <v>0</v>
      </c>
      <c r="AM58" s="12"/>
      <c r="AN58" s="12"/>
      <c r="AO58" s="12"/>
    </row>
    <row r="59" spans="1:41" s="44" customFormat="1" ht="23.25" hidden="1" customHeight="1" x14ac:dyDescent="0.25">
      <c r="B59" s="45">
        <v>49016</v>
      </c>
      <c r="C59" s="46">
        <v>43517</v>
      </c>
      <c r="D59" s="47" t="s">
        <v>117</v>
      </c>
      <c r="E59" s="48">
        <v>144</v>
      </c>
      <c r="F59" s="49">
        <v>1570</v>
      </c>
      <c r="G59" s="47" t="s">
        <v>118</v>
      </c>
      <c r="H59" s="50"/>
      <c r="I59" s="51"/>
      <c r="J59" s="51"/>
      <c r="K59" s="50"/>
      <c r="L59" s="76"/>
      <c r="M59" s="46"/>
      <c r="N59" s="52"/>
      <c r="O59" s="51"/>
      <c r="P59" s="53">
        <v>14</v>
      </c>
      <c r="Q59" s="46">
        <f t="shared" si="17"/>
        <v>14</v>
      </c>
      <c r="R59" s="46"/>
      <c r="S59" s="50" t="s">
        <v>45</v>
      </c>
      <c r="T59" s="51" t="s">
        <v>45</v>
      </c>
      <c r="U59" s="51"/>
      <c r="V59" s="51"/>
      <c r="W59" s="51"/>
      <c r="X59" s="51"/>
      <c r="Y59" s="51"/>
      <c r="AA59" s="12" t="s">
        <v>91</v>
      </c>
      <c r="AB59" s="12"/>
      <c r="AC59" s="12"/>
      <c r="AD59" s="12"/>
      <c r="AE59" s="12">
        <v>0</v>
      </c>
      <c r="AF59" s="54" t="s">
        <v>105</v>
      </c>
      <c r="AG59" s="54" t="s">
        <v>231</v>
      </c>
      <c r="AH59" s="12"/>
      <c r="AI59" s="55"/>
      <c r="AJ59" s="12"/>
      <c r="AK59" s="12"/>
      <c r="AL59" s="56">
        <f t="shared" si="18"/>
        <v>0</v>
      </c>
      <c r="AM59" s="12"/>
      <c r="AN59" s="12"/>
      <c r="AO59" s="12"/>
    </row>
    <row r="60" spans="1:41" s="44" customFormat="1" ht="24.75" hidden="1" customHeight="1" x14ac:dyDescent="0.25">
      <c r="B60" s="45">
        <v>48892</v>
      </c>
      <c r="C60" s="46">
        <v>43511</v>
      </c>
      <c r="D60" s="47" t="s">
        <v>80</v>
      </c>
      <c r="E60" s="48">
        <v>90</v>
      </c>
      <c r="F60" s="49">
        <v>1960</v>
      </c>
      <c r="G60" s="45" t="s">
        <v>82</v>
      </c>
      <c r="H60" s="50"/>
      <c r="I60" s="50"/>
      <c r="J60" s="51"/>
      <c r="K60" s="47"/>
      <c r="L60" s="47"/>
      <c r="M60" s="51"/>
      <c r="N60" s="52"/>
      <c r="O60" s="51"/>
      <c r="P60" s="53">
        <v>14</v>
      </c>
      <c r="Q60" s="46">
        <f t="shared" si="17"/>
        <v>14</v>
      </c>
      <c r="R60" s="46"/>
      <c r="S60" s="50" t="s">
        <v>45</v>
      </c>
      <c r="T60" s="51" t="s">
        <v>45</v>
      </c>
      <c r="U60" s="51"/>
      <c r="V60" s="51"/>
      <c r="W60" s="51"/>
      <c r="X60" s="51"/>
      <c r="Y60" s="51"/>
      <c r="AA60" s="12" t="s">
        <v>91</v>
      </c>
      <c r="AB60" s="12">
        <v>0</v>
      </c>
      <c r="AC60" s="12"/>
      <c r="AD60" s="12"/>
      <c r="AE60" s="12"/>
      <c r="AF60" s="54" t="s">
        <v>87</v>
      </c>
      <c r="AG60" s="60">
        <v>43132</v>
      </c>
      <c r="AH60" s="12"/>
      <c r="AI60" s="55"/>
      <c r="AJ60" s="12"/>
      <c r="AK60" s="12"/>
      <c r="AL60" s="56">
        <f t="shared" si="18"/>
        <v>0</v>
      </c>
      <c r="AM60" s="12"/>
      <c r="AN60" s="12"/>
      <c r="AO60" s="12"/>
    </row>
    <row r="61" spans="1:41" s="44" customFormat="1" ht="30.75" hidden="1" customHeight="1" x14ac:dyDescent="0.25">
      <c r="B61" s="45" t="s">
        <v>232</v>
      </c>
      <c r="C61" s="46">
        <v>43508</v>
      </c>
      <c r="D61" s="47" t="s">
        <v>157</v>
      </c>
      <c r="E61" s="48">
        <v>49.5</v>
      </c>
      <c r="F61" s="49">
        <v>1380</v>
      </c>
      <c r="G61" s="47" t="s">
        <v>158</v>
      </c>
      <c r="H61" s="50"/>
      <c r="I61" s="58"/>
      <c r="J61" s="51"/>
      <c r="K61" s="47"/>
      <c r="L61" s="50"/>
      <c r="M61" s="46"/>
      <c r="N61" s="46"/>
      <c r="O61" s="46"/>
      <c r="P61" s="53">
        <v>14</v>
      </c>
      <c r="Q61" s="46">
        <f t="shared" si="17"/>
        <v>14</v>
      </c>
      <c r="R61" s="46"/>
      <c r="S61" s="50" t="s">
        <v>45</v>
      </c>
      <c r="T61" s="51" t="s">
        <v>45</v>
      </c>
      <c r="U61" s="51"/>
      <c r="V61" s="51"/>
      <c r="W61" s="51"/>
      <c r="X61" s="51"/>
      <c r="Y61" s="51"/>
      <c r="AA61" s="12" t="s">
        <v>131</v>
      </c>
      <c r="AB61" s="12"/>
      <c r="AC61" s="12"/>
      <c r="AD61" s="12"/>
      <c r="AE61" s="12"/>
      <c r="AF61" s="54" t="s">
        <v>162</v>
      </c>
      <c r="AG61" s="12"/>
      <c r="AH61" s="12"/>
      <c r="AI61" s="55"/>
      <c r="AJ61" s="12"/>
      <c r="AK61" s="12"/>
      <c r="AL61" s="56">
        <f t="shared" si="18"/>
        <v>0</v>
      </c>
      <c r="AM61" s="12"/>
      <c r="AN61" s="12"/>
      <c r="AO61" s="12"/>
    </row>
    <row r="62" spans="1:41" s="44" customFormat="1" ht="30.75" hidden="1" customHeight="1" x14ac:dyDescent="0.25">
      <c r="B62" s="45" t="s">
        <v>233</v>
      </c>
      <c r="C62" s="46">
        <v>43508</v>
      </c>
      <c r="D62" s="47" t="s">
        <v>157</v>
      </c>
      <c r="E62" s="48">
        <v>24.75</v>
      </c>
      <c r="F62" s="49">
        <v>1400</v>
      </c>
      <c r="G62" s="47" t="s">
        <v>198</v>
      </c>
      <c r="H62" s="50"/>
      <c r="I62" s="58"/>
      <c r="J62" s="51"/>
      <c r="K62" s="47"/>
      <c r="L62" s="50"/>
      <c r="M62" s="46"/>
      <c r="N62" s="46"/>
      <c r="O62" s="46"/>
      <c r="P62" s="53">
        <v>14</v>
      </c>
      <c r="Q62" s="46">
        <f t="shared" si="17"/>
        <v>14</v>
      </c>
      <c r="R62" s="46"/>
      <c r="S62" s="50" t="s">
        <v>45</v>
      </c>
      <c r="T62" s="51" t="s">
        <v>45</v>
      </c>
      <c r="U62" s="51"/>
      <c r="V62" s="51"/>
      <c r="W62" s="51"/>
      <c r="X62" s="51"/>
      <c r="Y62" s="51"/>
      <c r="AA62" s="12" t="s">
        <v>131</v>
      </c>
      <c r="AB62" s="12"/>
      <c r="AC62" s="12"/>
      <c r="AD62" s="12"/>
      <c r="AE62" s="12"/>
      <c r="AF62" s="54" t="s">
        <v>162</v>
      </c>
      <c r="AG62" s="12"/>
      <c r="AH62" s="12"/>
      <c r="AI62" s="55"/>
      <c r="AJ62" s="12"/>
      <c r="AK62" s="12"/>
      <c r="AL62" s="56">
        <f t="shared" si="18"/>
        <v>0</v>
      </c>
      <c r="AM62" s="12"/>
      <c r="AN62" s="12"/>
      <c r="AO62" s="12"/>
    </row>
    <row r="63" spans="1:41" s="44" customFormat="1" ht="30.75" hidden="1" customHeight="1" x14ac:dyDescent="0.25">
      <c r="B63" s="45" t="s">
        <v>234</v>
      </c>
      <c r="C63" s="46">
        <v>43508</v>
      </c>
      <c r="D63" s="47" t="s">
        <v>157</v>
      </c>
      <c r="E63" s="48">
        <v>24.75</v>
      </c>
      <c r="F63" s="49">
        <v>1400</v>
      </c>
      <c r="G63" s="47" t="s">
        <v>235</v>
      </c>
      <c r="H63" s="50"/>
      <c r="I63" s="58"/>
      <c r="J63" s="51"/>
      <c r="K63" s="47"/>
      <c r="L63" s="50"/>
      <c r="M63" s="46"/>
      <c r="N63" s="46"/>
      <c r="O63" s="46"/>
      <c r="P63" s="53">
        <v>14</v>
      </c>
      <c r="Q63" s="46">
        <f t="shared" si="17"/>
        <v>14</v>
      </c>
      <c r="R63" s="46"/>
      <c r="S63" s="50" t="s">
        <v>45</v>
      </c>
      <c r="T63" s="51" t="s">
        <v>45</v>
      </c>
      <c r="U63" s="51"/>
      <c r="V63" s="51"/>
      <c r="W63" s="51"/>
      <c r="X63" s="51"/>
      <c r="Y63" s="51"/>
      <c r="AA63" s="12" t="s">
        <v>131</v>
      </c>
      <c r="AB63" s="12"/>
      <c r="AC63" s="12"/>
      <c r="AD63" s="12"/>
      <c r="AE63" s="12"/>
      <c r="AF63" s="54" t="s">
        <v>162</v>
      </c>
      <c r="AG63" s="12"/>
      <c r="AH63" s="12"/>
      <c r="AI63" s="55"/>
      <c r="AJ63" s="12"/>
      <c r="AK63" s="12"/>
      <c r="AL63" s="56">
        <f t="shared" si="18"/>
        <v>0</v>
      </c>
      <c r="AM63" s="12"/>
      <c r="AN63" s="12"/>
      <c r="AO63" s="12"/>
    </row>
    <row r="64" spans="1:41" s="44" customFormat="1" ht="30.75" hidden="1" customHeight="1" x14ac:dyDescent="0.25">
      <c r="B64" s="45">
        <v>48927</v>
      </c>
      <c r="C64" s="46">
        <v>43514</v>
      </c>
      <c r="D64" s="47" t="s">
        <v>89</v>
      </c>
      <c r="E64" s="48">
        <v>14</v>
      </c>
      <c r="F64" s="49">
        <v>6500</v>
      </c>
      <c r="G64" s="47" t="s">
        <v>90</v>
      </c>
      <c r="H64" s="50"/>
      <c r="I64" s="50"/>
      <c r="J64" s="51"/>
      <c r="K64" s="47"/>
      <c r="L64" s="50"/>
      <c r="M64" s="51"/>
      <c r="N64" s="52"/>
      <c r="O64" s="51"/>
      <c r="P64" s="53">
        <v>14</v>
      </c>
      <c r="Q64" s="46">
        <f t="shared" si="17"/>
        <v>14</v>
      </c>
      <c r="R64" s="46"/>
      <c r="S64" s="50" t="s">
        <v>45</v>
      </c>
      <c r="T64" s="51" t="s">
        <v>45</v>
      </c>
      <c r="U64" s="51"/>
      <c r="V64" s="51"/>
      <c r="W64" s="51"/>
      <c r="X64" s="51"/>
      <c r="Y64" s="51"/>
      <c r="AA64" s="75" t="s">
        <v>91</v>
      </c>
      <c r="AB64" s="12">
        <v>0</v>
      </c>
      <c r="AC64" s="12"/>
      <c r="AD64" s="12"/>
      <c r="AE64" s="12"/>
      <c r="AF64" s="54" t="s">
        <v>87</v>
      </c>
      <c r="AG64" s="12"/>
      <c r="AH64" s="12"/>
      <c r="AI64" s="55"/>
      <c r="AJ64" s="12"/>
      <c r="AK64" s="12"/>
      <c r="AL64" s="56">
        <f t="shared" si="18"/>
        <v>0</v>
      </c>
      <c r="AM64" s="12"/>
      <c r="AN64" s="12"/>
      <c r="AO64" s="12"/>
    </row>
    <row r="65" spans="2:41" s="44" customFormat="1" ht="23.25" hidden="1" customHeight="1" x14ac:dyDescent="0.25">
      <c r="B65" s="45">
        <v>48906</v>
      </c>
      <c r="C65" s="46">
        <v>43511</v>
      </c>
      <c r="D65" s="47" t="s">
        <v>65</v>
      </c>
      <c r="E65" s="48">
        <v>90</v>
      </c>
      <c r="F65" s="49">
        <v>1970</v>
      </c>
      <c r="G65" s="47" t="s">
        <v>67</v>
      </c>
      <c r="H65" s="50"/>
      <c r="I65" s="51"/>
      <c r="J65" s="46"/>
      <c r="K65" s="50"/>
      <c r="L65" s="47"/>
      <c r="M65" s="46"/>
      <c r="N65" s="52"/>
      <c r="O65" s="46"/>
      <c r="P65" s="53">
        <v>14</v>
      </c>
      <c r="Q65" s="46">
        <f t="shared" ref="Q65" si="19">O65+P65</f>
        <v>14</v>
      </c>
      <c r="R65" s="46"/>
      <c r="S65" s="50" t="s">
        <v>45</v>
      </c>
      <c r="T65" s="51" t="s">
        <v>45</v>
      </c>
      <c r="U65" s="51"/>
      <c r="V65" s="51"/>
      <c r="W65" s="51"/>
      <c r="X65" s="51"/>
      <c r="Y65" s="51"/>
      <c r="AA65" s="12" t="s">
        <v>91</v>
      </c>
      <c r="AB65" s="12"/>
      <c r="AC65" s="12"/>
      <c r="AD65" s="12"/>
      <c r="AE65" s="12"/>
      <c r="AF65" s="54" t="s">
        <v>87</v>
      </c>
      <c r="AG65" s="12" t="s">
        <v>236</v>
      </c>
      <c r="AH65" s="12"/>
      <c r="AI65" s="55"/>
      <c r="AJ65" s="12"/>
      <c r="AK65" s="12"/>
      <c r="AL65" s="56">
        <f t="shared" si="18"/>
        <v>0</v>
      </c>
      <c r="AM65" s="12"/>
      <c r="AN65" s="12"/>
      <c r="AO65" s="12"/>
    </row>
    <row r="94" spans="8:8" x14ac:dyDescent="0.2">
      <c r="H94" s="1" t="s">
        <v>229</v>
      </c>
    </row>
  </sheetData>
  <autoFilter ref="B6:AO65">
    <filterColumn colId="2">
      <filters>
        <filter val="INABATA"/>
      </filters>
    </filterColumn>
  </autoFilter>
  <pageMargins left="0.70866141732283472" right="0.70866141732283472" top="0.74803149606299213" bottom="0.74803149606299213" header="0.31496062992125984" footer="0.31496062992125984"/>
  <pageSetup paperSize="9" scale="1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MaheshGiri</dc:creator>
  <cp:lastModifiedBy>navneet</cp:lastModifiedBy>
  <dcterms:created xsi:type="dcterms:W3CDTF">2019-03-01T04:43:11Z</dcterms:created>
  <dcterms:modified xsi:type="dcterms:W3CDTF">2019-03-01T06:55:50Z</dcterms:modified>
</cp:coreProperties>
</file>