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"/>
    </mc:Choice>
  </mc:AlternateContent>
  <bookViews>
    <workbookView xWindow="0" yWindow="0" windowWidth="19368" windowHeight="9408" activeTab="2"/>
  </bookViews>
  <sheets>
    <sheet name="Itemstatlist" sheetId="2" r:id="rId1"/>
    <sheet name="Enchants" sheetId="6" r:id="rId2"/>
    <sheet name="Equipset" sheetId="3" r:id="rId3"/>
    <sheet name="Base Stats" sheetId="4" r:id="rId4"/>
    <sheet name="Sheet1" sheetId="7" r:id="rId5"/>
    <sheet name="Sets" sheetId="8" r:id="rId6"/>
    <sheet name="Itemchart" sheetId="1" r:id="rId7"/>
    <sheet name="Equipstat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0" i="2" l="1"/>
  <c r="S30" i="7"/>
  <c r="R30" i="7"/>
  <c r="S29" i="7"/>
  <c r="R29" i="7"/>
  <c r="Q30" i="7"/>
  <c r="Q29" i="7"/>
  <c r="S28" i="7"/>
  <c r="R28" i="7"/>
  <c r="Q28" i="7"/>
  <c r="S4" i="4"/>
  <c r="R4" i="4"/>
  <c r="Q4" i="4"/>
  <c r="B25" i="4"/>
  <c r="C8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P32" i="3"/>
  <c r="O32" i="3"/>
  <c r="N32" i="3"/>
  <c r="M32" i="3"/>
  <c r="L32" i="3"/>
  <c r="K32" i="3"/>
  <c r="J32" i="3"/>
  <c r="I32" i="3"/>
  <c r="G32" i="3"/>
  <c r="F32" i="3"/>
  <c r="E32" i="3"/>
  <c r="P11" i="3"/>
  <c r="O11" i="3"/>
  <c r="N11" i="3"/>
  <c r="M11" i="3"/>
  <c r="L11" i="3"/>
  <c r="K11" i="3"/>
  <c r="J11" i="3"/>
  <c r="I11" i="3"/>
  <c r="G11" i="3"/>
  <c r="F11" i="3"/>
  <c r="E11" i="3"/>
  <c r="P12" i="3"/>
  <c r="O12" i="3"/>
  <c r="N12" i="3"/>
  <c r="M12" i="3"/>
  <c r="L12" i="3"/>
  <c r="K12" i="3"/>
  <c r="J12" i="3"/>
  <c r="I12" i="3"/>
  <c r="G12" i="3"/>
  <c r="F12" i="3"/>
  <c r="E12" i="3"/>
  <c r="D35" i="3"/>
  <c r="D34" i="3"/>
  <c r="D33" i="3"/>
  <c r="D32" i="3"/>
  <c r="P34" i="3"/>
  <c r="O34" i="3"/>
  <c r="N34" i="3"/>
  <c r="M34" i="3"/>
  <c r="L34" i="3"/>
  <c r="K34" i="3"/>
  <c r="J34" i="3"/>
  <c r="I34" i="3"/>
  <c r="G34" i="3"/>
  <c r="F34" i="3"/>
  <c r="E34" i="3"/>
  <c r="P30" i="3"/>
  <c r="O30" i="3"/>
  <c r="N30" i="3"/>
  <c r="M30" i="3"/>
  <c r="L30" i="3"/>
  <c r="K30" i="3"/>
  <c r="J30" i="3"/>
  <c r="I30" i="3"/>
  <c r="G30" i="3"/>
  <c r="F30" i="3"/>
  <c r="E30" i="3"/>
  <c r="D30" i="3"/>
  <c r="D17" i="8" l="1"/>
  <c r="B17" i="8"/>
  <c r="C17" i="8"/>
  <c r="B6" i="7" s="1"/>
  <c r="O30" i="7"/>
  <c r="B5" i="7"/>
  <c r="P29" i="7"/>
  <c r="O29" i="7"/>
  <c r="N29" i="7"/>
  <c r="M29" i="7"/>
  <c r="L29" i="7"/>
  <c r="K29" i="7"/>
  <c r="P30" i="7"/>
  <c r="N30" i="7"/>
  <c r="M30" i="7"/>
  <c r="L30" i="7"/>
  <c r="K30" i="7"/>
  <c r="P28" i="7"/>
  <c r="O28" i="7"/>
  <c r="N28" i="7"/>
  <c r="M28" i="7"/>
  <c r="L28" i="7"/>
  <c r="K28" i="7"/>
  <c r="P4" i="4"/>
  <c r="O4" i="4"/>
  <c r="N4" i="4"/>
  <c r="M4" i="4"/>
  <c r="L4" i="4"/>
  <c r="K4" i="4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J4" i="4"/>
  <c r="I4" i="4"/>
  <c r="H4" i="4"/>
  <c r="G4" i="4"/>
  <c r="F4" i="4"/>
  <c r="E4" i="4"/>
  <c r="D4" i="4"/>
  <c r="C4" i="4"/>
  <c r="B4" i="4"/>
  <c r="C10" i="7"/>
  <c r="C11" i="7"/>
  <c r="C12" i="7"/>
  <c r="C13" i="7"/>
  <c r="C9" i="7"/>
  <c r="J28" i="7" l="1"/>
  <c r="I28" i="7"/>
  <c r="H28" i="7"/>
  <c r="G28" i="7"/>
  <c r="F28" i="7"/>
  <c r="E28" i="7"/>
  <c r="D28" i="7"/>
  <c r="C28" i="7"/>
  <c r="B28" i="7"/>
  <c r="B29" i="4"/>
  <c r="G29" i="7" l="1"/>
  <c r="F29" i="7"/>
  <c r="H29" i="7"/>
  <c r="I29" i="7"/>
  <c r="B29" i="7"/>
  <c r="J29" i="7"/>
  <c r="E29" i="7"/>
  <c r="C29" i="7"/>
  <c r="D29" i="7"/>
  <c r="G179" i="2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R57" i="3"/>
  <c r="Q57" i="3"/>
  <c r="P57" i="3"/>
  <c r="O57" i="3"/>
  <c r="N57" i="3"/>
  <c r="M57" i="3"/>
  <c r="L57" i="3"/>
  <c r="K57" i="3"/>
  <c r="J57" i="3"/>
  <c r="I57" i="3"/>
  <c r="G57" i="3"/>
  <c r="F57" i="3"/>
  <c r="E57" i="3"/>
  <c r="D57" i="3"/>
  <c r="R56" i="3"/>
  <c r="Q56" i="3"/>
  <c r="P56" i="3"/>
  <c r="O56" i="3"/>
  <c r="N56" i="3"/>
  <c r="M56" i="3"/>
  <c r="L56" i="3"/>
  <c r="K56" i="3"/>
  <c r="J56" i="3"/>
  <c r="I56" i="3"/>
  <c r="G56" i="3"/>
  <c r="F56" i="3"/>
  <c r="E56" i="3"/>
  <c r="D56" i="3"/>
  <c r="R55" i="3"/>
  <c r="Q55" i="3"/>
  <c r="P55" i="3"/>
  <c r="O55" i="3"/>
  <c r="N55" i="3"/>
  <c r="M55" i="3"/>
  <c r="L55" i="3"/>
  <c r="K55" i="3"/>
  <c r="J55" i="3"/>
  <c r="I55" i="3"/>
  <c r="G55" i="3"/>
  <c r="F55" i="3"/>
  <c r="E55" i="3"/>
  <c r="D55" i="3"/>
  <c r="R54" i="3"/>
  <c r="Q54" i="3"/>
  <c r="P54" i="3"/>
  <c r="O54" i="3"/>
  <c r="N54" i="3"/>
  <c r="M54" i="3"/>
  <c r="L54" i="3"/>
  <c r="K54" i="3"/>
  <c r="J54" i="3"/>
  <c r="I54" i="3"/>
  <c r="G54" i="3"/>
  <c r="F54" i="3"/>
  <c r="E54" i="3"/>
  <c r="D54" i="3"/>
  <c r="R53" i="3"/>
  <c r="Q53" i="3"/>
  <c r="P53" i="3"/>
  <c r="O53" i="3"/>
  <c r="N53" i="3"/>
  <c r="M53" i="3"/>
  <c r="L53" i="3"/>
  <c r="K53" i="3"/>
  <c r="J53" i="3"/>
  <c r="I53" i="3"/>
  <c r="G53" i="3"/>
  <c r="F53" i="3"/>
  <c r="E53" i="3"/>
  <c r="D53" i="3"/>
  <c r="R52" i="3"/>
  <c r="Q52" i="3"/>
  <c r="P52" i="3"/>
  <c r="O52" i="3"/>
  <c r="N52" i="3"/>
  <c r="M52" i="3"/>
  <c r="L52" i="3"/>
  <c r="K52" i="3"/>
  <c r="J52" i="3"/>
  <c r="I52" i="3"/>
  <c r="G52" i="3"/>
  <c r="F52" i="3"/>
  <c r="E52" i="3"/>
  <c r="D52" i="3"/>
  <c r="R51" i="3"/>
  <c r="Q51" i="3"/>
  <c r="P51" i="3"/>
  <c r="O51" i="3"/>
  <c r="N51" i="3"/>
  <c r="M51" i="3"/>
  <c r="L51" i="3"/>
  <c r="K51" i="3"/>
  <c r="J51" i="3"/>
  <c r="I51" i="3"/>
  <c r="G51" i="3"/>
  <c r="F51" i="3"/>
  <c r="E51" i="3"/>
  <c r="D51" i="3"/>
  <c r="R50" i="3"/>
  <c r="Q50" i="3"/>
  <c r="P50" i="3"/>
  <c r="O50" i="3"/>
  <c r="N50" i="3"/>
  <c r="M50" i="3"/>
  <c r="L50" i="3"/>
  <c r="K50" i="3"/>
  <c r="J50" i="3"/>
  <c r="I50" i="3"/>
  <c r="G50" i="3"/>
  <c r="F50" i="3"/>
  <c r="E50" i="3"/>
  <c r="D50" i="3"/>
  <c r="R49" i="3"/>
  <c r="Q49" i="3"/>
  <c r="P49" i="3"/>
  <c r="O49" i="3"/>
  <c r="N49" i="3"/>
  <c r="M49" i="3"/>
  <c r="L49" i="3"/>
  <c r="K49" i="3"/>
  <c r="J49" i="3"/>
  <c r="I49" i="3"/>
  <c r="G49" i="3"/>
  <c r="F49" i="3"/>
  <c r="E49" i="3"/>
  <c r="D49" i="3"/>
  <c r="R48" i="3"/>
  <c r="Q48" i="3"/>
  <c r="P48" i="3"/>
  <c r="O48" i="3"/>
  <c r="N48" i="3"/>
  <c r="M48" i="3"/>
  <c r="L48" i="3"/>
  <c r="K48" i="3"/>
  <c r="J48" i="3"/>
  <c r="I48" i="3"/>
  <c r="G48" i="3"/>
  <c r="F48" i="3"/>
  <c r="E48" i="3"/>
  <c r="D48" i="3"/>
  <c r="R47" i="3"/>
  <c r="Q47" i="3"/>
  <c r="P47" i="3"/>
  <c r="O47" i="3"/>
  <c r="N47" i="3"/>
  <c r="M47" i="3"/>
  <c r="L47" i="3"/>
  <c r="K47" i="3"/>
  <c r="J47" i="3"/>
  <c r="I47" i="3"/>
  <c r="G47" i="3"/>
  <c r="F47" i="3"/>
  <c r="E47" i="3"/>
  <c r="D47" i="3"/>
  <c r="R46" i="3"/>
  <c r="Q46" i="3"/>
  <c r="P46" i="3"/>
  <c r="O46" i="3"/>
  <c r="N46" i="3"/>
  <c r="M46" i="3"/>
  <c r="L46" i="3"/>
  <c r="K46" i="3"/>
  <c r="J46" i="3"/>
  <c r="I46" i="3"/>
  <c r="G46" i="3"/>
  <c r="F46" i="3"/>
  <c r="E46" i="3"/>
  <c r="D46" i="3"/>
  <c r="R45" i="3"/>
  <c r="Q45" i="3"/>
  <c r="P45" i="3"/>
  <c r="O45" i="3"/>
  <c r="N45" i="3"/>
  <c r="M45" i="3"/>
  <c r="L45" i="3"/>
  <c r="K45" i="3"/>
  <c r="J45" i="3"/>
  <c r="I45" i="3"/>
  <c r="G45" i="3"/>
  <c r="F45" i="3"/>
  <c r="E45" i="3"/>
  <c r="D45" i="3"/>
  <c r="R44" i="3"/>
  <c r="Q44" i="3"/>
  <c r="P44" i="3"/>
  <c r="O44" i="3"/>
  <c r="N44" i="3"/>
  <c r="M44" i="3"/>
  <c r="L44" i="3"/>
  <c r="K44" i="3"/>
  <c r="J44" i="3"/>
  <c r="I44" i="3"/>
  <c r="G44" i="3"/>
  <c r="F44" i="3"/>
  <c r="E44" i="3"/>
  <c r="D44" i="3"/>
  <c r="R43" i="3"/>
  <c r="Q43" i="3"/>
  <c r="P43" i="3"/>
  <c r="O43" i="3"/>
  <c r="N43" i="3"/>
  <c r="M43" i="3"/>
  <c r="L43" i="3"/>
  <c r="K43" i="3"/>
  <c r="J43" i="3"/>
  <c r="I43" i="3"/>
  <c r="G43" i="3"/>
  <c r="F43" i="3"/>
  <c r="E43" i="3"/>
  <c r="D43" i="3"/>
  <c r="R42" i="3"/>
  <c r="Q42" i="3"/>
  <c r="P42" i="3"/>
  <c r="O42" i="3"/>
  <c r="N42" i="3"/>
  <c r="M42" i="3"/>
  <c r="L42" i="3"/>
  <c r="K42" i="3"/>
  <c r="J42" i="3"/>
  <c r="I42" i="3"/>
  <c r="G42" i="3"/>
  <c r="F42" i="3"/>
  <c r="E42" i="3"/>
  <c r="D42" i="3"/>
  <c r="G232" i="2"/>
  <c r="H55" i="3" s="1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7" i="3"/>
  <c r="Q37" i="3"/>
  <c r="P37" i="3"/>
  <c r="O37" i="3"/>
  <c r="N37" i="3"/>
  <c r="M37" i="3"/>
  <c r="L37" i="3"/>
  <c r="K37" i="3"/>
  <c r="J37" i="3"/>
  <c r="I37" i="3"/>
  <c r="G37" i="3"/>
  <c r="F37" i="3"/>
  <c r="E37" i="3"/>
  <c r="D37" i="3"/>
  <c r="R36" i="3"/>
  <c r="Q36" i="3"/>
  <c r="P36" i="3"/>
  <c r="O36" i="3"/>
  <c r="N36" i="3"/>
  <c r="M36" i="3"/>
  <c r="L36" i="3"/>
  <c r="K36" i="3"/>
  <c r="J36" i="3"/>
  <c r="I36" i="3"/>
  <c r="G36" i="3"/>
  <c r="F36" i="3"/>
  <c r="E36" i="3"/>
  <c r="D36" i="3"/>
  <c r="R35" i="3"/>
  <c r="Q35" i="3"/>
  <c r="P35" i="3"/>
  <c r="O35" i="3"/>
  <c r="N35" i="3"/>
  <c r="M35" i="3"/>
  <c r="L35" i="3"/>
  <c r="K35" i="3"/>
  <c r="J35" i="3"/>
  <c r="I35" i="3"/>
  <c r="G35" i="3"/>
  <c r="F35" i="3"/>
  <c r="E35" i="3"/>
  <c r="R33" i="3"/>
  <c r="Q33" i="3"/>
  <c r="P33" i="3"/>
  <c r="O33" i="3"/>
  <c r="N33" i="3"/>
  <c r="M33" i="3"/>
  <c r="L33" i="3"/>
  <c r="K33" i="3"/>
  <c r="J33" i="3"/>
  <c r="I33" i="3"/>
  <c r="G33" i="3"/>
  <c r="F33" i="3"/>
  <c r="E33" i="3"/>
  <c r="R31" i="3"/>
  <c r="Q31" i="3"/>
  <c r="P31" i="3"/>
  <c r="O31" i="3"/>
  <c r="N31" i="3"/>
  <c r="M31" i="3"/>
  <c r="L31" i="3"/>
  <c r="K31" i="3"/>
  <c r="J31" i="3"/>
  <c r="I31" i="3"/>
  <c r="G31" i="3"/>
  <c r="F31" i="3"/>
  <c r="E31" i="3"/>
  <c r="D31" i="3"/>
  <c r="R29" i="3"/>
  <c r="Q29" i="3"/>
  <c r="P29" i="3"/>
  <c r="O29" i="3"/>
  <c r="N29" i="3"/>
  <c r="M29" i="3"/>
  <c r="L29" i="3"/>
  <c r="K29" i="3"/>
  <c r="J29" i="3"/>
  <c r="I29" i="3"/>
  <c r="G29" i="3"/>
  <c r="F29" i="3"/>
  <c r="E29" i="3"/>
  <c r="D29" i="3"/>
  <c r="R28" i="3"/>
  <c r="Q28" i="3"/>
  <c r="P28" i="3"/>
  <c r="O28" i="3"/>
  <c r="N28" i="3"/>
  <c r="M28" i="3"/>
  <c r="L28" i="3"/>
  <c r="K28" i="3"/>
  <c r="J28" i="3"/>
  <c r="I28" i="3"/>
  <c r="G28" i="3"/>
  <c r="F28" i="3"/>
  <c r="E28" i="3"/>
  <c r="D28" i="3"/>
  <c r="R27" i="3"/>
  <c r="Q27" i="3"/>
  <c r="P27" i="3"/>
  <c r="O27" i="3"/>
  <c r="N27" i="3"/>
  <c r="M27" i="3"/>
  <c r="L27" i="3"/>
  <c r="K27" i="3"/>
  <c r="J27" i="3"/>
  <c r="I27" i="3"/>
  <c r="G27" i="3"/>
  <c r="F27" i="3"/>
  <c r="E27" i="3"/>
  <c r="D27" i="3"/>
  <c r="R26" i="3"/>
  <c r="Q26" i="3"/>
  <c r="P26" i="3"/>
  <c r="O26" i="3"/>
  <c r="N26" i="3"/>
  <c r="M26" i="3"/>
  <c r="L26" i="3"/>
  <c r="K26" i="3"/>
  <c r="J26" i="3"/>
  <c r="I26" i="3"/>
  <c r="G26" i="3"/>
  <c r="F26" i="3"/>
  <c r="E26" i="3"/>
  <c r="D26" i="3"/>
  <c r="R25" i="3"/>
  <c r="Q25" i="3"/>
  <c r="P25" i="3"/>
  <c r="O25" i="3"/>
  <c r="N25" i="3"/>
  <c r="M25" i="3"/>
  <c r="L25" i="3"/>
  <c r="K25" i="3"/>
  <c r="J25" i="3"/>
  <c r="I25" i="3"/>
  <c r="G25" i="3"/>
  <c r="F25" i="3"/>
  <c r="E25" i="3"/>
  <c r="D25" i="3"/>
  <c r="R24" i="3"/>
  <c r="Q24" i="3"/>
  <c r="P24" i="3"/>
  <c r="O24" i="3"/>
  <c r="N24" i="3"/>
  <c r="M24" i="3"/>
  <c r="L24" i="3"/>
  <c r="K24" i="3"/>
  <c r="J24" i="3"/>
  <c r="I24" i="3"/>
  <c r="G24" i="3"/>
  <c r="F24" i="3"/>
  <c r="E24" i="3"/>
  <c r="D24" i="3"/>
  <c r="R23" i="3"/>
  <c r="Q23" i="3"/>
  <c r="P23" i="3"/>
  <c r="O23" i="3"/>
  <c r="N23" i="3"/>
  <c r="M23" i="3"/>
  <c r="L23" i="3"/>
  <c r="K23" i="3"/>
  <c r="J23" i="3"/>
  <c r="I23" i="3"/>
  <c r="G23" i="3"/>
  <c r="F23" i="3"/>
  <c r="E23" i="3"/>
  <c r="D23" i="3"/>
  <c r="R22" i="3"/>
  <c r="Q22" i="3"/>
  <c r="P22" i="3"/>
  <c r="O22" i="3"/>
  <c r="N22" i="3"/>
  <c r="M22" i="3"/>
  <c r="L22" i="3"/>
  <c r="K22" i="3"/>
  <c r="J22" i="3"/>
  <c r="I22" i="3"/>
  <c r="G22" i="3"/>
  <c r="F22" i="3"/>
  <c r="E22" i="3"/>
  <c r="D22" i="3"/>
  <c r="P18" i="3"/>
  <c r="O18" i="3"/>
  <c r="N18" i="3"/>
  <c r="M18" i="3"/>
  <c r="L18" i="3"/>
  <c r="K18" i="3"/>
  <c r="J18" i="3"/>
  <c r="I18" i="3"/>
  <c r="H18" i="3"/>
  <c r="G18" i="3"/>
  <c r="F18" i="3"/>
  <c r="E18" i="3"/>
  <c r="E17" i="3"/>
  <c r="F17" i="3"/>
  <c r="G17" i="3"/>
  <c r="I17" i="3"/>
  <c r="J17" i="3"/>
  <c r="K17" i="3"/>
  <c r="L17" i="3"/>
  <c r="M17" i="3"/>
  <c r="N17" i="3"/>
  <c r="O17" i="3"/>
  <c r="P17" i="3"/>
  <c r="P15" i="3"/>
  <c r="O15" i="3"/>
  <c r="N15" i="3"/>
  <c r="M15" i="3"/>
  <c r="L15" i="3"/>
  <c r="K15" i="3"/>
  <c r="J15" i="3"/>
  <c r="I15" i="3"/>
  <c r="H15" i="3"/>
  <c r="G15" i="3"/>
  <c r="F15" i="3"/>
  <c r="E15" i="3"/>
  <c r="P16" i="3"/>
  <c r="O16" i="3"/>
  <c r="N16" i="3"/>
  <c r="M16" i="3"/>
  <c r="L16" i="3"/>
  <c r="K16" i="3"/>
  <c r="J16" i="3"/>
  <c r="I16" i="3"/>
  <c r="G16" i="3"/>
  <c r="F16" i="3"/>
  <c r="E16" i="3"/>
  <c r="P14" i="3"/>
  <c r="O14" i="3"/>
  <c r="N14" i="3"/>
  <c r="M14" i="3"/>
  <c r="L14" i="3"/>
  <c r="K14" i="3"/>
  <c r="J14" i="3"/>
  <c r="I14" i="3"/>
  <c r="G14" i="3"/>
  <c r="F14" i="3"/>
  <c r="E14" i="3"/>
  <c r="P13" i="3"/>
  <c r="O13" i="3"/>
  <c r="N13" i="3"/>
  <c r="M13" i="3"/>
  <c r="L13" i="3"/>
  <c r="K13" i="3"/>
  <c r="J13" i="3"/>
  <c r="I13" i="3"/>
  <c r="G13" i="3"/>
  <c r="F13" i="3"/>
  <c r="E13" i="3"/>
  <c r="P10" i="3"/>
  <c r="O10" i="3"/>
  <c r="N10" i="3"/>
  <c r="M10" i="3"/>
  <c r="L10" i="3"/>
  <c r="K10" i="3"/>
  <c r="J10" i="3"/>
  <c r="I10" i="3"/>
  <c r="G10" i="3"/>
  <c r="F10" i="3"/>
  <c r="E10" i="3"/>
  <c r="P9" i="3"/>
  <c r="O9" i="3"/>
  <c r="N9" i="3"/>
  <c r="M9" i="3"/>
  <c r="L9" i="3"/>
  <c r="K9" i="3"/>
  <c r="J9" i="3"/>
  <c r="I9" i="3"/>
  <c r="G9" i="3"/>
  <c r="F9" i="3"/>
  <c r="E9" i="3"/>
  <c r="P8" i="3"/>
  <c r="O8" i="3"/>
  <c r="N8" i="3"/>
  <c r="M8" i="3"/>
  <c r="L8" i="3"/>
  <c r="K8" i="3"/>
  <c r="J8" i="3"/>
  <c r="I8" i="3"/>
  <c r="G8" i="3"/>
  <c r="F8" i="3"/>
  <c r="E8" i="3"/>
  <c r="P7" i="3"/>
  <c r="O7" i="3"/>
  <c r="N7" i="3"/>
  <c r="M7" i="3"/>
  <c r="L7" i="3"/>
  <c r="K7" i="3"/>
  <c r="J7" i="3"/>
  <c r="I7" i="3"/>
  <c r="G7" i="3"/>
  <c r="F7" i="3"/>
  <c r="E7" i="3"/>
  <c r="P6" i="3"/>
  <c r="O6" i="3"/>
  <c r="N6" i="3"/>
  <c r="M6" i="3"/>
  <c r="L6" i="3"/>
  <c r="K6" i="3"/>
  <c r="J6" i="3"/>
  <c r="I6" i="3"/>
  <c r="G6" i="3"/>
  <c r="F6" i="3"/>
  <c r="E6" i="3"/>
  <c r="P5" i="3"/>
  <c r="O5" i="3"/>
  <c r="N5" i="3"/>
  <c r="M5" i="3"/>
  <c r="L5" i="3"/>
  <c r="K5" i="3"/>
  <c r="J5" i="3"/>
  <c r="I5" i="3"/>
  <c r="G5" i="3"/>
  <c r="F5" i="3"/>
  <c r="E5" i="3"/>
  <c r="P4" i="3"/>
  <c r="O4" i="3"/>
  <c r="N4" i="3"/>
  <c r="M4" i="3"/>
  <c r="L4" i="3"/>
  <c r="K4" i="3"/>
  <c r="J4" i="3"/>
  <c r="I4" i="3"/>
  <c r="G4" i="3"/>
  <c r="F4" i="3"/>
  <c r="E4" i="3"/>
  <c r="P3" i="3"/>
  <c r="O3" i="3"/>
  <c r="N3" i="3"/>
  <c r="M3" i="3"/>
  <c r="L3" i="3"/>
  <c r="K3" i="3"/>
  <c r="J3" i="3"/>
  <c r="I3" i="3"/>
  <c r="G3" i="3"/>
  <c r="F3" i="3"/>
  <c r="E3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2" i="3"/>
  <c r="Q2" i="3"/>
  <c r="P2" i="3"/>
  <c r="O2" i="3"/>
  <c r="N2" i="3"/>
  <c r="M2" i="3"/>
  <c r="L2" i="3"/>
  <c r="K2" i="3"/>
  <c r="J2" i="3"/>
  <c r="I2" i="3"/>
  <c r="G2" i="3"/>
  <c r="F2" i="3"/>
  <c r="E2" i="3"/>
  <c r="E59" i="3" l="1"/>
  <c r="U4" i="3" s="1"/>
  <c r="M59" i="3"/>
  <c r="AC4" i="3" s="1"/>
  <c r="F59" i="3"/>
  <c r="V4" i="3" s="1"/>
  <c r="N59" i="3"/>
  <c r="AD4" i="3" s="1"/>
  <c r="O59" i="3"/>
  <c r="AE4" i="3" s="1"/>
  <c r="K59" i="3"/>
  <c r="AA4" i="3" s="1"/>
  <c r="G59" i="3"/>
  <c r="W4" i="3" s="1"/>
  <c r="P59" i="3"/>
  <c r="AF4" i="3" s="1"/>
  <c r="L59" i="3"/>
  <c r="AB4" i="3" s="1"/>
  <c r="J59" i="3"/>
  <c r="Z4" i="3" s="1"/>
  <c r="I59" i="3"/>
  <c r="Y4" i="3" s="1"/>
  <c r="O19" i="3"/>
  <c r="K19" i="3"/>
  <c r="N19" i="3"/>
  <c r="K39" i="3"/>
  <c r="AA3" i="3" s="1"/>
  <c r="M19" i="3"/>
  <c r="F19" i="3"/>
  <c r="B20" i="7" s="1"/>
  <c r="B21" i="7" s="1"/>
  <c r="G19" i="3"/>
  <c r="B22" i="7" s="1"/>
  <c r="E19" i="3"/>
  <c r="B24" i="7" s="1"/>
  <c r="Q32" i="7" s="1"/>
  <c r="P19" i="3"/>
  <c r="I19" i="3"/>
  <c r="L39" i="3"/>
  <c r="AB3" i="3" s="1"/>
  <c r="J19" i="3"/>
  <c r="E39" i="3"/>
  <c r="U3" i="3" s="1"/>
  <c r="M39" i="3"/>
  <c r="AC3" i="3" s="1"/>
  <c r="F39" i="3"/>
  <c r="V3" i="3" s="1"/>
  <c r="N39" i="3"/>
  <c r="AD3" i="3" s="1"/>
  <c r="G39" i="3"/>
  <c r="W3" i="3" s="1"/>
  <c r="O39" i="3"/>
  <c r="AE3" i="3" s="1"/>
  <c r="I39" i="3"/>
  <c r="Y3" i="3" s="1"/>
  <c r="L19" i="3"/>
  <c r="AB2" i="3" s="1"/>
  <c r="P39" i="3"/>
  <c r="AF3" i="3" s="1"/>
  <c r="J39" i="3"/>
  <c r="Z3" i="3" s="1"/>
  <c r="G270" i="2"/>
  <c r="G271" i="2"/>
  <c r="G264" i="2"/>
  <c r="G269" i="2"/>
  <c r="G256" i="2"/>
  <c r="G259" i="2"/>
  <c r="G267" i="2"/>
  <c r="G263" i="2"/>
  <c r="G266" i="2"/>
  <c r="G257" i="2"/>
  <c r="G262" i="2"/>
  <c r="G272" i="2"/>
  <c r="G268" i="2"/>
  <c r="G244" i="2"/>
  <c r="G247" i="2"/>
  <c r="G246" i="2"/>
  <c r="G241" i="2"/>
  <c r="G250" i="2"/>
  <c r="G253" i="2"/>
  <c r="G254" i="2"/>
  <c r="G249" i="2"/>
  <c r="G248" i="2"/>
  <c r="G252" i="2"/>
  <c r="G237" i="2"/>
  <c r="G236" i="2"/>
  <c r="G230" i="2"/>
  <c r="G229" i="2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212" i="2"/>
  <c r="G217" i="2"/>
  <c r="G208" i="2"/>
  <c r="G220" i="2"/>
  <c r="G215" i="2"/>
  <c r="G209" i="2"/>
  <c r="G211" i="2"/>
  <c r="G219" i="2"/>
  <c r="G223" i="2"/>
  <c r="G191" i="2"/>
  <c r="G196" i="2"/>
  <c r="G189" i="2"/>
  <c r="G195" i="2"/>
  <c r="G193" i="2"/>
  <c r="G194" i="2"/>
  <c r="G192" i="2"/>
  <c r="G176" i="2"/>
  <c r="G182" i="2"/>
  <c r="G178" i="2"/>
  <c r="G175" i="2"/>
  <c r="G183" i="2"/>
  <c r="G169" i="2"/>
  <c r="G174" i="2"/>
  <c r="G181" i="2"/>
  <c r="G184" i="2"/>
  <c r="B23" i="7" l="1"/>
  <c r="Q31" i="7"/>
  <c r="R31" i="7"/>
  <c r="S31" i="7"/>
  <c r="Q41" i="7"/>
  <c r="S41" i="7"/>
  <c r="R41" i="7"/>
  <c r="Q33" i="7"/>
  <c r="S32" i="7"/>
  <c r="R32" i="7"/>
  <c r="G31" i="7"/>
  <c r="P32" i="7"/>
  <c r="L32" i="7"/>
  <c r="M32" i="7"/>
  <c r="K32" i="7"/>
  <c r="N32" i="7"/>
  <c r="O32" i="7"/>
  <c r="P41" i="7"/>
  <c r="N41" i="7"/>
  <c r="M41" i="7"/>
  <c r="L41" i="7"/>
  <c r="K41" i="7"/>
  <c r="O41" i="7"/>
  <c r="J32" i="7"/>
  <c r="C32" i="7"/>
  <c r="D32" i="7"/>
  <c r="E32" i="7"/>
  <c r="H32" i="7"/>
  <c r="I32" i="7"/>
  <c r="F32" i="7"/>
  <c r="B32" i="7"/>
  <c r="G32" i="7"/>
  <c r="G154" i="2"/>
  <c r="G163" i="2"/>
  <c r="G155" i="2"/>
  <c r="G160" i="2"/>
  <c r="G161" i="2"/>
  <c r="G151" i="2"/>
  <c r="G157" i="2"/>
  <c r="G152" i="2"/>
  <c r="G150" i="2"/>
  <c r="G162" i="2"/>
  <c r="G159" i="2"/>
  <c r="G149" i="2"/>
  <c r="G156" i="2"/>
  <c r="G122" i="2"/>
  <c r="G130" i="2"/>
  <c r="G141" i="2"/>
  <c r="G139" i="2"/>
  <c r="G119" i="2"/>
  <c r="G120" i="2"/>
  <c r="G138" i="2"/>
  <c r="G144" i="2"/>
  <c r="G129" i="2"/>
  <c r="G134" i="2"/>
  <c r="G140" i="2"/>
  <c r="G137" i="2"/>
  <c r="G133" i="2"/>
  <c r="G131" i="2"/>
  <c r="G132" i="2"/>
  <c r="G145" i="2"/>
  <c r="G128" i="2"/>
  <c r="G114" i="2"/>
  <c r="G115" i="2"/>
  <c r="G107" i="2"/>
  <c r="G106" i="2"/>
  <c r="G111" i="2"/>
  <c r="G109" i="2"/>
  <c r="G104" i="2"/>
  <c r="G108" i="2"/>
  <c r="G110" i="2"/>
  <c r="G113" i="2"/>
  <c r="G47" i="2"/>
  <c r="G93" i="2"/>
  <c r="G95" i="2"/>
  <c r="G84" i="2"/>
  <c r="G92" i="2"/>
  <c r="G98" i="2"/>
  <c r="G97" i="2"/>
  <c r="G88" i="2"/>
  <c r="G94" i="2"/>
  <c r="G86" i="2"/>
  <c r="G91" i="2"/>
  <c r="G87" i="2"/>
  <c r="G85" i="2"/>
  <c r="G90" i="2"/>
  <c r="G89" i="2"/>
  <c r="G74" i="2"/>
  <c r="G73" i="2"/>
  <c r="G77" i="2"/>
  <c r="G76" i="2"/>
  <c r="G72" i="2"/>
  <c r="G78" i="2"/>
  <c r="G62" i="2"/>
  <c r="G63" i="2"/>
  <c r="G61" i="2"/>
  <c r="G60" i="2"/>
  <c r="G59" i="2"/>
  <c r="G65" i="2"/>
  <c r="G41" i="2"/>
  <c r="G43" i="2"/>
  <c r="G36" i="2"/>
  <c r="G48" i="2"/>
  <c r="G33" i="2"/>
  <c r="G49" i="2"/>
  <c r="G27" i="2"/>
  <c r="G31" i="2"/>
  <c r="G32" i="2"/>
  <c r="G40" i="2"/>
  <c r="G37" i="2"/>
  <c r="G34" i="2"/>
  <c r="G38" i="2"/>
  <c r="G242" i="2"/>
  <c r="G168" i="2"/>
  <c r="G261" i="2"/>
  <c r="G127" i="2"/>
  <c r="G188" i="2"/>
  <c r="G125" i="2"/>
  <c r="G206" i="2"/>
  <c r="G216" i="2"/>
  <c r="G205" i="2"/>
  <c r="G203" i="2"/>
  <c r="G170" i="2"/>
  <c r="G147" i="2"/>
  <c r="H11" i="3" s="1"/>
  <c r="G30" i="2"/>
  <c r="G46" i="2"/>
  <c r="G53" i="2"/>
  <c r="G190" i="2"/>
  <c r="G201" i="2"/>
  <c r="G102" i="2"/>
  <c r="G57" i="2"/>
  <c r="G121" i="2"/>
  <c r="G29" i="2"/>
  <c r="H32" i="3" l="1"/>
  <c r="H12" i="3"/>
  <c r="H50" i="3"/>
  <c r="H30" i="3"/>
  <c r="Q34" i="7"/>
  <c r="Q35" i="7" s="1"/>
  <c r="R33" i="7"/>
  <c r="R34" i="7"/>
  <c r="S33" i="7"/>
  <c r="S34" i="7"/>
  <c r="C31" i="7"/>
  <c r="C41" i="7" s="1"/>
  <c r="M31" i="7"/>
  <c r="N31" i="7"/>
  <c r="K31" i="7"/>
  <c r="I31" i="7"/>
  <c r="I41" i="7" s="1"/>
  <c r="H31" i="7"/>
  <c r="H41" i="7" s="1"/>
  <c r="E31" i="7"/>
  <c r="E41" i="7" s="1"/>
  <c r="D31" i="7"/>
  <c r="D41" i="7" s="1"/>
  <c r="B31" i="7"/>
  <c r="B41" i="7" s="1"/>
  <c r="O31" i="7"/>
  <c r="F31" i="7"/>
  <c r="F41" i="7" s="1"/>
  <c r="L31" i="7"/>
  <c r="J31" i="7"/>
  <c r="J41" i="7" s="1"/>
  <c r="P31" i="7"/>
  <c r="K33" i="7"/>
  <c r="K34" i="7"/>
  <c r="L33" i="7"/>
  <c r="L34" i="7"/>
  <c r="P34" i="7"/>
  <c r="P33" i="7"/>
  <c r="M33" i="7"/>
  <c r="M34" i="7"/>
  <c r="O34" i="7"/>
  <c r="O33" i="7"/>
  <c r="N34" i="7"/>
  <c r="N33" i="7"/>
  <c r="G41" i="7"/>
  <c r="B33" i="7"/>
  <c r="B34" i="7"/>
  <c r="F33" i="7"/>
  <c r="F34" i="7"/>
  <c r="G33" i="7"/>
  <c r="G34" i="7"/>
  <c r="I33" i="7"/>
  <c r="I34" i="7"/>
  <c r="H34" i="7"/>
  <c r="H33" i="7"/>
  <c r="E34" i="7"/>
  <c r="E33" i="7"/>
  <c r="J33" i="7"/>
  <c r="J34" i="7"/>
  <c r="D34" i="7"/>
  <c r="D33" i="7"/>
  <c r="C34" i="7"/>
  <c r="C33" i="7"/>
  <c r="H2" i="3"/>
  <c r="H22" i="3"/>
  <c r="R18" i="3"/>
  <c r="Q18" i="3"/>
  <c r="G238" i="2"/>
  <c r="G235" i="2"/>
  <c r="G234" i="2"/>
  <c r="G228" i="2"/>
  <c r="H34" i="3" s="1"/>
  <c r="G198" i="2"/>
  <c r="G197" i="2"/>
  <c r="G224" i="2"/>
  <c r="G222" i="2"/>
  <c r="G221" i="2"/>
  <c r="G166" i="2"/>
  <c r="G165" i="2"/>
  <c r="G143" i="2"/>
  <c r="G117" i="2"/>
  <c r="G99" i="2"/>
  <c r="G80" i="2"/>
  <c r="G54" i="2"/>
  <c r="G45" i="2"/>
  <c r="C23" i="7"/>
  <c r="S35" i="7" l="1"/>
  <c r="S36" i="7" s="1"/>
  <c r="S37" i="7" s="1"/>
  <c r="Q36" i="7"/>
  <c r="Q37" i="7" s="1"/>
  <c r="Q39" i="7" s="1"/>
  <c r="R35" i="7"/>
  <c r="N35" i="7"/>
  <c r="N36" i="7" s="1"/>
  <c r="N37" i="7" s="1"/>
  <c r="M35" i="7"/>
  <c r="M36" i="7" s="1"/>
  <c r="M37" i="7" s="1"/>
  <c r="P35" i="7"/>
  <c r="P36" i="7" s="1"/>
  <c r="L35" i="7"/>
  <c r="L36" i="7" s="1"/>
  <c r="L37" i="7" s="1"/>
  <c r="O35" i="7"/>
  <c r="O36" i="7" s="1"/>
  <c r="O37" i="7" s="1"/>
  <c r="K35" i="7"/>
  <c r="K36" i="7" s="1"/>
  <c r="K37" i="7" s="1"/>
  <c r="E35" i="7"/>
  <c r="E36" i="7" s="1"/>
  <c r="G35" i="7"/>
  <c r="G36" i="7" s="1"/>
  <c r="F35" i="7"/>
  <c r="H35" i="7"/>
  <c r="C35" i="7"/>
  <c r="C36" i="7" s="1"/>
  <c r="B35" i="7"/>
  <c r="D35" i="7"/>
  <c r="D36" i="7" s="1"/>
  <c r="I35" i="7"/>
  <c r="J35" i="7"/>
  <c r="J36" i="7" s="1"/>
  <c r="AF2" i="3"/>
  <c r="AD2" i="3"/>
  <c r="AC2" i="3"/>
  <c r="Y2" i="3"/>
  <c r="Z2" i="3"/>
  <c r="AE2" i="3"/>
  <c r="V2" i="3"/>
  <c r="W2" i="3"/>
  <c r="U2" i="3"/>
  <c r="Q40" i="7" l="1"/>
  <c r="Q38" i="7"/>
  <c r="S39" i="7"/>
  <c r="S38" i="7"/>
  <c r="S40" i="7"/>
  <c r="R36" i="7"/>
  <c r="R37" i="7" s="1"/>
  <c r="K39" i="7"/>
  <c r="K38" i="7"/>
  <c r="K40" i="7"/>
  <c r="O38" i="7"/>
  <c r="O39" i="7"/>
  <c r="O40" i="7"/>
  <c r="L39" i="7"/>
  <c r="L38" i="7"/>
  <c r="L40" i="7"/>
  <c r="M38" i="7"/>
  <c r="M39" i="7"/>
  <c r="M40" i="7"/>
  <c r="N38" i="7"/>
  <c r="N39" i="7"/>
  <c r="N40" i="7"/>
  <c r="P37" i="7"/>
  <c r="E37" i="7"/>
  <c r="I36" i="7"/>
  <c r="I37" i="7" s="1"/>
  <c r="B36" i="7"/>
  <c r="B37" i="7" s="1"/>
  <c r="J37" i="7"/>
  <c r="F36" i="7"/>
  <c r="F37" i="7" s="1"/>
  <c r="H36" i="7"/>
  <c r="H37" i="7" s="1"/>
  <c r="D37" i="7"/>
  <c r="C37" i="7"/>
  <c r="G37" i="7"/>
  <c r="AA2" i="3"/>
  <c r="R39" i="7" l="1"/>
  <c r="R38" i="7"/>
  <c r="R40" i="7"/>
  <c r="P38" i="7"/>
  <c r="P39" i="7"/>
  <c r="P40" i="7"/>
  <c r="E38" i="7"/>
  <c r="E40" i="7"/>
  <c r="C38" i="7"/>
  <c r="C40" i="7"/>
  <c r="D39" i="7"/>
  <c r="D38" i="7"/>
  <c r="D40" i="7"/>
  <c r="J38" i="7"/>
  <c r="J40" i="7"/>
  <c r="H38" i="7"/>
  <c r="H40" i="7"/>
  <c r="B38" i="7"/>
  <c r="B40" i="7"/>
  <c r="G38" i="7"/>
  <c r="G40" i="7"/>
  <c r="F38" i="7"/>
  <c r="F40" i="7"/>
  <c r="I39" i="7"/>
  <c r="I38" i="7"/>
  <c r="I40" i="7"/>
  <c r="F39" i="7"/>
  <c r="E39" i="7"/>
  <c r="H39" i="7"/>
  <c r="J39" i="7"/>
  <c r="G39" i="7"/>
  <c r="C39" i="7"/>
  <c r="B39" i="7"/>
  <c r="G260" i="2"/>
  <c r="H57" i="3" s="1"/>
  <c r="G258" i="2"/>
  <c r="G265" i="2"/>
  <c r="G245" i="2"/>
  <c r="H56" i="3" s="1"/>
  <c r="G243" i="2"/>
  <c r="G251" i="2"/>
  <c r="G233" i="2"/>
  <c r="G227" i="2"/>
  <c r="H14" i="3" s="1"/>
  <c r="G226" i="2"/>
  <c r="G231" i="2"/>
  <c r="G202" i="2"/>
  <c r="H53" i="3" s="1"/>
  <c r="G218" i="2"/>
  <c r="G214" i="2"/>
  <c r="G207" i="2"/>
  <c r="G210" i="2"/>
  <c r="G213" i="2"/>
  <c r="G204" i="2"/>
  <c r="H52" i="3" s="1"/>
  <c r="G186" i="2"/>
  <c r="H45" i="3" s="1"/>
  <c r="G199" i="2"/>
  <c r="G187" i="2"/>
  <c r="G177" i="2"/>
  <c r="G180" i="2"/>
  <c r="H23" i="3" s="1"/>
  <c r="G173" i="2"/>
  <c r="G172" i="2"/>
  <c r="G171" i="2"/>
  <c r="G158" i="2"/>
  <c r="G164" i="2"/>
  <c r="G148" i="2"/>
  <c r="G153" i="2"/>
  <c r="G123" i="2"/>
  <c r="G142" i="2"/>
  <c r="G126" i="2"/>
  <c r="G136" i="2"/>
  <c r="G135" i="2"/>
  <c r="G124" i="2"/>
  <c r="G103" i="2"/>
  <c r="G105" i="2"/>
  <c r="G116" i="2"/>
  <c r="G112" i="2"/>
  <c r="G96" i="2"/>
  <c r="G100" i="2"/>
  <c r="G82" i="2"/>
  <c r="G83" i="2"/>
  <c r="G75" i="2"/>
  <c r="G69" i="2"/>
  <c r="G79" i="2"/>
  <c r="G70" i="2"/>
  <c r="G71" i="2"/>
  <c r="G68" i="2"/>
  <c r="G55" i="2"/>
  <c r="G56" i="2"/>
  <c r="G66" i="2"/>
  <c r="G52" i="2"/>
  <c r="G51" i="2"/>
  <c r="G58" i="2"/>
  <c r="G64" i="2"/>
  <c r="G28" i="2"/>
  <c r="G44" i="2"/>
  <c r="G42" i="2"/>
  <c r="G35" i="2"/>
  <c r="G39" i="2"/>
  <c r="H42" i="3"/>
  <c r="H54" i="3" l="1"/>
  <c r="H37" i="3"/>
  <c r="H33" i="3"/>
  <c r="H51" i="3"/>
  <c r="H44" i="3"/>
  <c r="H24" i="3"/>
  <c r="H4" i="3"/>
  <c r="H3" i="3"/>
  <c r="H43" i="3"/>
  <c r="H17" i="3"/>
  <c r="H10" i="3"/>
  <c r="H31" i="3"/>
  <c r="H6" i="3"/>
  <c r="H46" i="3"/>
  <c r="H26" i="3"/>
  <c r="H47" i="3"/>
  <c r="H27" i="3"/>
  <c r="H7" i="3"/>
  <c r="H49" i="3"/>
  <c r="H29" i="3"/>
  <c r="H9" i="3"/>
  <c r="H35" i="3"/>
  <c r="H16" i="3"/>
  <c r="H8" i="3"/>
  <c r="H48" i="3"/>
  <c r="H28" i="3"/>
  <c r="H5" i="3"/>
  <c r="H25" i="3"/>
  <c r="H13" i="3"/>
  <c r="H36" i="3"/>
  <c r="H39" i="3" l="1"/>
  <c r="X3" i="3" s="1"/>
  <c r="H19" i="3"/>
  <c r="X2" i="3" s="1"/>
  <c r="H59" i="3"/>
  <c r="X4" i="3" s="1"/>
</calcChain>
</file>

<file path=xl/sharedStrings.xml><?xml version="1.0" encoding="utf-8"?>
<sst xmlns="http://schemas.openxmlformats.org/spreadsheetml/2006/main" count="1400" uniqueCount="566">
  <si>
    <t>Int</t>
  </si>
  <si>
    <t>MP5</t>
  </si>
  <si>
    <t>Spirit</t>
  </si>
  <si>
    <t>hSP</t>
  </si>
  <si>
    <t>HEP</t>
  </si>
  <si>
    <t>Head</t>
  </si>
  <si>
    <t>Neck</t>
  </si>
  <si>
    <t>Shoulder</t>
  </si>
  <si>
    <t>Chest</t>
  </si>
  <si>
    <t>Wrist</t>
  </si>
  <si>
    <t>Hand</t>
  </si>
  <si>
    <t>Legs</t>
  </si>
  <si>
    <t>Boots</t>
  </si>
  <si>
    <t>Helm of the New Moon</t>
  </si>
  <si>
    <t>Soul Corrupter's Necklace</t>
  </si>
  <si>
    <t>Cyclone Spaulders</t>
  </si>
  <si>
    <t>Back</t>
  </si>
  <si>
    <t>Cape of the Fire Salamander</t>
  </si>
  <si>
    <t>Mindsurge Robe</t>
  </si>
  <si>
    <t>Zandalar Augur's Bracers</t>
  </si>
  <si>
    <t>Harmonious Gauntlets</t>
  </si>
  <si>
    <t>Zandalar Augur's Belt</t>
  </si>
  <si>
    <t>Animist's Leggings</t>
  </si>
  <si>
    <t>Animist's Boots</t>
  </si>
  <si>
    <t>Magus Ring</t>
  </si>
  <si>
    <t>Cauterizing Band</t>
  </si>
  <si>
    <t>Briarwood Reed</t>
  </si>
  <si>
    <t>Mar'li's Eye</t>
  </si>
  <si>
    <t>Earthfury Boots</t>
  </si>
  <si>
    <t>Earthfury Helmet</t>
  </si>
  <si>
    <t>Earthfury Epaulets</t>
  </si>
  <si>
    <t>Earthfury Vestments</t>
  </si>
  <si>
    <t>Earthfury Bracers</t>
  </si>
  <si>
    <t>Earthfury Gauntlets</t>
  </si>
  <si>
    <t>Earthfury Belt</t>
  </si>
  <si>
    <t>Earthfury Legguards</t>
  </si>
  <si>
    <t>Ring</t>
  </si>
  <si>
    <t>Enamored Water Spirit</t>
  </si>
  <si>
    <t>Ring of Demonic Guile</t>
  </si>
  <si>
    <t>Emerald Flame Ring</t>
  </si>
  <si>
    <t>Band of Rumination</t>
  </si>
  <si>
    <t>Advisor's Ring</t>
  </si>
  <si>
    <t>Frostwolf Advisor's Pendant</t>
  </si>
  <si>
    <t>Tooth of Gnarr</t>
  </si>
  <si>
    <t>Animated Chain Necklace</t>
  </si>
  <si>
    <t>Elder Magus Pendant</t>
  </si>
  <si>
    <t>Hide of the Wild</t>
  </si>
  <si>
    <t>Faded Hakkari Cloak</t>
  </si>
  <si>
    <t>Main Hand</t>
  </si>
  <si>
    <t>Offhand</t>
  </si>
  <si>
    <t>Totem</t>
  </si>
  <si>
    <t>Rhombeard Protector</t>
  </si>
  <si>
    <t>Gizlock's Hypertech Buckler</t>
  </si>
  <si>
    <t>Lorespinner</t>
  </si>
  <si>
    <t>Cold Forged Hammer</t>
  </si>
  <si>
    <t>Gift of the Elven Magi</t>
  </si>
  <si>
    <t xml:space="preserve">Trinket </t>
  </si>
  <si>
    <t>Merciful Greaves</t>
  </si>
  <si>
    <t>Ghostloom Leggings</t>
  </si>
  <si>
    <t>Kilt of Elements</t>
  </si>
  <si>
    <t>Maelstrom Leggings</t>
  </si>
  <si>
    <t>Silvermoon Leggings</t>
  </si>
  <si>
    <t>Waist</t>
  </si>
  <si>
    <t>Detention Strap</t>
  </si>
  <si>
    <t>Cord of Elements</t>
  </si>
  <si>
    <t>Barrage Girdle</t>
  </si>
  <si>
    <t>Spitfire Gauntlets</t>
  </si>
  <si>
    <t>Gauntlets of Elements</t>
  </si>
  <si>
    <t>Spitfire Bracers</t>
  </si>
  <si>
    <t>Flarecore Wraps</t>
  </si>
  <si>
    <t>Loomguard Armbraces</t>
  </si>
  <si>
    <t>Bindings of Elements</t>
  </si>
  <si>
    <t>Spitfire Breastplate</t>
  </si>
  <si>
    <t>Vest of Elements</t>
  </si>
  <si>
    <t>Dreamwalker Armour</t>
  </si>
  <si>
    <t>Dreamscale Breastplate</t>
  </si>
  <si>
    <t>Drakesfire Epaulets</t>
  </si>
  <si>
    <t>Denwatcher's Shoulders</t>
  </si>
  <si>
    <t>Pauldrons of Elements</t>
  </si>
  <si>
    <t>Royal Cap Spaulders</t>
  </si>
  <si>
    <t>Coif of Elements</t>
  </si>
  <si>
    <t>Horns of Eranikus</t>
  </si>
  <si>
    <t>Clever Hat</t>
  </si>
  <si>
    <t>Shoulders</t>
  </si>
  <si>
    <t>Boots of Elements</t>
  </si>
  <si>
    <t>Zandalar Augur's Hauberk</t>
  </si>
  <si>
    <t>Zulian Scepter of Rites</t>
  </si>
  <si>
    <t>Brightly Glowing Stone</t>
  </si>
  <si>
    <t>Totem of Sustaining</t>
  </si>
  <si>
    <t>Quel'dorai Channeling Rod</t>
  </si>
  <si>
    <t>Dreamwalker Armor</t>
  </si>
  <si>
    <t>Hands</t>
  </si>
  <si>
    <t>Trinket</t>
  </si>
  <si>
    <t>Fordring's Seal</t>
  </si>
  <si>
    <t>CD (sec)</t>
  </si>
  <si>
    <t>Mindtap Talisman</t>
  </si>
  <si>
    <t xml:space="preserve">324 mana over 24 sec (67.5 MP5) </t>
  </si>
  <si>
    <t>Use/Effect</t>
  </si>
  <si>
    <t>LHW +53</t>
  </si>
  <si>
    <t>Int.</t>
  </si>
  <si>
    <t>Stam</t>
  </si>
  <si>
    <t>spCrit</t>
  </si>
  <si>
    <t>FR</t>
  </si>
  <si>
    <t>NR</t>
  </si>
  <si>
    <t>SR</t>
  </si>
  <si>
    <t>Rank</t>
  </si>
  <si>
    <t>Min</t>
  </si>
  <si>
    <t>Max</t>
  </si>
  <si>
    <t>Cost</t>
  </si>
  <si>
    <t>Cast time</t>
  </si>
  <si>
    <t>Avg</t>
  </si>
  <si>
    <t>LHW</t>
  </si>
  <si>
    <t>HW</t>
  </si>
  <si>
    <t>HPS</t>
  </si>
  <si>
    <t>HPM</t>
  </si>
  <si>
    <t>CH</t>
  </si>
  <si>
    <t>Base crit %</t>
  </si>
  <si>
    <t>Div const</t>
  </si>
  <si>
    <t>Add const</t>
  </si>
  <si>
    <t>Healing Way</t>
  </si>
  <si>
    <t>Crit Bonus</t>
  </si>
  <si>
    <t>Feet</t>
  </si>
  <si>
    <t>Total</t>
  </si>
  <si>
    <t>Talents</t>
  </si>
  <si>
    <t>Crit heal</t>
  </si>
  <si>
    <t>Healing Way (+HW Heal%)</t>
  </si>
  <si>
    <t>IHW (-HW cast)</t>
  </si>
  <si>
    <t>Talents (per rank)</t>
  </si>
  <si>
    <t>Set 1</t>
  </si>
  <si>
    <t>Set 2</t>
  </si>
  <si>
    <t>MH</t>
  </si>
  <si>
    <t>OH</t>
  </si>
  <si>
    <t>Drakefire Amulet</t>
  </si>
  <si>
    <t>Tidal Loop</t>
  </si>
  <si>
    <t>Dimly Opalescent Ring of Fire Resistance</t>
  </si>
  <si>
    <t>Jasper Link of Fire Resistance</t>
  </si>
  <si>
    <t>Royal Seal of Eldre'Thalas</t>
  </si>
  <si>
    <t>Blazing Emblem</t>
  </si>
  <si>
    <t>Smoking Heart of the Mountain</t>
  </si>
  <si>
    <t>Hyper-Radiant Flame Reflector</t>
  </si>
  <si>
    <t>Red Dragonscale Breastplate</t>
  </si>
  <si>
    <t>Storm Gauntlets</t>
  </si>
  <si>
    <t>Molten Fists</t>
  </si>
  <si>
    <t>Flame Walkers</t>
  </si>
  <si>
    <t>Black Dragonscale Boots</t>
  </si>
  <si>
    <t>Fiery Chain Girdle</t>
  </si>
  <si>
    <t>Fiery Chain Shoulders</t>
  </si>
  <si>
    <t>Onyxia Scale Cloak</t>
  </si>
  <si>
    <t>Wildfire Cape</t>
  </si>
  <si>
    <t>Pyremail Wristguards of the Owl</t>
  </si>
  <si>
    <t>Searingscale Leggings</t>
  </si>
  <si>
    <t>+50 FR and -25 fire dmg taken for 15 sec</t>
  </si>
  <si>
    <t>3 min</t>
  </si>
  <si>
    <t>10 min</t>
  </si>
  <si>
    <t>FrR</t>
  </si>
  <si>
    <t>Reflect Fire spells for 5 sec</t>
  </si>
  <si>
    <t>5 min</t>
  </si>
  <si>
    <t>CD</t>
  </si>
  <si>
    <t>-</t>
  </si>
  <si>
    <t>Mantle of Lost Hope</t>
  </si>
  <si>
    <t>Padre's Trousers</t>
  </si>
  <si>
    <t>Chestplate of Tranquility</t>
  </si>
  <si>
    <t>Whipvine Cord</t>
  </si>
  <si>
    <t>Brazecore Armguards</t>
  </si>
  <si>
    <t>Rosewine Circle</t>
  </si>
  <si>
    <t>Robes of the Exalted</t>
  </si>
  <si>
    <t>Enchant</t>
  </si>
  <si>
    <t>Enchants</t>
  </si>
  <si>
    <t>Name</t>
  </si>
  <si>
    <t>Cloak - Greater Resistance</t>
  </si>
  <si>
    <t>Cloak - Fire Resistance</t>
  </si>
  <si>
    <t>Cloak - Greater Fire Resistance</t>
  </si>
  <si>
    <t>Bracer - Mana Regeneration</t>
  </si>
  <si>
    <t>Mana</t>
  </si>
  <si>
    <t>Head - Vodouisant's Vigilant Embrace</t>
  </si>
  <si>
    <t>Leg - Vodouisant's Vigilant Embrace</t>
  </si>
  <si>
    <t>Shoulder - Zandalar Signet of Serenity</t>
  </si>
  <si>
    <t>Seafury boots</t>
  </si>
  <si>
    <t>Jeklik's Opaline talisman</t>
  </si>
  <si>
    <t>Bloodtinged Kilt</t>
  </si>
  <si>
    <t>Hakkari Loa Cloak</t>
  </si>
  <si>
    <t>Seafury Leggings</t>
  </si>
  <si>
    <t>Ritualistic Leggings</t>
  </si>
  <si>
    <t>Animist's Spaulders</t>
  </si>
  <si>
    <t>Seafury Boots</t>
  </si>
  <si>
    <t>Primalist's band</t>
  </si>
  <si>
    <t>Zanzil's band</t>
  </si>
  <si>
    <t>Zanzil's seal</t>
  </si>
  <si>
    <t>Primalist's seal</t>
  </si>
  <si>
    <t>Jeklik's Opaline Talisman</t>
  </si>
  <si>
    <t>Arlokk's Hoodoo Stick</t>
  </si>
  <si>
    <t>Jin'Do's Evil Eye</t>
  </si>
  <si>
    <t>Kentic Amice</t>
  </si>
  <si>
    <t>Enthralled Sphere</t>
  </si>
  <si>
    <t>Spritecaster Cape</t>
  </si>
  <si>
    <t>Shroud of Arcane Mastery</t>
  </si>
  <si>
    <t>Flamestrider Robes</t>
  </si>
  <si>
    <t>Boreal Mantle</t>
  </si>
  <si>
    <t>Haunting Spectre Leggings</t>
  </si>
  <si>
    <t>Mana Shaping Handwraps</t>
  </si>
  <si>
    <t>The Hammer of Grace</t>
  </si>
  <si>
    <t>Chillsteel Girdle</t>
  </si>
  <si>
    <t>Chief Architect's Monocle</t>
  </si>
  <si>
    <t>Senior Designer's Pantalons</t>
  </si>
  <si>
    <t>Lead Surveyor's Mantle</t>
  </si>
  <si>
    <t>Sash of the Burning Heart</t>
  </si>
  <si>
    <t>Omnicast Boots</t>
  </si>
  <si>
    <t>Luminary Kilt</t>
  </si>
  <si>
    <t>Second Wind</t>
  </si>
  <si>
    <t>Firemoss Boots</t>
  </si>
  <si>
    <t>Burst of Knowledge</t>
  </si>
  <si>
    <t>Soot Encrusted Footwear</t>
  </si>
  <si>
    <t>Blood-etched Blade</t>
  </si>
  <si>
    <t>Magmus Stone</t>
  </si>
  <si>
    <t>Robes of the Royal Crown</t>
  </si>
  <si>
    <t>Guiding Stave of Wisdom</t>
  </si>
  <si>
    <t>Thaurissan's Royal Scepter</t>
  </si>
  <si>
    <t>Hands of the Exalted Herald</t>
  </si>
  <si>
    <t>Skyshroud Leggings</t>
  </si>
  <si>
    <t>Tressermane Leggings</t>
  </si>
  <si>
    <t>Swiftdart Battleboots</t>
  </si>
  <si>
    <t>Funeral Cuffs</t>
  </si>
  <si>
    <t>Demonic Runed Gauntlets</t>
  </si>
  <si>
    <t>Tome of Divine Right</t>
  </si>
  <si>
    <t>Gilded Gauntlets</t>
  </si>
  <si>
    <t>Sunderseer Mantle</t>
  </si>
  <si>
    <t>Fallbrush Handgrips</t>
  </si>
  <si>
    <t>Hands of Power</t>
  </si>
  <si>
    <t>Wolfshear Leggings</t>
  </si>
  <si>
    <t>Bleak Howler Armguards</t>
  </si>
  <si>
    <t>Mark of the Dragon Lord</t>
  </si>
  <si>
    <t>Heart of the Scale</t>
  </si>
  <si>
    <t>Dustfeather Sash</t>
  </si>
  <si>
    <t>Crystallized Girdle</t>
  </si>
  <si>
    <t>Starfire Tiara</t>
  </si>
  <si>
    <t>Faith Healer's Boots</t>
  </si>
  <si>
    <t>Dragonrider Boots</t>
  </si>
  <si>
    <t>Feralsurge Girdle</t>
  </si>
  <si>
    <t>Dragonskin Cowl</t>
  </si>
  <si>
    <t>Tribal War Feathers</t>
  </si>
  <si>
    <t>Spiritshroud Leggings</t>
  </si>
  <si>
    <t>Frostweaver Cape</t>
  </si>
  <si>
    <t>Leggings of Torment</t>
  </si>
  <si>
    <t>Lord Valthalak's Staff of Command</t>
  </si>
  <si>
    <t>Draconioan Aegis of the Legion</t>
  </si>
  <si>
    <t>Rune Band of Wizardry</t>
  </si>
  <si>
    <t>Spellweaver's Turban</t>
  </si>
  <si>
    <t>Tome of the Lost</t>
  </si>
  <si>
    <t>Draconic Infused Emblem</t>
  </si>
  <si>
    <t>Watersprout Boots</t>
  </si>
  <si>
    <t>Tempest Talisman</t>
  </si>
  <si>
    <t>Gloves of Restoration</t>
  </si>
  <si>
    <t>Energetic Rod</t>
  </si>
  <si>
    <t>Totem of Rebirth</t>
  </si>
  <si>
    <t>Hammer of Revitalization</t>
  </si>
  <si>
    <t>Sublime Wristguards</t>
  </si>
  <si>
    <t>Heliotrope Cloak</t>
  </si>
  <si>
    <t>Modest Armguards</t>
  </si>
  <si>
    <t>Belt of the Archmage</t>
  </si>
  <si>
    <t>Felcloth Gloves</t>
  </si>
  <si>
    <t>Inferno Gloves</t>
  </si>
  <si>
    <t>Mooncloth Gloves</t>
  </si>
  <si>
    <t>Girdle of Insight</t>
  </si>
  <si>
    <t>Boots of the Full Moon</t>
  </si>
  <si>
    <t>Crown of the Ogre King</t>
  </si>
  <si>
    <t>Bracers of Prosperity</t>
  </si>
  <si>
    <t>Leggings of Destruction</t>
  </si>
  <si>
    <t>Insightful Hood</t>
  </si>
  <si>
    <t>Observer's Shield</t>
  </si>
  <si>
    <t>Rod of the Ogre Magi</t>
  </si>
  <si>
    <t>Tanglemoss Leggings</t>
  </si>
  <si>
    <t>Brightspark Gloves</t>
  </si>
  <si>
    <t>Robe of the Everlasting Night</t>
  </si>
  <si>
    <t>Cloak of the Cosmos</t>
  </si>
  <si>
    <t>Eyestalk Cord</t>
  </si>
  <si>
    <t>Diabolic Mantle</t>
  </si>
  <si>
    <t>Manastorm leggings</t>
  </si>
  <si>
    <t>Robe of Volatile Power</t>
  </si>
  <si>
    <t>Salamander Scale Pants</t>
  </si>
  <si>
    <t>Helm of the Lifegiver</t>
  </si>
  <si>
    <t>Ring of Spell Power</t>
  </si>
  <si>
    <t>Choker of Englightenment</t>
  </si>
  <si>
    <t>Mana Igniting Cord</t>
  </si>
  <si>
    <t>Deep Earth Spaulders</t>
  </si>
  <si>
    <t>Fire Runed Grimoire</t>
  </si>
  <si>
    <t>Talisman of Ephemeral Power</t>
  </si>
  <si>
    <t>Seal of the Archmagus</t>
  </si>
  <si>
    <t>Staff of Dominance</t>
  </si>
  <si>
    <t>Fireproof Cloak</t>
  </si>
  <si>
    <t>Sash of Whispered Secrets</t>
  </si>
  <si>
    <t>Wild Growth Spaulders</t>
  </si>
  <si>
    <t>Malistar's Defender</t>
  </si>
  <si>
    <t>Choker of the Fire Lord</t>
  </si>
  <si>
    <t>Band of Sulfuras</t>
  </si>
  <si>
    <t>Heart of the Fiend</t>
  </si>
  <si>
    <t>Staff of Metanoia</t>
  </si>
  <si>
    <t>Deadwalker Mantle</t>
  </si>
  <si>
    <t>Rattlecage Buckler</t>
  </si>
  <si>
    <t>Dark Advisor's Pendant</t>
  </si>
  <si>
    <t>Skullsmoke Pants</t>
  </si>
  <si>
    <t>Freezing Lich Robes</t>
  </si>
  <si>
    <t>Shivery Handwraps</t>
  </si>
  <si>
    <t>Death's Clutch</t>
  </si>
  <si>
    <t>Spellbound Tome</t>
  </si>
  <si>
    <t>Amalgam's Band</t>
  </si>
  <si>
    <t>Burial Shawl</t>
  </si>
  <si>
    <t>Necropile Mantle</t>
  </si>
  <si>
    <t>Necropile Boots</t>
  </si>
  <si>
    <t>Necropile Leggings</t>
  </si>
  <si>
    <t>Ghoul Skin Leggings</t>
  </si>
  <si>
    <t>Boots of the Shrieker</t>
  </si>
  <si>
    <t>Don Mauricio's Band of Domniation</t>
  </si>
  <si>
    <t>Woollies of the Prancing Minstrel</t>
  </si>
  <si>
    <t>Grimgore Noose</t>
  </si>
  <si>
    <t>Mantle of the Scarlet Crusade</t>
  </si>
  <si>
    <t>Diana's Pearl Necklace</t>
  </si>
  <si>
    <t>Tome of Knowledge</t>
  </si>
  <si>
    <t>Archivist Cape</t>
  </si>
  <si>
    <t>Shroud of the Nathrezim</t>
  </si>
  <si>
    <t>Star of Mystaria</t>
  </si>
  <si>
    <t>Ring of Mending</t>
  </si>
  <si>
    <t>Amulet of the Redeemed</t>
  </si>
  <si>
    <t>Verdant Footpads</t>
  </si>
  <si>
    <t>Shadowy Laced Handwraps</t>
  </si>
  <si>
    <t>Anastari Wisdom</t>
  </si>
  <si>
    <t>Thuzadin Sash</t>
  </si>
  <si>
    <t>Maleki's Footwraps</t>
  </si>
  <si>
    <t>Crimson Felt Hat</t>
  </si>
  <si>
    <t>Royal Tribunal Cloak</t>
  </si>
  <si>
    <t>Magistrate's Cuffs</t>
  </si>
  <si>
    <t>Soulstealer Mantle</t>
  </si>
  <si>
    <t>Tunic of the Crescent Moon</t>
  </si>
  <si>
    <t>Draconian Gauntlets</t>
  </si>
  <si>
    <t>Seal of Rivendare</t>
  </si>
  <si>
    <t>Zulian Defender</t>
  </si>
  <si>
    <t>Primalist's Band</t>
  </si>
  <si>
    <t>Zanzil's Band</t>
  </si>
  <si>
    <t>Bloodstained Greaves</t>
  </si>
  <si>
    <t>Zanzil's Seal</t>
  </si>
  <si>
    <t>Primalist's Seal</t>
  </si>
  <si>
    <t>The Hexxer's Cover</t>
  </si>
  <si>
    <t>Bloodtinged Gloves</t>
  </si>
  <si>
    <t>Jin'Do's Hexxer</t>
  </si>
  <si>
    <t>Zulian Ceremonial Staff</t>
  </si>
  <si>
    <t>AR</t>
  </si>
  <si>
    <t>Type</t>
  </si>
  <si>
    <t>Cloth</t>
  </si>
  <si>
    <t>Mail</t>
  </si>
  <si>
    <t>Leather</t>
  </si>
  <si>
    <t>Robe of Everlasting Night</t>
  </si>
  <si>
    <t>Leatehr</t>
  </si>
  <si>
    <t>Pyremail Wristguards</t>
  </si>
  <si>
    <t>Demonic Runed Spaulders</t>
  </si>
  <si>
    <t>Dracorian Gauntlets</t>
  </si>
  <si>
    <t>30 min</t>
  </si>
  <si>
    <t>Band of Mending</t>
  </si>
  <si>
    <t>Jasper Link</t>
  </si>
  <si>
    <t>Protects the wearer from being fully engulfed by Shadow Flame</t>
  </si>
  <si>
    <t>60 MP5 over 30 sec (360 mana)</t>
  </si>
  <si>
    <t>500 damage mana shield and 22 MP5 over 30 min (7920 mana)</t>
  </si>
  <si>
    <t>R. Ench.</t>
  </si>
  <si>
    <t>Dimly Opalescent Ring</t>
  </si>
  <si>
    <t>150 MP5 over 10 sec (300 mana)</t>
  </si>
  <si>
    <t>15 min</t>
  </si>
  <si>
    <t> Reduces mana cost of all spells by 100 for 10 sec.</t>
  </si>
  <si>
    <t>+100 damage and +190 healing for 15 sec</t>
  </si>
  <si>
    <t>1 min 20 sec</t>
  </si>
  <si>
    <t>+175 damage/healing for 15 sec</t>
  </si>
  <si>
    <t>1 min 30 sec</t>
  </si>
  <si>
    <t>Staff</t>
  </si>
  <si>
    <t>1H Mace</t>
  </si>
  <si>
    <t>MH Mace</t>
  </si>
  <si>
    <t>Aurastone Hammer</t>
  </si>
  <si>
    <t>Shield</t>
  </si>
  <si>
    <t>Reduces CD on Reinc by 10 min</t>
  </si>
  <si>
    <t>Source</t>
  </si>
  <si>
    <t>Garr (MC)</t>
  </si>
  <si>
    <t>Zevrim Thornhoof (DM E)</t>
  </si>
  <si>
    <t>Jin'do the Hexxer (ZG)</t>
  </si>
  <si>
    <t>Cho'Rush the Observer (DM N)</t>
  </si>
  <si>
    <t>General Drakkisath (UBRS)</t>
  </si>
  <si>
    <t>Cannon Master Willey (Strat Living)</t>
  </si>
  <si>
    <t>Magistrate Barthilas (Start UD)</t>
  </si>
  <si>
    <t>Jed Runewatcher (UBRS, Rare)</t>
  </si>
  <si>
    <t>Gyth (UBRS)</t>
  </si>
  <si>
    <t>Shade of Eranikus (ST)</t>
  </si>
  <si>
    <t>Fineous Darkvire (BRD)</t>
  </si>
  <si>
    <t>Darkmaster Gandling (Scholo)</t>
  </si>
  <si>
    <t>King Gordok (DM N)</t>
  </si>
  <si>
    <t>Baron Geddon (MC)</t>
  </si>
  <si>
    <t>Lord Roccor (BRD)</t>
  </si>
  <si>
    <t>High Priestess Jeklik (ZG)</t>
  </si>
  <si>
    <t>Elemental Boss Random Drop (MC)</t>
  </si>
  <si>
    <t>Flamewalker Boss Random Drop (MC)</t>
  </si>
  <si>
    <t>Lord Hel'nurath (DM W)</t>
  </si>
  <si>
    <t>Random Drop Headmaster's Study (Scholo)</t>
  </si>
  <si>
    <t>Warder Stilgiss (BRD)</t>
  </si>
  <si>
    <t>Jandice Barov (Scholo)</t>
  </si>
  <si>
    <t>High Interrogator Gerstahn (BRD)</t>
  </si>
  <si>
    <t>Crystal Fang /Spider trash/ (LBRS)</t>
  </si>
  <si>
    <t>Ramstein the Gorger (Start UD)</t>
  </si>
  <si>
    <t>Gordok Mastiff /Hyena trash/ (DM N)</t>
  </si>
  <si>
    <t>Crafted, Armorsmith</t>
  </si>
  <si>
    <t>World Drop</t>
  </si>
  <si>
    <t>Shadow Hunter Vosh'gajin (LBRS)</t>
  </si>
  <si>
    <t>Ras Frostwhisper (Scholo)</t>
  </si>
  <si>
    <t>Gordok Tribute (DM N)</t>
  </si>
  <si>
    <t>Baron Rivendare (Strat UD)</t>
  </si>
  <si>
    <t>Golemagg the Incinerator (MC)</t>
  </si>
  <si>
    <t>Prince Tortheldrin (DM W)</t>
  </si>
  <si>
    <t>Crafted, DS LW (Cenarion Circle - Exalted)</t>
  </si>
  <si>
    <t>Crafted, DS LW (General Drakkisath, UBRS)</t>
  </si>
  <si>
    <t>Crafted, LW (Cenarion Circle - Revered)</t>
  </si>
  <si>
    <t>Immol'thar (DM W)</t>
  </si>
  <si>
    <t>Emperor Dagran Thaurissan (BRD)</t>
  </si>
  <si>
    <t>Pyromancer Loregrain (BRD)</t>
  </si>
  <si>
    <t>Zandalar Tribe - Exalted</t>
  </si>
  <si>
    <t>Crafted, Tailoring (MC Random Drop)</t>
  </si>
  <si>
    <t>Token, Zandalar Tribe - Friendly (ZG)</t>
  </si>
  <si>
    <t>Crafted, LW (Cenarion Circle - Friendly)</t>
  </si>
  <si>
    <t>Kirtonos the Herald (Scholo)</t>
  </si>
  <si>
    <t>War Master Voone (LBRS)</t>
  </si>
  <si>
    <t>Trash (MC)</t>
  </si>
  <si>
    <t>Gizrul the Slavener (LBRS)</t>
  </si>
  <si>
    <t>Guards (DM N)</t>
  </si>
  <si>
    <t>Trash (Strat, Scholo)</t>
  </si>
  <si>
    <t>Lord Incendius (BRD)</t>
  </si>
  <si>
    <t>Crafted, LW (Cenarion Circle - Honored)</t>
  </si>
  <si>
    <t>Baroness Anastari (Strat UD)</t>
  </si>
  <si>
    <t>Princess Moira Bronzebeard (BRD)</t>
  </si>
  <si>
    <t>Alzzin the Wildshaper (DM E)</t>
  </si>
  <si>
    <t>Mother Smolderweb (LBRS)</t>
  </si>
  <si>
    <t>Trash (BRD)</t>
  </si>
  <si>
    <t>Quartermaster Zigris (LBRS)</t>
  </si>
  <si>
    <t>Gehennas (MC)</t>
  </si>
  <si>
    <t>Crafted, Tailoring (Trash, DM)</t>
  </si>
  <si>
    <t>Tsu'zee (DM W)</t>
  </si>
  <si>
    <t>Ambassador Flamelash (BRD)</t>
  </si>
  <si>
    <t>Pyroguard Emberseer (UBRS)</t>
  </si>
  <si>
    <t>Rend Blackhand (UBRS)</t>
  </si>
  <si>
    <t>Token, Zandalar Tribe - Honored (ZG)</t>
  </si>
  <si>
    <t>Solakar Flamewreath (UBRS)</t>
  </si>
  <si>
    <t>Nerub'enkan (Strat UD)</t>
  </si>
  <si>
    <t>Timmy the Cruel (Strat Living)</t>
  </si>
  <si>
    <t>Trash (U/LBRS)</t>
  </si>
  <si>
    <t>Crafted, Armorsmith, Thorium Brotherhood - Honored</t>
  </si>
  <si>
    <t>Illyanna Ravenoak (DM W)</t>
  </si>
  <si>
    <t>Hearthsinger Forresten (Strat Living)</t>
  </si>
  <si>
    <t>Magmadar (MC)</t>
  </si>
  <si>
    <t>Bloodlord Mandokir (ZG)</t>
  </si>
  <si>
    <t>High Priest Thekal (ZG)</t>
  </si>
  <si>
    <t>Lord Valthalak (UBRS)</t>
  </si>
  <si>
    <t>Golem Lord Argelmach (BRD)</t>
  </si>
  <si>
    <t>Highlord Omokk (LBRS)</t>
  </si>
  <si>
    <t>The Beast (UBRS)</t>
  </si>
  <si>
    <t>Tendris Warpwood (DM W)</t>
  </si>
  <si>
    <t>Vectus (Scholo)</t>
  </si>
  <si>
    <t>Haunting Specter Leggings</t>
  </si>
  <si>
    <t>Hurley Blackbreath (BRD)</t>
  </si>
  <si>
    <t>Captain Kromcrush (DM N)</t>
  </si>
  <si>
    <t>Maleki the Pallid (Strat UD)</t>
  </si>
  <si>
    <t>Stonespine (Strat UD)</t>
  </si>
  <si>
    <t>Waterspout Boots</t>
  </si>
  <si>
    <t>Hydrospawn (DM E)</t>
  </si>
  <si>
    <t>Lucifron (MC)</t>
  </si>
  <si>
    <t>Panzor the Invincible (BRD)</t>
  </si>
  <si>
    <t>Trash (LBRS)</t>
  </si>
  <si>
    <t>High Priestess Mar'li (ZG)</t>
  </si>
  <si>
    <t>Crafted, DS LW, Thorium Brotherhood - Honored</t>
  </si>
  <si>
    <t>Goraluk Anvilcrack (UBRS)</t>
  </si>
  <si>
    <t>Ragnaros (MC)</t>
  </si>
  <si>
    <t>Vendor, PVP</t>
  </si>
  <si>
    <t>Jarien and Sothos (Strat UD)</t>
  </si>
  <si>
    <t>Hakkar (ZG)</t>
  </si>
  <si>
    <t>Magister Kalendris (DM W)</t>
  </si>
  <si>
    <t>Balnazzar (Start Living)</t>
  </si>
  <si>
    <t>Crafted, Tribal LW (Trash, DM)</t>
  </si>
  <si>
    <t>Reward, "Confront Yeh'kinya"</t>
  </si>
  <si>
    <t>Archivist Galford (Strat Living)</t>
  </si>
  <si>
    <t>Houndmaster Grebmar (BRD)</t>
  </si>
  <si>
    <t>Arena (BRD)</t>
  </si>
  <si>
    <t>Flamewaker Elite/Healer (MC)</t>
  </si>
  <si>
    <t>Crafted, LW (Reward, Head of Onyxia)</t>
  </si>
  <si>
    <t>Urok Doomhowl (LBRS)</t>
  </si>
  <si>
    <t>High Priest Venoxis (ZG)</t>
  </si>
  <si>
    <t>Reward, "In Dreams"</t>
  </si>
  <si>
    <t>Kormok (Scholo)</t>
  </si>
  <si>
    <t>Trash (DM)</t>
  </si>
  <si>
    <t>Reward, "A Hero's Reward"</t>
  </si>
  <si>
    <t>Overlord Wyrmthalak (LBRS)</t>
  </si>
  <si>
    <t>Reward, "Frost Shock and You"</t>
  </si>
  <si>
    <t>Rewad, "Da Voodoo"</t>
  </si>
  <si>
    <t>Crafted, Enchanting (Lord Roccor, BRD)</t>
  </si>
  <si>
    <t>Crafted, Engineering (Solakar Flamewreath, UBRS)</t>
  </si>
  <si>
    <t>Lethtendris (DM E)</t>
  </si>
  <si>
    <t>Random Drop (ZG)</t>
  </si>
  <si>
    <t>Reward, "Hero of the Frostwolf"</t>
  </si>
  <si>
    <t>Isalien (DM E)</t>
  </si>
  <si>
    <t>Mor Grayhoof (LBRS)</t>
  </si>
  <si>
    <t>Tinkerer Gizlock (Maraudon)</t>
  </si>
  <si>
    <t>High Priestss Arlokk (ZG)</t>
  </si>
  <si>
    <t>Rattlegore (Scholo)</t>
  </si>
  <si>
    <t>Magmus (BRD)</t>
  </si>
  <si>
    <t>Reward, Onyxia Attunement Chain</t>
  </si>
  <si>
    <t>Crit</t>
  </si>
  <si>
    <t>Zandalarian Hero Charm</t>
  </si>
  <si>
    <t>Reward, Heart of Hakkar (ZG)</t>
  </si>
  <si>
    <t>+204/408  damage/healing for 20 sec. Every cast reduces bonus by 17/34</t>
  </si>
  <si>
    <t>2 min</t>
  </si>
  <si>
    <t>Lesser Arcanum of Resilience</t>
  </si>
  <si>
    <t>Jin'do's Hexer</t>
  </si>
  <si>
    <t>Weapon - Healing Power</t>
  </si>
  <si>
    <t>Unmarred Vision of Vordress</t>
  </si>
  <si>
    <t>Mana cost of Mana Spring/Healing Stream totems -20</t>
  </si>
  <si>
    <t>Points</t>
  </si>
  <si>
    <t>Intellect</t>
  </si>
  <si>
    <t>IPM</t>
  </si>
  <si>
    <t>Tidal Focus (+crit%)</t>
  </si>
  <si>
    <t>Ancestral Knowledge (+% Max Mana)</t>
  </si>
  <si>
    <t>Purification</t>
  </si>
  <si>
    <t>Purification (+% Healing)</t>
  </si>
  <si>
    <t>IHW</t>
  </si>
  <si>
    <t>Tidal Focus</t>
  </si>
  <si>
    <t>Ancestral</t>
  </si>
  <si>
    <t>Stats</t>
  </si>
  <si>
    <t>Base Mana</t>
  </si>
  <si>
    <t>Eff. Base Mana</t>
  </si>
  <si>
    <t>Base Intellect</t>
  </si>
  <si>
    <t>MP5 casting</t>
  </si>
  <si>
    <t>Healing Spell Power</t>
  </si>
  <si>
    <t>Max Cast Time</t>
  </si>
  <si>
    <t>Min Cast Time</t>
  </si>
  <si>
    <t>Coeff</t>
  </si>
  <si>
    <t>Penalty</t>
  </si>
  <si>
    <t>Level cap</t>
  </si>
  <si>
    <t>Coeff. Per lvl</t>
  </si>
  <si>
    <t>Level learned</t>
  </si>
  <si>
    <t>hSP Gain</t>
  </si>
  <si>
    <t>hSP Bonus</t>
  </si>
  <si>
    <t>Avg with Crit</t>
  </si>
  <si>
    <t>True Cost</t>
  </si>
  <si>
    <t>Heal till OOM</t>
  </si>
  <si>
    <t>Effective Cast Time</t>
  </si>
  <si>
    <t>Time till OOM</t>
  </si>
  <si>
    <t>Set</t>
  </si>
  <si>
    <t>Buffs</t>
  </si>
  <si>
    <t>Mana Spring Totem</t>
  </si>
  <si>
    <t>Stat</t>
  </si>
  <si>
    <t>HtOOM</t>
  </si>
  <si>
    <t>TtOOM</t>
  </si>
  <si>
    <t xml:space="preserve">Totem of Sustaining </t>
  </si>
  <si>
    <t>Value</t>
  </si>
  <si>
    <t>Stat bonus</t>
  </si>
  <si>
    <t>Items</t>
  </si>
  <si>
    <t>Set 3</t>
  </si>
  <si>
    <t>Token, Zandalar Tribe - Revered (ZG)</t>
  </si>
  <si>
    <t>Earthfury</t>
  </si>
  <si>
    <t>Pieces</t>
  </si>
  <si>
    <t>Elements</t>
  </si>
  <si>
    <t>Zandalar Augur</t>
  </si>
  <si>
    <t>Identifier</t>
  </si>
  <si>
    <t>of Elements</t>
  </si>
  <si>
    <t>Zandalar Augur's</t>
  </si>
  <si>
    <t>Bonuses</t>
  </si>
  <si>
    <t>Zandalar Augur 2pc</t>
  </si>
  <si>
    <t>High Warlord's Battle Mace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</si>
</sst>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#,##0.0"/>
    <numFmt numFmtId="165" formatCode="[&gt;=1000]#,##0,&quot;K&quot;;0"/>
    <numFmt numFmtId="170" formatCode="0.0"/>
  </numFmts>
  <fonts count="22">
    <font>
      <sz val="11"/>
      <color theme="1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2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128"/>
      <scheme val="minor"/>
    </font>
    <font>
      <i/>
      <sz val="11"/>
      <color theme="1"/>
      <name val="Calibri"/>
      <family val="2"/>
      <scheme val="minor"/>
    </font>
    <font>
      <b/>
      <sz val="12"/>
      <color rgb="FF0070C0"/>
      <name val="Calibri"/>
      <family val="2"/>
      <charset val="128"/>
      <scheme val="minor"/>
    </font>
    <font>
      <b/>
      <sz val="14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8"/>
      <color rgb="FF242729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1" fontId="20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7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0" borderId="0" xfId="0" applyAlignment="1"/>
    <xf numFmtId="2" fontId="0" fillId="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0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/>
    <xf numFmtId="0" fontId="14" fillId="0" borderId="0" xfId="0" applyFont="1" applyFill="1"/>
    <xf numFmtId="0" fontId="13" fillId="0" borderId="3" xfId="0" applyFont="1" applyFill="1" applyBorder="1" applyAlignment="1">
      <alignment vertical="center" wrapText="1"/>
    </xf>
    <xf numFmtId="0" fontId="15" fillId="0" borderId="0" xfId="0" applyFont="1"/>
    <xf numFmtId="0" fontId="6" fillId="0" borderId="4" xfId="0" applyFont="1" applyFill="1" applyBorder="1" applyAlignment="1">
      <alignment vertical="center" wrapText="1"/>
    </xf>
    <xf numFmtId="0" fontId="17" fillId="0" borderId="0" xfId="0" applyFont="1"/>
    <xf numFmtId="0" fontId="6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1" quotePrefix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vertical="center" wrapText="1"/>
    </xf>
    <xf numFmtId="0" fontId="19" fillId="11" borderId="1" xfId="0" applyFont="1" applyFill="1" applyBorder="1" applyAlignment="1">
      <alignment horizontal="center" vertical="center" wrapText="1"/>
    </xf>
    <xf numFmtId="4" fontId="0" fillId="0" borderId="0" xfId="0" applyNumberFormat="1"/>
    <xf numFmtId="9" fontId="0" fillId="0" borderId="0" xfId="0" applyNumberFormat="1"/>
    <xf numFmtId="1" fontId="0" fillId="0" borderId="0" xfId="0" applyNumberFormat="1"/>
    <xf numFmtId="4" fontId="0" fillId="5" borderId="1" xfId="0" applyNumberFormat="1" applyFill="1" applyBorder="1"/>
    <xf numFmtId="4" fontId="0" fillId="14" borderId="1" xfId="0" applyNumberFormat="1" applyFill="1" applyBorder="1"/>
    <xf numFmtId="1" fontId="0" fillId="14" borderId="1" xfId="0" applyNumberFormat="1" applyFill="1" applyBorder="1"/>
    <xf numFmtId="164" fontId="0" fillId="5" borderId="1" xfId="0" applyNumberFormat="1" applyFill="1" applyBorder="1"/>
    <xf numFmtId="164" fontId="0" fillId="14" borderId="1" xfId="0" applyNumberFormat="1" applyFill="1" applyBorder="1"/>
    <xf numFmtId="3" fontId="0" fillId="5" borderId="1" xfId="0" applyNumberFormat="1" applyFill="1" applyBorder="1"/>
    <xf numFmtId="3" fontId="0" fillId="14" borderId="1" xfId="0" applyNumberFormat="1" applyFill="1" applyBorder="1"/>
    <xf numFmtId="165" fontId="0" fillId="5" borderId="1" xfId="0" applyNumberFormat="1" applyFill="1" applyBorder="1"/>
    <xf numFmtId="165" fontId="0" fillId="14" borderId="1" xfId="0" applyNumberFormat="1" applyFill="1" applyBorder="1"/>
    <xf numFmtId="0" fontId="21" fillId="0" borderId="0" xfId="0" applyFont="1" applyAlignment="1">
      <alignment horizontal="left" vertical="center"/>
    </xf>
    <xf numFmtId="1" fontId="0" fillId="5" borderId="1" xfId="0" applyNumberFormat="1" applyFill="1" applyBorder="1"/>
    <xf numFmtId="4" fontId="0" fillId="15" borderId="1" xfId="0" applyNumberFormat="1" applyFill="1" applyBorder="1"/>
    <xf numFmtId="164" fontId="0" fillId="15" borderId="1" xfId="0" applyNumberFormat="1" applyFill="1" applyBorder="1"/>
    <xf numFmtId="3" fontId="0" fillId="15" borderId="1" xfId="0" applyNumberFormat="1" applyFill="1" applyBorder="1"/>
    <xf numFmtId="165" fontId="0" fillId="15" borderId="1" xfId="0" applyNumberFormat="1" applyFill="1" applyBorder="1"/>
    <xf numFmtId="1" fontId="0" fillId="0" borderId="0" xfId="2" applyNumberFormat="1" applyFont="1"/>
    <xf numFmtId="1" fontId="0" fillId="15" borderId="1" xfId="2" applyNumberFormat="1" applyFont="1" applyFill="1" applyBorder="1"/>
    <xf numFmtId="1" fontId="0" fillId="14" borderId="1" xfId="2" applyNumberFormat="1" applyFont="1" applyFill="1" applyBorder="1"/>
    <xf numFmtId="1" fontId="0" fillId="5" borderId="1" xfId="2" applyNumberFormat="1" applyFont="1" applyFill="1" applyBorder="1"/>
    <xf numFmtId="170" fontId="0" fillId="0" borderId="0" xfId="0" applyNumberFormat="1"/>
    <xf numFmtId="170" fontId="0" fillId="15" borderId="1" xfId="0" applyNumberFormat="1" applyFill="1" applyBorder="1"/>
    <xf numFmtId="170" fontId="0" fillId="14" borderId="1" xfId="0" applyNumberFormat="1" applyFill="1" applyBorder="1"/>
    <xf numFmtId="170" fontId="0" fillId="5" borderId="1" xfId="0" applyNumberFormat="1" applyFill="1" applyBorder="1"/>
  </cellXfs>
  <cellStyles count="3">
    <cellStyle name="Comma [0]" xfId="2" builtinId="6"/>
    <cellStyle name="Explanatory Text" xfId="1" builtinId="53"/>
    <cellStyle name="Normal" xfId="0" builtinId="0"/>
  </cellStyles>
  <dxfs count="222"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54ECA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8F45C7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54ECA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66FF"/>
      <color rgb="FF8F45C7"/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topLeftCell="A238" zoomScaleNormal="100" workbookViewId="0">
      <selection activeCell="R245" sqref="R245"/>
    </sheetView>
  </sheetViews>
  <sheetFormatPr defaultRowHeight="14.4"/>
  <cols>
    <col min="1" max="1" width="37.44140625" style="17" customWidth="1"/>
    <col min="2" max="2" width="45.6640625" style="71" customWidth="1"/>
    <col min="3" max="3" width="8.88671875" style="40" customWidth="1"/>
    <col min="4" max="4" width="4.88671875" style="20" customWidth="1"/>
    <col min="5" max="5" width="5.5546875" style="20" customWidth="1"/>
    <col min="6" max="6" width="5.33203125" style="20" customWidth="1"/>
    <col min="7" max="7" width="7.109375" style="23" customWidth="1"/>
    <col min="8" max="8" width="6.109375" style="20" customWidth="1"/>
    <col min="9" max="9" width="6.21875" style="20" customWidth="1"/>
    <col min="10" max="10" width="6.109375" style="20" customWidth="1"/>
    <col min="11" max="11" width="4.21875" style="20" customWidth="1"/>
    <col min="12" max="12" width="3.77734375" style="20" customWidth="1"/>
    <col min="13" max="14" width="3.6640625" style="20" customWidth="1"/>
    <col min="15" max="15" width="4.21875" style="20" customWidth="1"/>
    <col min="16" max="16" width="17.21875" style="37" customWidth="1"/>
    <col min="17" max="17" width="8.88671875" style="37"/>
  </cols>
  <sheetData>
    <row r="1" spans="1:17">
      <c r="A1" s="17" t="s">
        <v>547</v>
      </c>
      <c r="B1" s="71" t="s">
        <v>4</v>
      </c>
    </row>
    <row r="2" spans="1:17">
      <c r="A2" s="17" t="s">
        <v>1</v>
      </c>
      <c r="B2" s="71">
        <v>1</v>
      </c>
    </row>
    <row r="3" spans="1:17">
      <c r="A3" s="17" t="s">
        <v>3</v>
      </c>
      <c r="B3" s="71">
        <v>7</v>
      </c>
    </row>
    <row r="4" spans="1:17">
      <c r="A4" s="17" t="s">
        <v>0</v>
      </c>
      <c r="B4" s="71">
        <v>5</v>
      </c>
    </row>
    <row r="9" spans="1:17" ht="14.4" customHeight="1">
      <c r="A9" s="46" t="s">
        <v>168</v>
      </c>
      <c r="B9" s="61" t="s">
        <v>375</v>
      </c>
      <c r="C9" s="38" t="s">
        <v>345</v>
      </c>
      <c r="D9" s="19" t="s">
        <v>3</v>
      </c>
      <c r="E9" s="19" t="s">
        <v>99</v>
      </c>
      <c r="F9" s="19" t="s">
        <v>1</v>
      </c>
      <c r="G9" s="18" t="s">
        <v>4</v>
      </c>
      <c r="H9" s="19" t="s">
        <v>100</v>
      </c>
      <c r="I9" s="19" t="s">
        <v>2</v>
      </c>
      <c r="J9" s="19" t="s">
        <v>101</v>
      </c>
      <c r="K9" s="19" t="s">
        <v>344</v>
      </c>
      <c r="L9" s="19" t="s">
        <v>103</v>
      </c>
      <c r="M9" s="19" t="s">
        <v>104</v>
      </c>
      <c r="N9" s="19" t="s">
        <v>154</v>
      </c>
      <c r="O9" s="19" t="s">
        <v>102</v>
      </c>
      <c r="P9" s="28" t="s">
        <v>97</v>
      </c>
      <c r="Q9" s="28" t="s">
        <v>94</v>
      </c>
    </row>
    <row r="10" spans="1:17" ht="18">
      <c r="A10" s="41" t="s">
        <v>5</v>
      </c>
      <c r="B10" s="62"/>
      <c r="C10" s="42"/>
      <c r="D10" s="43"/>
      <c r="E10" s="43"/>
      <c r="F10" s="43"/>
      <c r="G10" s="44"/>
      <c r="H10" s="43"/>
      <c r="I10" s="43"/>
      <c r="J10" s="43"/>
      <c r="K10" s="43"/>
      <c r="L10" s="43"/>
      <c r="M10" s="43"/>
      <c r="N10" s="43"/>
      <c r="O10" s="43"/>
      <c r="P10" s="45"/>
      <c r="Q10" s="45"/>
    </row>
    <row r="11" spans="1:17" ht="15.6">
      <c r="A11" s="15" t="s">
        <v>29</v>
      </c>
      <c r="B11" s="63" t="s">
        <v>376</v>
      </c>
      <c r="C11" s="34" t="s">
        <v>347</v>
      </c>
      <c r="D11" s="19">
        <v>22</v>
      </c>
      <c r="E11" s="19">
        <v>23</v>
      </c>
      <c r="F11" s="19">
        <v>6</v>
      </c>
      <c r="G11" s="21">
        <f>(E11/$B$4)+(F11/$B$2)+(D11/$B$3)</f>
        <v>13.742857142857142</v>
      </c>
      <c r="H11" s="19">
        <v>24</v>
      </c>
      <c r="I11" s="19">
        <v>13</v>
      </c>
      <c r="J11" s="19"/>
      <c r="K11" s="19"/>
      <c r="L11" s="19"/>
      <c r="M11" s="19"/>
      <c r="N11" s="19"/>
      <c r="O11" s="19">
        <v>10</v>
      </c>
      <c r="P11" s="28"/>
      <c r="Q11" s="28"/>
    </row>
    <row r="12" spans="1:17" ht="14.4" customHeight="1">
      <c r="A12" s="5" t="s">
        <v>279</v>
      </c>
      <c r="B12" s="63" t="s">
        <v>393</v>
      </c>
      <c r="C12" s="34" t="s">
        <v>347</v>
      </c>
      <c r="D12" s="19">
        <v>42</v>
      </c>
      <c r="E12" s="19">
        <v>30</v>
      </c>
      <c r="F12" s="19"/>
      <c r="G12" s="21">
        <f t="shared" ref="G12:G25" si="0">(E12/$B$4)+(F12/$B$2)+(D12/$B$3)</f>
        <v>12</v>
      </c>
      <c r="H12" s="19">
        <v>14</v>
      </c>
      <c r="I12" s="19">
        <v>9</v>
      </c>
      <c r="J12" s="19"/>
      <c r="K12" s="19"/>
      <c r="L12" s="19"/>
      <c r="M12" s="19"/>
      <c r="N12" s="19"/>
      <c r="O12" s="19"/>
      <c r="P12" s="28"/>
      <c r="Q12" s="28"/>
    </row>
    <row r="13" spans="1:17" ht="14.4" customHeight="1">
      <c r="A13" s="4" t="s">
        <v>82</v>
      </c>
      <c r="B13" s="64" t="s">
        <v>377</v>
      </c>
      <c r="C13" s="34" t="s">
        <v>348</v>
      </c>
      <c r="D13" s="19"/>
      <c r="E13" s="19">
        <v>11</v>
      </c>
      <c r="F13" s="19">
        <v>7</v>
      </c>
      <c r="G13" s="21">
        <f t="shared" si="0"/>
        <v>9.1999999999999993</v>
      </c>
      <c r="H13" s="19">
        <v>10</v>
      </c>
      <c r="I13" s="19"/>
      <c r="J13" s="19"/>
      <c r="K13" s="19"/>
      <c r="L13" s="19"/>
      <c r="M13" s="19"/>
      <c r="N13" s="19"/>
      <c r="O13" s="19"/>
      <c r="P13" s="28"/>
      <c r="Q13" s="28"/>
    </row>
    <row r="14" spans="1:17" ht="14.4" customHeight="1">
      <c r="A14" s="4" t="s">
        <v>340</v>
      </c>
      <c r="B14" s="65" t="s">
        <v>378</v>
      </c>
      <c r="C14" s="34" t="s">
        <v>346</v>
      </c>
      <c r="D14" s="19">
        <v>41</v>
      </c>
      <c r="E14" s="19">
        <v>10</v>
      </c>
      <c r="F14" s="19"/>
      <c r="G14" s="21">
        <f t="shared" si="0"/>
        <v>7.8571428571428568</v>
      </c>
      <c r="H14" s="19">
        <v>10</v>
      </c>
      <c r="I14" s="19"/>
      <c r="J14" s="19"/>
      <c r="K14" s="19"/>
      <c r="L14" s="19"/>
      <c r="M14" s="19"/>
      <c r="N14" s="19"/>
      <c r="O14" s="19"/>
      <c r="P14" s="28"/>
      <c r="Q14" s="28"/>
    </row>
    <row r="15" spans="1:17" ht="14.4" customHeight="1">
      <c r="A15" s="4" t="s">
        <v>267</v>
      </c>
      <c r="B15" s="64" t="s">
        <v>379</v>
      </c>
      <c r="C15" s="34" t="s">
        <v>348</v>
      </c>
      <c r="D15" s="19">
        <v>33</v>
      </c>
      <c r="E15" s="19">
        <v>15</v>
      </c>
      <c r="F15" s="19"/>
      <c r="G15" s="21">
        <f t="shared" si="0"/>
        <v>7.7142857142857144</v>
      </c>
      <c r="H15" s="19">
        <v>12</v>
      </c>
      <c r="I15" s="19">
        <v>9</v>
      </c>
      <c r="J15" s="19">
        <v>1</v>
      </c>
      <c r="K15" s="19"/>
      <c r="L15" s="19"/>
      <c r="M15" s="19"/>
      <c r="N15" s="19"/>
      <c r="O15" s="19"/>
      <c r="P15" s="28"/>
      <c r="Q15" s="28"/>
    </row>
    <row r="16" spans="1:17" ht="14.4" customHeight="1">
      <c r="A16" s="4" t="s">
        <v>246</v>
      </c>
      <c r="B16" s="64" t="s">
        <v>380</v>
      </c>
      <c r="C16" s="34" t="s">
        <v>346</v>
      </c>
      <c r="D16" s="19">
        <v>36</v>
      </c>
      <c r="E16" s="19">
        <v>9</v>
      </c>
      <c r="F16" s="19"/>
      <c r="G16" s="21">
        <f t="shared" si="0"/>
        <v>6.9428571428571431</v>
      </c>
      <c r="H16" s="19"/>
      <c r="I16" s="19"/>
      <c r="J16" s="19"/>
      <c r="K16" s="19"/>
      <c r="L16" s="19"/>
      <c r="M16" s="19"/>
      <c r="N16" s="19"/>
      <c r="O16" s="19"/>
      <c r="P16" s="28"/>
      <c r="Q16" s="28"/>
    </row>
    <row r="17" spans="1:17" ht="14.4" customHeight="1">
      <c r="A17" s="4" t="s">
        <v>13</v>
      </c>
      <c r="B17" s="64" t="s">
        <v>381</v>
      </c>
      <c r="C17" s="34" t="s">
        <v>347</v>
      </c>
      <c r="D17" s="19">
        <v>23</v>
      </c>
      <c r="E17" s="19">
        <v>13</v>
      </c>
      <c r="F17" s="19"/>
      <c r="G17" s="21">
        <f t="shared" si="0"/>
        <v>5.8857142857142861</v>
      </c>
      <c r="H17" s="19">
        <v>14</v>
      </c>
      <c r="I17" s="19">
        <v>12</v>
      </c>
      <c r="J17" s="19"/>
      <c r="K17" s="19"/>
      <c r="L17" s="19"/>
      <c r="M17" s="19"/>
      <c r="N17" s="19"/>
      <c r="O17" s="19"/>
      <c r="P17" s="28"/>
      <c r="Q17" s="28"/>
    </row>
    <row r="18" spans="1:17" ht="14.4" customHeight="1">
      <c r="A18" s="4" t="s">
        <v>327</v>
      </c>
      <c r="B18" s="64" t="s">
        <v>382</v>
      </c>
      <c r="C18" s="34" t="s">
        <v>346</v>
      </c>
      <c r="D18" s="19">
        <v>30</v>
      </c>
      <c r="E18" s="19">
        <v>8</v>
      </c>
      <c r="F18" s="19"/>
      <c r="G18" s="21">
        <f t="shared" si="0"/>
        <v>5.8857142857142861</v>
      </c>
      <c r="H18" s="19">
        <v>8</v>
      </c>
      <c r="I18" s="19">
        <v>8</v>
      </c>
      <c r="J18" s="19"/>
      <c r="K18" s="19"/>
      <c r="L18" s="19"/>
      <c r="M18" s="19"/>
      <c r="N18" s="19"/>
      <c r="O18" s="19"/>
      <c r="P18" s="28"/>
      <c r="Q18" s="28"/>
    </row>
    <row r="19" spans="1:17" ht="14.4" customHeight="1">
      <c r="A19" s="4" t="s">
        <v>234</v>
      </c>
      <c r="B19" s="64" t="s">
        <v>383</v>
      </c>
      <c r="C19" s="34" t="s">
        <v>346</v>
      </c>
      <c r="D19" s="19"/>
      <c r="E19" s="19">
        <v>28</v>
      </c>
      <c r="F19" s="19"/>
      <c r="G19" s="21">
        <f t="shared" si="0"/>
        <v>5.6</v>
      </c>
      <c r="H19" s="19"/>
      <c r="I19" s="19">
        <v>10</v>
      </c>
      <c r="J19" s="19"/>
      <c r="K19" s="19"/>
      <c r="L19" s="19"/>
      <c r="M19" s="19"/>
      <c r="N19" s="19"/>
      <c r="O19" s="19">
        <v>10</v>
      </c>
      <c r="P19" s="28"/>
      <c r="Q19" s="28"/>
    </row>
    <row r="20" spans="1:17" ht="14.4" customHeight="1">
      <c r="A20" s="4" t="s">
        <v>238</v>
      </c>
      <c r="B20" s="64" t="s">
        <v>384</v>
      </c>
      <c r="C20" s="34" t="s">
        <v>346</v>
      </c>
      <c r="D20" s="19">
        <v>18</v>
      </c>
      <c r="E20" s="19">
        <v>15</v>
      </c>
      <c r="F20" s="19"/>
      <c r="G20" s="21">
        <f t="shared" si="0"/>
        <v>5.5714285714285712</v>
      </c>
      <c r="H20" s="19"/>
      <c r="I20" s="19"/>
      <c r="J20" s="19"/>
      <c r="K20" s="19"/>
      <c r="L20" s="19"/>
      <c r="M20" s="19"/>
      <c r="N20" s="19"/>
      <c r="O20" s="19"/>
      <c r="P20" s="28"/>
      <c r="Q20" s="28"/>
    </row>
    <row r="21" spans="1:17" ht="14.4" customHeight="1">
      <c r="A21" s="4" t="s">
        <v>239</v>
      </c>
      <c r="B21" s="64" t="s">
        <v>384</v>
      </c>
      <c r="C21" s="34" t="s">
        <v>348</v>
      </c>
      <c r="D21" s="19">
        <v>18</v>
      </c>
      <c r="E21" s="19">
        <v>15</v>
      </c>
      <c r="F21" s="19"/>
      <c r="G21" s="21">
        <f t="shared" si="0"/>
        <v>5.5714285714285712</v>
      </c>
      <c r="H21" s="19">
        <v>12</v>
      </c>
      <c r="I21" s="19"/>
      <c r="J21" s="19"/>
      <c r="K21" s="19"/>
      <c r="L21" s="19"/>
      <c r="M21" s="19"/>
      <c r="N21" s="19"/>
      <c r="O21" s="19"/>
      <c r="P21" s="28"/>
      <c r="Q21" s="28"/>
    </row>
    <row r="22" spans="1:17" ht="14.4" customHeight="1">
      <c r="A22" s="4" t="s">
        <v>81</v>
      </c>
      <c r="B22" s="64" t="s">
        <v>385</v>
      </c>
      <c r="C22" s="34" t="s">
        <v>347</v>
      </c>
      <c r="D22" s="19"/>
      <c r="E22" s="19">
        <v>27</v>
      </c>
      <c r="F22" s="19"/>
      <c r="G22" s="21">
        <f t="shared" si="0"/>
        <v>5.4</v>
      </c>
      <c r="H22" s="19"/>
      <c r="I22" s="19">
        <v>11</v>
      </c>
      <c r="J22" s="19"/>
      <c r="K22" s="19"/>
      <c r="L22" s="19"/>
      <c r="M22" s="19"/>
      <c r="N22" s="19"/>
      <c r="O22" s="19"/>
      <c r="P22" s="28"/>
      <c r="Q22" s="28"/>
    </row>
    <row r="23" spans="1:17" ht="14.4" customHeight="1">
      <c r="A23" s="4" t="s">
        <v>202</v>
      </c>
      <c r="B23" s="64" t="s">
        <v>386</v>
      </c>
      <c r="C23" s="34" t="s">
        <v>346</v>
      </c>
      <c r="D23" s="19"/>
      <c r="E23" s="19">
        <v>27</v>
      </c>
      <c r="F23" s="19"/>
      <c r="G23" s="21">
        <f t="shared" si="0"/>
        <v>5.4</v>
      </c>
      <c r="H23" s="19">
        <v>10</v>
      </c>
      <c r="I23" s="19">
        <v>3</v>
      </c>
      <c r="J23" s="19"/>
      <c r="K23" s="19"/>
      <c r="L23" s="19"/>
      <c r="M23" s="19"/>
      <c r="N23" s="19"/>
      <c r="O23" s="19"/>
      <c r="P23" s="28"/>
      <c r="Q23" s="28"/>
    </row>
    <row r="24" spans="1:17" ht="14.4" customHeight="1">
      <c r="A24" s="6" t="s">
        <v>80</v>
      </c>
      <c r="B24" s="64" t="s">
        <v>387</v>
      </c>
      <c r="C24" s="34" t="s">
        <v>347</v>
      </c>
      <c r="D24" s="19"/>
      <c r="E24" s="19">
        <v>23</v>
      </c>
      <c r="F24" s="19"/>
      <c r="G24" s="21">
        <f t="shared" si="0"/>
        <v>4.5999999999999996</v>
      </c>
      <c r="H24" s="19">
        <v>13</v>
      </c>
      <c r="I24" s="19">
        <v>12</v>
      </c>
      <c r="J24" s="19"/>
      <c r="K24" s="19"/>
      <c r="L24" s="19"/>
      <c r="M24" s="19"/>
      <c r="N24" s="19"/>
      <c r="O24" s="19"/>
      <c r="P24" s="28"/>
      <c r="Q24" s="28"/>
    </row>
    <row r="25" spans="1:17" ht="14.4" customHeight="1">
      <c r="A25" s="4" t="s">
        <v>264</v>
      </c>
      <c r="B25" s="64" t="s">
        <v>388</v>
      </c>
      <c r="C25" s="34" t="s">
        <v>346</v>
      </c>
      <c r="D25" s="19"/>
      <c r="E25" s="19">
        <v>18</v>
      </c>
      <c r="F25" s="19"/>
      <c r="G25" s="21">
        <f t="shared" si="0"/>
        <v>3.6</v>
      </c>
      <c r="H25" s="19">
        <v>16</v>
      </c>
      <c r="I25" s="19">
        <v>11</v>
      </c>
      <c r="J25" s="19">
        <v>1</v>
      </c>
      <c r="K25" s="19"/>
      <c r="L25" s="19"/>
      <c r="M25" s="19"/>
      <c r="N25" s="19"/>
      <c r="O25" s="19"/>
      <c r="P25" s="28"/>
      <c r="Q25" s="28"/>
    </row>
    <row r="26" spans="1:17" ht="18">
      <c r="A26" s="41" t="s">
        <v>83</v>
      </c>
      <c r="B26" s="66"/>
      <c r="C26" s="42"/>
      <c r="D26" s="43"/>
      <c r="E26" s="43"/>
      <c r="F26" s="43"/>
      <c r="G26" s="44"/>
      <c r="H26" s="43"/>
      <c r="I26" s="43"/>
      <c r="J26" s="43"/>
      <c r="K26" s="43"/>
      <c r="L26" s="43"/>
      <c r="M26" s="43"/>
      <c r="N26" s="43"/>
      <c r="O26" s="43"/>
      <c r="P26" s="45"/>
      <c r="Q26" s="45"/>
    </row>
    <row r="27" spans="1:17" ht="15.6">
      <c r="A27" s="5" t="s">
        <v>290</v>
      </c>
      <c r="B27" s="63" t="s">
        <v>481</v>
      </c>
      <c r="C27" s="34" t="s">
        <v>348</v>
      </c>
      <c r="D27" s="19">
        <v>62</v>
      </c>
      <c r="E27" s="19">
        <v>12</v>
      </c>
      <c r="F27" s="19"/>
      <c r="G27" s="21">
        <f>(E27/5)+(F27)+(D27/7)</f>
        <v>11.257142857142858</v>
      </c>
      <c r="H27" s="19">
        <v>11</v>
      </c>
      <c r="I27" s="19">
        <v>10</v>
      </c>
      <c r="J27" s="19"/>
      <c r="K27" s="19"/>
      <c r="L27" s="19"/>
      <c r="M27" s="19"/>
      <c r="N27" s="19"/>
      <c r="O27" s="19"/>
      <c r="P27" s="28"/>
      <c r="Q27" s="28"/>
    </row>
    <row r="28" spans="1:17" ht="15.6">
      <c r="A28" s="15" t="s">
        <v>30</v>
      </c>
      <c r="B28" s="63" t="s">
        <v>389</v>
      </c>
      <c r="C28" s="34" t="s">
        <v>347</v>
      </c>
      <c r="D28" s="19">
        <v>18</v>
      </c>
      <c r="E28" s="19">
        <v>18</v>
      </c>
      <c r="F28" s="19">
        <v>4</v>
      </c>
      <c r="G28" s="21">
        <f t="shared" ref="G28:G49" si="1">(E28/5)+(F28)+(D28/7)</f>
        <v>10.171428571428571</v>
      </c>
      <c r="H28" s="19">
        <v>17</v>
      </c>
      <c r="I28" s="19">
        <v>10</v>
      </c>
      <c r="J28" s="19"/>
      <c r="K28" s="19"/>
      <c r="L28" s="19"/>
      <c r="M28" s="19">
        <v>7</v>
      </c>
      <c r="N28" s="19"/>
      <c r="O28" s="19"/>
      <c r="P28" s="28"/>
      <c r="Q28" s="28"/>
    </row>
    <row r="29" spans="1:17" ht="15.6">
      <c r="A29" s="4" t="s">
        <v>159</v>
      </c>
      <c r="B29" s="64" t="s">
        <v>390</v>
      </c>
      <c r="C29" s="34" t="s">
        <v>346</v>
      </c>
      <c r="D29" s="19">
        <v>26</v>
      </c>
      <c r="E29" s="19">
        <v>11</v>
      </c>
      <c r="F29" s="19">
        <v>3</v>
      </c>
      <c r="G29" s="21">
        <f t="shared" ref="G29:G34" si="2">(E29/5)+(F29)+(D29/7)</f>
        <v>8.9142857142857146</v>
      </c>
      <c r="H29" s="19">
        <v>5</v>
      </c>
      <c r="I29" s="19"/>
      <c r="J29" s="19"/>
      <c r="K29" s="19"/>
      <c r="L29" s="19"/>
      <c r="M29" s="19"/>
      <c r="N29" s="19"/>
      <c r="O29" s="19"/>
      <c r="P29" s="28"/>
      <c r="Q29" s="28"/>
    </row>
    <row r="30" spans="1:17" ht="15.6">
      <c r="A30" s="4" t="s">
        <v>183</v>
      </c>
      <c r="B30" s="65" t="s">
        <v>391</v>
      </c>
      <c r="C30" s="34" t="s">
        <v>348</v>
      </c>
      <c r="D30" s="19">
        <v>37</v>
      </c>
      <c r="E30" s="19">
        <v>18</v>
      </c>
      <c r="F30" s="19"/>
      <c r="G30" s="21">
        <f t="shared" si="2"/>
        <v>8.8857142857142861</v>
      </c>
      <c r="H30" s="19">
        <v>11</v>
      </c>
      <c r="I30" s="19">
        <v>12</v>
      </c>
      <c r="J30" s="19"/>
      <c r="K30" s="19"/>
      <c r="L30" s="19"/>
      <c r="M30" s="19"/>
      <c r="N30" s="19"/>
      <c r="O30" s="19"/>
      <c r="P30" s="28"/>
      <c r="Q30" s="28"/>
    </row>
    <row r="31" spans="1:17" ht="15.6">
      <c r="A31" s="5" t="s">
        <v>283</v>
      </c>
      <c r="B31" s="63" t="s">
        <v>392</v>
      </c>
      <c r="C31" s="34" t="s">
        <v>347</v>
      </c>
      <c r="D31" s="19">
        <v>40</v>
      </c>
      <c r="E31" s="19">
        <v>12</v>
      </c>
      <c r="F31" s="19"/>
      <c r="G31" s="21">
        <f t="shared" si="2"/>
        <v>8.1142857142857139</v>
      </c>
      <c r="H31" s="19">
        <v>11</v>
      </c>
      <c r="I31" s="19">
        <v>7</v>
      </c>
      <c r="J31" s="19"/>
      <c r="K31" s="19"/>
      <c r="L31" s="19"/>
      <c r="M31" s="19"/>
      <c r="N31" s="19"/>
      <c r="O31" s="19"/>
      <c r="P31" s="28"/>
      <c r="Q31" s="28"/>
    </row>
    <row r="32" spans="1:17" ht="15.6">
      <c r="A32" s="4" t="s">
        <v>275</v>
      </c>
      <c r="B32" s="64" t="s">
        <v>394</v>
      </c>
      <c r="C32" s="34" t="s">
        <v>346</v>
      </c>
      <c r="D32" s="19"/>
      <c r="E32" s="19"/>
      <c r="F32" s="19">
        <v>8</v>
      </c>
      <c r="G32" s="21">
        <f t="shared" si="2"/>
        <v>8</v>
      </c>
      <c r="H32" s="19">
        <v>16</v>
      </c>
      <c r="I32" s="19"/>
      <c r="J32" s="19"/>
      <c r="K32" s="19"/>
      <c r="L32" s="19"/>
      <c r="M32" s="19"/>
      <c r="N32" s="19"/>
      <c r="O32" s="19"/>
      <c r="P32" s="28"/>
      <c r="Q32" s="28"/>
    </row>
    <row r="33" spans="1:17" ht="15.6">
      <c r="A33" s="4" t="s">
        <v>305</v>
      </c>
      <c r="B33" s="64" t="s">
        <v>395</v>
      </c>
      <c r="C33" s="34" t="s">
        <v>346</v>
      </c>
      <c r="D33" s="19">
        <v>20</v>
      </c>
      <c r="E33" s="19">
        <v>16</v>
      </c>
      <c r="F33" s="19"/>
      <c r="G33" s="21">
        <f t="shared" si="2"/>
        <v>6.0571428571428569</v>
      </c>
      <c r="H33" s="19"/>
      <c r="I33" s="19"/>
      <c r="J33" s="19"/>
      <c r="K33" s="19"/>
      <c r="L33" s="19"/>
      <c r="M33" s="19"/>
      <c r="N33" s="19"/>
      <c r="O33" s="19"/>
      <c r="P33" s="28"/>
      <c r="Q33" s="28"/>
    </row>
    <row r="34" spans="1:17" ht="15.6">
      <c r="A34" s="4" t="s">
        <v>197</v>
      </c>
      <c r="B34" s="64" t="s">
        <v>396</v>
      </c>
      <c r="C34" s="34" t="s">
        <v>346</v>
      </c>
      <c r="D34" s="19">
        <v>29</v>
      </c>
      <c r="E34" s="19">
        <v>8</v>
      </c>
      <c r="F34" s="19"/>
      <c r="G34" s="21">
        <f t="shared" si="2"/>
        <v>5.7428571428571438</v>
      </c>
      <c r="H34" s="19">
        <v>5</v>
      </c>
      <c r="I34" s="19"/>
      <c r="J34" s="19"/>
      <c r="K34" s="19"/>
      <c r="L34" s="19"/>
      <c r="M34" s="19"/>
      <c r="N34" s="19"/>
      <c r="O34" s="19"/>
      <c r="P34" s="28"/>
      <c r="Q34" s="28"/>
    </row>
    <row r="35" spans="1:17" ht="15.6">
      <c r="A35" s="4" t="s">
        <v>79</v>
      </c>
      <c r="B35" s="64" t="s">
        <v>397</v>
      </c>
      <c r="C35" s="34" t="s">
        <v>347</v>
      </c>
      <c r="D35" s="19">
        <v>26</v>
      </c>
      <c r="E35" s="19">
        <v>9</v>
      </c>
      <c r="F35" s="19"/>
      <c r="G35" s="21">
        <f t="shared" si="1"/>
        <v>5.5142857142857142</v>
      </c>
      <c r="H35" s="19">
        <v>8</v>
      </c>
      <c r="I35" s="19">
        <v>13</v>
      </c>
      <c r="J35" s="19"/>
      <c r="K35" s="19"/>
      <c r="L35" s="19"/>
      <c r="M35" s="19"/>
      <c r="N35" s="19"/>
      <c r="O35" s="19"/>
      <c r="P35" s="28"/>
      <c r="Q35" s="28"/>
    </row>
    <row r="36" spans="1:17" ht="15.6">
      <c r="A36" s="4" t="s">
        <v>314</v>
      </c>
      <c r="B36" s="64" t="s">
        <v>381</v>
      </c>
      <c r="C36" s="34" t="s">
        <v>346</v>
      </c>
      <c r="D36" s="19">
        <v>20</v>
      </c>
      <c r="E36" s="19">
        <v>11</v>
      </c>
      <c r="F36" s="19"/>
      <c r="G36" s="21">
        <f t="shared" ref="G36:G41" si="3">(E36/5)+(F36)+(D36/7)</f>
        <v>5.0571428571428569</v>
      </c>
      <c r="H36" s="19">
        <v>11</v>
      </c>
      <c r="I36" s="19">
        <v>12</v>
      </c>
      <c r="J36" s="19"/>
      <c r="K36" s="19"/>
      <c r="L36" s="19"/>
      <c r="M36" s="19"/>
      <c r="N36" s="19"/>
      <c r="O36" s="19"/>
      <c r="P36" s="28"/>
      <c r="Q36" s="28"/>
    </row>
    <row r="37" spans="1:17" ht="15.6">
      <c r="A37" s="4" t="s">
        <v>204</v>
      </c>
      <c r="B37" s="64" t="s">
        <v>386</v>
      </c>
      <c r="C37" s="34" t="s">
        <v>347</v>
      </c>
      <c r="D37" s="19">
        <v>15</v>
      </c>
      <c r="E37" s="19">
        <v>14</v>
      </c>
      <c r="F37" s="19"/>
      <c r="G37" s="21">
        <f t="shared" si="3"/>
        <v>4.9428571428571431</v>
      </c>
      <c r="H37" s="19">
        <v>8</v>
      </c>
      <c r="I37" s="19"/>
      <c r="J37" s="19"/>
      <c r="K37" s="19"/>
      <c r="L37" s="19"/>
      <c r="M37" s="19"/>
      <c r="N37" s="19"/>
      <c r="O37" s="19"/>
      <c r="P37" s="28"/>
      <c r="Q37" s="28"/>
    </row>
    <row r="38" spans="1:17" ht="15.6">
      <c r="A38" s="4" t="s">
        <v>192</v>
      </c>
      <c r="B38" s="64" t="s">
        <v>398</v>
      </c>
      <c r="C38" s="34" t="s">
        <v>346</v>
      </c>
      <c r="D38" s="19">
        <v>14</v>
      </c>
      <c r="E38" s="19">
        <v>13</v>
      </c>
      <c r="F38" s="19"/>
      <c r="G38" s="21">
        <f t="shared" si="3"/>
        <v>4.5999999999999996</v>
      </c>
      <c r="H38" s="19">
        <v>5</v>
      </c>
      <c r="I38" s="19">
        <v>6</v>
      </c>
      <c r="J38" s="19"/>
      <c r="K38" s="19"/>
      <c r="L38" s="19"/>
      <c r="M38" s="19"/>
      <c r="N38" s="19"/>
      <c r="O38" s="19"/>
      <c r="P38" s="28"/>
      <c r="Q38" s="28"/>
    </row>
    <row r="39" spans="1:17" ht="15.6">
      <c r="A39" s="4" t="s">
        <v>77</v>
      </c>
      <c r="B39" s="64" t="s">
        <v>424</v>
      </c>
      <c r="C39" s="34" t="s">
        <v>347</v>
      </c>
      <c r="D39" s="19">
        <v>18</v>
      </c>
      <c r="E39" s="19">
        <v>10</v>
      </c>
      <c r="F39" s="19"/>
      <c r="G39" s="21">
        <f t="shared" si="3"/>
        <v>4.5714285714285712</v>
      </c>
      <c r="H39" s="19">
        <v>10</v>
      </c>
      <c r="I39" s="19">
        <v>10</v>
      </c>
      <c r="J39" s="19"/>
      <c r="K39" s="19"/>
      <c r="L39" s="19"/>
      <c r="M39" s="19"/>
      <c r="N39" s="19"/>
      <c r="O39" s="19"/>
      <c r="P39" s="28"/>
      <c r="Q39" s="28"/>
    </row>
    <row r="40" spans="1:17" ht="15.6">
      <c r="A40" s="4" t="s">
        <v>225</v>
      </c>
      <c r="B40" s="64" t="s">
        <v>399</v>
      </c>
      <c r="C40" s="34" t="s">
        <v>346</v>
      </c>
      <c r="D40" s="19">
        <v>8</v>
      </c>
      <c r="E40" s="19">
        <v>17</v>
      </c>
      <c r="F40" s="19"/>
      <c r="G40" s="21">
        <f t="shared" si="3"/>
        <v>4.5428571428571427</v>
      </c>
      <c r="H40" s="19">
        <v>4</v>
      </c>
      <c r="I40" s="19">
        <v>11</v>
      </c>
      <c r="J40" s="19"/>
      <c r="K40" s="19"/>
      <c r="L40" s="19"/>
      <c r="M40" s="19"/>
      <c r="N40" s="19"/>
      <c r="O40" s="19"/>
      <c r="P40" s="28"/>
      <c r="Q40" s="28"/>
    </row>
    <row r="41" spans="1:17" ht="15.6">
      <c r="A41" s="4" t="s">
        <v>330</v>
      </c>
      <c r="B41" s="64" t="s">
        <v>400</v>
      </c>
      <c r="C41" s="34" t="s">
        <v>346</v>
      </c>
      <c r="D41" s="19"/>
      <c r="E41" s="19">
        <v>22</v>
      </c>
      <c r="F41" s="19"/>
      <c r="G41" s="21">
        <f t="shared" si="3"/>
        <v>4.4000000000000004</v>
      </c>
      <c r="H41" s="19"/>
      <c r="I41" s="19">
        <v>9</v>
      </c>
      <c r="J41" s="19"/>
      <c r="K41" s="19"/>
      <c r="L41" s="19"/>
      <c r="M41" s="19"/>
      <c r="N41" s="19"/>
      <c r="O41" s="19"/>
      <c r="P41" s="28"/>
      <c r="Q41" s="28"/>
    </row>
    <row r="42" spans="1:17" ht="15.6">
      <c r="A42" s="4" t="s">
        <v>15</v>
      </c>
      <c r="B42" s="64" t="s">
        <v>401</v>
      </c>
      <c r="C42" s="34" t="s">
        <v>348</v>
      </c>
      <c r="D42" s="19">
        <v>14</v>
      </c>
      <c r="E42" s="19">
        <v>11</v>
      </c>
      <c r="F42" s="19"/>
      <c r="G42" s="21">
        <f t="shared" si="1"/>
        <v>4.2</v>
      </c>
      <c r="H42" s="19">
        <v>11</v>
      </c>
      <c r="I42" s="19">
        <v>9</v>
      </c>
      <c r="J42" s="19"/>
      <c r="K42" s="19"/>
      <c r="L42" s="19"/>
      <c r="M42" s="19"/>
      <c r="N42" s="19"/>
      <c r="O42" s="19"/>
      <c r="P42" s="28"/>
      <c r="Q42" s="28"/>
    </row>
    <row r="43" spans="1:17" ht="15.6">
      <c r="A43" s="4" t="s">
        <v>318</v>
      </c>
      <c r="B43" s="64" t="s">
        <v>475</v>
      </c>
      <c r="C43" s="34" t="s">
        <v>346</v>
      </c>
      <c r="D43" s="19"/>
      <c r="E43" s="19">
        <v>16</v>
      </c>
      <c r="F43" s="19"/>
      <c r="G43" s="21">
        <f>(E43/5)+(F43)+(D43/7)</f>
        <v>3.2</v>
      </c>
      <c r="H43" s="19"/>
      <c r="I43" s="19">
        <v>10</v>
      </c>
      <c r="J43" s="19">
        <v>1</v>
      </c>
      <c r="K43" s="19"/>
      <c r="L43" s="19"/>
      <c r="M43" s="19"/>
      <c r="N43" s="19"/>
      <c r="O43" s="19"/>
      <c r="P43" s="28"/>
      <c r="Q43" s="28"/>
    </row>
    <row r="44" spans="1:17" ht="15.6">
      <c r="A44" s="6" t="s">
        <v>78</v>
      </c>
      <c r="B44" s="64" t="s">
        <v>384</v>
      </c>
      <c r="C44" s="34" t="s">
        <v>347</v>
      </c>
      <c r="D44" s="19"/>
      <c r="E44" s="19">
        <v>15</v>
      </c>
      <c r="F44" s="19"/>
      <c r="G44" s="21">
        <f t="shared" si="1"/>
        <v>3</v>
      </c>
      <c r="H44" s="19">
        <v>14</v>
      </c>
      <c r="I44" s="19">
        <v>6</v>
      </c>
      <c r="J44" s="19"/>
      <c r="K44" s="19"/>
      <c r="L44" s="19"/>
      <c r="M44" s="19"/>
      <c r="N44" s="19"/>
      <c r="O44" s="19"/>
      <c r="P44" s="28"/>
      <c r="Q44" s="28"/>
    </row>
    <row r="45" spans="1:17" ht="15.6">
      <c r="A45" s="5" t="s">
        <v>146</v>
      </c>
      <c r="B45" s="67" t="s">
        <v>402</v>
      </c>
      <c r="C45" s="34" t="s">
        <v>347</v>
      </c>
      <c r="D45" s="19"/>
      <c r="E45" s="19">
        <v>14</v>
      </c>
      <c r="F45" s="19"/>
      <c r="G45" s="21">
        <f>(E45/5)+(F45)+(D45/7)</f>
        <v>2.8</v>
      </c>
      <c r="H45" s="19">
        <v>10</v>
      </c>
      <c r="I45" s="19"/>
      <c r="J45" s="19"/>
      <c r="K45" s="19"/>
      <c r="L45" s="19"/>
      <c r="M45" s="19"/>
      <c r="N45" s="19"/>
      <c r="O45" s="19">
        <v>25</v>
      </c>
      <c r="P45" s="28"/>
      <c r="Q45" s="28"/>
    </row>
    <row r="46" spans="1:17" ht="15.6">
      <c r="A46" s="4" t="s">
        <v>76</v>
      </c>
      <c r="B46" s="68" t="s">
        <v>403</v>
      </c>
      <c r="C46" s="34" t="s">
        <v>347</v>
      </c>
      <c r="D46" s="19"/>
      <c r="E46" s="19">
        <v>14</v>
      </c>
      <c r="F46" s="19"/>
      <c r="G46" s="21">
        <f t="shared" si="1"/>
        <v>2.8</v>
      </c>
      <c r="H46" s="19">
        <v>5</v>
      </c>
      <c r="I46" s="19">
        <v>15</v>
      </c>
      <c r="J46" s="19"/>
      <c r="K46" s="19"/>
      <c r="L46" s="19"/>
      <c r="M46" s="19"/>
      <c r="N46" s="19"/>
      <c r="O46" s="19">
        <v>10</v>
      </c>
      <c r="P46" s="28"/>
      <c r="Q46" s="28"/>
    </row>
    <row r="47" spans="1:17" ht="15.6">
      <c r="A47" s="4" t="s">
        <v>352</v>
      </c>
      <c r="B47" s="64" t="s">
        <v>404</v>
      </c>
      <c r="C47" s="34" t="s">
        <v>348</v>
      </c>
      <c r="D47" s="19"/>
      <c r="E47" s="19">
        <v>14</v>
      </c>
      <c r="F47" s="19"/>
      <c r="G47" s="21">
        <f t="shared" si="1"/>
        <v>2.8</v>
      </c>
      <c r="H47" s="19">
        <v>12</v>
      </c>
      <c r="I47" s="19"/>
      <c r="J47" s="19"/>
      <c r="K47" s="19"/>
      <c r="L47" s="19"/>
      <c r="M47" s="19"/>
      <c r="N47" s="19"/>
      <c r="O47" s="19"/>
      <c r="P47" s="28"/>
      <c r="Q47" s="28"/>
    </row>
    <row r="48" spans="1:17" ht="15.6">
      <c r="A48" s="4" t="s">
        <v>306</v>
      </c>
      <c r="B48" s="64" t="s">
        <v>395</v>
      </c>
      <c r="C48" s="34" t="s">
        <v>346</v>
      </c>
      <c r="D48" s="19"/>
      <c r="E48" s="19">
        <v>11</v>
      </c>
      <c r="F48" s="19"/>
      <c r="G48" s="21">
        <f>(E48/5)+(F48)+(D48/7)</f>
        <v>2.2000000000000002</v>
      </c>
      <c r="H48" s="19">
        <v>17</v>
      </c>
      <c r="I48" s="19">
        <v>9</v>
      </c>
      <c r="J48" s="19"/>
      <c r="K48" s="19"/>
      <c r="L48" s="19"/>
      <c r="M48" s="19"/>
      <c r="N48" s="19"/>
      <c r="O48" s="19"/>
      <c r="P48" s="28"/>
      <c r="Q48" s="28"/>
    </row>
    <row r="49" spans="1:17" ht="15.6">
      <c r="A49" s="4" t="s">
        <v>302</v>
      </c>
      <c r="B49" s="64" t="s">
        <v>405</v>
      </c>
      <c r="C49" s="34" t="s">
        <v>348</v>
      </c>
      <c r="D49" s="19"/>
      <c r="E49" s="19">
        <v>10</v>
      </c>
      <c r="F49" s="19"/>
      <c r="G49" s="21">
        <f t="shared" si="1"/>
        <v>2</v>
      </c>
      <c r="H49" s="19">
        <v>10</v>
      </c>
      <c r="I49" s="19">
        <v>10</v>
      </c>
      <c r="J49" s="19"/>
      <c r="K49" s="19"/>
      <c r="L49" s="19"/>
      <c r="M49" s="19"/>
      <c r="N49" s="19"/>
      <c r="O49" s="19"/>
      <c r="P49" s="28"/>
      <c r="Q49" s="28"/>
    </row>
    <row r="50" spans="1:17" ht="18">
      <c r="A50" s="41" t="s">
        <v>8</v>
      </c>
      <c r="B50" s="66"/>
      <c r="C50" s="42"/>
      <c r="D50" s="43"/>
      <c r="E50" s="43"/>
      <c r="F50" s="43"/>
      <c r="G50" s="44"/>
      <c r="H50" s="43"/>
      <c r="I50" s="43"/>
      <c r="J50" s="43"/>
      <c r="K50" s="43"/>
      <c r="L50" s="43"/>
      <c r="M50" s="43"/>
      <c r="N50" s="43"/>
      <c r="O50" s="43"/>
      <c r="P50" s="45"/>
      <c r="Q50" s="45"/>
    </row>
    <row r="51" spans="1:17" ht="15.6">
      <c r="A51" s="4" t="s">
        <v>18</v>
      </c>
      <c r="B51" s="64" t="s">
        <v>406</v>
      </c>
      <c r="C51" s="39" t="s">
        <v>346</v>
      </c>
      <c r="D51" s="19"/>
      <c r="E51" s="19">
        <v>13</v>
      </c>
      <c r="F51" s="19">
        <v>10</v>
      </c>
      <c r="G51" s="21">
        <f t="shared" ref="G51:G66" si="4">(E51/5)+(F51)+(D51/7)</f>
        <v>12.6</v>
      </c>
      <c r="H51" s="19">
        <v>12</v>
      </c>
      <c r="I51" s="19"/>
      <c r="J51" s="19"/>
      <c r="K51" s="19"/>
      <c r="L51" s="19"/>
      <c r="M51" s="19"/>
      <c r="N51" s="19"/>
      <c r="O51" s="19"/>
      <c r="P51" s="28"/>
      <c r="Q51" s="28"/>
    </row>
    <row r="52" spans="1:17" ht="15.6">
      <c r="A52" s="4" t="s">
        <v>72</v>
      </c>
      <c r="B52" s="67" t="s">
        <v>412</v>
      </c>
      <c r="C52" s="39" t="s">
        <v>347</v>
      </c>
      <c r="D52" s="19">
        <v>15</v>
      </c>
      <c r="E52" s="19">
        <v>16</v>
      </c>
      <c r="F52" s="19">
        <v>6</v>
      </c>
      <c r="G52" s="21">
        <f t="shared" si="4"/>
        <v>11.342857142857142</v>
      </c>
      <c r="H52" s="19"/>
      <c r="I52" s="19"/>
      <c r="J52" s="19"/>
      <c r="K52" s="19"/>
      <c r="L52" s="19"/>
      <c r="M52" s="19"/>
      <c r="N52" s="19"/>
      <c r="O52" s="19"/>
      <c r="P52" s="28"/>
      <c r="Q52" s="28"/>
    </row>
    <row r="53" spans="1:17" ht="15.6">
      <c r="A53" s="4" t="s">
        <v>165</v>
      </c>
      <c r="B53" s="64" t="s">
        <v>407</v>
      </c>
      <c r="C53" s="34" t="s">
        <v>346</v>
      </c>
      <c r="D53" s="19">
        <v>68</v>
      </c>
      <c r="E53" s="19">
        <v>5</v>
      </c>
      <c r="F53" s="19"/>
      <c r="G53" s="21">
        <f>(E53/5)+(F53)+(D53/7)</f>
        <v>10.714285714285714</v>
      </c>
      <c r="H53" s="19"/>
      <c r="I53" s="19">
        <v>11</v>
      </c>
      <c r="J53" s="19"/>
      <c r="K53" s="19"/>
      <c r="L53" s="19"/>
      <c r="M53" s="19"/>
      <c r="N53" s="19"/>
      <c r="O53" s="19"/>
      <c r="P53" s="28"/>
      <c r="Q53" s="28"/>
    </row>
    <row r="54" spans="1:17" ht="15.6">
      <c r="A54" s="27" t="s">
        <v>140</v>
      </c>
      <c r="B54" s="67" t="s">
        <v>411</v>
      </c>
      <c r="C54" s="34" t="s">
        <v>347</v>
      </c>
      <c r="D54" s="19">
        <v>66</v>
      </c>
      <c r="E54" s="19"/>
      <c r="F54" s="19"/>
      <c r="G54" s="21">
        <f t="shared" si="4"/>
        <v>9.4285714285714288</v>
      </c>
      <c r="H54" s="19"/>
      <c r="I54" s="19"/>
      <c r="J54" s="19"/>
      <c r="K54" s="19"/>
      <c r="L54" s="19"/>
      <c r="M54" s="19"/>
      <c r="N54" s="19"/>
      <c r="O54" s="19">
        <v>12</v>
      </c>
      <c r="P54" s="28"/>
      <c r="Q54" s="28"/>
    </row>
    <row r="55" spans="1:17" ht="15.6">
      <c r="A55" s="15" t="s">
        <v>31</v>
      </c>
      <c r="B55" s="63" t="s">
        <v>408</v>
      </c>
      <c r="C55" s="34" t="s">
        <v>347</v>
      </c>
      <c r="D55" s="19">
        <v>22</v>
      </c>
      <c r="E55" s="19">
        <v>27</v>
      </c>
      <c r="F55" s="19"/>
      <c r="G55" s="21">
        <f t="shared" si="4"/>
        <v>8.5428571428571427</v>
      </c>
      <c r="H55" s="19">
        <v>17</v>
      </c>
      <c r="I55" s="19">
        <v>13</v>
      </c>
      <c r="J55" s="19">
        <v>1</v>
      </c>
      <c r="K55" s="19"/>
      <c r="L55" s="19"/>
      <c r="M55" s="19"/>
      <c r="N55" s="19"/>
      <c r="O55" s="19">
        <v>10</v>
      </c>
      <c r="P55" s="28"/>
      <c r="Q55" s="28"/>
    </row>
    <row r="56" spans="1:17" ht="15.6">
      <c r="A56" s="16" t="s">
        <v>85</v>
      </c>
      <c r="B56" s="65" t="s">
        <v>555</v>
      </c>
      <c r="C56" s="34" t="s">
        <v>347</v>
      </c>
      <c r="D56" s="19">
        <v>34</v>
      </c>
      <c r="E56" s="19">
        <v>15</v>
      </c>
      <c r="F56" s="19"/>
      <c r="G56" s="21">
        <f>(E56/5)+(F56)+(D56/7)</f>
        <v>7.8571428571428568</v>
      </c>
      <c r="H56" s="19">
        <v>19</v>
      </c>
      <c r="I56" s="19"/>
      <c r="J56" s="19">
        <v>1</v>
      </c>
      <c r="K56" s="19"/>
      <c r="L56" s="19"/>
      <c r="M56" s="19"/>
      <c r="N56" s="19"/>
      <c r="O56" s="19"/>
      <c r="P56" s="28"/>
      <c r="Q56" s="28"/>
    </row>
    <row r="57" spans="1:17" ht="15.6">
      <c r="A57" s="4" t="s">
        <v>161</v>
      </c>
      <c r="B57" s="64" t="s">
        <v>409</v>
      </c>
      <c r="C57" s="34" t="s">
        <v>348</v>
      </c>
      <c r="D57" s="19">
        <v>23</v>
      </c>
      <c r="E57" s="19">
        <v>20</v>
      </c>
      <c r="F57" s="19"/>
      <c r="G57" s="21">
        <f>(E57/5)+(F57)+(D57/7)</f>
        <v>7.2857142857142856</v>
      </c>
      <c r="H57" s="19">
        <v>10</v>
      </c>
      <c r="I57" s="19">
        <v>6</v>
      </c>
      <c r="J57" s="19"/>
      <c r="K57" s="19"/>
      <c r="L57" s="19"/>
      <c r="M57" s="19"/>
      <c r="N57" s="19"/>
      <c r="O57" s="19"/>
      <c r="P57" s="28"/>
      <c r="Q57" s="28"/>
    </row>
    <row r="58" spans="1:17" ht="15.6">
      <c r="A58" s="5" t="s">
        <v>75</v>
      </c>
      <c r="B58" s="67" t="s">
        <v>410</v>
      </c>
      <c r="C58" s="34" t="s">
        <v>347</v>
      </c>
      <c r="D58" s="19"/>
      <c r="E58" s="19">
        <v>14</v>
      </c>
      <c r="F58" s="19">
        <v>4</v>
      </c>
      <c r="G58" s="21">
        <f t="shared" si="4"/>
        <v>6.8</v>
      </c>
      <c r="H58" s="19">
        <v>15</v>
      </c>
      <c r="I58" s="19"/>
      <c r="J58" s="19"/>
      <c r="K58" s="19"/>
      <c r="L58" s="19">
        <v>30</v>
      </c>
      <c r="M58" s="19"/>
      <c r="N58" s="19"/>
      <c r="O58" s="19"/>
      <c r="P58" s="28"/>
      <c r="Q58" s="28"/>
    </row>
    <row r="59" spans="1:17" ht="15.6">
      <c r="A59" s="4" t="s">
        <v>349</v>
      </c>
      <c r="B59" s="64" t="s">
        <v>413</v>
      </c>
      <c r="C59" s="34" t="s">
        <v>346</v>
      </c>
      <c r="D59" s="19">
        <v>27</v>
      </c>
      <c r="E59" s="19">
        <v>13</v>
      </c>
      <c r="F59" s="19"/>
      <c r="G59" s="21">
        <f>(E59/5)+(F59)+(D59/7)</f>
        <v>6.4571428571428573</v>
      </c>
      <c r="H59" s="19">
        <v>11</v>
      </c>
      <c r="I59" s="19">
        <v>5</v>
      </c>
      <c r="J59" s="19"/>
      <c r="K59" s="19"/>
      <c r="L59" s="19"/>
      <c r="M59" s="19"/>
      <c r="N59" s="19"/>
      <c r="O59" s="19"/>
      <c r="P59" s="28"/>
      <c r="Q59" s="28"/>
    </row>
    <row r="60" spans="1:17" ht="15.6">
      <c r="A60" s="5" t="s">
        <v>277</v>
      </c>
      <c r="B60" s="63" t="s">
        <v>393</v>
      </c>
      <c r="C60" s="34" t="s">
        <v>346</v>
      </c>
      <c r="D60" s="19">
        <v>23</v>
      </c>
      <c r="E60" s="19">
        <v>15</v>
      </c>
      <c r="F60" s="19"/>
      <c r="G60" s="21">
        <f>(E60/5)+(F60)+(D60/7)</f>
        <v>6.2857142857142856</v>
      </c>
      <c r="H60" s="19">
        <v>10</v>
      </c>
      <c r="I60" s="19">
        <v>10</v>
      </c>
      <c r="J60" s="19">
        <v>2</v>
      </c>
      <c r="K60" s="19"/>
      <c r="L60" s="19"/>
      <c r="M60" s="19"/>
      <c r="N60" s="19"/>
      <c r="O60" s="19"/>
      <c r="P60" s="28"/>
      <c r="Q60" s="28"/>
    </row>
    <row r="61" spans="1:17" ht="15.6">
      <c r="A61" s="4" t="s">
        <v>300</v>
      </c>
      <c r="B61" s="64" t="s">
        <v>405</v>
      </c>
      <c r="C61" s="34" t="s">
        <v>346</v>
      </c>
      <c r="D61" s="19">
        <v>43</v>
      </c>
      <c r="E61" s="19"/>
      <c r="F61" s="19"/>
      <c r="G61" s="21">
        <f>(E61/5)+(F61)+(D61/7)</f>
        <v>6.1428571428571432</v>
      </c>
      <c r="H61" s="19">
        <v>15</v>
      </c>
      <c r="I61" s="19"/>
      <c r="J61" s="19"/>
      <c r="K61" s="19"/>
      <c r="L61" s="19"/>
      <c r="M61" s="19"/>
      <c r="N61" s="19"/>
      <c r="O61" s="19"/>
      <c r="P61" s="28"/>
      <c r="Q61" s="28"/>
    </row>
    <row r="62" spans="1:17" ht="15.6">
      <c r="A62" s="4" t="s">
        <v>214</v>
      </c>
      <c r="B62" s="64" t="s">
        <v>414</v>
      </c>
      <c r="C62" s="34" t="s">
        <v>346</v>
      </c>
      <c r="D62" s="19">
        <v>18</v>
      </c>
      <c r="E62" s="19">
        <v>12</v>
      </c>
      <c r="F62" s="19"/>
      <c r="G62" s="21">
        <f>(E62/5)+(F62)+(D62/7)</f>
        <v>4.9714285714285715</v>
      </c>
      <c r="H62" s="19">
        <v>19</v>
      </c>
      <c r="I62" s="19">
        <v>10</v>
      </c>
      <c r="J62" s="19"/>
      <c r="K62" s="19"/>
      <c r="L62" s="19"/>
      <c r="M62" s="19"/>
      <c r="N62" s="19"/>
      <c r="O62" s="19"/>
      <c r="P62" s="28"/>
      <c r="Q62" s="28"/>
    </row>
    <row r="63" spans="1:17" ht="15.6">
      <c r="A63" s="4" t="s">
        <v>331</v>
      </c>
      <c r="B63" s="64" t="s">
        <v>407</v>
      </c>
      <c r="C63" s="34" t="s">
        <v>348</v>
      </c>
      <c r="D63" s="19">
        <v>15</v>
      </c>
      <c r="E63" s="19">
        <v>12</v>
      </c>
      <c r="F63" s="19"/>
      <c r="G63" s="21">
        <f>(E63/5)+(F63)+(D63/7)</f>
        <v>4.5428571428571427</v>
      </c>
      <c r="H63" s="19">
        <v>14</v>
      </c>
      <c r="I63" s="19">
        <v>11</v>
      </c>
      <c r="J63" s="19">
        <v>1</v>
      </c>
      <c r="K63" s="19"/>
      <c r="L63" s="19"/>
      <c r="M63" s="19"/>
      <c r="N63" s="19"/>
      <c r="O63" s="19"/>
      <c r="P63" s="28"/>
      <c r="Q63" s="28"/>
    </row>
    <row r="64" spans="1:17" ht="15.6">
      <c r="A64" s="4" t="s">
        <v>90</v>
      </c>
      <c r="B64" s="68" t="s">
        <v>403</v>
      </c>
      <c r="C64" s="34" t="s">
        <v>347</v>
      </c>
      <c r="D64" s="19"/>
      <c r="E64" s="19">
        <v>20</v>
      </c>
      <c r="F64" s="19"/>
      <c r="G64" s="21">
        <f t="shared" si="4"/>
        <v>4</v>
      </c>
      <c r="H64" s="19">
        <v>17</v>
      </c>
      <c r="I64" s="19">
        <v>20</v>
      </c>
      <c r="J64" s="19"/>
      <c r="K64" s="19"/>
      <c r="L64" s="19"/>
      <c r="M64" s="19"/>
      <c r="N64" s="19"/>
      <c r="O64" s="19"/>
      <c r="P64" s="28"/>
      <c r="Q64" s="28"/>
    </row>
    <row r="65" spans="1:17" ht="15.6">
      <c r="A65" s="4" t="s">
        <v>196</v>
      </c>
      <c r="B65" s="64" t="s">
        <v>415</v>
      </c>
      <c r="C65" s="34" t="s">
        <v>348</v>
      </c>
      <c r="D65" s="19">
        <v>20</v>
      </c>
      <c r="E65" s="19">
        <v>6</v>
      </c>
      <c r="F65" s="19"/>
      <c r="G65" s="21">
        <f t="shared" si="4"/>
        <v>4.0571428571428569</v>
      </c>
      <c r="H65" s="19">
        <v>5</v>
      </c>
      <c r="I65" s="19">
        <v>16</v>
      </c>
      <c r="J65" s="19"/>
      <c r="K65" s="19"/>
      <c r="L65" s="19"/>
      <c r="M65" s="19"/>
      <c r="N65" s="19"/>
      <c r="O65" s="19">
        <v>10</v>
      </c>
      <c r="P65" s="28"/>
      <c r="Q65" s="28"/>
    </row>
    <row r="66" spans="1:17" ht="15.6">
      <c r="A66" s="6" t="s">
        <v>73</v>
      </c>
      <c r="B66" s="64" t="s">
        <v>380</v>
      </c>
      <c r="C66" s="34" t="s">
        <v>347</v>
      </c>
      <c r="D66" s="19"/>
      <c r="E66" s="19">
        <v>20</v>
      </c>
      <c r="F66" s="19"/>
      <c r="G66" s="21">
        <f t="shared" si="4"/>
        <v>4</v>
      </c>
      <c r="H66" s="19">
        <v>13</v>
      </c>
      <c r="I66" s="19">
        <v>20</v>
      </c>
      <c r="J66" s="19"/>
      <c r="K66" s="19"/>
      <c r="L66" s="19"/>
      <c r="M66" s="19"/>
      <c r="N66" s="19"/>
      <c r="O66" s="19"/>
      <c r="P66" s="28"/>
      <c r="Q66" s="28"/>
    </row>
    <row r="67" spans="1:17" ht="18">
      <c r="A67" s="41" t="s">
        <v>9</v>
      </c>
      <c r="B67" s="66"/>
      <c r="C67" s="42"/>
      <c r="D67" s="43"/>
      <c r="E67" s="43"/>
      <c r="F67" s="43"/>
      <c r="G67" s="44"/>
      <c r="H67" s="43"/>
      <c r="I67" s="43"/>
      <c r="J67" s="43"/>
      <c r="K67" s="43"/>
      <c r="L67" s="43"/>
      <c r="M67" s="43"/>
      <c r="N67" s="43"/>
      <c r="O67" s="43"/>
      <c r="P67" s="45"/>
      <c r="Q67" s="45"/>
    </row>
    <row r="68" spans="1:17" ht="15.6">
      <c r="A68" s="5" t="s">
        <v>69</v>
      </c>
      <c r="B68" s="67" t="s">
        <v>417</v>
      </c>
      <c r="C68" s="34" t="s">
        <v>346</v>
      </c>
      <c r="D68" s="19"/>
      <c r="E68" s="19">
        <v>8</v>
      </c>
      <c r="F68" s="19">
        <v>9</v>
      </c>
      <c r="G68" s="21">
        <f t="shared" ref="G68:G80" si="5">(E68/5)+(F68)+(D68/7)</f>
        <v>10.6</v>
      </c>
      <c r="H68" s="19"/>
      <c r="I68" s="19"/>
      <c r="J68" s="19"/>
      <c r="K68" s="19"/>
      <c r="L68" s="19"/>
      <c r="M68" s="19"/>
      <c r="N68" s="19"/>
      <c r="O68" s="19">
        <v>7</v>
      </c>
      <c r="P68" s="28"/>
      <c r="Q68" s="28"/>
    </row>
    <row r="69" spans="1:17" ht="15.6">
      <c r="A69" s="16" t="s">
        <v>19</v>
      </c>
      <c r="B69" s="65" t="s">
        <v>418</v>
      </c>
      <c r="C69" s="34" t="s">
        <v>347</v>
      </c>
      <c r="D69" s="19">
        <v>13</v>
      </c>
      <c r="E69" s="19">
        <v>11</v>
      </c>
      <c r="F69" s="19">
        <v>4</v>
      </c>
      <c r="G69" s="21">
        <f t="shared" si="5"/>
        <v>8.0571428571428569</v>
      </c>
      <c r="H69" s="19">
        <v>12</v>
      </c>
      <c r="I69" s="19"/>
      <c r="J69" s="19"/>
      <c r="K69" s="19"/>
      <c r="L69" s="19"/>
      <c r="M69" s="19"/>
      <c r="N69" s="19"/>
      <c r="O69" s="19"/>
      <c r="P69" s="28"/>
      <c r="Q69" s="28"/>
    </row>
    <row r="70" spans="1:17" ht="15.6">
      <c r="A70" s="4" t="s">
        <v>68</v>
      </c>
      <c r="B70" s="67" t="s">
        <v>419</v>
      </c>
      <c r="C70" s="34" t="s">
        <v>347</v>
      </c>
      <c r="D70" s="19">
        <v>8</v>
      </c>
      <c r="E70" s="19">
        <v>9</v>
      </c>
      <c r="F70" s="19">
        <v>4</v>
      </c>
      <c r="G70" s="21">
        <f t="shared" si="5"/>
        <v>6.9428571428571431</v>
      </c>
      <c r="H70" s="19"/>
      <c r="I70" s="19"/>
      <c r="J70" s="19"/>
      <c r="K70" s="19"/>
      <c r="L70" s="19"/>
      <c r="M70" s="19"/>
      <c r="N70" s="19"/>
      <c r="O70" s="19"/>
      <c r="P70" s="28"/>
      <c r="Q70" s="28"/>
    </row>
    <row r="71" spans="1:17" ht="15.6">
      <c r="A71" s="4" t="s">
        <v>70</v>
      </c>
      <c r="B71" s="64" t="s">
        <v>420</v>
      </c>
      <c r="C71" s="34" t="s">
        <v>347</v>
      </c>
      <c r="D71" s="19">
        <v>33</v>
      </c>
      <c r="E71" s="19">
        <v>7</v>
      </c>
      <c r="F71" s="19"/>
      <c r="G71" s="21">
        <f t="shared" si="5"/>
        <v>6.1142857142857139</v>
      </c>
      <c r="H71" s="19">
        <v>6</v>
      </c>
      <c r="I71" s="19"/>
      <c r="J71" s="19"/>
      <c r="K71" s="19"/>
      <c r="L71" s="19"/>
      <c r="M71" s="19"/>
      <c r="N71" s="19"/>
      <c r="O71" s="19"/>
      <c r="P71" s="28"/>
      <c r="Q71" s="28"/>
    </row>
    <row r="72" spans="1:17" ht="15.6">
      <c r="A72" s="4" t="s">
        <v>163</v>
      </c>
      <c r="B72" s="64" t="s">
        <v>421</v>
      </c>
      <c r="C72" s="34" t="s">
        <v>347</v>
      </c>
      <c r="D72" s="19"/>
      <c r="E72" s="19">
        <v>11</v>
      </c>
      <c r="F72" s="19">
        <v>3</v>
      </c>
      <c r="G72" s="21">
        <f t="shared" si="5"/>
        <v>5.2</v>
      </c>
      <c r="H72" s="19">
        <v>10</v>
      </c>
      <c r="I72" s="19"/>
      <c r="J72" s="19"/>
      <c r="K72" s="19"/>
      <c r="L72" s="19"/>
      <c r="M72" s="19"/>
      <c r="N72" s="19"/>
      <c r="O72" s="19"/>
      <c r="P72" s="28"/>
      <c r="Q72" s="28"/>
    </row>
    <row r="73" spans="1:17" ht="15.6">
      <c r="A73" s="4" t="s">
        <v>265</v>
      </c>
      <c r="B73" s="64" t="s">
        <v>388</v>
      </c>
      <c r="C73" s="34" t="s">
        <v>348</v>
      </c>
      <c r="D73" s="19">
        <v>22</v>
      </c>
      <c r="E73" s="19">
        <v>10</v>
      </c>
      <c r="F73" s="19"/>
      <c r="G73" s="21">
        <f>(E73/5)+(F73)+(D73/7)</f>
        <v>5.1428571428571423</v>
      </c>
      <c r="H73" s="19">
        <v>8</v>
      </c>
      <c r="I73" s="19">
        <v>5</v>
      </c>
      <c r="J73" s="19"/>
      <c r="K73" s="19"/>
      <c r="L73" s="19"/>
      <c r="M73" s="19"/>
      <c r="N73" s="19"/>
      <c r="O73" s="19"/>
      <c r="P73" s="28"/>
      <c r="Q73" s="28"/>
    </row>
    <row r="74" spans="1:17" ht="15.6">
      <c r="A74" s="4" t="s">
        <v>329</v>
      </c>
      <c r="B74" s="64" t="s">
        <v>382</v>
      </c>
      <c r="C74" s="34" t="s">
        <v>350</v>
      </c>
      <c r="D74" s="19"/>
      <c r="E74" s="19"/>
      <c r="F74" s="19">
        <v>4</v>
      </c>
      <c r="G74" s="21">
        <f>(E74/5)+(F74)+(D74/7)</f>
        <v>4</v>
      </c>
      <c r="H74" s="19">
        <v>15</v>
      </c>
      <c r="I74" s="19"/>
      <c r="J74" s="19"/>
      <c r="K74" s="19"/>
      <c r="L74" s="19"/>
      <c r="M74" s="19"/>
      <c r="N74" s="19"/>
      <c r="O74" s="19"/>
      <c r="P74" s="28"/>
      <c r="Q74" s="28"/>
    </row>
    <row r="75" spans="1:17" ht="15.6">
      <c r="A75" s="15" t="s">
        <v>32</v>
      </c>
      <c r="B75" s="63" t="s">
        <v>422</v>
      </c>
      <c r="C75" s="34" t="s">
        <v>347</v>
      </c>
      <c r="D75" s="19">
        <v>6</v>
      </c>
      <c r="E75" s="19">
        <v>17</v>
      </c>
      <c r="F75" s="19"/>
      <c r="G75" s="21">
        <f>(E75/5)+(F75)+(D75/7)</f>
        <v>4.2571428571428571</v>
      </c>
      <c r="H75" s="19">
        <v>10</v>
      </c>
      <c r="I75" s="19">
        <v>11</v>
      </c>
      <c r="J75" s="19"/>
      <c r="K75" s="19"/>
      <c r="L75" s="19"/>
      <c r="M75" s="19"/>
      <c r="N75" s="19"/>
      <c r="O75" s="19"/>
      <c r="P75" s="28"/>
      <c r="Q75" s="28"/>
    </row>
    <row r="76" spans="1:17" ht="15.6">
      <c r="A76" s="4" t="s">
        <v>229</v>
      </c>
      <c r="B76" s="64" t="s">
        <v>423</v>
      </c>
      <c r="C76" s="34" t="s">
        <v>348</v>
      </c>
      <c r="D76" s="19">
        <v>15</v>
      </c>
      <c r="E76" s="19">
        <v>8</v>
      </c>
      <c r="F76" s="19"/>
      <c r="G76" s="21">
        <f t="shared" si="5"/>
        <v>3.7428571428571429</v>
      </c>
      <c r="H76" s="19"/>
      <c r="I76" s="19">
        <v>14</v>
      </c>
      <c r="J76" s="19"/>
      <c r="K76" s="19"/>
      <c r="L76" s="19"/>
      <c r="M76" s="19"/>
      <c r="N76" s="19"/>
      <c r="O76" s="19"/>
      <c r="P76" s="28"/>
      <c r="Q76" s="28"/>
    </row>
    <row r="77" spans="1:17" ht="15.6">
      <c r="A77" s="4" t="s">
        <v>255</v>
      </c>
      <c r="B77" s="64" t="s">
        <v>424</v>
      </c>
      <c r="C77" s="34" t="s">
        <v>346</v>
      </c>
      <c r="D77" s="19">
        <v>12</v>
      </c>
      <c r="E77" s="19">
        <v>10</v>
      </c>
      <c r="F77" s="19"/>
      <c r="G77" s="21">
        <f t="shared" si="5"/>
        <v>3.7142857142857144</v>
      </c>
      <c r="H77" s="19">
        <v>6</v>
      </c>
      <c r="I77" s="19">
        <v>6</v>
      </c>
      <c r="J77" s="19"/>
      <c r="K77" s="19"/>
      <c r="L77" s="19"/>
      <c r="M77" s="19"/>
      <c r="N77" s="19"/>
      <c r="O77" s="19"/>
      <c r="P77" s="28"/>
      <c r="Q77" s="28"/>
    </row>
    <row r="78" spans="1:17" ht="15.6">
      <c r="A78" s="4" t="s">
        <v>221</v>
      </c>
      <c r="B78" s="64" t="s">
        <v>404</v>
      </c>
      <c r="C78" s="34" t="s">
        <v>346</v>
      </c>
      <c r="D78" s="19"/>
      <c r="E78" s="19">
        <v>14</v>
      </c>
      <c r="F78" s="19"/>
      <c r="G78" s="21">
        <f>(E78/5)+(F78)+(D78/7)</f>
        <v>2.8</v>
      </c>
      <c r="H78" s="19"/>
      <c r="I78" s="19"/>
      <c r="J78" s="19"/>
      <c r="K78" s="19"/>
      <c r="L78" s="19"/>
      <c r="M78" s="19">
        <v>10</v>
      </c>
      <c r="N78" s="19"/>
      <c r="O78" s="19"/>
      <c r="P78" s="28"/>
      <c r="Q78" s="28"/>
    </row>
    <row r="79" spans="1:17" ht="15.6">
      <c r="A79" s="6" t="s">
        <v>71</v>
      </c>
      <c r="B79" s="64" t="s">
        <v>425</v>
      </c>
      <c r="C79" s="34" t="s">
        <v>347</v>
      </c>
      <c r="D79" s="19"/>
      <c r="E79" s="19">
        <v>10</v>
      </c>
      <c r="F79" s="19"/>
      <c r="G79" s="21">
        <f t="shared" si="5"/>
        <v>2</v>
      </c>
      <c r="H79" s="19">
        <v>7</v>
      </c>
      <c r="I79" s="19">
        <v>10</v>
      </c>
      <c r="J79" s="19"/>
      <c r="K79" s="19"/>
      <c r="L79" s="19"/>
      <c r="M79" s="19"/>
      <c r="N79" s="19"/>
      <c r="O79" s="19"/>
      <c r="P79" s="28"/>
      <c r="Q79" s="28"/>
    </row>
    <row r="80" spans="1:17" ht="15.6" customHeight="1">
      <c r="A80" s="4" t="s">
        <v>351</v>
      </c>
      <c r="B80" s="64" t="s">
        <v>426</v>
      </c>
      <c r="C80" s="34" t="s">
        <v>347</v>
      </c>
      <c r="D80" s="19"/>
      <c r="E80" s="19"/>
      <c r="F80" s="19"/>
      <c r="G80" s="21">
        <f t="shared" si="5"/>
        <v>0</v>
      </c>
      <c r="H80" s="19"/>
      <c r="I80" s="19"/>
      <c r="J80" s="19"/>
      <c r="K80" s="19"/>
      <c r="L80" s="19"/>
      <c r="M80" s="19"/>
      <c r="N80" s="19"/>
      <c r="O80" s="19">
        <v>10</v>
      </c>
      <c r="P80" s="28"/>
      <c r="Q80" s="28"/>
    </row>
    <row r="81" spans="1:17" ht="18">
      <c r="A81" s="41" t="s">
        <v>91</v>
      </c>
      <c r="B81" s="66"/>
      <c r="C81" s="42"/>
      <c r="D81" s="43"/>
      <c r="E81" s="43"/>
      <c r="F81" s="43"/>
      <c r="G81" s="44"/>
      <c r="H81" s="43"/>
      <c r="I81" s="43"/>
      <c r="J81" s="43"/>
      <c r="K81" s="43"/>
      <c r="L81" s="43"/>
      <c r="M81" s="43"/>
      <c r="N81" s="43"/>
      <c r="O81" s="43"/>
      <c r="P81" s="45"/>
      <c r="Q81" s="45"/>
    </row>
    <row r="82" spans="1:17" ht="15.6">
      <c r="A82" s="4" t="s">
        <v>66</v>
      </c>
      <c r="B82" s="67" t="s">
        <v>427</v>
      </c>
      <c r="C82" s="39" t="s">
        <v>347</v>
      </c>
      <c r="D82" s="19">
        <v>11</v>
      </c>
      <c r="E82" s="19">
        <v>12</v>
      </c>
      <c r="F82" s="19">
        <v>5</v>
      </c>
      <c r="G82" s="21">
        <f t="shared" ref="G82:G96" si="6">(E82/5)+(F82)+(D82/7)</f>
        <v>8.9714285714285715</v>
      </c>
      <c r="H82" s="19"/>
      <c r="I82" s="19"/>
      <c r="J82" s="19"/>
      <c r="K82" s="19"/>
      <c r="L82" s="19"/>
      <c r="M82" s="19"/>
      <c r="N82" s="19"/>
      <c r="O82" s="19"/>
      <c r="P82" s="28"/>
      <c r="Q82" s="28"/>
    </row>
    <row r="83" spans="1:17" ht="15.6">
      <c r="A83" s="4" t="s">
        <v>20</v>
      </c>
      <c r="B83" s="64" t="s">
        <v>388</v>
      </c>
      <c r="C83" s="39" t="s">
        <v>347</v>
      </c>
      <c r="D83" s="19">
        <v>51</v>
      </c>
      <c r="E83" s="19">
        <v>5</v>
      </c>
      <c r="F83" s="19"/>
      <c r="G83" s="21">
        <f t="shared" si="6"/>
        <v>8.2857142857142847</v>
      </c>
      <c r="H83" s="19">
        <v>5</v>
      </c>
      <c r="I83" s="19">
        <v>5</v>
      </c>
      <c r="J83" s="19"/>
      <c r="K83" s="19"/>
      <c r="L83" s="19"/>
      <c r="M83" s="19"/>
      <c r="N83" s="19"/>
      <c r="O83" s="19"/>
      <c r="P83" s="28"/>
      <c r="Q83" s="28"/>
    </row>
    <row r="84" spans="1:17" ht="15.6">
      <c r="A84" s="4" t="s">
        <v>323</v>
      </c>
      <c r="B84" s="64" t="s">
        <v>428</v>
      </c>
      <c r="C84" s="39" t="s">
        <v>346</v>
      </c>
      <c r="D84" s="19"/>
      <c r="E84" s="19">
        <v>15</v>
      </c>
      <c r="F84" s="19">
        <v>5</v>
      </c>
      <c r="G84" s="21">
        <f t="shared" si="6"/>
        <v>8</v>
      </c>
      <c r="H84" s="19"/>
      <c r="I84" s="19"/>
      <c r="J84" s="19"/>
      <c r="K84" s="19"/>
      <c r="L84" s="19"/>
      <c r="M84" s="19">
        <v>12</v>
      </c>
      <c r="N84" s="19"/>
      <c r="O84" s="19"/>
      <c r="P84" s="28"/>
      <c r="Q84" s="28"/>
    </row>
    <row r="85" spans="1:17" ht="15.6">
      <c r="A85" s="4" t="s">
        <v>217</v>
      </c>
      <c r="B85" s="64" t="s">
        <v>429</v>
      </c>
      <c r="C85" s="39" t="s">
        <v>346</v>
      </c>
      <c r="D85" s="19">
        <v>33</v>
      </c>
      <c r="E85" s="19">
        <v>13</v>
      </c>
      <c r="F85" s="19"/>
      <c r="G85" s="21">
        <f t="shared" si="6"/>
        <v>7.3142857142857149</v>
      </c>
      <c r="H85" s="19"/>
      <c r="I85" s="19">
        <v>12</v>
      </c>
      <c r="J85" s="19"/>
      <c r="K85" s="19"/>
      <c r="L85" s="19"/>
      <c r="M85" s="19"/>
      <c r="N85" s="19"/>
      <c r="O85" s="19"/>
      <c r="P85" s="28"/>
      <c r="Q85" s="28"/>
    </row>
    <row r="86" spans="1:17" ht="15.6">
      <c r="A86" s="4" t="s">
        <v>251</v>
      </c>
      <c r="B86" s="64" t="s">
        <v>430</v>
      </c>
      <c r="C86" s="39" t="s">
        <v>348</v>
      </c>
      <c r="D86" s="19">
        <v>37</v>
      </c>
      <c r="E86" s="19">
        <v>9</v>
      </c>
      <c r="F86" s="19"/>
      <c r="G86" s="21">
        <f t="shared" si="6"/>
        <v>7.0857142857142854</v>
      </c>
      <c r="H86" s="19">
        <v>10</v>
      </c>
      <c r="I86" s="19"/>
      <c r="J86" s="19"/>
      <c r="K86" s="19"/>
      <c r="L86" s="19"/>
      <c r="M86" s="19"/>
      <c r="N86" s="19"/>
      <c r="O86" s="19"/>
      <c r="P86" s="28"/>
      <c r="Q86" s="28"/>
    </row>
    <row r="87" spans="1:17" ht="15.6">
      <c r="A87" s="4" t="s">
        <v>224</v>
      </c>
      <c r="B87" s="64" t="s">
        <v>431</v>
      </c>
      <c r="C87" s="39" t="s">
        <v>347</v>
      </c>
      <c r="D87" s="19"/>
      <c r="E87" s="19">
        <v>15</v>
      </c>
      <c r="F87" s="19">
        <v>4</v>
      </c>
      <c r="G87" s="21">
        <f t="shared" si="6"/>
        <v>7</v>
      </c>
      <c r="H87" s="19">
        <v>14</v>
      </c>
      <c r="I87" s="19"/>
      <c r="J87" s="19"/>
      <c r="K87" s="19"/>
      <c r="L87" s="19"/>
      <c r="M87" s="19"/>
      <c r="N87" s="19"/>
      <c r="O87" s="19"/>
      <c r="P87" s="28"/>
      <c r="Q87" s="28"/>
    </row>
    <row r="88" spans="1:17" ht="15.6">
      <c r="A88" s="4" t="s">
        <v>260</v>
      </c>
      <c r="B88" s="67" t="s">
        <v>435</v>
      </c>
      <c r="C88" s="39" t="s">
        <v>346</v>
      </c>
      <c r="D88" s="19">
        <v>33</v>
      </c>
      <c r="E88" s="19">
        <v>9</v>
      </c>
      <c r="F88" s="19"/>
      <c r="G88" s="21">
        <f t="shared" si="6"/>
        <v>6.5142857142857142</v>
      </c>
      <c r="H88" s="19"/>
      <c r="I88" s="19"/>
      <c r="J88" s="19"/>
      <c r="K88" s="19"/>
      <c r="L88" s="19"/>
      <c r="M88" s="19"/>
      <c r="N88" s="19"/>
      <c r="O88" s="19"/>
      <c r="P88" s="28"/>
      <c r="Q88" s="28"/>
    </row>
    <row r="89" spans="1:17" ht="15.6">
      <c r="A89" s="4" t="s">
        <v>226</v>
      </c>
      <c r="B89" s="64" t="s">
        <v>399</v>
      </c>
      <c r="C89" s="39" t="s">
        <v>348</v>
      </c>
      <c r="D89" s="19">
        <v>20</v>
      </c>
      <c r="E89" s="19">
        <v>12</v>
      </c>
      <c r="F89" s="19"/>
      <c r="G89" s="21">
        <f t="shared" si="6"/>
        <v>5.2571428571428571</v>
      </c>
      <c r="H89" s="19">
        <v>11</v>
      </c>
      <c r="I89" s="19">
        <v>11</v>
      </c>
      <c r="J89" s="19"/>
      <c r="K89" s="19"/>
      <c r="L89" s="19"/>
      <c r="M89" s="19"/>
      <c r="N89" s="19"/>
      <c r="O89" s="19"/>
      <c r="P89" s="28"/>
      <c r="Q89" s="28"/>
    </row>
    <row r="90" spans="1:17" ht="15.6">
      <c r="A90" s="4" t="s">
        <v>199</v>
      </c>
      <c r="B90" s="64" t="s">
        <v>432</v>
      </c>
      <c r="C90" s="39" t="s">
        <v>346</v>
      </c>
      <c r="D90" s="19">
        <v>16</v>
      </c>
      <c r="E90" s="19">
        <v>11</v>
      </c>
      <c r="F90" s="19"/>
      <c r="G90" s="21">
        <f t="shared" si="6"/>
        <v>4.4857142857142858</v>
      </c>
      <c r="H90" s="19">
        <v>9</v>
      </c>
      <c r="I90" s="19">
        <v>7</v>
      </c>
      <c r="J90" s="19"/>
      <c r="K90" s="19"/>
      <c r="L90" s="19"/>
      <c r="M90" s="19"/>
      <c r="N90" s="19"/>
      <c r="O90" s="19"/>
      <c r="P90" s="28"/>
      <c r="Q90" s="28"/>
    </row>
    <row r="91" spans="1:17" ht="15.6">
      <c r="A91" s="4" t="s">
        <v>227</v>
      </c>
      <c r="B91" s="64" t="s">
        <v>433</v>
      </c>
      <c r="C91" s="39" t="s">
        <v>346</v>
      </c>
      <c r="D91" s="19">
        <v>26</v>
      </c>
      <c r="E91" s="19">
        <v>6</v>
      </c>
      <c r="F91" s="19"/>
      <c r="G91" s="21">
        <f t="shared" si="6"/>
        <v>4.9142857142857146</v>
      </c>
      <c r="H91" s="19"/>
      <c r="I91" s="19">
        <v>6</v>
      </c>
      <c r="J91" s="19"/>
      <c r="K91" s="19"/>
      <c r="L91" s="19"/>
      <c r="M91" s="19"/>
      <c r="N91" s="19"/>
      <c r="O91" s="19"/>
      <c r="P91" s="28"/>
      <c r="Q91" s="28"/>
    </row>
    <row r="92" spans="1:17" ht="15.6">
      <c r="A92" s="4" t="s">
        <v>301</v>
      </c>
      <c r="B92" s="64" t="s">
        <v>405</v>
      </c>
      <c r="C92" s="39" t="s">
        <v>346</v>
      </c>
      <c r="D92" s="19">
        <v>17</v>
      </c>
      <c r="E92" s="19">
        <v>12</v>
      </c>
      <c r="F92" s="19"/>
      <c r="G92" s="21">
        <f t="shared" si="6"/>
        <v>4.8285714285714283</v>
      </c>
      <c r="H92" s="19">
        <v>12</v>
      </c>
      <c r="I92" s="19">
        <v>9</v>
      </c>
      <c r="J92" s="19"/>
      <c r="K92" s="19"/>
      <c r="L92" s="19"/>
      <c r="M92" s="19"/>
      <c r="N92" s="19"/>
      <c r="O92" s="19"/>
      <c r="P92" s="28"/>
      <c r="Q92" s="28"/>
    </row>
    <row r="93" spans="1:17" ht="15.6">
      <c r="A93" s="4" t="s">
        <v>341</v>
      </c>
      <c r="B93" s="65" t="s">
        <v>378</v>
      </c>
      <c r="C93" s="39" t="s">
        <v>346</v>
      </c>
      <c r="D93" s="19">
        <v>19</v>
      </c>
      <c r="E93" s="19">
        <v>10</v>
      </c>
      <c r="F93" s="19"/>
      <c r="G93" s="21">
        <f t="shared" si="6"/>
        <v>4.7142857142857144</v>
      </c>
      <c r="H93" s="19">
        <v>10</v>
      </c>
      <c r="I93" s="19">
        <v>10</v>
      </c>
      <c r="J93" s="19"/>
      <c r="K93" s="19"/>
      <c r="L93" s="19"/>
      <c r="M93" s="19"/>
      <c r="N93" s="19"/>
      <c r="O93" s="19"/>
      <c r="P93" s="28"/>
      <c r="Q93" s="28"/>
    </row>
    <row r="94" spans="1:17" ht="15.6">
      <c r="A94" s="4" t="s">
        <v>259</v>
      </c>
      <c r="B94" s="67" t="s">
        <v>435</v>
      </c>
      <c r="C94" s="39" t="s">
        <v>346</v>
      </c>
      <c r="D94" s="19">
        <v>33</v>
      </c>
      <c r="E94" s="19"/>
      <c r="F94" s="19"/>
      <c r="G94" s="21">
        <f t="shared" si="6"/>
        <v>4.7142857142857144</v>
      </c>
      <c r="H94" s="19">
        <v>9</v>
      </c>
      <c r="I94" s="19"/>
      <c r="J94" s="19"/>
      <c r="K94" s="19"/>
      <c r="L94" s="19"/>
      <c r="M94" s="19"/>
      <c r="N94" s="19"/>
      <c r="O94" s="19"/>
      <c r="P94" s="28"/>
      <c r="Q94" s="28"/>
    </row>
    <row r="95" spans="1:17" ht="15.6">
      <c r="A95" s="4" t="s">
        <v>353</v>
      </c>
      <c r="B95" s="64" t="s">
        <v>407</v>
      </c>
      <c r="C95" s="39" t="s">
        <v>347</v>
      </c>
      <c r="D95" s="19">
        <v>16</v>
      </c>
      <c r="E95" s="19">
        <v>11</v>
      </c>
      <c r="F95" s="19"/>
      <c r="G95" s="21">
        <f t="shared" si="6"/>
        <v>4.4857142857142858</v>
      </c>
      <c r="H95" s="19">
        <v>10</v>
      </c>
      <c r="I95" s="19">
        <v>9</v>
      </c>
      <c r="J95" s="19"/>
      <c r="K95" s="19"/>
      <c r="L95" s="19"/>
      <c r="M95" s="19"/>
      <c r="N95" s="19"/>
      <c r="O95" s="19"/>
      <c r="P95" s="28"/>
      <c r="Q95" s="28"/>
    </row>
    <row r="96" spans="1:17" ht="15.6">
      <c r="A96" s="15" t="s">
        <v>33</v>
      </c>
      <c r="B96" s="63" t="s">
        <v>434</v>
      </c>
      <c r="C96" s="34" t="s">
        <v>347</v>
      </c>
      <c r="D96" s="19">
        <v>9</v>
      </c>
      <c r="E96" s="19">
        <v>13</v>
      </c>
      <c r="F96" s="19"/>
      <c r="G96" s="21">
        <f t="shared" si="6"/>
        <v>3.8857142857142861</v>
      </c>
      <c r="H96" s="19">
        <v>14</v>
      </c>
      <c r="I96" s="19">
        <v>15</v>
      </c>
      <c r="J96" s="19">
        <v>1</v>
      </c>
      <c r="K96" s="19"/>
      <c r="L96" s="19"/>
      <c r="M96" s="19"/>
      <c r="N96" s="19"/>
      <c r="O96" s="19">
        <v>7</v>
      </c>
      <c r="P96" s="28"/>
      <c r="Q96" s="28"/>
    </row>
    <row r="97" spans="1:17" ht="15.6">
      <c r="A97" s="4" t="s">
        <v>261</v>
      </c>
      <c r="B97" s="67" t="s">
        <v>435</v>
      </c>
      <c r="C97" s="34" t="s">
        <v>346</v>
      </c>
      <c r="D97" s="19"/>
      <c r="E97" s="19">
        <v>16</v>
      </c>
      <c r="F97" s="19"/>
      <c r="G97" s="21">
        <f t="shared" ref="G97:G98" si="7">(E97/5)+(F97)+(D97/7)</f>
        <v>3.2</v>
      </c>
      <c r="H97" s="19">
        <v>9</v>
      </c>
      <c r="I97" s="19">
        <v>15</v>
      </c>
      <c r="J97" s="19"/>
      <c r="K97" s="19"/>
      <c r="L97" s="19"/>
      <c r="M97" s="19"/>
      <c r="N97" s="19"/>
      <c r="O97" s="19"/>
      <c r="P97" s="28"/>
      <c r="Q97" s="28"/>
    </row>
    <row r="98" spans="1:17" ht="15.6">
      <c r="A98" s="4" t="s">
        <v>271</v>
      </c>
      <c r="B98" s="64" t="s">
        <v>436</v>
      </c>
      <c r="C98" s="34" t="s">
        <v>346</v>
      </c>
      <c r="D98" s="19"/>
      <c r="E98" s="19">
        <v>15</v>
      </c>
      <c r="F98" s="19"/>
      <c r="G98" s="21">
        <f t="shared" si="7"/>
        <v>3</v>
      </c>
      <c r="H98" s="19">
        <v>9</v>
      </c>
      <c r="I98" s="19"/>
      <c r="J98" s="19">
        <v>1</v>
      </c>
      <c r="K98" s="19"/>
      <c r="L98" s="19"/>
      <c r="M98" s="19"/>
      <c r="N98" s="19"/>
      <c r="O98" s="19"/>
      <c r="P98" s="28"/>
      <c r="Q98" s="28"/>
    </row>
    <row r="99" spans="1:17" ht="15.6">
      <c r="A99" s="4" t="s">
        <v>142</v>
      </c>
      <c r="B99" s="64" t="s">
        <v>437</v>
      </c>
      <c r="C99" s="34" t="s">
        <v>347</v>
      </c>
      <c r="D99" s="19"/>
      <c r="E99" s="19">
        <v>11</v>
      </c>
      <c r="F99" s="19"/>
      <c r="G99" s="21">
        <f>(E99/5)+(F99)+(D99/7)</f>
        <v>2.2000000000000002</v>
      </c>
      <c r="H99" s="19">
        <v>11</v>
      </c>
      <c r="I99" s="19"/>
      <c r="J99" s="19"/>
      <c r="K99" s="19"/>
      <c r="L99" s="19"/>
      <c r="M99" s="19"/>
      <c r="N99" s="19"/>
      <c r="O99" s="19">
        <v>10</v>
      </c>
      <c r="P99" s="28"/>
      <c r="Q99" s="28"/>
    </row>
    <row r="100" spans="1:17" ht="15.6">
      <c r="A100" s="6" t="s">
        <v>67</v>
      </c>
      <c r="B100" s="64" t="s">
        <v>438</v>
      </c>
      <c r="C100" s="34" t="s">
        <v>347</v>
      </c>
      <c r="D100" s="19"/>
      <c r="E100" s="19">
        <v>10</v>
      </c>
      <c r="F100" s="19"/>
      <c r="G100" s="21">
        <f>(E100/5)+(F100)+(D100/7)</f>
        <v>2</v>
      </c>
      <c r="H100" s="19">
        <v>4</v>
      </c>
      <c r="I100" s="19">
        <v>16</v>
      </c>
      <c r="J100" s="19"/>
      <c r="K100" s="19"/>
      <c r="L100" s="19"/>
      <c r="M100" s="19"/>
      <c r="N100" s="19"/>
      <c r="O100" s="19"/>
      <c r="P100" s="28"/>
      <c r="Q100" s="28"/>
    </row>
    <row r="101" spans="1:17" ht="18">
      <c r="A101" s="41" t="s">
        <v>62</v>
      </c>
      <c r="B101" s="66"/>
      <c r="C101" s="42"/>
      <c r="D101" s="43"/>
      <c r="E101" s="43"/>
      <c r="F101" s="43"/>
      <c r="G101" s="44"/>
      <c r="H101" s="43"/>
      <c r="I101" s="43"/>
      <c r="J101" s="43"/>
      <c r="K101" s="43"/>
      <c r="L101" s="43"/>
      <c r="M101" s="43"/>
      <c r="N101" s="43"/>
      <c r="O101" s="43"/>
      <c r="P101" s="45"/>
      <c r="Q101" s="45"/>
    </row>
    <row r="102" spans="1:17" ht="15.6">
      <c r="A102" s="4" t="s">
        <v>162</v>
      </c>
      <c r="B102" s="64" t="s">
        <v>430</v>
      </c>
      <c r="C102" s="34" t="s">
        <v>346</v>
      </c>
      <c r="D102" s="19">
        <v>31</v>
      </c>
      <c r="E102" s="19">
        <v>9</v>
      </c>
      <c r="F102" s="19">
        <v>6</v>
      </c>
      <c r="G102" s="21">
        <f>(E102/5)+(F102)+(D102/7)</f>
        <v>12.228571428571428</v>
      </c>
      <c r="H102" s="19"/>
      <c r="I102" s="19"/>
      <c r="J102" s="19"/>
      <c r="K102" s="19"/>
      <c r="L102" s="19"/>
      <c r="M102" s="19"/>
      <c r="N102" s="19"/>
      <c r="O102" s="19"/>
      <c r="P102" s="28"/>
      <c r="Q102" s="28"/>
    </row>
    <row r="103" spans="1:17" ht="15.6">
      <c r="A103" s="15" t="s">
        <v>34</v>
      </c>
      <c r="B103" s="63" t="s">
        <v>422</v>
      </c>
      <c r="C103" s="34" t="s">
        <v>347</v>
      </c>
      <c r="D103" s="19">
        <v>18</v>
      </c>
      <c r="E103" s="19">
        <v>21</v>
      </c>
      <c r="F103" s="19">
        <v>4</v>
      </c>
      <c r="G103" s="21">
        <f t="shared" ref="G103:G117" si="8">(E103/5)+(F103)+(D103/7)</f>
        <v>10.77142857142857</v>
      </c>
      <c r="H103" s="19">
        <v>12</v>
      </c>
      <c r="I103" s="19">
        <v>7</v>
      </c>
      <c r="J103" s="19"/>
      <c r="K103" s="19"/>
      <c r="L103" s="19"/>
      <c r="M103" s="19"/>
      <c r="N103" s="19"/>
      <c r="O103" s="19">
        <v>7</v>
      </c>
      <c r="P103" s="28"/>
      <c r="Q103" s="28"/>
    </row>
    <row r="104" spans="1:17" ht="15.6">
      <c r="A104" s="35" t="s">
        <v>237</v>
      </c>
      <c r="B104" s="64" t="s">
        <v>439</v>
      </c>
      <c r="C104" s="34" t="s">
        <v>347</v>
      </c>
      <c r="D104" s="19"/>
      <c r="E104" s="19">
        <v>10</v>
      </c>
      <c r="F104" s="19">
        <v>8</v>
      </c>
      <c r="G104" s="21">
        <f>(E104/5)+(F104)+(D104/7)</f>
        <v>10</v>
      </c>
      <c r="H104" s="19">
        <v>9</v>
      </c>
      <c r="I104" s="19"/>
      <c r="J104" s="19"/>
      <c r="K104" s="19"/>
      <c r="L104" s="19"/>
      <c r="M104" s="19"/>
      <c r="N104" s="19"/>
      <c r="O104" s="19"/>
      <c r="P104" s="28"/>
      <c r="Q104" s="28"/>
    </row>
    <row r="105" spans="1:17" ht="15.6">
      <c r="A105" s="16" t="s">
        <v>21</v>
      </c>
      <c r="B105" s="65" t="s">
        <v>440</v>
      </c>
      <c r="C105" s="34" t="s">
        <v>347</v>
      </c>
      <c r="D105" s="19">
        <v>12</v>
      </c>
      <c r="E105" s="19">
        <v>21</v>
      </c>
      <c r="F105" s="19">
        <v>4</v>
      </c>
      <c r="G105" s="21">
        <f t="shared" si="8"/>
        <v>9.9142857142857128</v>
      </c>
      <c r="H105" s="19">
        <v>10</v>
      </c>
      <c r="I105" s="19"/>
      <c r="J105" s="19"/>
      <c r="K105" s="19"/>
      <c r="L105" s="19"/>
      <c r="M105" s="19"/>
      <c r="N105" s="19"/>
      <c r="O105" s="19"/>
      <c r="P105" s="28"/>
      <c r="Q105" s="28"/>
    </row>
    <row r="106" spans="1:17" ht="15.6">
      <c r="A106" s="35" t="s">
        <v>274</v>
      </c>
      <c r="B106" s="64" t="s">
        <v>413</v>
      </c>
      <c r="C106" s="34" t="s">
        <v>348</v>
      </c>
      <c r="D106" s="19">
        <v>35</v>
      </c>
      <c r="E106" s="19">
        <v>15</v>
      </c>
      <c r="F106" s="19"/>
      <c r="G106" s="21">
        <f t="shared" ref="G106:G111" si="9">(E106/5)+(F106)+(D106/7)</f>
        <v>8</v>
      </c>
      <c r="H106" s="19">
        <v>9</v>
      </c>
      <c r="I106" s="19"/>
      <c r="J106" s="19"/>
      <c r="K106" s="19"/>
      <c r="L106" s="19"/>
      <c r="M106" s="19"/>
      <c r="N106" s="19"/>
      <c r="O106" s="19"/>
      <c r="P106" s="28"/>
      <c r="Q106" s="28"/>
    </row>
    <row r="107" spans="1:17" ht="15.6">
      <c r="A107" s="36" t="s">
        <v>282</v>
      </c>
      <c r="B107" s="63" t="s">
        <v>392</v>
      </c>
      <c r="C107" s="34" t="s">
        <v>346</v>
      </c>
      <c r="D107" s="19">
        <v>25</v>
      </c>
      <c r="E107" s="19">
        <v>16</v>
      </c>
      <c r="F107" s="19"/>
      <c r="G107" s="21">
        <f t="shared" si="9"/>
        <v>6.7714285714285722</v>
      </c>
      <c r="H107" s="19">
        <v>12</v>
      </c>
      <c r="I107" s="19"/>
      <c r="J107" s="19">
        <v>1</v>
      </c>
      <c r="K107" s="19"/>
      <c r="L107" s="19"/>
      <c r="M107" s="19"/>
      <c r="N107" s="19"/>
      <c r="O107" s="19"/>
      <c r="P107" s="28"/>
      <c r="Q107" s="28"/>
    </row>
    <row r="108" spans="1:17" ht="15.6">
      <c r="A108" s="35" t="s">
        <v>233</v>
      </c>
      <c r="B108" s="64" t="s">
        <v>441</v>
      </c>
      <c r="C108" s="39" t="s">
        <v>348</v>
      </c>
      <c r="D108" s="19">
        <v>9</v>
      </c>
      <c r="E108" s="19">
        <v>19</v>
      </c>
      <c r="F108" s="19"/>
      <c r="G108" s="21">
        <f t="shared" si="9"/>
        <v>5.0857142857142854</v>
      </c>
      <c r="H108" s="19">
        <v>6</v>
      </c>
      <c r="I108" s="19">
        <v>6</v>
      </c>
      <c r="J108" s="19"/>
      <c r="K108" s="19"/>
      <c r="L108" s="19"/>
      <c r="M108" s="19"/>
      <c r="N108" s="19"/>
      <c r="O108" s="19"/>
      <c r="P108" s="28"/>
      <c r="Q108" s="28"/>
    </row>
    <row r="109" spans="1:17" ht="15.6">
      <c r="A109" s="36" t="s">
        <v>258</v>
      </c>
      <c r="B109" s="67" t="s">
        <v>435</v>
      </c>
      <c r="C109" s="39" t="s">
        <v>346</v>
      </c>
      <c r="D109" s="19"/>
      <c r="E109" s="19">
        <v>25</v>
      </c>
      <c r="F109" s="19"/>
      <c r="G109" s="21">
        <f t="shared" si="9"/>
        <v>5</v>
      </c>
      <c r="H109" s="19">
        <v>10</v>
      </c>
      <c r="I109" s="19"/>
      <c r="J109" s="19">
        <v>1</v>
      </c>
      <c r="K109" s="19"/>
      <c r="L109" s="19"/>
      <c r="M109" s="19"/>
      <c r="N109" s="19"/>
      <c r="O109" s="19"/>
      <c r="P109" s="28"/>
      <c r="Q109" s="28"/>
    </row>
    <row r="110" spans="1:17" ht="15.6">
      <c r="A110" s="35" t="s">
        <v>232</v>
      </c>
      <c r="B110" s="64" t="s">
        <v>441</v>
      </c>
      <c r="C110" s="39" t="s">
        <v>346</v>
      </c>
      <c r="D110" s="19">
        <v>9</v>
      </c>
      <c r="E110" s="19">
        <v>18</v>
      </c>
      <c r="F110" s="19"/>
      <c r="G110" s="21">
        <f t="shared" si="9"/>
        <v>4.8857142857142861</v>
      </c>
      <c r="H110" s="19">
        <v>10</v>
      </c>
      <c r="I110" s="19"/>
      <c r="J110" s="19"/>
      <c r="K110" s="19"/>
      <c r="L110" s="19"/>
      <c r="M110" s="19"/>
      <c r="N110" s="19"/>
      <c r="O110" s="19"/>
      <c r="P110" s="28"/>
      <c r="Q110" s="28"/>
    </row>
    <row r="111" spans="1:17" ht="15.6">
      <c r="A111" s="35" t="s">
        <v>262</v>
      </c>
      <c r="B111" s="67" t="s">
        <v>435</v>
      </c>
      <c r="C111" s="39" t="s">
        <v>348</v>
      </c>
      <c r="D111" s="19"/>
      <c r="E111" s="19">
        <v>23</v>
      </c>
      <c r="F111" s="19"/>
      <c r="G111" s="21">
        <f t="shared" si="9"/>
        <v>4.5999999999999996</v>
      </c>
      <c r="H111" s="19">
        <v>9</v>
      </c>
      <c r="I111" s="19"/>
      <c r="J111" s="19"/>
      <c r="K111" s="19"/>
      <c r="L111" s="19"/>
      <c r="M111" s="19"/>
      <c r="N111" s="19"/>
      <c r="O111" s="19"/>
      <c r="P111" s="28"/>
      <c r="Q111" s="28"/>
    </row>
    <row r="112" spans="1:17" ht="15.6">
      <c r="A112" s="4" t="s">
        <v>65</v>
      </c>
      <c r="B112" s="64" t="s">
        <v>381</v>
      </c>
      <c r="C112" s="39" t="s">
        <v>347</v>
      </c>
      <c r="D112" s="19">
        <v>23</v>
      </c>
      <c r="E112" s="19">
        <v>6</v>
      </c>
      <c r="F112" s="19"/>
      <c r="G112" s="21">
        <f t="shared" si="8"/>
        <v>4.4857142857142858</v>
      </c>
      <c r="H112" s="19">
        <v>6</v>
      </c>
      <c r="I112" s="19">
        <v>6</v>
      </c>
      <c r="J112" s="19"/>
      <c r="K112" s="19"/>
      <c r="L112" s="19"/>
      <c r="M112" s="19"/>
      <c r="N112" s="19"/>
      <c r="O112" s="19"/>
      <c r="P112" s="28"/>
      <c r="Q112" s="28"/>
    </row>
    <row r="113" spans="1:17" ht="15.6">
      <c r="A113" s="35" t="s">
        <v>201</v>
      </c>
      <c r="B113" s="64" t="s">
        <v>396</v>
      </c>
      <c r="C113" s="39" t="s">
        <v>347</v>
      </c>
      <c r="D113" s="19"/>
      <c r="E113" s="19">
        <v>20</v>
      </c>
      <c r="F113" s="19"/>
      <c r="G113" s="21">
        <f t="shared" si="8"/>
        <v>4</v>
      </c>
      <c r="H113" s="19"/>
      <c r="I113" s="19">
        <v>7</v>
      </c>
      <c r="J113" s="19"/>
      <c r="K113" s="19"/>
      <c r="L113" s="19"/>
      <c r="M113" s="19"/>
      <c r="N113" s="19">
        <v>10</v>
      </c>
      <c r="O113" s="19"/>
      <c r="P113" s="28"/>
      <c r="Q113" s="28"/>
    </row>
    <row r="114" spans="1:17" ht="15.6">
      <c r="A114" s="35" t="s">
        <v>325</v>
      </c>
      <c r="B114" s="64" t="s">
        <v>442</v>
      </c>
      <c r="C114" s="39" t="s">
        <v>346</v>
      </c>
      <c r="D114" s="19">
        <v>11</v>
      </c>
      <c r="E114" s="19">
        <v>12</v>
      </c>
      <c r="F114" s="19"/>
      <c r="G114" s="21">
        <f>(E114/5)+(F114)+(D114/7)</f>
        <v>3.9714285714285715</v>
      </c>
      <c r="H114" s="19">
        <v>11</v>
      </c>
      <c r="I114" s="19">
        <v>11</v>
      </c>
      <c r="J114" s="19"/>
      <c r="K114" s="19"/>
      <c r="L114" s="19"/>
      <c r="M114" s="19"/>
      <c r="N114" s="19"/>
      <c r="O114" s="19"/>
      <c r="P114" s="28"/>
      <c r="Q114" s="28"/>
    </row>
    <row r="115" spans="1:17" ht="15.6">
      <c r="A115" s="35" t="s">
        <v>313</v>
      </c>
      <c r="B115" s="64" t="s">
        <v>443</v>
      </c>
      <c r="C115" s="39" t="s">
        <v>346</v>
      </c>
      <c r="D115" s="19"/>
      <c r="E115" s="19">
        <v>17</v>
      </c>
      <c r="F115" s="19"/>
      <c r="G115" s="21">
        <f t="shared" si="8"/>
        <v>3.4</v>
      </c>
      <c r="H115" s="19">
        <v>9</v>
      </c>
      <c r="I115" s="19">
        <v>10</v>
      </c>
      <c r="J115" s="19"/>
      <c r="K115" s="19"/>
      <c r="L115" s="19"/>
      <c r="M115" s="19"/>
      <c r="N115" s="19"/>
      <c r="O115" s="19"/>
      <c r="P115" s="28"/>
      <c r="Q115" s="28"/>
    </row>
    <row r="116" spans="1:17" ht="15.6">
      <c r="A116" s="6" t="s">
        <v>64</v>
      </c>
      <c r="B116" s="64" t="s">
        <v>444</v>
      </c>
      <c r="C116" s="39" t="s">
        <v>347</v>
      </c>
      <c r="D116" s="19"/>
      <c r="E116" s="19">
        <v>17</v>
      </c>
      <c r="F116" s="19"/>
      <c r="G116" s="21">
        <f t="shared" si="8"/>
        <v>3.4</v>
      </c>
      <c r="H116" s="19">
        <v>6</v>
      </c>
      <c r="I116" s="19">
        <v>7</v>
      </c>
      <c r="J116" s="19"/>
      <c r="K116" s="19"/>
      <c r="L116" s="19"/>
      <c r="M116" s="19"/>
      <c r="N116" s="19"/>
      <c r="O116" s="19"/>
      <c r="P116" s="28"/>
      <c r="Q116" s="28"/>
    </row>
    <row r="117" spans="1:17" ht="15.6">
      <c r="A117" s="5" t="s">
        <v>145</v>
      </c>
      <c r="B117" s="67" t="s">
        <v>445</v>
      </c>
      <c r="C117" s="39" t="s">
        <v>347</v>
      </c>
      <c r="D117" s="19"/>
      <c r="E117" s="19">
        <v>9</v>
      </c>
      <c r="F117" s="19"/>
      <c r="G117" s="21">
        <f t="shared" si="8"/>
        <v>1.8</v>
      </c>
      <c r="H117" s="19">
        <v>10</v>
      </c>
      <c r="I117" s="19">
        <v>8</v>
      </c>
      <c r="J117" s="19"/>
      <c r="K117" s="19"/>
      <c r="L117" s="19"/>
      <c r="M117" s="19"/>
      <c r="N117" s="19"/>
      <c r="O117" s="19">
        <v>24</v>
      </c>
      <c r="P117" s="28"/>
      <c r="Q117" s="28"/>
    </row>
    <row r="118" spans="1:17" ht="18">
      <c r="A118" s="41" t="s">
        <v>11</v>
      </c>
      <c r="B118" s="66"/>
      <c r="C118" s="42"/>
      <c r="D118" s="43"/>
      <c r="E118" s="43"/>
      <c r="F118" s="43"/>
      <c r="G118" s="44"/>
      <c r="H118" s="43"/>
      <c r="I118" s="43"/>
      <c r="J118" s="43"/>
      <c r="K118" s="43"/>
      <c r="L118" s="43"/>
      <c r="M118" s="43"/>
      <c r="N118" s="43"/>
      <c r="O118" s="43"/>
      <c r="P118" s="45"/>
      <c r="Q118" s="45"/>
    </row>
    <row r="119" spans="1:17" ht="15.6">
      <c r="A119" s="5" t="s">
        <v>278</v>
      </c>
      <c r="B119" s="63" t="s">
        <v>393</v>
      </c>
      <c r="C119" s="39" t="s">
        <v>348</v>
      </c>
      <c r="D119" s="19">
        <v>51</v>
      </c>
      <c r="E119" s="19">
        <v>14</v>
      </c>
      <c r="F119" s="19">
        <v>9</v>
      </c>
      <c r="G119" s="21">
        <f>(E119/5)+(F119)+(D119/7)</f>
        <v>19.085714285714285</v>
      </c>
      <c r="H119" s="19">
        <v>14</v>
      </c>
      <c r="I119" s="19"/>
      <c r="J119" s="19"/>
      <c r="K119" s="19"/>
      <c r="L119" s="19"/>
      <c r="M119" s="19"/>
      <c r="N119" s="19"/>
      <c r="O119" s="19">
        <v>10</v>
      </c>
      <c r="P119" s="28"/>
      <c r="Q119" s="28"/>
    </row>
    <row r="120" spans="1:17" ht="15.6">
      <c r="A120" s="5" t="s">
        <v>276</v>
      </c>
      <c r="B120" s="63" t="s">
        <v>393</v>
      </c>
      <c r="C120" s="39" t="s">
        <v>346</v>
      </c>
      <c r="D120" s="19"/>
      <c r="E120" s="19">
        <v>14</v>
      </c>
      <c r="F120" s="19">
        <v>14</v>
      </c>
      <c r="G120" s="21">
        <f>(E120/5)+(F120)+(D120/7)</f>
        <v>16.8</v>
      </c>
      <c r="H120" s="19">
        <v>19</v>
      </c>
      <c r="I120" s="19"/>
      <c r="J120" s="19"/>
      <c r="K120" s="19"/>
      <c r="L120" s="19"/>
      <c r="M120" s="19"/>
      <c r="N120" s="19"/>
      <c r="O120" s="19"/>
      <c r="P120" s="28"/>
      <c r="Q120" s="28"/>
    </row>
    <row r="121" spans="1:17" ht="15.6">
      <c r="A121" s="4" t="s">
        <v>160</v>
      </c>
      <c r="B121" s="64" t="s">
        <v>446</v>
      </c>
      <c r="C121" s="39" t="s">
        <v>346</v>
      </c>
      <c r="D121" s="19">
        <v>42</v>
      </c>
      <c r="E121" s="19">
        <v>20</v>
      </c>
      <c r="F121" s="19">
        <v>6</v>
      </c>
      <c r="G121" s="21">
        <f>(E121/5)+(F121)+(D121/7)</f>
        <v>16</v>
      </c>
      <c r="H121" s="19"/>
      <c r="I121" s="19"/>
      <c r="J121" s="19"/>
      <c r="K121" s="19"/>
      <c r="L121" s="19"/>
      <c r="M121" s="19"/>
      <c r="N121" s="19"/>
      <c r="O121" s="19"/>
      <c r="P121" s="28"/>
      <c r="Q121" s="28"/>
    </row>
    <row r="122" spans="1:17" ht="15.6">
      <c r="A122" s="4" t="s">
        <v>312</v>
      </c>
      <c r="B122" s="64" t="s">
        <v>447</v>
      </c>
      <c r="C122" s="39" t="s">
        <v>347</v>
      </c>
      <c r="D122" s="19"/>
      <c r="E122" s="19">
        <v>10</v>
      </c>
      <c r="F122" s="19">
        <v>10</v>
      </c>
      <c r="G122" s="21">
        <f>(E122/5)+(F122)+(D122/7)</f>
        <v>12</v>
      </c>
      <c r="H122" s="19">
        <v>12</v>
      </c>
      <c r="I122" s="19"/>
      <c r="J122" s="19"/>
      <c r="K122" s="19"/>
      <c r="L122" s="19"/>
      <c r="M122" s="19"/>
      <c r="N122" s="19"/>
      <c r="O122" s="19"/>
      <c r="P122" s="28"/>
      <c r="Q122" s="28"/>
    </row>
    <row r="123" spans="1:17" ht="15.6">
      <c r="A123" s="15" t="s">
        <v>35</v>
      </c>
      <c r="B123" s="63" t="s">
        <v>448</v>
      </c>
      <c r="C123" s="34" t="s">
        <v>347</v>
      </c>
      <c r="D123" s="19">
        <v>12</v>
      </c>
      <c r="E123" s="19">
        <v>19</v>
      </c>
      <c r="F123" s="19">
        <v>6</v>
      </c>
      <c r="G123" s="21">
        <f t="shared" ref="G123:G143" si="10">(E123/5)+(F123)+(D123/7)</f>
        <v>11.514285714285714</v>
      </c>
      <c r="H123" s="19">
        <v>18</v>
      </c>
      <c r="I123" s="19">
        <v>21</v>
      </c>
      <c r="J123" s="19"/>
      <c r="K123" s="19"/>
      <c r="L123" s="19"/>
      <c r="M123" s="19">
        <v>10</v>
      </c>
      <c r="N123" s="19"/>
      <c r="O123" s="19"/>
      <c r="P123" s="28"/>
      <c r="Q123" s="28"/>
    </row>
    <row r="124" spans="1:17" ht="15.6">
      <c r="A124" s="4" t="s">
        <v>58</v>
      </c>
      <c r="B124" s="64" t="s">
        <v>397</v>
      </c>
      <c r="C124" s="39" t="s">
        <v>348</v>
      </c>
      <c r="D124" s="19"/>
      <c r="E124" s="19">
        <v>18</v>
      </c>
      <c r="F124" s="19">
        <v>6</v>
      </c>
      <c r="G124" s="21">
        <f t="shared" si="10"/>
        <v>9.6</v>
      </c>
      <c r="H124" s="19">
        <v>10</v>
      </c>
      <c r="I124" s="19">
        <v>13</v>
      </c>
      <c r="J124" s="19"/>
      <c r="K124" s="19"/>
      <c r="L124" s="19"/>
      <c r="M124" s="19"/>
      <c r="N124" s="19"/>
      <c r="O124" s="19"/>
      <c r="P124" s="28"/>
      <c r="Q124" s="28"/>
    </row>
    <row r="125" spans="1:17" ht="15.6">
      <c r="A125" s="4" t="s">
        <v>179</v>
      </c>
      <c r="B125" s="65" t="s">
        <v>449</v>
      </c>
      <c r="C125" s="39" t="s">
        <v>346</v>
      </c>
      <c r="D125" s="19">
        <v>28</v>
      </c>
      <c r="E125" s="19">
        <v>28</v>
      </c>
      <c r="F125" s="19"/>
      <c r="G125" s="21">
        <f>(E125/5)+(F125)+(D125/7)</f>
        <v>9.6</v>
      </c>
      <c r="H125" s="19">
        <v>20</v>
      </c>
      <c r="I125" s="19"/>
      <c r="J125" s="19"/>
      <c r="K125" s="19"/>
      <c r="L125" s="19"/>
      <c r="M125" s="19"/>
      <c r="N125" s="19"/>
      <c r="O125" s="19"/>
      <c r="P125" s="28"/>
      <c r="Q125" s="28"/>
    </row>
    <row r="126" spans="1:17" ht="15.6">
      <c r="A126" s="4" t="s">
        <v>22</v>
      </c>
      <c r="B126" s="65" t="s">
        <v>449</v>
      </c>
      <c r="C126" s="39" t="s">
        <v>348</v>
      </c>
      <c r="D126" s="19">
        <v>35</v>
      </c>
      <c r="E126" s="19">
        <v>18</v>
      </c>
      <c r="F126" s="19"/>
      <c r="G126" s="21">
        <f t="shared" si="10"/>
        <v>8.6</v>
      </c>
      <c r="H126" s="19">
        <v>15</v>
      </c>
      <c r="I126" s="19">
        <v>18</v>
      </c>
      <c r="J126" s="19"/>
      <c r="K126" s="19"/>
      <c r="L126" s="19"/>
      <c r="M126" s="19"/>
      <c r="N126" s="19"/>
      <c r="O126" s="19"/>
      <c r="P126" s="28"/>
      <c r="Q126" s="28"/>
    </row>
    <row r="127" spans="1:17" ht="15.6">
      <c r="A127" s="4" t="s">
        <v>181</v>
      </c>
      <c r="B127" s="65" t="s">
        <v>450</v>
      </c>
      <c r="C127" s="39" t="s">
        <v>347</v>
      </c>
      <c r="D127" s="19">
        <v>37</v>
      </c>
      <c r="E127" s="19">
        <v>14</v>
      </c>
      <c r="F127" s="19"/>
      <c r="G127" s="21">
        <f>(E127/5)+(F127)+(D127/7)</f>
        <v>8.0857142857142854</v>
      </c>
      <c r="H127" s="19">
        <v>13</v>
      </c>
      <c r="I127" s="19">
        <v>20</v>
      </c>
      <c r="J127" s="19"/>
      <c r="K127" s="19"/>
      <c r="L127" s="19"/>
      <c r="M127" s="19"/>
      <c r="N127" s="19"/>
      <c r="O127" s="19"/>
      <c r="P127" s="28"/>
      <c r="Q127" s="28"/>
    </row>
    <row r="128" spans="1:17" ht="15.6">
      <c r="A128" s="4" t="s">
        <v>182</v>
      </c>
      <c r="B128" s="65" t="s">
        <v>450</v>
      </c>
      <c r="C128" s="39" t="s">
        <v>346</v>
      </c>
      <c r="D128" s="19">
        <v>37</v>
      </c>
      <c r="E128" s="19">
        <v>14</v>
      </c>
      <c r="F128" s="19"/>
      <c r="G128" s="21">
        <f t="shared" si="10"/>
        <v>8.0857142857142854</v>
      </c>
      <c r="H128" s="19">
        <v>13</v>
      </c>
      <c r="I128" s="19">
        <v>20</v>
      </c>
      <c r="J128" s="19"/>
      <c r="K128" s="19"/>
      <c r="L128" s="19"/>
      <c r="M128" s="19"/>
      <c r="N128" s="19"/>
      <c r="O128" s="19"/>
      <c r="P128" s="28"/>
      <c r="Q128" s="28"/>
    </row>
    <row r="129" spans="1:17" ht="15.6">
      <c r="A129" s="4" t="s">
        <v>242</v>
      </c>
      <c r="B129" s="64" t="s">
        <v>451</v>
      </c>
      <c r="C129" s="39" t="s">
        <v>346</v>
      </c>
      <c r="D129" s="19">
        <v>34</v>
      </c>
      <c r="E129" s="19">
        <v>16</v>
      </c>
      <c r="F129" s="19"/>
      <c r="G129" s="21">
        <f>(E129/5)+(F129)+(D129/7)</f>
        <v>8.0571428571428569</v>
      </c>
      <c r="H129" s="19">
        <v>16</v>
      </c>
      <c r="I129" s="19"/>
      <c r="J129" s="19"/>
      <c r="K129" s="19"/>
      <c r="L129" s="19"/>
      <c r="M129" s="19"/>
      <c r="N129" s="19"/>
      <c r="O129" s="19"/>
      <c r="P129" s="28"/>
      <c r="Q129" s="28"/>
    </row>
    <row r="130" spans="1:17" ht="15.6">
      <c r="A130" s="4" t="s">
        <v>309</v>
      </c>
      <c r="B130" s="64" t="s">
        <v>395</v>
      </c>
      <c r="C130" s="39" t="s">
        <v>348</v>
      </c>
      <c r="D130" s="19">
        <v>44</v>
      </c>
      <c r="E130" s="19">
        <v>8</v>
      </c>
      <c r="F130" s="19"/>
      <c r="G130" s="21">
        <f>(E130/5)+(F130)+(D130/7)</f>
        <v>7.8857142857142861</v>
      </c>
      <c r="H130" s="19">
        <v>20</v>
      </c>
      <c r="I130" s="19">
        <v>8</v>
      </c>
      <c r="J130" s="19"/>
      <c r="K130" s="19"/>
      <c r="L130" s="19"/>
      <c r="M130" s="19"/>
      <c r="N130" s="19"/>
      <c r="O130" s="19"/>
      <c r="P130" s="28"/>
      <c r="Q130" s="28"/>
    </row>
    <row r="131" spans="1:17" ht="15.6">
      <c r="A131" s="4" t="s">
        <v>207</v>
      </c>
      <c r="B131" s="64" t="s">
        <v>452</v>
      </c>
      <c r="C131" s="39" t="s">
        <v>348</v>
      </c>
      <c r="D131" s="19">
        <v>22</v>
      </c>
      <c r="E131" s="19">
        <v>20</v>
      </c>
      <c r="F131" s="19"/>
      <c r="G131" s="21">
        <f>(E131/5)+(F131)+(D131/7)</f>
        <v>7.1428571428571423</v>
      </c>
      <c r="H131" s="19">
        <v>8</v>
      </c>
      <c r="I131" s="19">
        <v>8</v>
      </c>
      <c r="J131" s="19"/>
      <c r="K131" s="19"/>
      <c r="L131" s="19"/>
      <c r="M131" s="19"/>
      <c r="N131" s="19"/>
      <c r="O131" s="19"/>
      <c r="P131" s="28"/>
      <c r="Q131" s="28"/>
    </row>
    <row r="132" spans="1:17" ht="15.6">
      <c r="A132" s="4" t="s">
        <v>203</v>
      </c>
      <c r="B132" s="64" t="s">
        <v>386</v>
      </c>
      <c r="C132" s="39" t="s">
        <v>346</v>
      </c>
      <c r="D132" s="19">
        <v>40</v>
      </c>
      <c r="E132" s="19">
        <v>7</v>
      </c>
      <c r="F132" s="19"/>
      <c r="G132" s="21">
        <f t="shared" si="10"/>
        <v>7.1142857142857139</v>
      </c>
      <c r="H132" s="19">
        <v>8</v>
      </c>
      <c r="I132" s="19">
        <v>18</v>
      </c>
      <c r="J132" s="19"/>
      <c r="K132" s="19"/>
      <c r="L132" s="19"/>
      <c r="M132" s="19"/>
      <c r="N132" s="19"/>
      <c r="O132" s="19"/>
      <c r="P132" s="28"/>
      <c r="Q132" s="28"/>
    </row>
    <row r="133" spans="1:17" ht="15.6">
      <c r="A133" s="4" t="s">
        <v>218</v>
      </c>
      <c r="B133" s="64" t="s">
        <v>453</v>
      </c>
      <c r="C133" s="39" t="s">
        <v>346</v>
      </c>
      <c r="D133" s="19">
        <v>34</v>
      </c>
      <c r="E133" s="19">
        <v>8</v>
      </c>
      <c r="F133" s="19"/>
      <c r="G133" s="21">
        <f t="shared" si="10"/>
        <v>6.4571428571428573</v>
      </c>
      <c r="H133" s="19">
        <v>8</v>
      </c>
      <c r="I133" s="19"/>
      <c r="J133" s="19"/>
      <c r="K133" s="19"/>
      <c r="L133" s="19"/>
      <c r="M133" s="19"/>
      <c r="N133" s="19"/>
      <c r="O133" s="19"/>
      <c r="P133" s="28"/>
      <c r="Q133" s="28"/>
    </row>
    <row r="134" spans="1:17" ht="15.6">
      <c r="A134" s="4" t="s">
        <v>240</v>
      </c>
      <c r="B134" s="64" t="s">
        <v>454</v>
      </c>
      <c r="C134" s="39" t="s">
        <v>346</v>
      </c>
      <c r="D134" s="19">
        <v>19</v>
      </c>
      <c r="E134" s="19">
        <v>16</v>
      </c>
      <c r="F134" s="19"/>
      <c r="G134" s="21">
        <f>(E134/5)+(F134)+(D134/7)</f>
        <v>5.9142857142857146</v>
      </c>
      <c r="H134" s="19">
        <v>13</v>
      </c>
      <c r="I134" s="19">
        <v>16</v>
      </c>
      <c r="J134" s="19"/>
      <c r="K134" s="19"/>
      <c r="L134" s="19"/>
      <c r="M134" s="19"/>
      <c r="N134" s="19"/>
      <c r="O134" s="19"/>
      <c r="P134" s="28"/>
      <c r="Q134" s="28"/>
    </row>
    <row r="135" spans="1:17" ht="15.6">
      <c r="A135" s="4" t="s">
        <v>60</v>
      </c>
      <c r="B135" s="64" t="s">
        <v>405</v>
      </c>
      <c r="C135" s="39" t="s">
        <v>347</v>
      </c>
      <c r="D135" s="19">
        <v>13</v>
      </c>
      <c r="E135" s="19">
        <v>20</v>
      </c>
      <c r="F135" s="19"/>
      <c r="G135" s="21">
        <f>(E135/5)+(F135)+(D135/7)</f>
        <v>5.8571428571428577</v>
      </c>
      <c r="H135" s="19">
        <v>20</v>
      </c>
      <c r="I135" s="19">
        <v>10</v>
      </c>
      <c r="J135" s="19"/>
      <c r="K135" s="19"/>
      <c r="L135" s="19"/>
      <c r="M135" s="19"/>
      <c r="N135" s="19"/>
      <c r="O135" s="19"/>
      <c r="P135" s="28"/>
      <c r="Q135" s="28"/>
    </row>
    <row r="136" spans="1:17" ht="15.6">
      <c r="A136" s="4" t="s">
        <v>61</v>
      </c>
      <c r="B136" s="64" t="s">
        <v>409</v>
      </c>
      <c r="C136" s="39" t="s">
        <v>347</v>
      </c>
      <c r="D136" s="19">
        <v>18</v>
      </c>
      <c r="E136" s="19">
        <v>16</v>
      </c>
      <c r="F136" s="19"/>
      <c r="G136" s="21">
        <f>(E136/5)+(F136)+(D136/7)</f>
        <v>5.7714285714285722</v>
      </c>
      <c r="H136" s="19">
        <v>16</v>
      </c>
      <c r="I136" s="19">
        <v>10</v>
      </c>
      <c r="J136" s="19"/>
      <c r="K136" s="19"/>
      <c r="L136" s="19"/>
      <c r="M136" s="19"/>
      <c r="N136" s="19"/>
      <c r="O136" s="19"/>
      <c r="P136" s="28"/>
      <c r="Q136" s="28"/>
    </row>
    <row r="137" spans="1:17" ht="15.6">
      <c r="A137" s="4" t="s">
        <v>219</v>
      </c>
      <c r="B137" s="64" t="s">
        <v>453</v>
      </c>
      <c r="C137" s="39" t="s">
        <v>348</v>
      </c>
      <c r="D137" s="19">
        <v>19</v>
      </c>
      <c r="E137" s="19">
        <v>14</v>
      </c>
      <c r="F137" s="19"/>
      <c r="G137" s="21">
        <f>(E137/5)+(F137)+(D137/7)</f>
        <v>5.5142857142857142</v>
      </c>
      <c r="H137" s="19">
        <v>12</v>
      </c>
      <c r="I137" s="19">
        <v>15</v>
      </c>
      <c r="J137" s="19"/>
      <c r="K137" s="19"/>
      <c r="L137" s="19"/>
      <c r="M137" s="19"/>
      <c r="N137" s="19"/>
      <c r="O137" s="19"/>
      <c r="P137" s="28"/>
      <c r="Q137" s="28"/>
    </row>
    <row r="138" spans="1:17" ht="15.6">
      <c r="A138" s="4" t="s">
        <v>270</v>
      </c>
      <c r="B138" s="64" t="s">
        <v>455</v>
      </c>
      <c r="C138" s="39" t="s">
        <v>348</v>
      </c>
      <c r="D138" s="19"/>
      <c r="E138" s="19">
        <v>20</v>
      </c>
      <c r="F138" s="19"/>
      <c r="G138" s="21">
        <f t="shared" si="10"/>
        <v>4</v>
      </c>
      <c r="H138" s="19">
        <v>12</v>
      </c>
      <c r="I138" s="19">
        <v>13</v>
      </c>
      <c r="J138" s="19">
        <v>1</v>
      </c>
      <c r="K138" s="19"/>
      <c r="L138" s="19"/>
      <c r="M138" s="19"/>
      <c r="N138" s="19"/>
      <c r="O138" s="19"/>
      <c r="P138" s="28"/>
      <c r="Q138" s="28"/>
    </row>
    <row r="139" spans="1:17" ht="15.6">
      <c r="A139" s="4" t="s">
        <v>299</v>
      </c>
      <c r="B139" s="64" t="s">
        <v>456</v>
      </c>
      <c r="C139" s="39" t="s">
        <v>346</v>
      </c>
      <c r="D139" s="19"/>
      <c r="E139" s="19">
        <v>20</v>
      </c>
      <c r="F139" s="19"/>
      <c r="G139" s="21">
        <f t="shared" si="10"/>
        <v>4</v>
      </c>
      <c r="H139" s="19">
        <v>20</v>
      </c>
      <c r="I139" s="19"/>
      <c r="J139" s="19"/>
      <c r="K139" s="19"/>
      <c r="L139" s="19"/>
      <c r="M139" s="19">
        <v>5</v>
      </c>
      <c r="N139" s="19"/>
      <c r="O139" s="19">
        <v>10</v>
      </c>
      <c r="P139" s="28"/>
      <c r="Q139" s="28"/>
    </row>
    <row r="140" spans="1:17" ht="15.6">
      <c r="A140" s="4" t="s">
        <v>228</v>
      </c>
      <c r="B140" s="64" t="s">
        <v>423</v>
      </c>
      <c r="C140" s="39" t="s">
        <v>346</v>
      </c>
      <c r="D140" s="19">
        <v>26</v>
      </c>
      <c r="E140" s="19"/>
      <c r="F140" s="19"/>
      <c r="G140" s="21">
        <f>(E140/5)+(F140)+(D140/7)</f>
        <v>3.7142857142857144</v>
      </c>
      <c r="H140" s="19">
        <v>5</v>
      </c>
      <c r="I140" s="19">
        <v>25</v>
      </c>
      <c r="J140" s="19"/>
      <c r="K140" s="19"/>
      <c r="L140" s="19">
        <v>10</v>
      </c>
      <c r="M140" s="19"/>
      <c r="N140" s="19"/>
      <c r="O140" s="19"/>
      <c r="P140" s="28"/>
      <c r="Q140" s="28"/>
    </row>
    <row r="141" spans="1:17" ht="15.6">
      <c r="A141" s="4" t="s">
        <v>308</v>
      </c>
      <c r="B141" s="64" t="s">
        <v>395</v>
      </c>
      <c r="C141" s="39" t="s">
        <v>346</v>
      </c>
      <c r="D141" s="19"/>
      <c r="E141" s="19">
        <v>18</v>
      </c>
      <c r="F141" s="19"/>
      <c r="G141" s="21">
        <f t="shared" si="10"/>
        <v>3.6</v>
      </c>
      <c r="H141" s="19">
        <v>21</v>
      </c>
      <c r="I141" s="19">
        <v>12</v>
      </c>
      <c r="J141" s="19"/>
      <c r="K141" s="19"/>
      <c r="L141" s="19"/>
      <c r="M141" s="19"/>
      <c r="N141" s="19"/>
      <c r="O141" s="19"/>
      <c r="P141" s="28"/>
      <c r="Q141" s="28"/>
    </row>
    <row r="142" spans="1:17" ht="15.6">
      <c r="A142" s="6" t="s">
        <v>59</v>
      </c>
      <c r="B142" s="64" t="s">
        <v>407</v>
      </c>
      <c r="C142" s="34" t="s">
        <v>347</v>
      </c>
      <c r="D142" s="19"/>
      <c r="E142" s="19">
        <v>15</v>
      </c>
      <c r="F142" s="19"/>
      <c r="G142" s="21">
        <f t="shared" si="10"/>
        <v>3</v>
      </c>
      <c r="H142" s="19">
        <v>7</v>
      </c>
      <c r="I142" s="19">
        <v>20</v>
      </c>
      <c r="J142" s="19"/>
      <c r="K142" s="19"/>
      <c r="L142" s="19"/>
      <c r="M142" s="19"/>
      <c r="N142" s="19"/>
      <c r="O142" s="19"/>
      <c r="P142" s="28"/>
      <c r="Q142" s="28"/>
    </row>
    <row r="143" spans="1:17" ht="15.6">
      <c r="A143" s="4" t="s">
        <v>150</v>
      </c>
      <c r="B143" s="64" t="s">
        <v>415</v>
      </c>
      <c r="C143" s="39" t="s">
        <v>347</v>
      </c>
      <c r="D143" s="19"/>
      <c r="E143" s="19">
        <v>13</v>
      </c>
      <c r="F143" s="19"/>
      <c r="G143" s="21">
        <f t="shared" si="10"/>
        <v>2.6</v>
      </c>
      <c r="H143" s="19">
        <v>13</v>
      </c>
      <c r="I143" s="19">
        <v>10</v>
      </c>
      <c r="J143" s="19"/>
      <c r="K143" s="19"/>
      <c r="L143" s="19"/>
      <c r="M143" s="19"/>
      <c r="N143" s="19"/>
      <c r="O143" s="19">
        <v>10</v>
      </c>
      <c r="P143" s="28"/>
      <c r="Q143" s="28"/>
    </row>
    <row r="144" spans="1:17" ht="15.6">
      <c r="A144" s="4" t="s">
        <v>266</v>
      </c>
      <c r="B144" s="64" t="s">
        <v>388</v>
      </c>
      <c r="C144" s="39" t="s">
        <v>347</v>
      </c>
      <c r="D144" s="19"/>
      <c r="E144" s="19">
        <v>13</v>
      </c>
      <c r="F144" s="19"/>
      <c r="G144" s="21">
        <f>(E144/5)+(F144)+(D144/7)</f>
        <v>2.6</v>
      </c>
      <c r="H144" s="19">
        <v>20</v>
      </c>
      <c r="I144" s="19"/>
      <c r="J144" s="19">
        <v>1</v>
      </c>
      <c r="K144" s="19"/>
      <c r="L144" s="19"/>
      <c r="M144" s="19"/>
      <c r="N144" s="19"/>
      <c r="O144" s="19"/>
      <c r="P144" s="28"/>
      <c r="Q144" s="28"/>
    </row>
    <row r="145" spans="1:17" ht="15.6">
      <c r="A145" s="4" t="s">
        <v>457</v>
      </c>
      <c r="B145" s="64" t="s">
        <v>432</v>
      </c>
      <c r="C145" s="39" t="s">
        <v>346</v>
      </c>
      <c r="D145" s="19"/>
      <c r="E145" s="19">
        <v>12</v>
      </c>
      <c r="F145" s="19"/>
      <c r="G145" s="21">
        <f>(E145/5)+(F145)+(D145/7)</f>
        <v>2.4</v>
      </c>
      <c r="H145" s="19"/>
      <c r="I145" s="19">
        <v>28</v>
      </c>
      <c r="J145" s="19"/>
      <c r="K145" s="19"/>
      <c r="L145" s="19"/>
      <c r="M145" s="19"/>
      <c r="N145" s="19"/>
      <c r="O145" s="19"/>
      <c r="P145" s="28"/>
      <c r="Q145" s="28"/>
    </row>
    <row r="146" spans="1:17" ht="18">
      <c r="A146" s="41" t="s">
        <v>12</v>
      </c>
      <c r="B146" s="66"/>
      <c r="C146" s="42"/>
      <c r="D146" s="43"/>
      <c r="E146" s="43"/>
      <c r="F146" s="43"/>
      <c r="G146" s="44"/>
      <c r="H146" s="43"/>
      <c r="I146" s="43"/>
      <c r="J146" s="43"/>
      <c r="K146" s="43"/>
      <c r="L146" s="43"/>
      <c r="M146" s="43"/>
      <c r="N146" s="43"/>
      <c r="O146" s="43"/>
      <c r="P146" s="45"/>
      <c r="Q146" s="45"/>
    </row>
    <row r="147" spans="1:17" ht="15.6">
      <c r="A147" s="4" t="s">
        <v>184</v>
      </c>
      <c r="B147" s="65" t="s">
        <v>391</v>
      </c>
      <c r="C147" s="39" t="s">
        <v>347</v>
      </c>
      <c r="D147" s="19">
        <v>12</v>
      </c>
      <c r="E147" s="19">
        <v>15</v>
      </c>
      <c r="F147" s="19">
        <v>5</v>
      </c>
      <c r="G147" s="21">
        <f t="shared" ref="G147:G164" si="11">(E147/5)+(F147)+(D147/7)</f>
        <v>9.7142857142857135</v>
      </c>
      <c r="H147" s="19">
        <v>10</v>
      </c>
      <c r="I147" s="19"/>
      <c r="J147" s="19"/>
      <c r="K147" s="19"/>
      <c r="L147" s="19"/>
      <c r="M147" s="19"/>
      <c r="N147" s="19"/>
      <c r="O147" s="19"/>
      <c r="P147" s="28"/>
      <c r="Q147" s="28"/>
    </row>
    <row r="148" spans="1:17" ht="15.6">
      <c r="A148" s="4" t="s">
        <v>23</v>
      </c>
      <c r="B148" s="65" t="s">
        <v>378</v>
      </c>
      <c r="C148" s="39" t="s">
        <v>348</v>
      </c>
      <c r="D148" s="19">
        <v>29</v>
      </c>
      <c r="E148" s="19">
        <v>14</v>
      </c>
      <c r="F148" s="19"/>
      <c r="G148" s="21">
        <f t="shared" si="11"/>
        <v>6.9428571428571431</v>
      </c>
      <c r="H148" s="19">
        <v>9</v>
      </c>
      <c r="I148" s="19">
        <v>14</v>
      </c>
      <c r="J148" s="19"/>
      <c r="K148" s="19"/>
      <c r="L148" s="19"/>
      <c r="M148" s="19"/>
      <c r="N148" s="19"/>
      <c r="O148" s="19"/>
      <c r="P148" s="28"/>
      <c r="Q148" s="28"/>
    </row>
    <row r="149" spans="1:17" ht="15.6">
      <c r="A149" s="4" t="s">
        <v>209</v>
      </c>
      <c r="B149" s="64" t="s">
        <v>458</v>
      </c>
      <c r="C149" s="39" t="s">
        <v>348</v>
      </c>
      <c r="D149" s="19">
        <v>20</v>
      </c>
      <c r="E149" s="19">
        <v>18</v>
      </c>
      <c r="F149" s="19"/>
      <c r="G149" s="21">
        <f t="shared" si="11"/>
        <v>6.4571428571428573</v>
      </c>
      <c r="H149" s="19">
        <v>8</v>
      </c>
      <c r="I149" s="19"/>
      <c r="J149" s="19"/>
      <c r="K149" s="19"/>
      <c r="L149" s="19"/>
      <c r="M149" s="19"/>
      <c r="N149" s="19"/>
      <c r="O149" s="19"/>
      <c r="P149" s="28"/>
      <c r="Q149" s="28"/>
    </row>
    <row r="150" spans="1:17" ht="15.6">
      <c r="A150" s="4" t="s">
        <v>235</v>
      </c>
      <c r="B150" s="64" t="s">
        <v>439</v>
      </c>
      <c r="C150" s="39" t="s">
        <v>346</v>
      </c>
      <c r="D150" s="19">
        <v>26</v>
      </c>
      <c r="E150" s="19">
        <v>12</v>
      </c>
      <c r="F150" s="19"/>
      <c r="G150" s="21">
        <f t="shared" si="11"/>
        <v>6.1142857142857139</v>
      </c>
      <c r="H150" s="19">
        <v>10</v>
      </c>
      <c r="I150" s="19">
        <v>12</v>
      </c>
      <c r="J150" s="19"/>
      <c r="K150" s="19"/>
      <c r="L150" s="19"/>
      <c r="M150" s="19"/>
      <c r="N150" s="19"/>
      <c r="O150" s="19"/>
      <c r="P150" s="28"/>
      <c r="Q150" s="28"/>
    </row>
    <row r="151" spans="1:17" ht="15.6">
      <c r="A151" s="4" t="s">
        <v>263</v>
      </c>
      <c r="B151" s="64" t="s">
        <v>459</v>
      </c>
      <c r="C151" s="39" t="s">
        <v>346</v>
      </c>
      <c r="D151" s="19">
        <v>26</v>
      </c>
      <c r="E151" s="19">
        <v>12</v>
      </c>
      <c r="F151" s="19"/>
      <c r="G151" s="21">
        <f t="shared" si="11"/>
        <v>6.1142857142857139</v>
      </c>
      <c r="H151" s="19">
        <v>12</v>
      </c>
      <c r="I151" s="19">
        <v>9</v>
      </c>
      <c r="J151" s="19"/>
      <c r="K151" s="19"/>
      <c r="L151" s="19"/>
      <c r="M151" s="19"/>
      <c r="N151" s="19"/>
      <c r="O151" s="19"/>
      <c r="P151" s="28"/>
      <c r="Q151" s="28"/>
    </row>
    <row r="152" spans="1:17" ht="15.6">
      <c r="A152" s="4" t="s">
        <v>236</v>
      </c>
      <c r="B152" s="64" t="s">
        <v>439</v>
      </c>
      <c r="C152" s="39" t="s">
        <v>346</v>
      </c>
      <c r="D152" s="19">
        <v>18</v>
      </c>
      <c r="E152" s="19">
        <v>16</v>
      </c>
      <c r="F152" s="19"/>
      <c r="G152" s="21">
        <f t="shared" si="11"/>
        <v>5.7714285714285722</v>
      </c>
      <c r="H152" s="19">
        <v>5</v>
      </c>
      <c r="I152" s="19"/>
      <c r="J152" s="19"/>
      <c r="K152" s="19"/>
      <c r="L152" s="19"/>
      <c r="M152" s="19"/>
      <c r="N152" s="19"/>
      <c r="O152" s="19">
        <v>18</v>
      </c>
      <c r="P152" s="28"/>
      <c r="Q152" s="28"/>
    </row>
    <row r="153" spans="1:17" ht="15.6">
      <c r="A153" s="4" t="s">
        <v>57</v>
      </c>
      <c r="B153" s="64" t="s">
        <v>430</v>
      </c>
      <c r="C153" s="39" t="s">
        <v>347</v>
      </c>
      <c r="D153" s="19">
        <v>20</v>
      </c>
      <c r="E153" s="19">
        <v>14</v>
      </c>
      <c r="F153" s="19"/>
      <c r="G153" s="21">
        <f t="shared" si="11"/>
        <v>5.6571428571428566</v>
      </c>
      <c r="H153" s="19">
        <v>14</v>
      </c>
      <c r="I153" s="19"/>
      <c r="J153" s="19"/>
      <c r="K153" s="19"/>
      <c r="L153" s="19"/>
      <c r="M153" s="19"/>
      <c r="N153" s="19"/>
      <c r="O153" s="19"/>
      <c r="P153" s="28"/>
      <c r="Q153" s="28"/>
    </row>
    <row r="154" spans="1:17" ht="15.6">
      <c r="A154" s="4" t="s">
        <v>326</v>
      </c>
      <c r="B154" s="64" t="s">
        <v>460</v>
      </c>
      <c r="C154" s="39" t="s">
        <v>346</v>
      </c>
      <c r="D154" s="19">
        <v>27</v>
      </c>
      <c r="E154" s="19">
        <v>9</v>
      </c>
      <c r="F154" s="19"/>
      <c r="G154" s="21">
        <f t="shared" si="11"/>
        <v>5.6571428571428575</v>
      </c>
      <c r="H154" s="19">
        <v>9</v>
      </c>
      <c r="I154" s="19"/>
      <c r="J154" s="19"/>
      <c r="K154" s="19"/>
      <c r="L154" s="19"/>
      <c r="M154" s="19"/>
      <c r="N154" s="19"/>
      <c r="O154" s="19"/>
      <c r="P154" s="28"/>
      <c r="Q154" s="28"/>
    </row>
    <row r="155" spans="1:17" ht="15.6">
      <c r="A155" s="4" t="s">
        <v>322</v>
      </c>
      <c r="B155" s="64" t="s">
        <v>461</v>
      </c>
      <c r="C155" s="39" t="s">
        <v>348</v>
      </c>
      <c r="D155" s="19">
        <v>37</v>
      </c>
      <c r="E155" s="19"/>
      <c r="F155" s="19"/>
      <c r="G155" s="21">
        <f t="shared" si="11"/>
        <v>5.2857142857142856</v>
      </c>
      <c r="H155" s="19"/>
      <c r="I155" s="19"/>
      <c r="J155" s="19"/>
      <c r="K155" s="19"/>
      <c r="L155" s="19"/>
      <c r="M155" s="19"/>
      <c r="N155" s="19"/>
      <c r="O155" s="19"/>
      <c r="P155" s="28"/>
      <c r="Q155" s="28"/>
    </row>
    <row r="156" spans="1:17" ht="15.6">
      <c r="A156" s="4" t="s">
        <v>206</v>
      </c>
      <c r="B156" s="64" t="s">
        <v>452</v>
      </c>
      <c r="C156" s="39" t="s">
        <v>346</v>
      </c>
      <c r="D156" s="19">
        <v>22</v>
      </c>
      <c r="E156" s="19">
        <v>9</v>
      </c>
      <c r="F156" s="19"/>
      <c r="G156" s="21">
        <f t="shared" si="11"/>
        <v>4.9428571428571431</v>
      </c>
      <c r="H156" s="19">
        <v>6</v>
      </c>
      <c r="I156" s="19"/>
      <c r="J156" s="19"/>
      <c r="K156" s="19"/>
      <c r="L156" s="19"/>
      <c r="M156" s="19"/>
      <c r="N156" s="19"/>
      <c r="O156" s="19"/>
      <c r="P156" s="28"/>
      <c r="Q156" s="28"/>
    </row>
    <row r="157" spans="1:17" ht="15.6">
      <c r="A157" s="4" t="s">
        <v>462</v>
      </c>
      <c r="B157" s="64" t="s">
        <v>463</v>
      </c>
      <c r="C157" s="39" t="s">
        <v>348</v>
      </c>
      <c r="D157" s="19">
        <v>25</v>
      </c>
      <c r="E157" s="19">
        <v>6</v>
      </c>
      <c r="F157" s="19"/>
      <c r="G157" s="21">
        <f t="shared" si="11"/>
        <v>4.7714285714285714</v>
      </c>
      <c r="H157" s="19"/>
      <c r="I157" s="19">
        <v>6</v>
      </c>
      <c r="J157" s="19"/>
      <c r="K157" s="19"/>
      <c r="L157" s="19"/>
      <c r="M157" s="19"/>
      <c r="N157" s="19"/>
      <c r="O157" s="19"/>
      <c r="P157" s="28"/>
      <c r="Q157" s="28"/>
    </row>
    <row r="158" spans="1:17" ht="15.6">
      <c r="A158" s="15" t="s">
        <v>28</v>
      </c>
      <c r="B158" s="63" t="s">
        <v>464</v>
      </c>
      <c r="C158" s="34" t="s">
        <v>347</v>
      </c>
      <c r="D158" s="19">
        <v>18</v>
      </c>
      <c r="E158" s="19">
        <v>10</v>
      </c>
      <c r="F158" s="19"/>
      <c r="G158" s="21">
        <f t="shared" si="11"/>
        <v>4.5714285714285712</v>
      </c>
      <c r="H158" s="19">
        <v>15</v>
      </c>
      <c r="I158" s="19">
        <v>22</v>
      </c>
      <c r="J158" s="19"/>
      <c r="K158" s="19"/>
      <c r="L158" s="19"/>
      <c r="M158" s="19">
        <v>7</v>
      </c>
      <c r="N158" s="19"/>
      <c r="O158" s="19"/>
      <c r="P158" s="28"/>
      <c r="Q158" s="28"/>
    </row>
    <row r="159" spans="1:17" ht="15.6">
      <c r="A159" s="4" t="s">
        <v>211</v>
      </c>
      <c r="B159" s="64" t="s">
        <v>465</v>
      </c>
      <c r="C159" s="39" t="s">
        <v>346</v>
      </c>
      <c r="D159" s="19">
        <v>20</v>
      </c>
      <c r="E159" s="19">
        <v>9</v>
      </c>
      <c r="F159" s="19"/>
      <c r="G159" s="21">
        <f t="shared" si="11"/>
        <v>4.6571428571428575</v>
      </c>
      <c r="H159" s="19">
        <v>8</v>
      </c>
      <c r="I159" s="19">
        <v>14</v>
      </c>
      <c r="J159" s="19"/>
      <c r="K159" s="19"/>
      <c r="L159" s="19"/>
      <c r="M159" s="19"/>
      <c r="N159" s="19"/>
      <c r="O159" s="19"/>
      <c r="P159" s="28"/>
      <c r="Q159" s="28"/>
    </row>
    <row r="160" spans="1:17" ht="15.6">
      <c r="A160" s="4" t="s">
        <v>310</v>
      </c>
      <c r="B160" s="64" t="s">
        <v>387</v>
      </c>
      <c r="C160" s="39" t="s">
        <v>348</v>
      </c>
      <c r="D160" s="19">
        <v>12</v>
      </c>
      <c r="E160" s="19">
        <v>10</v>
      </c>
      <c r="F160" s="19"/>
      <c r="G160" s="21">
        <f t="shared" si="11"/>
        <v>3.7142857142857144</v>
      </c>
      <c r="H160" s="19">
        <v>10</v>
      </c>
      <c r="I160" s="19">
        <v>10</v>
      </c>
      <c r="J160" s="19"/>
      <c r="K160" s="19"/>
      <c r="L160" s="19"/>
      <c r="M160" s="19">
        <v>10</v>
      </c>
      <c r="N160" s="19"/>
      <c r="O160" s="19"/>
      <c r="P160" s="28"/>
      <c r="Q160" s="28"/>
    </row>
    <row r="161" spans="1:17" ht="15.6">
      <c r="A161" s="4" t="s">
        <v>307</v>
      </c>
      <c r="B161" s="64" t="s">
        <v>395</v>
      </c>
      <c r="C161" s="39" t="s">
        <v>346</v>
      </c>
      <c r="D161" s="19">
        <v>11</v>
      </c>
      <c r="E161" s="19">
        <v>10</v>
      </c>
      <c r="F161" s="19"/>
      <c r="G161" s="21">
        <f t="shared" si="11"/>
        <v>3.5714285714285712</v>
      </c>
      <c r="H161" s="19">
        <v>15</v>
      </c>
      <c r="I161" s="19">
        <v>9</v>
      </c>
      <c r="J161" s="19"/>
      <c r="K161" s="19"/>
      <c r="L161" s="19"/>
      <c r="M161" s="19"/>
      <c r="N161" s="19"/>
      <c r="O161" s="19"/>
      <c r="P161" s="28"/>
      <c r="Q161" s="28"/>
    </row>
    <row r="162" spans="1:17" ht="15.6">
      <c r="A162" s="4" t="s">
        <v>220</v>
      </c>
      <c r="B162" s="64" t="s">
        <v>466</v>
      </c>
      <c r="C162" s="39" t="s">
        <v>347</v>
      </c>
      <c r="D162" s="19"/>
      <c r="E162" s="19">
        <v>10</v>
      </c>
      <c r="F162" s="19"/>
      <c r="G162" s="21">
        <f t="shared" si="11"/>
        <v>2</v>
      </c>
      <c r="H162" s="19">
        <v>9</v>
      </c>
      <c r="I162" s="19"/>
      <c r="J162" s="19"/>
      <c r="K162" s="19"/>
      <c r="L162" s="19"/>
      <c r="M162" s="19"/>
      <c r="N162" s="19"/>
      <c r="O162" s="19"/>
      <c r="P162" s="28"/>
      <c r="Q162" s="28"/>
    </row>
    <row r="163" spans="1:17" ht="15.6">
      <c r="A163" s="4" t="s">
        <v>337</v>
      </c>
      <c r="B163" s="65" t="s">
        <v>467</v>
      </c>
      <c r="C163" s="39" t="s">
        <v>347</v>
      </c>
      <c r="D163" s="19"/>
      <c r="E163" s="19">
        <v>10</v>
      </c>
      <c r="F163" s="19"/>
      <c r="G163" s="21">
        <f t="shared" si="11"/>
        <v>2</v>
      </c>
      <c r="H163" s="19">
        <v>10</v>
      </c>
      <c r="I163" s="19"/>
      <c r="J163" s="19"/>
      <c r="K163" s="19"/>
      <c r="L163" s="19"/>
      <c r="M163" s="19"/>
      <c r="N163" s="19"/>
      <c r="O163" s="19"/>
      <c r="P163" s="28"/>
      <c r="Q163" s="28"/>
    </row>
    <row r="164" spans="1:17" ht="15.6">
      <c r="A164" s="6" t="s">
        <v>84</v>
      </c>
      <c r="B164" s="64" t="s">
        <v>453</v>
      </c>
      <c r="C164" s="34" t="s">
        <v>347</v>
      </c>
      <c r="D164" s="19"/>
      <c r="E164" s="19"/>
      <c r="F164" s="19"/>
      <c r="G164" s="21">
        <f t="shared" si="11"/>
        <v>0</v>
      </c>
      <c r="H164" s="19"/>
      <c r="I164" s="19">
        <v>17</v>
      </c>
      <c r="J164" s="19"/>
      <c r="K164" s="19"/>
      <c r="L164" s="19"/>
      <c r="M164" s="19"/>
      <c r="N164" s="19"/>
      <c r="O164" s="19"/>
      <c r="P164" s="28"/>
      <c r="Q164" s="28"/>
    </row>
    <row r="165" spans="1:17" ht="15.6">
      <c r="A165" s="5" t="s">
        <v>144</v>
      </c>
      <c r="B165" s="67" t="s">
        <v>468</v>
      </c>
      <c r="C165" s="39" t="s">
        <v>347</v>
      </c>
      <c r="D165" s="19"/>
      <c r="E165" s="19"/>
      <c r="F165" s="19"/>
      <c r="G165" s="21">
        <f t="shared" ref="G165:G166" si="12">(E165/5)+(F165)+(D165/7)</f>
        <v>0</v>
      </c>
      <c r="H165" s="19">
        <v>10</v>
      </c>
      <c r="I165" s="19"/>
      <c r="J165" s="19"/>
      <c r="K165" s="19"/>
      <c r="L165" s="19"/>
      <c r="M165" s="19"/>
      <c r="N165" s="19"/>
      <c r="O165" s="19">
        <v>24</v>
      </c>
      <c r="P165" s="28"/>
      <c r="Q165" s="28"/>
    </row>
    <row r="166" spans="1:17" ht="15.6">
      <c r="A166" s="4" t="s">
        <v>143</v>
      </c>
      <c r="B166" s="64" t="s">
        <v>469</v>
      </c>
      <c r="C166" s="39" t="s">
        <v>347</v>
      </c>
      <c r="D166" s="19"/>
      <c r="E166" s="19"/>
      <c r="F166" s="19"/>
      <c r="G166" s="21">
        <f t="shared" si="12"/>
        <v>0</v>
      </c>
      <c r="H166" s="19">
        <v>10</v>
      </c>
      <c r="I166" s="19"/>
      <c r="J166" s="19"/>
      <c r="K166" s="19"/>
      <c r="L166" s="19"/>
      <c r="M166" s="19"/>
      <c r="N166" s="19"/>
      <c r="O166" s="19">
        <v>18</v>
      </c>
      <c r="P166" s="28"/>
      <c r="Q166" s="28"/>
    </row>
    <row r="167" spans="1:17" ht="18">
      <c r="A167" s="41" t="s">
        <v>6</v>
      </c>
      <c r="B167" s="66"/>
      <c r="C167" s="42"/>
      <c r="D167" s="43"/>
      <c r="E167" s="43"/>
      <c r="F167" s="43"/>
      <c r="G167" s="44"/>
      <c r="H167" s="43"/>
      <c r="I167" s="43"/>
      <c r="J167" s="43"/>
      <c r="K167" s="43"/>
      <c r="L167" s="43"/>
      <c r="M167" s="43"/>
      <c r="N167" s="43"/>
      <c r="O167" s="43"/>
      <c r="P167" s="45"/>
      <c r="Q167" s="45"/>
    </row>
    <row r="168" spans="1:17" ht="15.6">
      <c r="A168" s="5" t="s">
        <v>191</v>
      </c>
      <c r="B168" s="65" t="s">
        <v>378</v>
      </c>
      <c r="C168" s="39" t="s">
        <v>158</v>
      </c>
      <c r="D168" s="19">
        <v>44</v>
      </c>
      <c r="E168" s="19">
        <v>11</v>
      </c>
      <c r="F168" s="19"/>
      <c r="G168" s="21">
        <f>(E168/5)+(F168)+(D168/7)</f>
        <v>8.4857142857142858</v>
      </c>
      <c r="H168" s="19">
        <v>5</v>
      </c>
      <c r="I168" s="19">
        <v>6</v>
      </c>
      <c r="J168" s="19"/>
      <c r="K168" s="19"/>
      <c r="L168" s="19"/>
      <c r="M168" s="19"/>
      <c r="N168" s="19"/>
      <c r="O168" s="19"/>
      <c r="P168" s="28"/>
      <c r="Q168" s="28"/>
    </row>
    <row r="169" spans="1:17" ht="15.6">
      <c r="A169" s="5" t="s">
        <v>292</v>
      </c>
      <c r="B169" s="63" t="s">
        <v>470</v>
      </c>
      <c r="C169" s="39" t="s">
        <v>158</v>
      </c>
      <c r="D169" s="19">
        <v>34</v>
      </c>
      <c r="E169" s="19">
        <v>7</v>
      </c>
      <c r="F169" s="19"/>
      <c r="G169" s="21">
        <f>(E169/5)+(F169)+(D169/7)</f>
        <v>6.2571428571428562</v>
      </c>
      <c r="H169" s="19">
        <v>7</v>
      </c>
      <c r="I169" s="19"/>
      <c r="J169" s="19"/>
      <c r="K169" s="19"/>
      <c r="L169" s="19"/>
      <c r="M169" s="19"/>
      <c r="N169" s="19"/>
      <c r="O169" s="19"/>
      <c r="P169" s="28"/>
      <c r="Q169" s="28"/>
    </row>
    <row r="170" spans="1:17" ht="15.6">
      <c r="A170" s="4" t="s">
        <v>189</v>
      </c>
      <c r="B170" s="65" t="s">
        <v>391</v>
      </c>
      <c r="C170" s="39" t="s">
        <v>158</v>
      </c>
      <c r="D170" s="19">
        <v>22</v>
      </c>
      <c r="E170" s="19"/>
      <c r="F170" s="19">
        <v>3</v>
      </c>
      <c r="G170" s="21">
        <f>(E170/5)+(F170)+(D170/7)</f>
        <v>6.1428571428571423</v>
      </c>
      <c r="H170" s="19"/>
      <c r="I170" s="19"/>
      <c r="J170" s="19"/>
      <c r="K170" s="19"/>
      <c r="L170" s="19"/>
      <c r="M170" s="19"/>
      <c r="N170" s="19"/>
      <c r="O170" s="19"/>
      <c r="P170" s="28"/>
      <c r="Q170" s="28"/>
    </row>
    <row r="171" spans="1:17" ht="15.6">
      <c r="A171" s="4" t="s">
        <v>42</v>
      </c>
      <c r="B171" s="69" t="s">
        <v>471</v>
      </c>
      <c r="C171" s="39" t="s">
        <v>158</v>
      </c>
      <c r="D171" s="19"/>
      <c r="E171" s="19">
        <v>10</v>
      </c>
      <c r="F171" s="19">
        <v>4</v>
      </c>
      <c r="G171" s="21">
        <f t="shared" ref="G171:G183" si="13">(E171/5)+(F171)+(D171/7)</f>
        <v>6</v>
      </c>
      <c r="H171" s="19">
        <v>10</v>
      </c>
      <c r="I171" s="19"/>
      <c r="J171" s="19"/>
      <c r="K171" s="19"/>
      <c r="L171" s="19"/>
      <c r="M171" s="19"/>
      <c r="N171" s="19"/>
      <c r="O171" s="19"/>
      <c r="P171" s="28"/>
      <c r="Q171" s="28"/>
    </row>
    <row r="172" spans="1:17" ht="15.6">
      <c r="A172" s="4" t="s">
        <v>43</v>
      </c>
      <c r="B172" s="64" t="s">
        <v>380</v>
      </c>
      <c r="C172" s="39" t="s">
        <v>158</v>
      </c>
      <c r="D172" s="19"/>
      <c r="E172" s="19">
        <v>14</v>
      </c>
      <c r="F172" s="19">
        <v>3</v>
      </c>
      <c r="G172" s="21">
        <f t="shared" si="13"/>
        <v>5.8</v>
      </c>
      <c r="H172" s="19">
        <v>8</v>
      </c>
      <c r="I172" s="19"/>
      <c r="J172" s="19"/>
      <c r="K172" s="19"/>
      <c r="L172" s="19"/>
      <c r="M172" s="19"/>
      <c r="N172" s="19"/>
      <c r="O172" s="19"/>
      <c r="P172" s="28"/>
      <c r="Q172" s="28"/>
    </row>
    <row r="173" spans="1:17" ht="15.6">
      <c r="A173" s="4" t="s">
        <v>44</v>
      </c>
      <c r="B173" s="64" t="s">
        <v>400</v>
      </c>
      <c r="C173" s="39" t="s">
        <v>158</v>
      </c>
      <c r="D173" s="19">
        <v>33</v>
      </c>
      <c r="E173" s="19"/>
      <c r="F173" s="19"/>
      <c r="G173" s="21">
        <f t="shared" si="13"/>
        <v>4.7142857142857144</v>
      </c>
      <c r="H173" s="19">
        <v>7</v>
      </c>
      <c r="I173" s="19">
        <v>6</v>
      </c>
      <c r="J173" s="19"/>
      <c r="K173" s="19"/>
      <c r="L173" s="19"/>
      <c r="M173" s="19"/>
      <c r="N173" s="19"/>
      <c r="O173" s="19"/>
      <c r="P173" s="28"/>
      <c r="Q173" s="28"/>
    </row>
    <row r="174" spans="1:17" ht="15.6">
      <c r="A174" s="5" t="s">
        <v>281</v>
      </c>
      <c r="B174" s="63" t="s">
        <v>464</v>
      </c>
      <c r="C174" s="39" t="s">
        <v>158</v>
      </c>
      <c r="D174" s="19">
        <v>18</v>
      </c>
      <c r="E174" s="19">
        <v>10</v>
      </c>
      <c r="F174" s="19"/>
      <c r="G174" s="21">
        <f>(E174/5)+(F174)+(D174/7)</f>
        <v>4.5714285714285712</v>
      </c>
      <c r="H174" s="19">
        <v>9</v>
      </c>
      <c r="I174" s="19">
        <v>10</v>
      </c>
      <c r="J174" s="19"/>
      <c r="K174" s="19"/>
      <c r="L174" s="19"/>
      <c r="M174" s="19"/>
      <c r="N174" s="19"/>
      <c r="O174" s="19"/>
      <c r="P174" s="28"/>
      <c r="Q174" s="28"/>
    </row>
    <row r="175" spans="1:17" ht="15.6">
      <c r="A175" s="4" t="s">
        <v>298</v>
      </c>
      <c r="B175" s="64" t="s">
        <v>456</v>
      </c>
      <c r="C175" s="39" t="s">
        <v>158</v>
      </c>
      <c r="D175" s="19">
        <v>20</v>
      </c>
      <c r="E175" s="19">
        <v>7</v>
      </c>
      <c r="F175" s="19"/>
      <c r="G175" s="21">
        <f>(E175/5)+(F175)+(D175/7)</f>
        <v>4.2571428571428571</v>
      </c>
      <c r="H175" s="19">
        <v>8</v>
      </c>
      <c r="I175" s="19"/>
      <c r="J175" s="19"/>
      <c r="K175" s="19"/>
      <c r="L175" s="19"/>
      <c r="M175" s="19"/>
      <c r="N175" s="19"/>
      <c r="O175" s="19"/>
      <c r="P175" s="28"/>
      <c r="Q175" s="28"/>
    </row>
    <row r="176" spans="1:17" ht="15.6">
      <c r="A176" s="4" t="s">
        <v>321</v>
      </c>
      <c r="B176" s="64" t="s">
        <v>472</v>
      </c>
      <c r="C176" s="39" t="s">
        <v>158</v>
      </c>
      <c r="D176" s="19">
        <v>15</v>
      </c>
      <c r="E176" s="19">
        <v>9</v>
      </c>
      <c r="F176" s="19"/>
      <c r="G176" s="21">
        <f>(E176/5)+(F176)+(D176/7)</f>
        <v>3.9428571428571431</v>
      </c>
      <c r="H176" s="19">
        <v>9</v>
      </c>
      <c r="I176" s="19">
        <v>8</v>
      </c>
      <c r="J176" s="19"/>
      <c r="K176" s="19"/>
      <c r="L176" s="19"/>
      <c r="M176" s="19"/>
      <c r="N176" s="19"/>
      <c r="O176" s="19"/>
      <c r="P176" s="28"/>
      <c r="Q176" s="28"/>
    </row>
    <row r="177" spans="1:17" ht="15.6">
      <c r="A177" s="5" t="s">
        <v>14</v>
      </c>
      <c r="B177" s="65" t="s">
        <v>473</v>
      </c>
      <c r="C177" s="39" t="s">
        <v>158</v>
      </c>
      <c r="D177" s="19"/>
      <c r="E177" s="19">
        <v>16</v>
      </c>
      <c r="F177" s="19"/>
      <c r="G177" s="21">
        <f t="shared" si="13"/>
        <v>3.2</v>
      </c>
      <c r="H177" s="19">
        <v>10</v>
      </c>
      <c r="I177" s="19">
        <v>8</v>
      </c>
      <c r="J177" s="19"/>
      <c r="K177" s="19"/>
      <c r="L177" s="19"/>
      <c r="M177" s="19"/>
      <c r="N177" s="19"/>
      <c r="O177" s="19"/>
      <c r="P177" s="28"/>
      <c r="Q177" s="28"/>
    </row>
    <row r="178" spans="1:17" ht="15.6">
      <c r="A178" s="4" t="s">
        <v>315</v>
      </c>
      <c r="B178" s="64" t="s">
        <v>381</v>
      </c>
      <c r="C178" s="39" t="s">
        <v>158</v>
      </c>
      <c r="D178" s="19">
        <v>9</v>
      </c>
      <c r="E178" s="19">
        <v>8</v>
      </c>
      <c r="F178" s="19"/>
      <c r="G178" s="21">
        <f>(E178/5)+(F178)+(D178/7)</f>
        <v>2.8857142857142861</v>
      </c>
      <c r="H178" s="19">
        <v>8</v>
      </c>
      <c r="I178" s="19"/>
      <c r="J178" s="19">
        <v>1</v>
      </c>
      <c r="K178" s="19"/>
      <c r="L178" s="19"/>
      <c r="M178" s="19"/>
      <c r="N178" s="19"/>
      <c r="O178" s="19"/>
      <c r="P178" s="28"/>
      <c r="Q178" s="28"/>
    </row>
    <row r="179" spans="1:17" ht="43.2">
      <c r="A179" s="5" t="s">
        <v>512</v>
      </c>
      <c r="B179" s="65" t="s">
        <v>416</v>
      </c>
      <c r="C179" s="39" t="s">
        <v>158</v>
      </c>
      <c r="D179" s="19"/>
      <c r="E179" s="19">
        <v>10</v>
      </c>
      <c r="F179" s="19"/>
      <c r="G179" s="21">
        <f>(E179/5)+(F179)+(D179/7)</f>
        <v>2</v>
      </c>
      <c r="H179" s="19">
        <v>10</v>
      </c>
      <c r="I179" s="19">
        <v>9</v>
      </c>
      <c r="J179" s="19"/>
      <c r="K179" s="19"/>
      <c r="L179" s="19"/>
      <c r="M179" s="19"/>
      <c r="N179" s="19"/>
      <c r="O179" s="19"/>
      <c r="P179" s="28" t="s">
        <v>513</v>
      </c>
      <c r="Q179" s="28"/>
    </row>
    <row r="180" spans="1:17" ht="15.6">
      <c r="A180" s="4" t="s">
        <v>45</v>
      </c>
      <c r="B180" s="64" t="s">
        <v>474</v>
      </c>
      <c r="C180" s="39" t="s">
        <v>158</v>
      </c>
      <c r="D180" s="19"/>
      <c r="E180" s="19">
        <v>10</v>
      </c>
      <c r="F180" s="19"/>
      <c r="G180" s="21">
        <f t="shared" si="13"/>
        <v>2</v>
      </c>
      <c r="H180" s="19">
        <v>6</v>
      </c>
      <c r="I180" s="19">
        <v>7</v>
      </c>
      <c r="J180" s="19"/>
      <c r="K180" s="19"/>
      <c r="L180" s="19"/>
      <c r="M180" s="19"/>
      <c r="N180" s="19"/>
      <c r="O180" s="19">
        <v>10</v>
      </c>
      <c r="P180" s="28"/>
      <c r="Q180" s="28"/>
    </row>
    <row r="181" spans="1:17" ht="15.6">
      <c r="A181" s="4" t="s">
        <v>250</v>
      </c>
      <c r="B181" s="64" t="s">
        <v>463</v>
      </c>
      <c r="C181" s="39" t="s">
        <v>158</v>
      </c>
      <c r="D181" s="19"/>
      <c r="E181" s="19">
        <v>7</v>
      </c>
      <c r="F181" s="19"/>
      <c r="G181" s="21">
        <f>(E181/5)+(F181)+(D181/7)</f>
        <v>1.4</v>
      </c>
      <c r="H181" s="19"/>
      <c r="I181" s="19">
        <v>6</v>
      </c>
      <c r="J181" s="19">
        <v>1</v>
      </c>
      <c r="K181" s="19"/>
      <c r="L181" s="19"/>
      <c r="M181" s="19"/>
      <c r="N181" s="19"/>
      <c r="O181" s="19"/>
      <c r="P181" s="28"/>
      <c r="Q181" s="28"/>
    </row>
    <row r="182" spans="1:17" ht="15.6">
      <c r="A182" s="4" t="s">
        <v>319</v>
      </c>
      <c r="B182" s="64" t="s">
        <v>475</v>
      </c>
      <c r="C182" s="39" t="s">
        <v>158</v>
      </c>
      <c r="D182" s="19"/>
      <c r="E182" s="19">
        <v>9</v>
      </c>
      <c r="F182" s="19"/>
      <c r="G182" s="21">
        <f>(E182/5)+(F182)+(D182/7)</f>
        <v>1.8</v>
      </c>
      <c r="H182" s="19">
        <v>9</v>
      </c>
      <c r="I182" s="19">
        <v>8</v>
      </c>
      <c r="J182" s="19">
        <v>1</v>
      </c>
      <c r="K182" s="19"/>
      <c r="L182" s="19"/>
      <c r="M182" s="19"/>
      <c r="N182" s="19"/>
      <c r="O182" s="19"/>
      <c r="P182" s="28"/>
      <c r="Q182" s="28"/>
    </row>
    <row r="183" spans="1:17" ht="15.6">
      <c r="A183" s="4" t="s">
        <v>294</v>
      </c>
      <c r="B183" s="64" t="s">
        <v>420</v>
      </c>
      <c r="C183" s="39" t="s">
        <v>158</v>
      </c>
      <c r="D183" s="19"/>
      <c r="E183" s="19">
        <v>5</v>
      </c>
      <c r="F183" s="19"/>
      <c r="G183" s="21">
        <f t="shared" si="13"/>
        <v>1</v>
      </c>
      <c r="H183" s="19">
        <v>5</v>
      </c>
      <c r="I183" s="19">
        <v>15</v>
      </c>
      <c r="J183" s="19"/>
      <c r="K183" s="19"/>
      <c r="L183" s="19"/>
      <c r="M183" s="19"/>
      <c r="N183" s="19"/>
      <c r="O183" s="19"/>
      <c r="P183" s="28"/>
      <c r="Q183" s="28"/>
    </row>
    <row r="184" spans="1:17" ht="15.6">
      <c r="A184" s="4" t="s">
        <v>132</v>
      </c>
      <c r="B184" s="70" t="s">
        <v>503</v>
      </c>
      <c r="C184" s="39" t="s">
        <v>158</v>
      </c>
      <c r="D184" s="19"/>
      <c r="E184" s="19"/>
      <c r="F184" s="19"/>
      <c r="G184" s="21">
        <f>(E184/5)+(F184)+(D184/7)</f>
        <v>0</v>
      </c>
      <c r="H184" s="19">
        <v>10</v>
      </c>
      <c r="I184" s="19"/>
      <c r="J184" s="19"/>
      <c r="K184" s="19"/>
      <c r="L184" s="19"/>
      <c r="M184" s="19"/>
      <c r="N184" s="19"/>
      <c r="O184" s="19">
        <v>15</v>
      </c>
      <c r="P184" s="28"/>
      <c r="Q184" s="28"/>
    </row>
    <row r="185" spans="1:17" ht="18">
      <c r="A185" s="41" t="s">
        <v>16</v>
      </c>
      <c r="B185" s="66"/>
      <c r="C185" s="42"/>
      <c r="D185" s="43"/>
      <c r="E185" s="43"/>
      <c r="F185" s="43"/>
      <c r="G185" s="44"/>
      <c r="H185" s="43"/>
      <c r="I185" s="43"/>
      <c r="J185" s="43"/>
      <c r="K185" s="43"/>
      <c r="L185" s="43"/>
      <c r="M185" s="43"/>
      <c r="N185" s="43"/>
      <c r="O185" s="43"/>
      <c r="P185" s="45"/>
      <c r="Q185" s="45"/>
    </row>
    <row r="186" spans="1:17" ht="15.6">
      <c r="A186" s="5" t="s">
        <v>46</v>
      </c>
      <c r="B186" s="67" t="s">
        <v>476</v>
      </c>
      <c r="C186" s="39" t="s">
        <v>158</v>
      </c>
      <c r="D186" s="19">
        <v>42</v>
      </c>
      <c r="E186" s="19">
        <v>10</v>
      </c>
      <c r="F186" s="19"/>
      <c r="G186" s="21">
        <f t="shared" ref="G186:G196" si="14">(E186/5)+(F186)+(D186/7)</f>
        <v>8</v>
      </c>
      <c r="H186" s="19">
        <v>8</v>
      </c>
      <c r="I186" s="19"/>
      <c r="J186" s="19"/>
      <c r="K186" s="19"/>
      <c r="L186" s="19"/>
      <c r="M186" s="19"/>
      <c r="N186" s="19"/>
      <c r="O186" s="19"/>
      <c r="P186" s="28"/>
      <c r="Q186" s="28"/>
    </row>
    <row r="187" spans="1:17" ht="15.6">
      <c r="A187" s="4" t="s">
        <v>47</v>
      </c>
      <c r="B187" s="70" t="s">
        <v>477</v>
      </c>
      <c r="C187" s="39" t="s">
        <v>158</v>
      </c>
      <c r="D187" s="19"/>
      <c r="E187" s="19">
        <v>8</v>
      </c>
      <c r="F187" s="19">
        <v>6</v>
      </c>
      <c r="G187" s="21">
        <f t="shared" si="14"/>
        <v>7.6</v>
      </c>
      <c r="H187" s="19">
        <v>5</v>
      </c>
      <c r="I187" s="19"/>
      <c r="J187" s="19"/>
      <c r="K187" s="19"/>
      <c r="L187" s="19"/>
      <c r="M187" s="19"/>
      <c r="N187" s="19"/>
      <c r="O187" s="19"/>
      <c r="P187" s="28"/>
      <c r="Q187" s="28"/>
    </row>
    <row r="188" spans="1:17" ht="15.6">
      <c r="A188" s="4" t="s">
        <v>180</v>
      </c>
      <c r="B188" s="65" t="s">
        <v>449</v>
      </c>
      <c r="C188" s="39" t="s">
        <v>158</v>
      </c>
      <c r="D188" s="19">
        <v>33</v>
      </c>
      <c r="E188" s="19">
        <v>6</v>
      </c>
      <c r="F188" s="19"/>
      <c r="G188" s="21">
        <f t="shared" si="14"/>
        <v>5.9142857142857146</v>
      </c>
      <c r="H188" s="19">
        <v>6</v>
      </c>
      <c r="I188" s="19">
        <v>8</v>
      </c>
      <c r="J188" s="19"/>
      <c r="K188" s="19"/>
      <c r="L188" s="19"/>
      <c r="M188" s="19"/>
      <c r="N188" s="19"/>
      <c r="O188" s="19"/>
      <c r="P188" s="28"/>
      <c r="Q188" s="28"/>
    </row>
    <row r="189" spans="1:17" ht="15.6">
      <c r="A189" s="4" t="s">
        <v>273</v>
      </c>
      <c r="B189" s="64" t="s">
        <v>413</v>
      </c>
      <c r="C189" s="39" t="s">
        <v>158</v>
      </c>
      <c r="D189" s="19">
        <v>26</v>
      </c>
      <c r="E189" s="19">
        <v>11</v>
      </c>
      <c r="F189" s="19"/>
      <c r="G189" s="21">
        <f>(E189/5)+(F189)+(D189/7)</f>
        <v>5.9142857142857146</v>
      </c>
      <c r="H189" s="19">
        <v>7</v>
      </c>
      <c r="I189" s="19"/>
      <c r="J189" s="19"/>
      <c r="K189" s="19"/>
      <c r="L189" s="19"/>
      <c r="M189" s="19"/>
      <c r="N189" s="19"/>
      <c r="O189" s="19"/>
      <c r="P189" s="28"/>
      <c r="Q189" s="28"/>
    </row>
    <row r="190" spans="1:17" ht="15.6">
      <c r="A190" s="4" t="s">
        <v>317</v>
      </c>
      <c r="B190" s="64" t="s">
        <v>478</v>
      </c>
      <c r="C190" s="39" t="s">
        <v>158</v>
      </c>
      <c r="D190" s="19"/>
      <c r="E190" s="19"/>
      <c r="F190" s="19">
        <v>4</v>
      </c>
      <c r="G190" s="21">
        <f t="shared" si="14"/>
        <v>4</v>
      </c>
      <c r="H190" s="19"/>
      <c r="I190" s="19"/>
      <c r="J190" s="19"/>
      <c r="K190" s="19"/>
      <c r="L190" s="19"/>
      <c r="M190" s="19"/>
      <c r="N190" s="19"/>
      <c r="O190" s="19"/>
      <c r="P190" s="28"/>
      <c r="Q190" s="28"/>
    </row>
    <row r="191" spans="1:17" ht="15.6">
      <c r="A191" s="4" t="s">
        <v>328</v>
      </c>
      <c r="B191" s="64" t="s">
        <v>382</v>
      </c>
      <c r="C191" s="39" t="s">
        <v>158</v>
      </c>
      <c r="D191" s="19"/>
      <c r="E191" s="19">
        <v>16</v>
      </c>
      <c r="F191" s="19"/>
      <c r="G191" s="21">
        <f>(E191/5)+(F191)+(D191/7)</f>
        <v>3.2</v>
      </c>
      <c r="H191" s="19">
        <v>7</v>
      </c>
      <c r="I191" s="19"/>
      <c r="J191" s="19"/>
      <c r="K191" s="19"/>
      <c r="L191" s="19"/>
      <c r="M191" s="19"/>
      <c r="N191" s="19"/>
      <c r="O191" s="19"/>
      <c r="P191" s="28"/>
      <c r="Q191" s="28"/>
    </row>
    <row r="192" spans="1:17" ht="15.6">
      <c r="A192" s="4" t="s">
        <v>194</v>
      </c>
      <c r="B192" s="64" t="s">
        <v>479</v>
      </c>
      <c r="C192" s="39" t="s">
        <v>158</v>
      </c>
      <c r="D192" s="19">
        <v>14</v>
      </c>
      <c r="E192" s="19">
        <v>4</v>
      </c>
      <c r="F192" s="19"/>
      <c r="G192" s="21">
        <f t="shared" si="14"/>
        <v>2.8</v>
      </c>
      <c r="H192" s="19">
        <v>4</v>
      </c>
      <c r="I192" s="19">
        <v>5</v>
      </c>
      <c r="J192" s="19"/>
      <c r="K192" s="19"/>
      <c r="L192" s="19"/>
      <c r="M192" s="19"/>
      <c r="N192" s="19"/>
      <c r="O192" s="19"/>
      <c r="P192" s="28"/>
      <c r="Q192" s="28"/>
    </row>
    <row r="193" spans="1:17" ht="15.6">
      <c r="A193" s="4" t="s">
        <v>241</v>
      </c>
      <c r="B193" s="64" t="s">
        <v>454</v>
      </c>
      <c r="C193" s="39" t="s">
        <v>158</v>
      </c>
      <c r="D193" s="19"/>
      <c r="E193" s="19">
        <v>12</v>
      </c>
      <c r="F193" s="19"/>
      <c r="G193" s="21">
        <f t="shared" si="14"/>
        <v>2.4</v>
      </c>
      <c r="H193" s="19"/>
      <c r="I193" s="19">
        <v>12</v>
      </c>
      <c r="J193" s="19"/>
      <c r="K193" s="19"/>
      <c r="L193" s="19"/>
      <c r="M193" s="19"/>
      <c r="N193" s="19">
        <v>10</v>
      </c>
      <c r="O193" s="19"/>
      <c r="P193" s="28"/>
      <c r="Q193" s="28"/>
    </row>
    <row r="194" spans="1:17" ht="15.6">
      <c r="A194" s="4" t="s">
        <v>195</v>
      </c>
      <c r="B194" s="64" t="s">
        <v>480</v>
      </c>
      <c r="C194" s="39" t="s">
        <v>158</v>
      </c>
      <c r="D194" s="19"/>
      <c r="E194" s="19">
        <v>11</v>
      </c>
      <c r="F194" s="19"/>
      <c r="G194" s="21">
        <f>(E194/5)+(F194)+(D194/7)</f>
        <v>2.2000000000000002</v>
      </c>
      <c r="H194" s="19">
        <v>10</v>
      </c>
      <c r="I194" s="19"/>
      <c r="J194" s="19">
        <v>1</v>
      </c>
      <c r="K194" s="19"/>
      <c r="L194" s="19"/>
      <c r="M194" s="19"/>
      <c r="N194" s="19"/>
      <c r="O194" s="19"/>
      <c r="P194" s="28"/>
      <c r="Q194" s="28"/>
    </row>
    <row r="195" spans="1:17" ht="15.6">
      <c r="A195" s="4" t="s">
        <v>256</v>
      </c>
      <c r="B195" s="64" t="s">
        <v>424</v>
      </c>
      <c r="C195" s="39" t="s">
        <v>158</v>
      </c>
      <c r="D195" s="19"/>
      <c r="E195" s="19">
        <v>10</v>
      </c>
      <c r="F195" s="19"/>
      <c r="G195" s="21">
        <f t="shared" si="14"/>
        <v>2</v>
      </c>
      <c r="H195" s="19"/>
      <c r="I195" s="19"/>
      <c r="J195" s="19">
        <v>1</v>
      </c>
      <c r="K195" s="19"/>
      <c r="L195" s="19"/>
      <c r="M195" s="19"/>
      <c r="N195" s="19"/>
      <c r="O195" s="19"/>
      <c r="P195" s="28"/>
      <c r="Q195" s="28"/>
    </row>
    <row r="196" spans="1:17" ht="15.6">
      <c r="A196" s="4" t="s">
        <v>288</v>
      </c>
      <c r="B196" s="63" t="s">
        <v>481</v>
      </c>
      <c r="C196" s="39" t="s">
        <v>158</v>
      </c>
      <c r="D196" s="19"/>
      <c r="E196" s="19">
        <v>8</v>
      </c>
      <c r="F196" s="19"/>
      <c r="G196" s="21">
        <f t="shared" si="14"/>
        <v>1.6</v>
      </c>
      <c r="H196" s="19">
        <v>12</v>
      </c>
      <c r="I196" s="19">
        <v>8</v>
      </c>
      <c r="J196" s="19"/>
      <c r="K196" s="19"/>
      <c r="L196" s="19"/>
      <c r="M196" s="19"/>
      <c r="N196" s="19"/>
      <c r="O196" s="19">
        <v>18</v>
      </c>
      <c r="P196" s="28"/>
      <c r="Q196" s="28"/>
    </row>
    <row r="197" spans="1:17" ht="57.6">
      <c r="A197" s="4" t="s">
        <v>147</v>
      </c>
      <c r="B197" s="67" t="s">
        <v>482</v>
      </c>
      <c r="C197" s="39" t="s">
        <v>158</v>
      </c>
      <c r="D197" s="19"/>
      <c r="E197" s="19"/>
      <c r="F197" s="19"/>
      <c r="G197" s="21">
        <f>(E197/5)+(F197)+(D197/7)</f>
        <v>0</v>
      </c>
      <c r="H197" s="19">
        <v>7</v>
      </c>
      <c r="I197" s="19"/>
      <c r="J197" s="19"/>
      <c r="K197" s="19"/>
      <c r="L197" s="19"/>
      <c r="M197" s="19"/>
      <c r="N197" s="19"/>
      <c r="O197" s="19">
        <v>16</v>
      </c>
      <c r="P197" s="28" t="s">
        <v>357</v>
      </c>
      <c r="Q197" s="28"/>
    </row>
    <row r="198" spans="1:17" ht="15.6">
      <c r="A198" s="4" t="s">
        <v>148</v>
      </c>
      <c r="B198" s="64" t="s">
        <v>438</v>
      </c>
      <c r="C198" s="39" t="s">
        <v>158</v>
      </c>
      <c r="D198" s="19"/>
      <c r="E198" s="19"/>
      <c r="F198" s="19"/>
      <c r="G198" s="21">
        <f>(E198/5)+(F198)+(D198/7)</f>
        <v>0</v>
      </c>
      <c r="H198" s="19"/>
      <c r="I198" s="19"/>
      <c r="J198" s="19"/>
      <c r="K198" s="19"/>
      <c r="L198" s="19"/>
      <c r="M198" s="19"/>
      <c r="N198" s="19"/>
      <c r="O198" s="19">
        <v>20</v>
      </c>
      <c r="P198" s="28"/>
      <c r="Q198" s="28"/>
    </row>
    <row r="199" spans="1:17" ht="15.6">
      <c r="A199" s="4" t="s">
        <v>17</v>
      </c>
      <c r="B199" s="64" t="s">
        <v>437</v>
      </c>
      <c r="C199" s="39" t="s">
        <v>158</v>
      </c>
      <c r="D199" s="19"/>
      <c r="E199" s="19"/>
      <c r="F199" s="19"/>
      <c r="G199" s="21">
        <f>(E199/5)+(F199)+(D199/7)</f>
        <v>0</v>
      </c>
      <c r="H199" s="19">
        <v>9</v>
      </c>
      <c r="I199" s="19">
        <v>6</v>
      </c>
      <c r="J199" s="19"/>
      <c r="K199" s="19"/>
      <c r="L199" s="19"/>
      <c r="M199" s="19"/>
      <c r="N199" s="19"/>
      <c r="O199" s="19">
        <v>12</v>
      </c>
      <c r="P199" s="28"/>
      <c r="Q199" s="28"/>
    </row>
    <row r="200" spans="1:17" ht="18">
      <c r="A200" s="41" t="s">
        <v>36</v>
      </c>
      <c r="B200" s="66"/>
      <c r="C200" s="42"/>
      <c r="D200" s="43"/>
      <c r="E200" s="43"/>
      <c r="F200" s="43"/>
      <c r="G200" s="44"/>
      <c r="H200" s="43"/>
      <c r="I200" s="43"/>
      <c r="J200" s="43"/>
      <c r="K200" s="43"/>
      <c r="L200" s="43"/>
      <c r="M200" s="43"/>
      <c r="N200" s="43"/>
      <c r="O200" s="43"/>
      <c r="P200" s="45"/>
      <c r="Q200" s="45"/>
    </row>
    <row r="201" spans="1:17" ht="15.6">
      <c r="A201" s="4" t="s">
        <v>164</v>
      </c>
      <c r="B201" s="64" t="s">
        <v>483</v>
      </c>
      <c r="C201" s="39" t="s">
        <v>158</v>
      </c>
      <c r="D201" s="19">
        <v>29</v>
      </c>
      <c r="E201" s="19"/>
      <c r="F201" s="19">
        <v>5</v>
      </c>
      <c r="G201" s="21">
        <f>(E201/5)+(F201)+(D201/7)</f>
        <v>9.1428571428571423</v>
      </c>
      <c r="H201" s="19"/>
      <c r="I201" s="19"/>
      <c r="J201" s="19"/>
      <c r="K201" s="19"/>
      <c r="L201" s="19"/>
      <c r="M201" s="19"/>
      <c r="N201" s="19"/>
      <c r="O201" s="19"/>
      <c r="P201" s="28"/>
      <c r="Q201" s="28"/>
    </row>
    <row r="202" spans="1:17" ht="15.6">
      <c r="A202" s="7" t="s">
        <v>25</v>
      </c>
      <c r="B202" s="63" t="s">
        <v>481</v>
      </c>
      <c r="C202" s="39" t="s">
        <v>158</v>
      </c>
      <c r="D202" s="19">
        <v>46</v>
      </c>
      <c r="E202" s="19">
        <v>12</v>
      </c>
      <c r="F202" s="19"/>
      <c r="G202" s="21">
        <f t="shared" ref="G202:G224" si="15">(E202/5)+(F202)+(D202/7)</f>
        <v>8.9714285714285715</v>
      </c>
      <c r="H202" s="19">
        <v>9</v>
      </c>
      <c r="I202" s="19"/>
      <c r="J202" s="19"/>
      <c r="K202" s="19"/>
      <c r="L202" s="19"/>
      <c r="M202" s="19"/>
      <c r="N202" s="19"/>
      <c r="O202" s="19"/>
      <c r="P202" s="28"/>
      <c r="Q202" s="28"/>
    </row>
    <row r="203" spans="1:17" ht="15.6">
      <c r="A203" s="4" t="s">
        <v>185</v>
      </c>
      <c r="B203" s="65" t="s">
        <v>391</v>
      </c>
      <c r="C203" s="39" t="s">
        <v>158</v>
      </c>
      <c r="D203" s="19"/>
      <c r="E203" s="19">
        <v>10</v>
      </c>
      <c r="F203" s="19">
        <v>6</v>
      </c>
      <c r="G203" s="21">
        <f>(E203/5)+(F203)+(D203/7)</f>
        <v>8</v>
      </c>
      <c r="H203" s="19">
        <v>8</v>
      </c>
      <c r="I203" s="19"/>
      <c r="J203" s="19"/>
      <c r="K203" s="19"/>
      <c r="L203" s="19"/>
      <c r="M203" s="19"/>
      <c r="N203" s="19"/>
      <c r="O203" s="19"/>
      <c r="P203" s="28"/>
      <c r="Q203" s="28"/>
    </row>
    <row r="204" spans="1:17" ht="15.6">
      <c r="A204" s="4" t="s">
        <v>38</v>
      </c>
      <c r="B204" s="64" t="s">
        <v>430</v>
      </c>
      <c r="C204" s="39" t="s">
        <v>158</v>
      </c>
      <c r="D204" s="19"/>
      <c r="E204" s="19">
        <v>10</v>
      </c>
      <c r="F204" s="19">
        <v>6</v>
      </c>
      <c r="G204" s="21">
        <f t="shared" si="15"/>
        <v>8</v>
      </c>
      <c r="H204" s="19"/>
      <c r="I204" s="19"/>
      <c r="J204" s="19"/>
      <c r="K204" s="19"/>
      <c r="L204" s="19"/>
      <c r="M204" s="19"/>
      <c r="N204" s="19"/>
      <c r="O204" s="19"/>
      <c r="P204" s="28"/>
      <c r="Q204" s="28"/>
    </row>
    <row r="205" spans="1:17" ht="15.6">
      <c r="A205" s="4" t="s">
        <v>186</v>
      </c>
      <c r="B205" s="65" t="s">
        <v>484</v>
      </c>
      <c r="C205" s="39" t="s">
        <v>158</v>
      </c>
      <c r="D205" s="19"/>
      <c r="E205" s="19">
        <v>13</v>
      </c>
      <c r="F205" s="19">
        <v>4</v>
      </c>
      <c r="G205" s="21">
        <f>(E205/5)+(F205)+(D205/7)</f>
        <v>6.6</v>
      </c>
      <c r="H205" s="19"/>
      <c r="I205" s="19"/>
      <c r="J205" s="19"/>
      <c r="K205" s="19"/>
      <c r="L205" s="19"/>
      <c r="M205" s="19"/>
      <c r="N205" s="19"/>
      <c r="O205" s="19"/>
      <c r="P205" s="28"/>
      <c r="Q205" s="28"/>
    </row>
    <row r="206" spans="1:17" ht="15.6">
      <c r="A206" s="4" t="s">
        <v>188</v>
      </c>
      <c r="B206" s="65" t="s">
        <v>449</v>
      </c>
      <c r="C206" s="39" t="s">
        <v>158</v>
      </c>
      <c r="D206" s="19">
        <v>29</v>
      </c>
      <c r="E206" s="19">
        <v>12</v>
      </c>
      <c r="F206" s="19"/>
      <c r="G206" s="21">
        <f>(E206/5)+(F206)+(D206/7)</f>
        <v>6.5428571428571427</v>
      </c>
      <c r="H206" s="19"/>
      <c r="I206" s="19">
        <v>8</v>
      </c>
      <c r="J206" s="19"/>
      <c r="K206" s="19"/>
      <c r="L206" s="19"/>
      <c r="M206" s="19"/>
      <c r="N206" s="19"/>
      <c r="O206" s="19"/>
      <c r="P206" s="28"/>
      <c r="Q206" s="28"/>
    </row>
    <row r="207" spans="1:17" ht="15.6">
      <c r="A207" s="4" t="s">
        <v>93</v>
      </c>
      <c r="B207" s="70" t="s">
        <v>485</v>
      </c>
      <c r="C207" s="39" t="s">
        <v>158</v>
      </c>
      <c r="D207" s="19">
        <v>37</v>
      </c>
      <c r="E207" s="19">
        <v>5</v>
      </c>
      <c r="F207" s="19"/>
      <c r="G207" s="21">
        <f t="shared" si="15"/>
        <v>6.2857142857142856</v>
      </c>
      <c r="H207" s="19">
        <v>4</v>
      </c>
      <c r="I207" s="19"/>
      <c r="J207" s="19"/>
      <c r="K207" s="19"/>
      <c r="L207" s="19"/>
      <c r="M207" s="19"/>
      <c r="N207" s="19"/>
      <c r="O207" s="19"/>
      <c r="P207" s="28"/>
      <c r="Q207" s="28"/>
    </row>
    <row r="208" spans="1:17" ht="15.6">
      <c r="A208" s="4" t="s">
        <v>355</v>
      </c>
      <c r="B208" s="64" t="s">
        <v>472</v>
      </c>
      <c r="C208" s="39" t="s">
        <v>158</v>
      </c>
      <c r="D208" s="19">
        <v>31</v>
      </c>
      <c r="E208" s="19">
        <v>7</v>
      </c>
      <c r="F208" s="19"/>
      <c r="G208" s="21">
        <f>(E208/5)+(F208)+(D208/7)</f>
        <v>5.8285714285714292</v>
      </c>
      <c r="H208" s="19">
        <v>7</v>
      </c>
      <c r="I208" s="19">
        <v>6</v>
      </c>
      <c r="J208" s="19"/>
      <c r="K208" s="19"/>
      <c r="L208" s="19"/>
      <c r="M208" s="19"/>
      <c r="N208" s="19"/>
      <c r="O208" s="19"/>
      <c r="P208" s="28"/>
      <c r="Q208" s="28"/>
    </row>
    <row r="209" spans="1:17" ht="15.6">
      <c r="A209" s="5" t="s">
        <v>286</v>
      </c>
      <c r="B209" s="63" t="s">
        <v>389</v>
      </c>
      <c r="C209" s="39" t="s">
        <v>158</v>
      </c>
      <c r="D209" s="19"/>
      <c r="E209" s="19">
        <v>11</v>
      </c>
      <c r="F209" s="19">
        <v>3</v>
      </c>
      <c r="G209" s="21">
        <f>(E209/5)+(F209)+(D209/7)</f>
        <v>5.2</v>
      </c>
      <c r="H209" s="19">
        <v>11</v>
      </c>
      <c r="I209" s="19">
        <v>11</v>
      </c>
      <c r="J209" s="19"/>
      <c r="K209" s="19">
        <v>6</v>
      </c>
      <c r="L209" s="19">
        <v>6</v>
      </c>
      <c r="M209" s="19">
        <v>6</v>
      </c>
      <c r="N209" s="19">
        <v>6</v>
      </c>
      <c r="O209" s="19">
        <v>6</v>
      </c>
      <c r="P209" s="28"/>
      <c r="Q209" s="28"/>
    </row>
    <row r="210" spans="1:17" ht="15.6">
      <c r="A210" s="4" t="s">
        <v>40</v>
      </c>
      <c r="B210" s="64" t="s">
        <v>439</v>
      </c>
      <c r="C210" s="39" t="s">
        <v>158</v>
      </c>
      <c r="D210" s="19"/>
      <c r="E210" s="19"/>
      <c r="F210" s="19">
        <v>5</v>
      </c>
      <c r="G210" s="21">
        <f t="shared" si="15"/>
        <v>5</v>
      </c>
      <c r="H210" s="19"/>
      <c r="I210" s="19"/>
      <c r="J210" s="19">
        <v>1</v>
      </c>
      <c r="K210" s="19"/>
      <c r="L210" s="19"/>
      <c r="M210" s="19"/>
      <c r="N210" s="19"/>
      <c r="O210" s="19"/>
      <c r="P210" s="28"/>
      <c r="Q210" s="28"/>
    </row>
    <row r="211" spans="1:17" ht="15.6">
      <c r="A211" s="5" t="s">
        <v>280</v>
      </c>
      <c r="B211" s="63" t="s">
        <v>393</v>
      </c>
      <c r="C211" s="39" t="s">
        <v>158</v>
      </c>
      <c r="D211" s="19">
        <v>33</v>
      </c>
      <c r="E211" s="19"/>
      <c r="F211" s="19"/>
      <c r="G211" s="21">
        <f>(E211/5)+(F211)+(D211/7)</f>
        <v>4.7142857142857144</v>
      </c>
      <c r="H211" s="19"/>
      <c r="I211" s="19"/>
      <c r="J211" s="19"/>
      <c r="K211" s="19"/>
      <c r="L211" s="19"/>
      <c r="M211" s="19"/>
      <c r="N211" s="19"/>
      <c r="O211" s="19"/>
      <c r="P211" s="28"/>
      <c r="Q211" s="28"/>
    </row>
    <row r="212" spans="1:17" ht="15.6">
      <c r="A212" s="5" t="s">
        <v>293</v>
      </c>
      <c r="B212" s="63" t="s">
        <v>470</v>
      </c>
      <c r="C212" s="39" t="s">
        <v>158</v>
      </c>
      <c r="D212" s="19"/>
      <c r="E212" s="19">
        <v>23</v>
      </c>
      <c r="F212" s="19"/>
      <c r="G212" s="21">
        <f>(E212/5)+(F212)+(D212/7)</f>
        <v>4.5999999999999996</v>
      </c>
      <c r="H212" s="19">
        <v>13</v>
      </c>
      <c r="I212" s="19">
        <v>10</v>
      </c>
      <c r="J212" s="19"/>
      <c r="K212" s="19"/>
      <c r="L212" s="19"/>
      <c r="M212" s="19"/>
      <c r="N212" s="19"/>
      <c r="O212" s="19"/>
      <c r="P212" s="28"/>
      <c r="Q212" s="28"/>
    </row>
    <row r="213" spans="1:17" ht="15.6">
      <c r="A213" s="4" t="s">
        <v>39</v>
      </c>
      <c r="B213" s="64" t="s">
        <v>409</v>
      </c>
      <c r="C213" s="39" t="s">
        <v>158</v>
      </c>
      <c r="D213" s="19">
        <v>15</v>
      </c>
      <c r="E213" s="19">
        <v>12</v>
      </c>
      <c r="F213" s="19"/>
      <c r="G213" s="21">
        <f t="shared" si="15"/>
        <v>4.5428571428571427</v>
      </c>
      <c r="H213" s="19">
        <v>7</v>
      </c>
      <c r="I213" s="19">
        <v>8</v>
      </c>
      <c r="J213" s="19"/>
      <c r="K213" s="19"/>
      <c r="L213" s="19"/>
      <c r="M213" s="19"/>
      <c r="N213" s="19"/>
      <c r="O213" s="19"/>
      <c r="P213" s="28"/>
      <c r="Q213" s="28"/>
    </row>
    <row r="214" spans="1:17" ht="15.6">
      <c r="A214" s="4" t="s">
        <v>41</v>
      </c>
      <c r="B214" s="69" t="s">
        <v>471</v>
      </c>
      <c r="C214" s="39" t="s">
        <v>158</v>
      </c>
      <c r="D214" s="19">
        <v>9</v>
      </c>
      <c r="E214" s="19"/>
      <c r="F214" s="19">
        <v>3</v>
      </c>
      <c r="G214" s="21">
        <f t="shared" si="15"/>
        <v>4.2857142857142856</v>
      </c>
      <c r="H214" s="19">
        <v>5</v>
      </c>
      <c r="I214" s="19"/>
      <c r="J214" s="19"/>
      <c r="K214" s="19"/>
      <c r="L214" s="19"/>
      <c r="M214" s="19"/>
      <c r="N214" s="19"/>
      <c r="O214" s="19"/>
      <c r="P214" s="28"/>
      <c r="Q214" s="28"/>
    </row>
    <row r="215" spans="1:17" ht="15.6">
      <c r="A215" s="4" t="s">
        <v>304</v>
      </c>
      <c r="B215" s="64" t="s">
        <v>486</v>
      </c>
      <c r="C215" s="39" t="s">
        <v>158</v>
      </c>
      <c r="D215" s="19"/>
      <c r="E215" s="19">
        <v>6</v>
      </c>
      <c r="F215" s="19">
        <v>3</v>
      </c>
      <c r="G215" s="21">
        <f>(E215/5)+(F215)+(D215/7)</f>
        <v>4.2</v>
      </c>
      <c r="H215" s="19">
        <v>5</v>
      </c>
      <c r="I215" s="19"/>
      <c r="J215" s="19">
        <v>1</v>
      </c>
      <c r="K215" s="19"/>
      <c r="L215" s="19"/>
      <c r="M215" s="19"/>
      <c r="N215" s="19"/>
      <c r="O215" s="19"/>
      <c r="P215" s="28"/>
      <c r="Q215" s="28"/>
    </row>
    <row r="216" spans="1:17" ht="15.6">
      <c r="A216" s="4" t="s">
        <v>187</v>
      </c>
      <c r="B216" s="65" t="s">
        <v>449</v>
      </c>
      <c r="C216" s="39" t="s">
        <v>158</v>
      </c>
      <c r="D216" s="19">
        <v>11</v>
      </c>
      <c r="E216" s="19">
        <v>10</v>
      </c>
      <c r="F216" s="19"/>
      <c r="G216" s="21">
        <f>(E216/5)+(F216)+(D216/7)</f>
        <v>3.5714285714285712</v>
      </c>
      <c r="H216" s="19">
        <v>10</v>
      </c>
      <c r="I216" s="19"/>
      <c r="J216" s="19"/>
      <c r="K216" s="19"/>
      <c r="L216" s="19"/>
      <c r="M216" s="19"/>
      <c r="N216" s="19"/>
      <c r="O216" s="19"/>
      <c r="P216" s="28"/>
      <c r="Q216" s="28"/>
    </row>
    <row r="217" spans="1:17" ht="15.6">
      <c r="A217" s="4" t="s">
        <v>333</v>
      </c>
      <c r="B217" s="64" t="s">
        <v>407</v>
      </c>
      <c r="C217" s="39" t="s">
        <v>158</v>
      </c>
      <c r="D217" s="19"/>
      <c r="E217" s="19">
        <v>17</v>
      </c>
      <c r="F217" s="19"/>
      <c r="G217" s="21">
        <f>(E217/5)+(F217)+(D217/7)</f>
        <v>3.4</v>
      </c>
      <c r="H217" s="19"/>
      <c r="I217" s="19">
        <v>7</v>
      </c>
      <c r="J217" s="19"/>
      <c r="K217" s="19"/>
      <c r="L217" s="19"/>
      <c r="M217" s="19"/>
      <c r="N217" s="19"/>
      <c r="O217" s="19"/>
      <c r="P217" s="28"/>
      <c r="Q217" s="28"/>
    </row>
    <row r="218" spans="1:17" ht="15.6">
      <c r="A218" s="4" t="s">
        <v>24</v>
      </c>
      <c r="B218" s="64" t="s">
        <v>487</v>
      </c>
      <c r="C218" s="39" t="s">
        <v>158</v>
      </c>
      <c r="D218" s="19"/>
      <c r="E218" s="19">
        <v>12</v>
      </c>
      <c r="F218" s="19"/>
      <c r="G218" s="21">
        <f t="shared" si="15"/>
        <v>2.4</v>
      </c>
      <c r="H218" s="19">
        <v>8</v>
      </c>
      <c r="I218" s="19">
        <v>7</v>
      </c>
      <c r="J218" s="19"/>
      <c r="K218" s="19"/>
      <c r="L218" s="19"/>
      <c r="M218" s="19"/>
      <c r="N218" s="19"/>
      <c r="O218" s="19"/>
      <c r="P218" s="28"/>
      <c r="Q218" s="28"/>
    </row>
    <row r="219" spans="1:17" ht="15.6">
      <c r="A219" s="4" t="s">
        <v>245</v>
      </c>
      <c r="B219" s="64" t="s">
        <v>451</v>
      </c>
      <c r="C219" s="39" t="s">
        <v>158</v>
      </c>
      <c r="D219" s="19">
        <v>16</v>
      </c>
      <c r="E219" s="19"/>
      <c r="F219" s="19"/>
      <c r="G219" s="21">
        <f>(E219/5)+(F219)+(D219/7)</f>
        <v>2.2857142857142856</v>
      </c>
      <c r="H219" s="19">
        <v>7</v>
      </c>
      <c r="I219" s="19"/>
      <c r="J219" s="19"/>
      <c r="K219" s="19"/>
      <c r="L219" s="19"/>
      <c r="M219" s="19"/>
      <c r="N219" s="19"/>
      <c r="O219" s="19"/>
      <c r="P219" s="28"/>
      <c r="Q219" s="28"/>
    </row>
    <row r="220" spans="1:17" ht="15.6">
      <c r="A220" s="4" t="s">
        <v>311</v>
      </c>
      <c r="B220" s="64" t="s">
        <v>387</v>
      </c>
      <c r="C220" s="39" t="s">
        <v>158</v>
      </c>
      <c r="D220" s="19">
        <v>11</v>
      </c>
      <c r="E220" s="19"/>
      <c r="F220" s="19"/>
      <c r="G220" s="21">
        <f>(E220/5)+(F220)+(D220/7)</f>
        <v>1.5714285714285714</v>
      </c>
      <c r="H220" s="19">
        <v>5</v>
      </c>
      <c r="I220" s="19"/>
      <c r="J220" s="19">
        <v>1</v>
      </c>
      <c r="K220" s="19"/>
      <c r="L220" s="19"/>
      <c r="M220" s="19"/>
      <c r="N220" s="19"/>
      <c r="O220" s="19"/>
      <c r="P220" s="28"/>
      <c r="Q220" s="28"/>
    </row>
    <row r="221" spans="1:17" ht="15.6">
      <c r="A221" s="4" t="s">
        <v>133</v>
      </c>
      <c r="B221" s="70" t="s">
        <v>488</v>
      </c>
      <c r="C221" s="39" t="s">
        <v>158</v>
      </c>
      <c r="D221" s="19"/>
      <c r="E221" s="19">
        <v>7</v>
      </c>
      <c r="F221" s="19"/>
      <c r="G221" s="21">
        <f t="shared" si="15"/>
        <v>1.4</v>
      </c>
      <c r="H221" s="19">
        <v>4</v>
      </c>
      <c r="I221" s="19">
        <v>4</v>
      </c>
      <c r="J221" s="19"/>
      <c r="K221" s="19"/>
      <c r="L221" s="19"/>
      <c r="M221" s="19"/>
      <c r="N221" s="19"/>
      <c r="O221" s="19">
        <v>15</v>
      </c>
      <c r="P221" s="28"/>
      <c r="Q221" s="28"/>
    </row>
    <row r="222" spans="1:17" ht="15.6">
      <c r="A222" s="4" t="s">
        <v>361</v>
      </c>
      <c r="B222" s="64" t="s">
        <v>395</v>
      </c>
      <c r="C222" s="39" t="s">
        <v>158</v>
      </c>
      <c r="D222" s="19"/>
      <c r="E222" s="19">
        <v>7</v>
      </c>
      <c r="F222" s="19"/>
      <c r="G222" s="21">
        <f t="shared" si="15"/>
        <v>1.4</v>
      </c>
      <c r="H222" s="19"/>
      <c r="I222" s="19"/>
      <c r="J222" s="19"/>
      <c r="K222" s="19"/>
      <c r="L222" s="19"/>
      <c r="M222" s="19"/>
      <c r="N222" s="19"/>
      <c r="O222" s="19"/>
      <c r="P222" s="28"/>
      <c r="Q222" s="28"/>
    </row>
    <row r="223" spans="1:17" ht="57.6">
      <c r="A223" s="4" t="s">
        <v>230</v>
      </c>
      <c r="B223" s="64" t="s">
        <v>489</v>
      </c>
      <c r="C223" s="39" t="s">
        <v>158</v>
      </c>
      <c r="D223" s="19"/>
      <c r="E223" s="19"/>
      <c r="F223" s="19"/>
      <c r="G223" s="21">
        <f t="shared" si="15"/>
        <v>0</v>
      </c>
      <c r="H223" s="19"/>
      <c r="I223" s="19"/>
      <c r="J223" s="19"/>
      <c r="K223" s="19"/>
      <c r="L223" s="19"/>
      <c r="M223" s="19"/>
      <c r="N223" s="19"/>
      <c r="O223" s="19"/>
      <c r="P223" s="28" t="s">
        <v>359</v>
      </c>
      <c r="Q223" s="28" t="s">
        <v>354</v>
      </c>
    </row>
    <row r="224" spans="1:17" ht="15.6">
      <c r="A224" s="4" t="s">
        <v>356</v>
      </c>
      <c r="B224" s="68" t="s">
        <v>403</v>
      </c>
      <c r="C224" s="39" t="s">
        <v>158</v>
      </c>
      <c r="D224" s="19"/>
      <c r="E224" s="19"/>
      <c r="F224" s="19"/>
      <c r="G224" s="21">
        <f t="shared" si="15"/>
        <v>0</v>
      </c>
      <c r="H224" s="19"/>
      <c r="I224" s="19"/>
      <c r="J224" s="19"/>
      <c r="K224" s="19"/>
      <c r="L224" s="19"/>
      <c r="M224" s="19"/>
      <c r="N224" s="19"/>
      <c r="O224" s="19"/>
      <c r="P224" s="28"/>
      <c r="Q224" s="28"/>
    </row>
    <row r="225" spans="1:17" ht="18">
      <c r="A225" s="41" t="s">
        <v>92</v>
      </c>
      <c r="B225" s="66"/>
      <c r="C225" s="42"/>
      <c r="D225" s="43"/>
      <c r="E225" s="43"/>
      <c r="F225" s="43"/>
      <c r="G225" s="44"/>
      <c r="H225" s="43"/>
      <c r="I225" s="43"/>
      <c r="J225" s="43"/>
      <c r="K225" s="43"/>
      <c r="L225" s="43"/>
      <c r="M225" s="43"/>
      <c r="N225" s="43"/>
      <c r="O225" s="43"/>
      <c r="P225" s="45"/>
      <c r="Q225" s="45"/>
    </row>
    <row r="226" spans="1:17" ht="15.6">
      <c r="A226" s="4" t="s">
        <v>95</v>
      </c>
      <c r="B226" s="64" t="s">
        <v>474</v>
      </c>
      <c r="C226" s="39" t="s">
        <v>158</v>
      </c>
      <c r="D226" s="19"/>
      <c r="E226" s="19"/>
      <c r="F226" s="19">
        <v>11</v>
      </c>
      <c r="G226" s="21">
        <f t="shared" ref="G226:G233" si="16">(E226/5)+(F226)+(D226/7)</f>
        <v>11</v>
      </c>
      <c r="H226" s="19"/>
      <c r="I226" s="19"/>
      <c r="J226" s="19"/>
      <c r="K226" s="19"/>
      <c r="L226" s="19"/>
      <c r="M226" s="19"/>
      <c r="N226" s="19"/>
      <c r="O226" s="19"/>
      <c r="P226" s="28"/>
      <c r="Q226" s="28"/>
    </row>
    <row r="227" spans="1:17" ht="15.6">
      <c r="A227" s="4" t="s">
        <v>26</v>
      </c>
      <c r="B227" s="64" t="s">
        <v>383</v>
      </c>
      <c r="C227" s="39" t="s">
        <v>158</v>
      </c>
      <c r="D227" s="19">
        <v>29</v>
      </c>
      <c r="E227" s="19"/>
      <c r="F227" s="19"/>
      <c r="G227" s="21">
        <f t="shared" si="16"/>
        <v>4.1428571428571432</v>
      </c>
      <c r="H227" s="19"/>
      <c r="I227" s="19"/>
      <c r="J227" s="19"/>
      <c r="K227" s="19"/>
      <c r="L227" s="19"/>
      <c r="M227" s="19"/>
      <c r="N227" s="19"/>
      <c r="O227" s="19"/>
      <c r="P227" s="28"/>
      <c r="Q227" s="28"/>
    </row>
    <row r="228" spans="1:17" ht="15.6">
      <c r="A228" s="4" t="s">
        <v>136</v>
      </c>
      <c r="B228" s="70" t="s">
        <v>490</v>
      </c>
      <c r="C228" s="39" t="s">
        <v>158</v>
      </c>
      <c r="D228" s="19">
        <v>23</v>
      </c>
      <c r="E228" s="19"/>
      <c r="F228" s="19"/>
      <c r="G228" s="21">
        <f t="shared" si="16"/>
        <v>3.2857142857142856</v>
      </c>
      <c r="H228" s="19"/>
      <c r="I228" s="19"/>
      <c r="J228" s="19"/>
      <c r="K228" s="19"/>
      <c r="L228" s="19"/>
      <c r="M228" s="19"/>
      <c r="N228" s="19"/>
      <c r="O228" s="19">
        <v>10</v>
      </c>
      <c r="P228" s="24"/>
      <c r="Q228" s="28"/>
    </row>
    <row r="229" spans="1:17" ht="28.8">
      <c r="A229" s="4" t="s">
        <v>208</v>
      </c>
      <c r="B229" s="64" t="s">
        <v>452</v>
      </c>
      <c r="C229" s="39" t="s">
        <v>158</v>
      </c>
      <c r="D229" s="19">
        <v>22</v>
      </c>
      <c r="E229" s="19"/>
      <c r="F229" s="19"/>
      <c r="G229" s="21">
        <f t="shared" si="16"/>
        <v>3.1428571428571428</v>
      </c>
      <c r="H229" s="19"/>
      <c r="I229" s="19"/>
      <c r="J229" s="19"/>
      <c r="K229" s="19"/>
      <c r="L229" s="19"/>
      <c r="M229" s="19"/>
      <c r="N229" s="19"/>
      <c r="O229" s="19"/>
      <c r="P229" s="24" t="s">
        <v>362</v>
      </c>
      <c r="Q229" s="28" t="s">
        <v>363</v>
      </c>
    </row>
    <row r="230" spans="1:17" ht="43.2">
      <c r="A230" s="4" t="s">
        <v>210</v>
      </c>
      <c r="B230" s="64" t="s">
        <v>437</v>
      </c>
      <c r="C230" s="39" t="s">
        <v>158</v>
      </c>
      <c r="D230" s="19">
        <v>12</v>
      </c>
      <c r="E230" s="19"/>
      <c r="F230" s="19"/>
      <c r="G230" s="21">
        <f t="shared" si="16"/>
        <v>1.7142857142857142</v>
      </c>
      <c r="H230" s="19"/>
      <c r="I230" s="19"/>
      <c r="J230" s="19"/>
      <c r="K230" s="19"/>
      <c r="L230" s="19"/>
      <c r="M230" s="19"/>
      <c r="N230" s="19"/>
      <c r="O230" s="19"/>
      <c r="P230" s="24" t="s">
        <v>364</v>
      </c>
      <c r="Q230" s="28" t="s">
        <v>363</v>
      </c>
    </row>
    <row r="231" spans="1:17" ht="31.8" customHeight="1">
      <c r="A231" s="4" t="s">
        <v>37</v>
      </c>
      <c r="B231" s="70" t="s">
        <v>491</v>
      </c>
      <c r="C231" s="39" t="s">
        <v>158</v>
      </c>
      <c r="D231" s="19"/>
      <c r="E231" s="19"/>
      <c r="F231" s="19"/>
      <c r="G231" s="21">
        <f t="shared" si="16"/>
        <v>0</v>
      </c>
      <c r="H231" s="19"/>
      <c r="I231" s="19"/>
      <c r="J231" s="19"/>
      <c r="K231" s="19"/>
      <c r="L231" s="19"/>
      <c r="M231" s="19"/>
      <c r="N231" s="19"/>
      <c r="O231" s="19"/>
      <c r="P231" s="22" t="s">
        <v>96</v>
      </c>
      <c r="Q231" s="28" t="s">
        <v>152</v>
      </c>
    </row>
    <row r="232" spans="1:17" ht="76.8" customHeight="1">
      <c r="A232" s="5" t="s">
        <v>505</v>
      </c>
      <c r="B232" s="65" t="s">
        <v>506</v>
      </c>
      <c r="C232" s="39" t="s">
        <v>158</v>
      </c>
      <c r="D232" s="19"/>
      <c r="E232" s="19"/>
      <c r="F232" s="19"/>
      <c r="G232" s="21">
        <f t="shared" si="16"/>
        <v>0</v>
      </c>
      <c r="H232" s="19"/>
      <c r="I232" s="19"/>
      <c r="J232" s="19"/>
      <c r="K232" s="19"/>
      <c r="L232" s="19"/>
      <c r="M232" s="19"/>
      <c r="N232" s="19"/>
      <c r="O232" s="19"/>
      <c r="P232" s="72" t="s">
        <v>507</v>
      </c>
      <c r="Q232" s="28" t="s">
        <v>508</v>
      </c>
    </row>
    <row r="233" spans="1:17" ht="28.8">
      <c r="A233" s="4" t="s">
        <v>27</v>
      </c>
      <c r="B233" s="65" t="s">
        <v>467</v>
      </c>
      <c r="C233" s="39" t="s">
        <v>158</v>
      </c>
      <c r="D233" s="19"/>
      <c r="E233" s="19"/>
      <c r="F233" s="19"/>
      <c r="G233" s="21">
        <f t="shared" si="16"/>
        <v>0</v>
      </c>
      <c r="H233" s="19"/>
      <c r="I233" s="19"/>
      <c r="J233" s="19"/>
      <c r="K233" s="19"/>
      <c r="L233" s="19"/>
      <c r="M233" s="19"/>
      <c r="N233" s="19"/>
      <c r="O233" s="19"/>
      <c r="P233" s="24" t="s">
        <v>358</v>
      </c>
      <c r="Q233" s="28" t="s">
        <v>152</v>
      </c>
    </row>
    <row r="234" spans="1:17" ht="43.2">
      <c r="A234" s="4" t="s">
        <v>137</v>
      </c>
      <c r="B234" s="68" t="s">
        <v>403</v>
      </c>
      <c r="C234" s="39" t="s">
        <v>158</v>
      </c>
      <c r="D234" s="19"/>
      <c r="E234" s="19"/>
      <c r="F234" s="19"/>
      <c r="G234" s="21">
        <f t="shared" ref="G234:G238" si="17">(E234/5)+(F234)+(D234/7)</f>
        <v>0</v>
      </c>
      <c r="H234" s="19"/>
      <c r="I234" s="19"/>
      <c r="J234" s="19"/>
      <c r="K234" s="19"/>
      <c r="L234" s="19"/>
      <c r="M234" s="19"/>
      <c r="N234" s="19"/>
      <c r="O234" s="19">
        <v>15</v>
      </c>
      <c r="P234" s="29" t="s">
        <v>151</v>
      </c>
      <c r="Q234" s="28" t="s">
        <v>153</v>
      </c>
    </row>
    <row r="235" spans="1:17" ht="15.6">
      <c r="A235" s="4" t="s">
        <v>138</v>
      </c>
      <c r="B235" s="67" t="s">
        <v>492</v>
      </c>
      <c r="C235" s="39" t="s">
        <v>158</v>
      </c>
      <c r="D235" s="19"/>
      <c r="E235" s="19"/>
      <c r="F235" s="19"/>
      <c r="G235" s="21">
        <f>(E235/5)+(F235)+(D235/7)</f>
        <v>0</v>
      </c>
      <c r="H235" s="19"/>
      <c r="I235" s="19"/>
      <c r="J235" s="19"/>
      <c r="K235" s="19"/>
      <c r="L235" s="19">
        <v>7</v>
      </c>
      <c r="M235" s="19">
        <v>7</v>
      </c>
      <c r="N235" s="19">
        <v>7</v>
      </c>
      <c r="O235" s="19">
        <v>7</v>
      </c>
      <c r="P235" s="24"/>
      <c r="Q235" s="28"/>
    </row>
    <row r="236" spans="1:17" ht="43.2">
      <c r="A236" s="4" t="s">
        <v>248</v>
      </c>
      <c r="B236" s="64" t="s">
        <v>380</v>
      </c>
      <c r="C236" s="39" t="s">
        <v>158</v>
      </c>
      <c r="D236" s="19"/>
      <c r="E236" s="19"/>
      <c r="F236" s="19"/>
      <c r="G236" s="21">
        <f t="shared" si="17"/>
        <v>0</v>
      </c>
      <c r="H236" s="19"/>
      <c r="I236" s="19"/>
      <c r="J236" s="19"/>
      <c r="K236" s="19"/>
      <c r="L236" s="19"/>
      <c r="M236" s="19"/>
      <c r="N236" s="19"/>
      <c r="O236" s="19"/>
      <c r="P236" s="29" t="s">
        <v>365</v>
      </c>
      <c r="Q236" s="28" t="s">
        <v>366</v>
      </c>
    </row>
    <row r="237" spans="1:17" ht="43.2">
      <c r="A237" s="5" t="s">
        <v>285</v>
      </c>
      <c r="B237" s="63" t="s">
        <v>392</v>
      </c>
      <c r="C237" s="39" t="s">
        <v>158</v>
      </c>
      <c r="D237" s="19"/>
      <c r="E237" s="19"/>
      <c r="F237" s="19"/>
      <c r="G237" s="21">
        <f t="shared" si="17"/>
        <v>0</v>
      </c>
      <c r="H237" s="19"/>
      <c r="I237" s="19"/>
      <c r="J237" s="19"/>
      <c r="K237" s="19"/>
      <c r="L237" s="19"/>
      <c r="M237" s="19"/>
      <c r="N237" s="19"/>
      <c r="O237" s="19"/>
      <c r="P237" s="29" t="s">
        <v>367</v>
      </c>
      <c r="Q237" s="28" t="s">
        <v>368</v>
      </c>
    </row>
    <row r="238" spans="1:17" ht="28.8">
      <c r="A238" s="4" t="s">
        <v>139</v>
      </c>
      <c r="B238" s="67" t="s">
        <v>493</v>
      </c>
      <c r="C238" s="39" t="s">
        <v>158</v>
      </c>
      <c r="D238" s="19"/>
      <c r="E238" s="19"/>
      <c r="F238" s="19"/>
      <c r="G238" s="21">
        <f t="shared" si="17"/>
        <v>0</v>
      </c>
      <c r="H238" s="19"/>
      <c r="I238" s="19"/>
      <c r="J238" s="19"/>
      <c r="K238" s="19"/>
      <c r="L238" s="19"/>
      <c r="M238" s="19"/>
      <c r="N238" s="19"/>
      <c r="O238" s="19">
        <v>18</v>
      </c>
      <c r="P238" s="24" t="s">
        <v>155</v>
      </c>
      <c r="Q238" s="28" t="s">
        <v>156</v>
      </c>
    </row>
    <row r="239" spans="1:17" ht="18">
      <c r="A239" s="41" t="s">
        <v>48</v>
      </c>
      <c r="B239" s="66"/>
      <c r="C239" s="42"/>
      <c r="D239" s="43"/>
      <c r="E239" s="43"/>
      <c r="F239" s="43"/>
      <c r="G239" s="44"/>
      <c r="H239" s="43"/>
      <c r="I239" s="43"/>
      <c r="J239" s="43"/>
      <c r="K239" s="43"/>
      <c r="L239" s="43"/>
      <c r="M239" s="43"/>
      <c r="N239" s="43"/>
      <c r="O239" s="43"/>
      <c r="P239" s="45"/>
      <c r="Q239" s="45"/>
    </row>
    <row r="240" spans="1:17" ht="15.6">
      <c r="A240" s="5" t="s">
        <v>565</v>
      </c>
      <c r="B240" s="69" t="s">
        <v>471</v>
      </c>
      <c r="C240" s="39" t="s">
        <v>370</v>
      </c>
      <c r="D240" s="19">
        <v>134</v>
      </c>
      <c r="E240" s="19">
        <v>8</v>
      </c>
      <c r="F240" s="19">
        <v>6</v>
      </c>
      <c r="G240" s="21">
        <f>(E240/5)+(F240)+(D240/7)</f>
        <v>26.74285714285714</v>
      </c>
      <c r="H240" s="19">
        <v>14</v>
      </c>
      <c r="I240" s="19"/>
      <c r="J240" s="19"/>
      <c r="K240" s="19"/>
      <c r="L240" s="19"/>
      <c r="M240" s="19"/>
      <c r="N240" s="19"/>
      <c r="O240" s="19"/>
      <c r="P240" s="28"/>
      <c r="Q240" s="28"/>
    </row>
    <row r="241" spans="1:17" ht="15.6">
      <c r="A241" s="5" t="s">
        <v>287</v>
      </c>
      <c r="B241" s="63" t="s">
        <v>408</v>
      </c>
      <c r="C241" s="39" t="s">
        <v>369</v>
      </c>
      <c r="D241" s="19">
        <v>40</v>
      </c>
      <c r="E241" s="19">
        <v>37</v>
      </c>
      <c r="F241" s="19"/>
      <c r="G241" s="21">
        <f>(E241/5)+(F241)+(D241/7)</f>
        <v>13.114285714285714</v>
      </c>
      <c r="H241" s="19">
        <v>16</v>
      </c>
      <c r="I241" s="19">
        <v>14</v>
      </c>
      <c r="J241" s="19">
        <v>1</v>
      </c>
      <c r="K241" s="19"/>
      <c r="L241" s="19"/>
      <c r="M241" s="19"/>
      <c r="N241" s="19"/>
      <c r="O241" s="19"/>
      <c r="P241" s="28"/>
      <c r="Q241" s="28"/>
    </row>
    <row r="242" spans="1:17" ht="15.6" customHeight="1">
      <c r="A242" s="5" t="s">
        <v>510</v>
      </c>
      <c r="B242" s="65" t="s">
        <v>378</v>
      </c>
      <c r="C242" s="39" t="s">
        <v>371</v>
      </c>
      <c r="D242" s="19">
        <v>51</v>
      </c>
      <c r="E242" s="19">
        <v>9</v>
      </c>
      <c r="F242" s="19">
        <v>4</v>
      </c>
      <c r="G242" s="21">
        <f>(E242/5)+(F242)+(D242/7)</f>
        <v>13.085714285714285</v>
      </c>
      <c r="H242" s="19">
        <v>6</v>
      </c>
      <c r="I242" s="19"/>
      <c r="J242" s="19">
        <v>1</v>
      </c>
      <c r="K242" s="19"/>
      <c r="L242" s="19"/>
      <c r="M242" s="19"/>
      <c r="N242" s="19"/>
      <c r="O242" s="19"/>
      <c r="P242" s="28"/>
      <c r="Q242" s="28"/>
    </row>
    <row r="243" spans="1:17" ht="15.6">
      <c r="A243" s="4" t="s">
        <v>89</v>
      </c>
      <c r="B243" s="64" t="s">
        <v>494</v>
      </c>
      <c r="C243" s="39" t="s">
        <v>369</v>
      </c>
      <c r="D243" s="19"/>
      <c r="E243" s="19">
        <v>18</v>
      </c>
      <c r="F243" s="19">
        <v>8</v>
      </c>
      <c r="G243" s="21">
        <f t="shared" ref="G243:G254" si="18">(E243/5)+(F243)+(D243/7)</f>
        <v>11.6</v>
      </c>
      <c r="H243" s="19">
        <v>8</v>
      </c>
      <c r="I243" s="19">
        <v>8</v>
      </c>
      <c r="J243" s="19"/>
      <c r="K243" s="19"/>
      <c r="L243" s="19"/>
      <c r="M243" s="19"/>
      <c r="N243" s="19"/>
      <c r="O243" s="19"/>
      <c r="P243" s="28"/>
      <c r="Q243" s="28"/>
    </row>
    <row r="244" spans="1:17" ht="15.6">
      <c r="A244" s="5" t="s">
        <v>372</v>
      </c>
      <c r="B244" s="63" t="s">
        <v>376</v>
      </c>
      <c r="C244" s="39" t="s">
        <v>370</v>
      </c>
      <c r="D244" s="19">
        <v>25</v>
      </c>
      <c r="E244" s="19">
        <v>10</v>
      </c>
      <c r="F244" s="19">
        <v>5</v>
      </c>
      <c r="G244" s="21">
        <f>(E244/5)+(F244)+(D244/7)</f>
        <v>10.571428571428571</v>
      </c>
      <c r="H244" s="19">
        <v>10</v>
      </c>
      <c r="I244" s="19"/>
      <c r="J244" s="19"/>
      <c r="K244" s="19"/>
      <c r="L244" s="19"/>
      <c r="M244" s="19"/>
      <c r="N244" s="19"/>
      <c r="O244" s="19"/>
      <c r="P244" s="28"/>
      <c r="Q244" s="28"/>
    </row>
    <row r="245" spans="1:17" ht="15.6" customHeight="1">
      <c r="A245" s="4" t="s">
        <v>86</v>
      </c>
      <c r="B245" s="65" t="s">
        <v>495</v>
      </c>
      <c r="C245" s="39" t="s">
        <v>370</v>
      </c>
      <c r="D245" s="19">
        <v>26</v>
      </c>
      <c r="E245" s="19">
        <v>8</v>
      </c>
      <c r="F245" s="19">
        <v>4</v>
      </c>
      <c r="G245" s="21">
        <f t="shared" si="18"/>
        <v>9.3142857142857132</v>
      </c>
      <c r="H245" s="19">
        <v>9</v>
      </c>
      <c r="I245" s="19"/>
      <c r="J245" s="19"/>
      <c r="K245" s="19"/>
      <c r="L245" s="19"/>
      <c r="M245" s="19"/>
      <c r="N245" s="19"/>
      <c r="O245" s="19"/>
      <c r="P245" s="28"/>
      <c r="Q245" s="28"/>
    </row>
    <row r="246" spans="1:17" ht="15.6">
      <c r="A246" s="4" t="s">
        <v>295</v>
      </c>
      <c r="B246" s="64" t="s">
        <v>397</v>
      </c>
      <c r="C246" s="39" t="s">
        <v>369</v>
      </c>
      <c r="D246" s="19">
        <v>35</v>
      </c>
      <c r="E246" s="19">
        <v>15</v>
      </c>
      <c r="F246" s="19"/>
      <c r="G246" s="21">
        <f>(E246/5)+(F246)+(D246/7)</f>
        <v>8</v>
      </c>
      <c r="H246" s="19">
        <v>15</v>
      </c>
      <c r="I246" s="19">
        <v>13</v>
      </c>
      <c r="J246" s="19"/>
      <c r="K246" s="19"/>
      <c r="L246" s="19"/>
      <c r="M246" s="19"/>
      <c r="N246" s="19"/>
      <c r="O246" s="19"/>
      <c r="P246" s="28"/>
      <c r="Q246" s="28"/>
    </row>
    <row r="247" spans="1:17" ht="15.6">
      <c r="A247" s="4" t="s">
        <v>343</v>
      </c>
      <c r="B247" s="65" t="s">
        <v>495</v>
      </c>
      <c r="C247" s="39" t="s">
        <v>369</v>
      </c>
      <c r="D247" s="19">
        <v>32</v>
      </c>
      <c r="E247" s="19">
        <v>16</v>
      </c>
      <c r="F247" s="19"/>
      <c r="G247" s="21">
        <f>(E247/5)+(F247)+(D247/7)</f>
        <v>7.7714285714285714</v>
      </c>
      <c r="H247" s="19">
        <v>13</v>
      </c>
      <c r="I247" s="19"/>
      <c r="J247" s="19"/>
      <c r="K247" s="19"/>
      <c r="L247" s="19"/>
      <c r="M247" s="19"/>
      <c r="N247" s="19"/>
      <c r="O247" s="19"/>
      <c r="P247" s="28"/>
      <c r="Q247" s="28"/>
    </row>
    <row r="248" spans="1:17" ht="15.6">
      <c r="A248" s="4" t="s">
        <v>215</v>
      </c>
      <c r="B248" s="64" t="s">
        <v>414</v>
      </c>
      <c r="C248" s="39" t="s">
        <v>369</v>
      </c>
      <c r="D248" s="19">
        <v>53</v>
      </c>
      <c r="E248" s="19"/>
      <c r="F248" s="19"/>
      <c r="G248" s="21">
        <f>(E248/5)+(F248)+(D248/7)</f>
        <v>7.5714285714285712</v>
      </c>
      <c r="H248" s="19">
        <v>11</v>
      </c>
      <c r="I248" s="19">
        <v>10</v>
      </c>
      <c r="J248" s="19"/>
      <c r="K248" s="19"/>
      <c r="L248" s="19"/>
      <c r="M248" s="19"/>
      <c r="N248" s="19">
        <v>10</v>
      </c>
      <c r="O248" s="19"/>
      <c r="P248" s="28"/>
      <c r="Q248" s="28"/>
    </row>
    <row r="249" spans="1:17" ht="15.6">
      <c r="A249" s="4" t="s">
        <v>243</v>
      </c>
      <c r="B249" s="64" t="s">
        <v>451</v>
      </c>
      <c r="C249" s="39" t="s">
        <v>369</v>
      </c>
      <c r="D249" s="19">
        <v>30</v>
      </c>
      <c r="E249" s="19">
        <v>10</v>
      </c>
      <c r="F249" s="19"/>
      <c r="G249" s="21">
        <f>(E249/5)+(F249)+(D249/7)</f>
        <v>6.2857142857142856</v>
      </c>
      <c r="H249" s="19">
        <v>11</v>
      </c>
      <c r="I249" s="19"/>
      <c r="J249" s="19">
        <v>1</v>
      </c>
      <c r="K249" s="19"/>
      <c r="L249" s="19"/>
      <c r="M249" s="19"/>
      <c r="N249" s="19"/>
      <c r="O249" s="19"/>
      <c r="P249" s="28"/>
      <c r="Q249" s="28"/>
    </row>
    <row r="250" spans="1:17" ht="15.6">
      <c r="A250" s="4" t="s">
        <v>269</v>
      </c>
      <c r="B250" s="64" t="s">
        <v>406</v>
      </c>
      <c r="C250" s="39" t="s">
        <v>369</v>
      </c>
      <c r="D250" s="19">
        <v>23</v>
      </c>
      <c r="E250" s="19">
        <v>14</v>
      </c>
      <c r="F250" s="19"/>
      <c r="G250" s="21">
        <f>(E250/5)+(F250)+(D250/7)</f>
        <v>6.0857142857142854</v>
      </c>
      <c r="H250" s="19">
        <v>11</v>
      </c>
      <c r="I250" s="19">
        <v>7</v>
      </c>
      <c r="J250" s="19">
        <v>1</v>
      </c>
      <c r="K250" s="19"/>
      <c r="L250" s="19"/>
      <c r="M250" s="19"/>
      <c r="N250" s="19"/>
      <c r="O250" s="19"/>
      <c r="P250" s="28"/>
      <c r="Q250" s="28"/>
    </row>
    <row r="251" spans="1:17" ht="15.6" customHeight="1">
      <c r="A251" s="4" t="s">
        <v>54</v>
      </c>
      <c r="B251" s="70" t="s">
        <v>496</v>
      </c>
      <c r="C251" s="39" t="s">
        <v>371</v>
      </c>
      <c r="D251" s="19"/>
      <c r="E251" s="19">
        <v>9</v>
      </c>
      <c r="F251" s="19">
        <v>3</v>
      </c>
      <c r="G251" s="21">
        <f t="shared" si="18"/>
        <v>4.8</v>
      </c>
      <c r="H251" s="19">
        <v>5</v>
      </c>
      <c r="I251" s="19"/>
      <c r="J251" s="19"/>
      <c r="K251" s="19"/>
      <c r="L251" s="19"/>
      <c r="M251" s="19"/>
      <c r="N251" s="19"/>
      <c r="O251" s="19"/>
      <c r="P251" s="28"/>
      <c r="Q251" s="28"/>
    </row>
    <row r="252" spans="1:17" ht="15.6" customHeight="1">
      <c r="A252" s="4" t="s">
        <v>200</v>
      </c>
      <c r="B252" s="64" t="s">
        <v>432</v>
      </c>
      <c r="C252" s="39" t="s">
        <v>371</v>
      </c>
      <c r="D252" s="19">
        <v>31</v>
      </c>
      <c r="E252" s="19"/>
      <c r="F252" s="19"/>
      <c r="G252" s="21">
        <f t="shared" si="18"/>
        <v>4.4285714285714288</v>
      </c>
      <c r="H252" s="19"/>
      <c r="I252" s="19"/>
      <c r="J252" s="19"/>
      <c r="K252" s="19"/>
      <c r="L252" s="19"/>
      <c r="M252" s="19"/>
      <c r="N252" s="19"/>
      <c r="O252" s="19"/>
      <c r="P252" s="28"/>
      <c r="Q252" s="28"/>
    </row>
    <row r="253" spans="1:17" ht="15.6">
      <c r="A253" s="4" t="s">
        <v>254</v>
      </c>
      <c r="B253" s="64" t="s">
        <v>497</v>
      </c>
      <c r="C253" s="39" t="s">
        <v>371</v>
      </c>
      <c r="D253" s="19">
        <v>26</v>
      </c>
      <c r="E253" s="19"/>
      <c r="F253" s="19"/>
      <c r="G253" s="21">
        <f>(E253/5)+(F253)+(D253/7)</f>
        <v>3.7142857142857144</v>
      </c>
      <c r="H253" s="19">
        <v>5</v>
      </c>
      <c r="I253" s="19"/>
      <c r="J253" s="19"/>
      <c r="K253" s="19"/>
      <c r="L253" s="19"/>
      <c r="M253" s="19"/>
      <c r="N253" s="19"/>
      <c r="O253" s="19"/>
      <c r="P253" s="28"/>
      <c r="Q253" s="28"/>
    </row>
    <row r="254" spans="1:17" ht="15.6">
      <c r="A254" s="4" t="s">
        <v>252</v>
      </c>
      <c r="B254" s="64" t="s">
        <v>430</v>
      </c>
      <c r="C254" s="39" t="s">
        <v>371</v>
      </c>
      <c r="D254" s="19">
        <v>10</v>
      </c>
      <c r="E254" s="19"/>
      <c r="F254" s="19"/>
      <c r="G254" s="21">
        <f t="shared" si="18"/>
        <v>1.4285714285714286</v>
      </c>
      <c r="H254" s="19"/>
      <c r="I254" s="19"/>
      <c r="J254" s="19"/>
      <c r="K254" s="19"/>
      <c r="L254" s="19"/>
      <c r="M254" s="19"/>
      <c r="N254" s="19"/>
      <c r="O254" s="19"/>
      <c r="P254" s="28"/>
      <c r="Q254" s="28"/>
    </row>
    <row r="255" spans="1:17" ht="18">
      <c r="A255" s="41" t="s">
        <v>49</v>
      </c>
      <c r="B255" s="66"/>
      <c r="C255" s="42"/>
      <c r="D255" s="43"/>
      <c r="E255" s="43"/>
      <c r="F255" s="43"/>
      <c r="G255" s="44"/>
      <c r="H255" s="43"/>
      <c r="I255" s="43"/>
      <c r="J255" s="43"/>
      <c r="K255" s="43"/>
      <c r="L255" s="43"/>
      <c r="M255" s="43"/>
      <c r="N255" s="43"/>
      <c r="O255" s="43"/>
      <c r="P255" s="45"/>
      <c r="Q255" s="45"/>
    </row>
    <row r="256" spans="1:17" ht="15.6">
      <c r="A256" s="5" t="s">
        <v>291</v>
      </c>
      <c r="B256" s="63" t="s">
        <v>470</v>
      </c>
      <c r="C256" s="39" t="s">
        <v>373</v>
      </c>
      <c r="D256" s="19"/>
      <c r="E256" s="19">
        <v>12</v>
      </c>
      <c r="F256" s="19">
        <v>9</v>
      </c>
      <c r="G256" s="21">
        <f t="shared" ref="G256:G261" si="19">(E256/5)+(F256)+(D256/7)</f>
        <v>11.4</v>
      </c>
      <c r="H256" s="19">
        <v>9</v>
      </c>
      <c r="I256" s="19"/>
      <c r="J256" s="19"/>
      <c r="K256" s="19"/>
      <c r="L256" s="19"/>
      <c r="M256" s="19"/>
      <c r="N256" s="19"/>
      <c r="O256" s="19"/>
      <c r="P256" s="28"/>
      <c r="Q256" s="28"/>
    </row>
    <row r="257" spans="1:17" ht="15.6">
      <c r="A257" s="4" t="s">
        <v>223</v>
      </c>
      <c r="B257" s="64" t="s">
        <v>498</v>
      </c>
      <c r="C257" s="39" t="s">
        <v>131</v>
      </c>
      <c r="D257" s="19">
        <v>26</v>
      </c>
      <c r="E257" s="19">
        <v>5</v>
      </c>
      <c r="F257" s="19">
        <v>4</v>
      </c>
      <c r="G257" s="21">
        <f t="shared" si="19"/>
        <v>8.7142857142857153</v>
      </c>
      <c r="H257" s="19">
        <v>4</v>
      </c>
      <c r="I257" s="19"/>
      <c r="J257" s="19"/>
      <c r="K257" s="19"/>
      <c r="L257" s="19"/>
      <c r="M257" s="19"/>
      <c r="N257" s="19"/>
      <c r="O257" s="19"/>
      <c r="P257" s="28"/>
      <c r="Q257" s="28"/>
    </row>
    <row r="258" spans="1:17" ht="15.6">
      <c r="A258" s="4" t="s">
        <v>52</v>
      </c>
      <c r="B258" s="64" t="s">
        <v>499</v>
      </c>
      <c r="C258" s="39" t="s">
        <v>373</v>
      </c>
      <c r="D258" s="19"/>
      <c r="E258" s="19">
        <v>10</v>
      </c>
      <c r="F258" s="19">
        <v>4</v>
      </c>
      <c r="G258" s="21">
        <f t="shared" si="19"/>
        <v>6</v>
      </c>
      <c r="H258" s="19">
        <v>5</v>
      </c>
      <c r="I258" s="19"/>
      <c r="J258" s="19"/>
      <c r="K258" s="19"/>
      <c r="L258" s="19"/>
      <c r="M258" s="19"/>
      <c r="N258" s="19"/>
      <c r="O258" s="19"/>
      <c r="P258" s="28"/>
      <c r="Q258" s="28"/>
    </row>
    <row r="259" spans="1:17" ht="15.6">
      <c r="A259" s="5" t="s">
        <v>284</v>
      </c>
      <c r="B259" s="63" t="s">
        <v>392</v>
      </c>
      <c r="C259" s="39" t="s">
        <v>131</v>
      </c>
      <c r="D259" s="19">
        <v>11</v>
      </c>
      <c r="E259" s="19">
        <v>21</v>
      </c>
      <c r="F259" s="19"/>
      <c r="G259" s="21">
        <f t="shared" si="19"/>
        <v>5.7714285714285714</v>
      </c>
      <c r="H259" s="19">
        <v>12</v>
      </c>
      <c r="I259" s="19"/>
      <c r="J259" s="19"/>
      <c r="K259" s="19"/>
      <c r="L259" s="19"/>
      <c r="M259" s="19"/>
      <c r="N259" s="19"/>
      <c r="O259" s="19"/>
      <c r="P259" s="28"/>
      <c r="Q259" s="28"/>
    </row>
    <row r="260" spans="1:17" ht="15.6">
      <c r="A260" s="4" t="s">
        <v>87</v>
      </c>
      <c r="B260" s="64" t="s">
        <v>388</v>
      </c>
      <c r="C260" s="39" t="s">
        <v>131</v>
      </c>
      <c r="D260" s="19">
        <v>37</v>
      </c>
      <c r="E260" s="19"/>
      <c r="F260" s="19"/>
      <c r="G260" s="21">
        <f t="shared" si="19"/>
        <v>5.2857142857142856</v>
      </c>
      <c r="H260" s="19">
        <v>7</v>
      </c>
      <c r="I260" s="19"/>
      <c r="J260" s="19"/>
      <c r="K260" s="19"/>
      <c r="L260" s="19"/>
      <c r="M260" s="19"/>
      <c r="N260" s="19"/>
      <c r="O260" s="19"/>
      <c r="P260" s="28"/>
      <c r="Q260" s="28"/>
    </row>
    <row r="261" spans="1:17" ht="15.6">
      <c r="A261" s="4" t="s">
        <v>190</v>
      </c>
      <c r="B261" s="65" t="s">
        <v>500</v>
      </c>
      <c r="C261" s="39" t="s">
        <v>131</v>
      </c>
      <c r="D261" s="19"/>
      <c r="E261" s="19">
        <v>22</v>
      </c>
      <c r="F261" s="19"/>
      <c r="G261" s="21">
        <f t="shared" si="19"/>
        <v>4.4000000000000004</v>
      </c>
      <c r="H261" s="19">
        <v>8</v>
      </c>
      <c r="I261" s="19"/>
      <c r="J261" s="19">
        <v>1</v>
      </c>
      <c r="K261" s="19"/>
      <c r="L261" s="19"/>
      <c r="M261" s="19"/>
      <c r="N261" s="19"/>
      <c r="O261" s="19"/>
      <c r="P261" s="28"/>
      <c r="Q261" s="28"/>
    </row>
    <row r="262" spans="1:17" ht="15.6">
      <c r="A262" s="4" t="s">
        <v>216</v>
      </c>
      <c r="B262" s="64" t="s">
        <v>414</v>
      </c>
      <c r="C262" s="39" t="s">
        <v>131</v>
      </c>
      <c r="D262" s="19">
        <v>22</v>
      </c>
      <c r="E262" s="19">
        <v>5</v>
      </c>
      <c r="F262" s="19"/>
      <c r="G262" s="21">
        <f t="shared" ref="G262:G269" si="20">(E262/5)+(F262)+(D262/7)</f>
        <v>4.1428571428571423</v>
      </c>
      <c r="H262" s="19">
        <v>5</v>
      </c>
      <c r="I262" s="19">
        <v>10</v>
      </c>
      <c r="J262" s="19"/>
      <c r="K262" s="19"/>
      <c r="L262" s="19"/>
      <c r="M262" s="19"/>
      <c r="N262" s="19"/>
      <c r="O262" s="19"/>
      <c r="P262" s="28"/>
      <c r="Q262" s="28"/>
    </row>
    <row r="263" spans="1:17" ht="15.6">
      <c r="A263" s="4" t="s">
        <v>247</v>
      </c>
      <c r="B263" s="64" t="s">
        <v>380</v>
      </c>
      <c r="C263" s="39" t="s">
        <v>131</v>
      </c>
      <c r="D263" s="19">
        <v>18</v>
      </c>
      <c r="E263" s="19">
        <v>7</v>
      </c>
      <c r="F263" s="19"/>
      <c r="G263" s="21">
        <f>(E263/5)+(F263)+(D263/7)</f>
        <v>3.9714285714285715</v>
      </c>
      <c r="H263" s="19">
        <v>6</v>
      </c>
      <c r="I263" s="19"/>
      <c r="J263" s="19"/>
      <c r="K263" s="19"/>
      <c r="L263" s="19"/>
      <c r="M263" s="19"/>
      <c r="N263" s="19"/>
      <c r="O263" s="19"/>
      <c r="P263" s="28"/>
      <c r="Q263" s="28"/>
    </row>
    <row r="264" spans="1:17" ht="15.6">
      <c r="A264" s="4" t="s">
        <v>303</v>
      </c>
      <c r="B264" s="64" t="s">
        <v>405</v>
      </c>
      <c r="C264" s="39" t="s">
        <v>131</v>
      </c>
      <c r="D264" s="19"/>
      <c r="E264" s="19">
        <v>17</v>
      </c>
      <c r="F264" s="19"/>
      <c r="G264" s="21">
        <f>(E264/5)+(F264)+(D264/7)</f>
        <v>3.4</v>
      </c>
      <c r="H264" s="19">
        <v>6</v>
      </c>
      <c r="I264" s="19">
        <v>3</v>
      </c>
      <c r="J264" s="19"/>
      <c r="K264" s="19"/>
      <c r="L264" s="19"/>
      <c r="M264" s="19"/>
      <c r="N264" s="19"/>
      <c r="O264" s="19"/>
      <c r="P264" s="28"/>
      <c r="Q264" s="28"/>
    </row>
    <row r="265" spans="1:17" ht="15.6">
      <c r="A265" s="4" t="s">
        <v>51</v>
      </c>
      <c r="B265" s="64" t="s">
        <v>423</v>
      </c>
      <c r="C265" s="39" t="s">
        <v>373</v>
      </c>
      <c r="D265" s="19"/>
      <c r="E265" s="19">
        <v>15</v>
      </c>
      <c r="F265" s="19"/>
      <c r="G265" s="21">
        <f>(E265/5)+(F265)+(D265/7)</f>
        <v>3</v>
      </c>
      <c r="H265" s="19">
        <v>10</v>
      </c>
      <c r="I265" s="19"/>
      <c r="J265" s="19"/>
      <c r="K265" s="19"/>
      <c r="L265" s="19"/>
      <c r="M265" s="19"/>
      <c r="N265" s="19"/>
      <c r="O265" s="19"/>
      <c r="P265" s="28"/>
      <c r="Q265" s="28"/>
    </row>
    <row r="266" spans="1:17" ht="15.6">
      <c r="A266" s="4" t="s">
        <v>244</v>
      </c>
      <c r="B266" s="64" t="s">
        <v>451</v>
      </c>
      <c r="C266" s="39" t="s">
        <v>373</v>
      </c>
      <c r="D266" s="19">
        <v>20</v>
      </c>
      <c r="E266" s="19"/>
      <c r="F266" s="19"/>
      <c r="G266" s="21">
        <f t="shared" si="20"/>
        <v>2.8571428571428572</v>
      </c>
      <c r="H266" s="19">
        <v>7</v>
      </c>
      <c r="I266" s="19"/>
      <c r="J266" s="19"/>
      <c r="K266" s="19"/>
      <c r="L266" s="19"/>
      <c r="M266" s="19"/>
      <c r="N266" s="19"/>
      <c r="O266" s="19"/>
      <c r="P266" s="28"/>
      <c r="Q266" s="28"/>
    </row>
    <row r="267" spans="1:17" ht="15.6">
      <c r="A267" s="4" t="s">
        <v>268</v>
      </c>
      <c r="B267" s="64" t="s">
        <v>379</v>
      </c>
      <c r="C267" s="39" t="s">
        <v>373</v>
      </c>
      <c r="D267" s="19"/>
      <c r="E267" s="19">
        <v>14</v>
      </c>
      <c r="F267" s="19"/>
      <c r="G267" s="21">
        <f t="shared" si="20"/>
        <v>2.8</v>
      </c>
      <c r="H267" s="19">
        <v>9</v>
      </c>
      <c r="I267" s="19">
        <v>5</v>
      </c>
      <c r="J267" s="19"/>
      <c r="K267" s="19"/>
      <c r="L267" s="19"/>
      <c r="M267" s="19"/>
      <c r="N267" s="19"/>
      <c r="O267" s="19"/>
      <c r="P267" s="28"/>
      <c r="Q267" s="28"/>
    </row>
    <row r="268" spans="1:17" ht="15.6">
      <c r="A268" s="4" t="s">
        <v>193</v>
      </c>
      <c r="B268" s="64" t="s">
        <v>398</v>
      </c>
      <c r="C268" s="39" t="s">
        <v>131</v>
      </c>
      <c r="D268" s="19"/>
      <c r="E268" s="19">
        <v>14</v>
      </c>
      <c r="F268" s="19"/>
      <c r="G268" s="21">
        <f>(E268/5)+(F268)+(D268/7)</f>
        <v>2.8</v>
      </c>
      <c r="H268" s="19">
        <v>3</v>
      </c>
      <c r="I268" s="19">
        <v>5</v>
      </c>
      <c r="J268" s="19"/>
      <c r="K268" s="19"/>
      <c r="L268" s="19"/>
      <c r="M268" s="19"/>
      <c r="N268" s="19"/>
      <c r="O268" s="19"/>
      <c r="P268" s="28"/>
      <c r="Q268" s="28"/>
    </row>
    <row r="269" spans="1:17" ht="15.6">
      <c r="A269" s="4" t="s">
        <v>297</v>
      </c>
      <c r="B269" s="64" t="s">
        <v>501</v>
      </c>
      <c r="C269" s="39" t="s">
        <v>373</v>
      </c>
      <c r="D269" s="19"/>
      <c r="E269" s="19">
        <v>12</v>
      </c>
      <c r="F269" s="19"/>
      <c r="G269" s="21">
        <f t="shared" si="20"/>
        <v>2.4</v>
      </c>
      <c r="H269" s="19">
        <v>7</v>
      </c>
      <c r="I269" s="19">
        <v>7</v>
      </c>
      <c r="J269" s="19"/>
      <c r="K269" s="19"/>
      <c r="L269" s="19"/>
      <c r="M269" s="19">
        <v>7</v>
      </c>
      <c r="N269" s="19"/>
      <c r="O269" s="19"/>
      <c r="P269" s="28"/>
      <c r="Q269" s="28"/>
    </row>
    <row r="270" spans="1:17" ht="15.6">
      <c r="A270" s="4" t="s">
        <v>334</v>
      </c>
      <c r="B270" s="65" t="s">
        <v>391</v>
      </c>
      <c r="C270" s="39" t="s">
        <v>373</v>
      </c>
      <c r="D270" s="19"/>
      <c r="E270" s="19">
        <v>9</v>
      </c>
      <c r="F270" s="19"/>
      <c r="G270" s="21">
        <f>(E270/5)+(F270)+(D270/7)</f>
        <v>1.8</v>
      </c>
      <c r="H270" s="19">
        <v>15</v>
      </c>
      <c r="I270" s="19">
        <v>8</v>
      </c>
      <c r="J270" s="19"/>
      <c r="K270" s="19"/>
      <c r="L270" s="19"/>
      <c r="M270" s="19"/>
      <c r="N270" s="19"/>
      <c r="O270" s="19"/>
      <c r="P270" s="28"/>
      <c r="Q270" s="28"/>
    </row>
    <row r="271" spans="1:17" ht="15.6">
      <c r="A271" s="4" t="s">
        <v>316</v>
      </c>
      <c r="B271" s="64" t="s">
        <v>478</v>
      </c>
      <c r="C271" s="39" t="s">
        <v>131</v>
      </c>
      <c r="D271" s="19"/>
      <c r="E271" s="19">
        <v>8</v>
      </c>
      <c r="F271" s="19"/>
      <c r="G271" s="21">
        <f>(E271/5)+(F271)+(D271/7)</f>
        <v>1.6</v>
      </c>
      <c r="H271" s="19">
        <v>8</v>
      </c>
      <c r="I271" s="19">
        <v>8</v>
      </c>
      <c r="J271" s="19"/>
      <c r="K271" s="19"/>
      <c r="L271" s="19"/>
      <c r="M271" s="19"/>
      <c r="N271" s="19"/>
      <c r="O271" s="19"/>
      <c r="P271" s="28"/>
      <c r="Q271" s="28"/>
    </row>
    <row r="272" spans="1:17" ht="15.6">
      <c r="A272" s="4" t="s">
        <v>213</v>
      </c>
      <c r="B272" s="64" t="s">
        <v>502</v>
      </c>
      <c r="C272" s="39" t="s">
        <v>131</v>
      </c>
      <c r="D272" s="19"/>
      <c r="E272" s="19"/>
      <c r="F272" s="19"/>
      <c r="G272" s="21">
        <f>(E272/5)+(F272)+(D272/7)</f>
        <v>0</v>
      </c>
      <c r="H272" s="19">
        <v>7</v>
      </c>
      <c r="I272" s="19">
        <v>4</v>
      </c>
      <c r="J272" s="19"/>
      <c r="K272" s="19"/>
      <c r="L272" s="19"/>
      <c r="M272" s="19"/>
      <c r="N272" s="19"/>
      <c r="O272" s="19">
        <v>15</v>
      </c>
      <c r="P272" s="28"/>
      <c r="Q272" s="28"/>
    </row>
    <row r="273" spans="1:17" ht="18">
      <c r="A273" s="41" t="s">
        <v>50</v>
      </c>
      <c r="B273" s="66"/>
      <c r="C273" s="42"/>
      <c r="D273" s="43"/>
      <c r="E273" s="43"/>
      <c r="F273" s="43"/>
      <c r="G273" s="44"/>
      <c r="H273" s="43"/>
      <c r="I273" s="43"/>
      <c r="J273" s="43"/>
      <c r="K273" s="43"/>
      <c r="L273" s="43"/>
      <c r="M273" s="43"/>
      <c r="N273" s="43"/>
      <c r="O273" s="43"/>
      <c r="P273" s="45"/>
      <c r="Q273" s="45"/>
    </row>
    <row r="274" spans="1:17" ht="15.6">
      <c r="A274" s="4" t="s">
        <v>88</v>
      </c>
      <c r="B274" s="64" t="s">
        <v>395</v>
      </c>
      <c r="C274" s="39" t="s">
        <v>158</v>
      </c>
      <c r="D274" s="19"/>
      <c r="E274" s="19"/>
      <c r="F274" s="19"/>
      <c r="G274" s="21"/>
      <c r="H274" s="19"/>
      <c r="I274" s="19"/>
      <c r="J274" s="19"/>
      <c r="K274" s="19"/>
      <c r="L274" s="19"/>
      <c r="M274" s="19"/>
      <c r="N274" s="19"/>
      <c r="O274" s="19"/>
      <c r="P274" s="28" t="s">
        <v>98</v>
      </c>
      <c r="Q274" s="28"/>
    </row>
    <row r="275" spans="1:17" ht="28.8">
      <c r="A275" s="4" t="s">
        <v>253</v>
      </c>
      <c r="B275" s="64" t="s">
        <v>497</v>
      </c>
      <c r="C275" s="39" t="s">
        <v>158</v>
      </c>
      <c r="D275" s="19"/>
      <c r="E275" s="19"/>
      <c r="F275" s="19"/>
      <c r="G275" s="21"/>
      <c r="H275" s="19"/>
      <c r="I275" s="19"/>
      <c r="J275" s="19"/>
      <c r="K275" s="19"/>
      <c r="L275" s="19"/>
      <c r="M275" s="19"/>
      <c r="N275" s="19"/>
      <c r="O275" s="19"/>
      <c r="P275" s="28" t="s">
        <v>374</v>
      </c>
      <c r="Q275" s="28"/>
    </row>
  </sheetData>
  <conditionalFormatting sqref="N1:N1048576">
    <cfRule type="cellIs" dxfId="220" priority="11" operator="greaterThan">
      <formula>0</formula>
    </cfRule>
  </conditionalFormatting>
  <conditionalFormatting sqref="G1:G1048576">
    <cfRule type="cellIs" dxfId="219" priority="4" operator="greaterThan">
      <formula>0</formula>
    </cfRule>
  </conditionalFormatting>
  <conditionalFormatting sqref="D1:D1048576">
    <cfRule type="cellIs" dxfId="218" priority="1" operator="greaterThan">
      <formula>0</formula>
    </cfRule>
  </conditionalFormatting>
  <conditionalFormatting sqref="E1:E1048576">
    <cfRule type="cellIs" dxfId="217" priority="2" operator="greaterThan">
      <formula>0</formula>
    </cfRule>
  </conditionalFormatting>
  <conditionalFormatting sqref="F1:F1048576">
    <cfRule type="cellIs" dxfId="216" priority="3" operator="greaterThan">
      <formula>0</formula>
    </cfRule>
  </conditionalFormatting>
  <conditionalFormatting sqref="H1:H1048576">
    <cfRule type="cellIs" dxfId="215" priority="5" operator="greaterThan">
      <formula>0</formula>
    </cfRule>
  </conditionalFormatting>
  <conditionalFormatting sqref="I1:I1048576">
    <cfRule type="cellIs" dxfId="214" priority="6" operator="greaterThan">
      <formula>0</formula>
    </cfRule>
  </conditionalFormatting>
  <conditionalFormatting sqref="J1:J1048576">
    <cfRule type="cellIs" dxfId="213" priority="7" operator="greaterThan">
      <formula>0</formula>
    </cfRule>
  </conditionalFormatting>
  <conditionalFormatting sqref="O1:O1048576">
    <cfRule type="cellIs" dxfId="212" priority="12" operator="greaterThan">
      <formula>0</formula>
    </cfRule>
  </conditionalFormatting>
  <conditionalFormatting sqref="L1:L1048576">
    <cfRule type="cellIs" dxfId="211" priority="9" operator="greaterThan">
      <formula>0</formula>
    </cfRule>
  </conditionalFormatting>
  <conditionalFormatting sqref="M1:M1048576">
    <cfRule type="cellIs" dxfId="210" priority="10" operator="greaterThan">
      <formula>0</formula>
    </cfRule>
  </conditionalFormatting>
  <conditionalFormatting sqref="P1:Q1048576">
    <cfRule type="cellIs" dxfId="209" priority="13" operator="greaterThan">
      <formula>0</formula>
    </cfRule>
  </conditionalFormatting>
  <conditionalFormatting sqref="K1:K1048576">
    <cfRule type="cellIs" dxfId="208" priority="8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9" sqref="A9"/>
    </sheetView>
  </sheetViews>
  <sheetFormatPr defaultRowHeight="14.4"/>
  <cols>
    <col min="1" max="1" width="34.5546875" customWidth="1"/>
  </cols>
  <sheetData>
    <row r="1" spans="1:13">
      <c r="A1" t="s">
        <v>167</v>
      </c>
    </row>
    <row r="3" spans="1:13">
      <c r="A3" t="s">
        <v>168</v>
      </c>
      <c r="B3" s="25" t="s">
        <v>3</v>
      </c>
      <c r="C3" s="19" t="s">
        <v>0</v>
      </c>
      <c r="D3" s="19" t="s">
        <v>1</v>
      </c>
      <c r="F3" s="56" t="s">
        <v>100</v>
      </c>
      <c r="G3" s="56" t="s">
        <v>2</v>
      </c>
      <c r="H3" s="56" t="s">
        <v>504</v>
      </c>
      <c r="I3" s="56" t="s">
        <v>344</v>
      </c>
      <c r="J3" s="56" t="s">
        <v>102</v>
      </c>
      <c r="K3" s="56" t="s">
        <v>103</v>
      </c>
      <c r="L3" s="56" t="s">
        <v>104</v>
      </c>
      <c r="M3" s="56" t="s">
        <v>154</v>
      </c>
    </row>
    <row r="4" spans="1:13">
      <c r="A4" t="s">
        <v>169</v>
      </c>
      <c r="I4">
        <v>5</v>
      </c>
      <c r="J4">
        <v>5</v>
      </c>
      <c r="K4">
        <v>5</v>
      </c>
      <c r="L4">
        <v>5</v>
      </c>
      <c r="M4">
        <v>5</v>
      </c>
    </row>
    <row r="5" spans="1:13">
      <c r="A5" t="s">
        <v>170</v>
      </c>
      <c r="M5">
        <v>7</v>
      </c>
    </row>
    <row r="6" spans="1:13">
      <c r="A6" t="s">
        <v>171</v>
      </c>
      <c r="M6">
        <v>15</v>
      </c>
    </row>
    <row r="7" spans="1:13">
      <c r="A7" t="s">
        <v>172</v>
      </c>
      <c r="D7">
        <v>4</v>
      </c>
    </row>
    <row r="8" spans="1:13">
      <c r="A8" t="s">
        <v>174</v>
      </c>
      <c r="B8">
        <v>13</v>
      </c>
      <c r="C8">
        <v>15</v>
      </c>
    </row>
    <row r="9" spans="1:13">
      <c r="A9" t="s">
        <v>175</v>
      </c>
      <c r="B9">
        <v>13</v>
      </c>
      <c r="C9">
        <v>15</v>
      </c>
    </row>
    <row r="10" spans="1:13">
      <c r="A10" t="s">
        <v>176</v>
      </c>
      <c r="B10">
        <v>15</v>
      </c>
    </row>
    <row r="11" spans="1:13">
      <c r="A11" t="s">
        <v>509</v>
      </c>
      <c r="M11">
        <v>20</v>
      </c>
    </row>
    <row r="12" spans="1:13">
      <c r="A12" t="s">
        <v>511</v>
      </c>
      <c r="B12">
        <v>55</v>
      </c>
    </row>
  </sheetData>
  <conditionalFormatting sqref="C3">
    <cfRule type="cellIs" dxfId="207" priority="10" operator="greaterThan">
      <formula>0</formula>
    </cfRule>
  </conditionalFormatting>
  <conditionalFormatting sqref="D3">
    <cfRule type="cellIs" dxfId="206" priority="11" operator="greaterThan">
      <formula>0</formula>
    </cfRule>
  </conditionalFormatting>
  <conditionalFormatting sqref="M3">
    <cfRule type="cellIs" dxfId="205" priority="8" operator="greaterThan">
      <formula>0</formula>
    </cfRule>
  </conditionalFormatting>
  <conditionalFormatting sqref="B3">
    <cfRule type="cellIs" dxfId="204" priority="9" operator="greaterThan">
      <formula>0</formula>
    </cfRule>
  </conditionalFormatting>
  <conditionalFormatting sqref="L3">
    <cfRule type="cellIs" dxfId="203" priority="7" operator="greaterThan">
      <formula>0</formula>
    </cfRule>
  </conditionalFormatting>
  <conditionalFormatting sqref="F3">
    <cfRule type="cellIs" dxfId="202" priority="1" operator="greaterThan">
      <formula>0</formula>
    </cfRule>
  </conditionalFormatting>
  <conditionalFormatting sqref="G3">
    <cfRule type="cellIs" dxfId="201" priority="2" operator="greaterThan">
      <formula>0</formula>
    </cfRule>
  </conditionalFormatting>
  <conditionalFormatting sqref="H3">
    <cfRule type="cellIs" dxfId="200" priority="3" operator="greaterThan">
      <formula>0</formula>
    </cfRule>
  </conditionalFormatting>
  <conditionalFormatting sqref="J3">
    <cfRule type="cellIs" dxfId="199" priority="5" operator="greaterThan">
      <formula>0</formula>
    </cfRule>
  </conditionalFormatting>
  <conditionalFormatting sqref="K3">
    <cfRule type="cellIs" dxfId="198" priority="6" operator="greaterThan">
      <formula>0</formula>
    </cfRule>
  </conditionalFormatting>
  <conditionalFormatting sqref="I3">
    <cfRule type="cellIs" dxfId="197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B1" zoomScaleNormal="100" workbookViewId="0">
      <selection activeCell="B9" sqref="B9"/>
    </sheetView>
  </sheetViews>
  <sheetFormatPr defaultRowHeight="14.4"/>
  <cols>
    <col min="1" max="1" width="8.88671875" style="51" customWidth="1"/>
    <col min="2" max="2" width="21.21875" style="55" customWidth="1"/>
    <col min="3" max="3" width="23.21875" customWidth="1"/>
    <col min="4" max="5" width="8.88671875" customWidth="1"/>
    <col min="6" max="6" width="5" customWidth="1"/>
    <col min="7" max="7" width="4.6640625" customWidth="1"/>
    <col min="8" max="8" width="8.109375" customWidth="1"/>
    <col min="9" max="9" width="5.44140625" customWidth="1"/>
    <col min="10" max="10" width="5.6640625" customWidth="1"/>
    <col min="11" max="11" width="3.77734375" customWidth="1"/>
    <col min="12" max="16" width="4.5546875" customWidth="1"/>
    <col min="17" max="17" width="15.5546875" style="1" customWidth="1"/>
    <col min="18" max="18" width="6.6640625" customWidth="1"/>
    <col min="19" max="19" width="2.77734375" customWidth="1"/>
    <col min="20" max="20" width="5.109375" customWidth="1"/>
    <col min="21" max="23" width="4.5546875" customWidth="1"/>
    <col min="24" max="24" width="8.88671875" customWidth="1"/>
    <col min="25" max="25" width="5.109375" bestFit="1" customWidth="1"/>
    <col min="26" max="26" width="4.77734375" customWidth="1"/>
    <col min="27" max="28" width="3.77734375" customWidth="1"/>
    <col min="29" max="31" width="4.5546875" customWidth="1"/>
    <col min="32" max="32" width="4.109375" customWidth="1"/>
  </cols>
  <sheetData>
    <row r="1" spans="1:32" ht="25.8">
      <c r="A1" s="73">
        <v>1</v>
      </c>
      <c r="B1" s="74" t="s">
        <v>168</v>
      </c>
      <c r="C1" s="74" t="s">
        <v>166</v>
      </c>
      <c r="D1" s="75" t="s">
        <v>345</v>
      </c>
      <c r="E1" s="56" t="s">
        <v>3</v>
      </c>
      <c r="F1" s="56" t="s">
        <v>0</v>
      </c>
      <c r="G1" s="56" t="s">
        <v>1</v>
      </c>
      <c r="H1" s="57" t="s">
        <v>4</v>
      </c>
      <c r="I1" s="56" t="s">
        <v>100</v>
      </c>
      <c r="J1" s="56" t="s">
        <v>2</v>
      </c>
      <c r="K1" s="56" t="s">
        <v>504</v>
      </c>
      <c r="L1" s="56" t="s">
        <v>344</v>
      </c>
      <c r="M1" s="56" t="s">
        <v>103</v>
      </c>
      <c r="N1" s="56" t="s">
        <v>104</v>
      </c>
      <c r="O1" s="56" t="s">
        <v>154</v>
      </c>
      <c r="P1" s="56" t="s">
        <v>102</v>
      </c>
      <c r="Q1" s="58" t="s">
        <v>97</v>
      </c>
      <c r="R1" s="58" t="s">
        <v>157</v>
      </c>
      <c r="U1" s="56" t="s">
        <v>3</v>
      </c>
      <c r="V1" s="56" t="s">
        <v>0</v>
      </c>
      <c r="W1" s="56" t="s">
        <v>1</v>
      </c>
      <c r="X1" s="57" t="s">
        <v>4</v>
      </c>
      <c r="Y1" s="56" t="s">
        <v>100</v>
      </c>
      <c r="Z1" s="56" t="s">
        <v>2</v>
      </c>
      <c r="AA1" s="56" t="s">
        <v>504</v>
      </c>
      <c r="AB1" s="56" t="s">
        <v>344</v>
      </c>
      <c r="AC1" s="56" t="s">
        <v>102</v>
      </c>
      <c r="AD1" s="56" t="s">
        <v>103</v>
      </c>
      <c r="AE1" s="56" t="s">
        <v>104</v>
      </c>
      <c r="AF1" s="56" t="s">
        <v>154</v>
      </c>
    </row>
    <row r="2" spans="1:32">
      <c r="A2" s="30" t="s">
        <v>5</v>
      </c>
      <c r="B2" s="52" t="s">
        <v>29</v>
      </c>
      <c r="D2" s="34" t="str">
        <f>INDEX(Itemstatlist!C$10:C$1210, MATCH($B2,Itemstatlist!$A$10:$A$1210, 0))</f>
        <v>Mail</v>
      </c>
      <c r="E2" s="59">
        <f>INDEX(Itemstatlist!D$10:D$1210, MATCH($B2,Itemstatlist!$A$10:$A$1210, 0))+IF($C2 &lt;&gt; "",INDEX(Enchants!B$2:B$1198, MATCH($C2,Enchants!$A$2:$A$1198, 0)),0)</f>
        <v>22</v>
      </c>
      <c r="F2" s="59">
        <f>INDEX(Itemstatlist!E$10:E$1210, MATCH($B2,Itemstatlist!$A$10:$A$1210, 0))+IF($C2 &lt;&gt; "",INDEX(Enchants!C$2:C$1198, MATCH($C2,Enchants!$A$2:$A$1198, 0)),0)</f>
        <v>23</v>
      </c>
      <c r="G2" s="59">
        <f>INDEX(Itemstatlist!F$10:F$1210, MATCH($B2,Itemstatlist!$A$10:$A$1210, 0))+IF($C2 &lt;&gt; "",INDEX(Enchants!D$2:D$1198, MATCH($C2,Enchants!$A$2:$A$1198, 0)),0)</f>
        <v>6</v>
      </c>
      <c r="H2" s="60">
        <f>INDEX(Itemstatlist!G$10:G$1210, MATCH($B2,Itemstatlist!$A$10:$A$1210, 0))+IF($C2 &lt;&gt; "",INDEX(Enchants!E$2:E$1198, MATCH($C2,Enchants!$A$2:$A$1198, 0)),0)</f>
        <v>13.742857142857142</v>
      </c>
      <c r="I2" s="59">
        <f>INDEX(Itemstatlist!H$10:H$1210, MATCH($B2,Itemstatlist!$A$10:$A$1210, 0))+IF($C2 &lt;&gt; "",INDEX(Enchants!F$2:F$1198, MATCH($C2,Enchants!$A$2:$A$1198, 0)),0)</f>
        <v>24</v>
      </c>
      <c r="J2" s="59">
        <f>INDEX(Itemstatlist!I$10:I$1210, MATCH($B2,Itemstatlist!$A$10:$A$1210, 0))+IF($C2 &lt;&gt; "",INDEX(Enchants!G$2:G$1198, MATCH($C2,Enchants!$A$2:$A$1198, 0)),0)</f>
        <v>13</v>
      </c>
      <c r="K2" s="59">
        <f>INDEX(Itemstatlist!J$10:J$1210, MATCH($B2,Itemstatlist!$A$10:$A$1210, 0))+IF($C2 &lt;&gt; "",INDEX(Enchants!H$2:H$1198, MATCH($C2,Enchants!$A$2:$A$1198, 0)),0)</f>
        <v>0</v>
      </c>
      <c r="L2" s="59">
        <f>INDEX(Itemstatlist!K$10:K$1210, MATCH($B2,Itemstatlist!$A$10:$A$1210, 0))+IF($C2 &lt;&gt; "",INDEX(Enchants!I$2:I$1198, MATCH($C2,Enchants!$A$2:$A$1198, 0)),0)</f>
        <v>0</v>
      </c>
      <c r="M2" s="59">
        <f>INDEX(Itemstatlist!L$10:L$1210, MATCH($B2,Itemstatlist!$A$10:$A$1210, 0))+IF($C2 &lt;&gt; "",INDEX(Enchants!J$2:J$1198, MATCH($C2,Enchants!$A$2:$A$1198, 0)),0)</f>
        <v>0</v>
      </c>
      <c r="N2" s="59">
        <f>INDEX(Itemstatlist!M$10:M$1210, MATCH($B2,Itemstatlist!$A$10:$A$1210, 0))+IF($C2 &lt;&gt; "",INDEX(Enchants!K$2:K$1198, MATCH($C2,Enchants!$A$2:$A$1198, 0)),0)</f>
        <v>0</v>
      </c>
      <c r="O2" s="59">
        <f>INDEX(Itemstatlist!N$10:N$1210, MATCH($B2,Itemstatlist!$A$10:$A$1210, 0))+IF($C2 &lt;&gt; "",INDEX(Enchants!L$2:L$1198, MATCH($C2,Enchants!$A$2:$A$1198, 0)),0)</f>
        <v>0</v>
      </c>
      <c r="P2" s="59">
        <f>INDEX(Itemstatlist!O$10:O$1210, MATCH($B2,Itemstatlist!$A$10:$A$1210, 0))+IF($C2 &lt;&gt; "",INDEX(Enchants!M$2:M$1198, MATCH($C2,Enchants!$A$2:$A$1198, 0)),0)</f>
        <v>10</v>
      </c>
      <c r="Q2" s="28">
        <f>INDEX(Itemstatlist!P$10:P$1210, MATCH($B2,Itemstatlist!$A$10:$A$1210, 0))</f>
        <v>0</v>
      </c>
      <c r="R2" s="28">
        <f>INDEX(Itemstatlist!Q$10:Q$1210, MATCH($B2,Itemstatlist!$A$10:$A$1210, 0))</f>
        <v>0</v>
      </c>
      <c r="T2" t="s">
        <v>128</v>
      </c>
      <c r="U2" s="19">
        <f>E19</f>
        <v>397</v>
      </c>
      <c r="V2" s="19">
        <f t="shared" ref="V2:AF2" si="0">F19</f>
        <v>189</v>
      </c>
      <c r="W2" s="19">
        <f t="shared" si="0"/>
        <v>42</v>
      </c>
      <c r="X2" s="21">
        <f t="shared" si="0"/>
        <v>131.65714285714284</v>
      </c>
      <c r="Y2" s="19">
        <f t="shared" si="0"/>
        <v>162</v>
      </c>
      <c r="Z2" s="19">
        <f t="shared" si="0"/>
        <v>51</v>
      </c>
      <c r="AA2" s="19">
        <f t="shared" si="0"/>
        <v>1</v>
      </c>
      <c r="AB2" s="19">
        <f t="shared" si="0"/>
        <v>0</v>
      </c>
      <c r="AC2" s="19">
        <f t="shared" si="0"/>
        <v>0</v>
      </c>
      <c r="AD2" s="19">
        <f t="shared" si="0"/>
        <v>7</v>
      </c>
      <c r="AE2" s="19">
        <f t="shared" si="0"/>
        <v>0</v>
      </c>
      <c r="AF2" s="19">
        <f t="shared" si="0"/>
        <v>44</v>
      </c>
    </row>
    <row r="3" spans="1:32" ht="28.8">
      <c r="A3" s="30" t="s">
        <v>6</v>
      </c>
      <c r="B3" s="52" t="s">
        <v>14</v>
      </c>
      <c r="C3" s="30"/>
      <c r="D3" s="34" t="str">
        <f>INDEX(Itemstatlist!C$10:C$1210, MATCH($B3,Itemstatlist!$A$10:$A$1210, 0))</f>
        <v>-</v>
      </c>
      <c r="E3" s="59">
        <f>INDEX(Itemstatlist!D$10:D$1210, MATCH($B3,Itemstatlist!$A$10:$A$1210, 0))+IF($C3 &lt;&gt; "",INDEX(Enchants!B$2:B$1198, MATCH($C3,Enchants!$A$2:$A$1198, 0)),0)</f>
        <v>0</v>
      </c>
      <c r="F3" s="59">
        <f>INDEX(Itemstatlist!E$10:E$1210, MATCH($B3,Itemstatlist!$A$10:$A$1210, 0))+IF($C3 &lt;&gt; "",INDEX(Enchants!C$2:C$1198, MATCH($C3,Enchants!$A$2:$A$1198, 0)),0)</f>
        <v>16</v>
      </c>
      <c r="G3" s="59">
        <f>INDEX(Itemstatlist!F$10:F$1210, MATCH($B3,Itemstatlist!$A$10:$A$1210, 0))+IF($C3 &lt;&gt; "",INDEX(Enchants!D$2:D$1198, MATCH($C3,Enchants!$A$2:$A$1198, 0)),0)</f>
        <v>0</v>
      </c>
      <c r="H3" s="60">
        <f>INDEX(Itemstatlist!G$10:G$1210, MATCH($B3,Itemstatlist!$A$10:$A$1210, 0))+IF($C3 &lt;&gt; "",INDEX(Enchants!E$2:E$1198, MATCH($C3,Enchants!$A$2:$A$1198, 0)),0)</f>
        <v>3.2</v>
      </c>
      <c r="I3" s="59">
        <f>INDEX(Itemstatlist!H$10:H$1210, MATCH($B3,Itemstatlist!$A$10:$A$1210, 0))+IF($C3 &lt;&gt; "",INDEX(Enchants!F$2:F$1198, MATCH($C3,Enchants!$A$2:$A$1198, 0)),0)</f>
        <v>10</v>
      </c>
      <c r="J3" s="59">
        <f>INDEX(Itemstatlist!I$10:I$1210, MATCH($B3,Itemstatlist!$A$10:$A$1210, 0))+IF($C3 &lt;&gt; "",INDEX(Enchants!G$2:G$1198, MATCH($C3,Enchants!$A$2:$A$1198, 0)),0)</f>
        <v>8</v>
      </c>
      <c r="K3" s="59">
        <f>INDEX(Itemstatlist!J$10:J$1210, MATCH($B3,Itemstatlist!$A$10:$A$1210, 0))+IF($C3 &lt;&gt; "",INDEX(Enchants!H$2:H$1198, MATCH($C3,Enchants!$A$2:$A$1198, 0)),0)</f>
        <v>0</v>
      </c>
      <c r="L3" s="59">
        <f>INDEX(Itemstatlist!K$10:K$1210, MATCH($B3,Itemstatlist!$A$10:$A$1210, 0))+IF($C3 &lt;&gt; "",INDEX(Enchants!I$2:I$1198, MATCH($C3,Enchants!$A$2:$A$1198, 0)),0)</f>
        <v>0</v>
      </c>
      <c r="M3" s="59">
        <f>INDEX(Itemstatlist!L$10:L$1210, MATCH($B3,Itemstatlist!$A$10:$A$1210, 0))+IF($C3 &lt;&gt; "",INDEX(Enchants!J$2:J$1198, MATCH($C3,Enchants!$A$2:$A$1198, 0)),0)</f>
        <v>0</v>
      </c>
      <c r="N3" s="59">
        <f>INDEX(Itemstatlist!M$10:M$1210, MATCH($B3,Itemstatlist!$A$10:$A$1210, 0))+IF($C3 &lt;&gt; "",INDEX(Enchants!K$2:K$1198, MATCH($C3,Enchants!$A$2:$A$1198, 0)),0)</f>
        <v>0</v>
      </c>
      <c r="O3" s="59">
        <f>INDEX(Itemstatlist!N$10:N$1210, MATCH($B3,Itemstatlist!$A$10:$A$1210, 0))+IF($C3 &lt;&gt; "",INDEX(Enchants!L$2:L$1198, MATCH($C3,Enchants!$A$2:$A$1198, 0)),0)</f>
        <v>0</v>
      </c>
      <c r="P3" s="59">
        <f>INDEX(Itemstatlist!O$10:O$1210, MATCH($B3,Itemstatlist!$A$10:$A$1210, 0))+IF($C3 &lt;&gt; "",INDEX(Enchants!M$2:M$1198, MATCH($C3,Enchants!$A$2:$A$1198, 0)),0)</f>
        <v>0</v>
      </c>
      <c r="Q3" s="28">
        <f>INDEX(Itemstatlist!P$10:P$1210, MATCH($B3,Itemstatlist!$A$10:$A$1210, 0))</f>
        <v>0</v>
      </c>
      <c r="R3" s="28">
        <f>INDEX(Itemstatlist!Q$10:Q$1210, MATCH($B3,Itemstatlist!$A$10:$A$1210, 0))</f>
        <v>0</v>
      </c>
      <c r="T3" t="s">
        <v>129</v>
      </c>
      <c r="U3" s="19">
        <f>E39</f>
        <v>384</v>
      </c>
      <c r="V3" s="19">
        <f t="shared" ref="V3:AF3" si="1">F39</f>
        <v>174</v>
      </c>
      <c r="W3" s="19">
        <f t="shared" si="1"/>
        <v>42</v>
      </c>
      <c r="X3" s="21">
        <f t="shared" si="1"/>
        <v>131.65714285714284</v>
      </c>
      <c r="Y3" s="19">
        <f t="shared" si="1"/>
        <v>162</v>
      </c>
      <c r="Z3" s="19">
        <f t="shared" si="1"/>
        <v>51</v>
      </c>
      <c r="AA3" s="19">
        <f t="shared" si="1"/>
        <v>1</v>
      </c>
      <c r="AB3" s="19">
        <f t="shared" si="1"/>
        <v>0</v>
      </c>
      <c r="AC3" s="19">
        <f t="shared" si="1"/>
        <v>0</v>
      </c>
      <c r="AD3" s="19">
        <f t="shared" si="1"/>
        <v>7</v>
      </c>
      <c r="AE3" s="19">
        <f t="shared" si="1"/>
        <v>0</v>
      </c>
      <c r="AF3" s="19">
        <f t="shared" si="1"/>
        <v>44</v>
      </c>
    </row>
    <row r="4" spans="1:32">
      <c r="A4" s="30" t="s">
        <v>7</v>
      </c>
      <c r="B4" s="52" t="s">
        <v>30</v>
      </c>
      <c r="C4" s="30"/>
      <c r="D4" s="34" t="str">
        <f>INDEX(Itemstatlist!C$10:C$1210, MATCH($B4,Itemstatlist!$A$10:$A$1210, 0))</f>
        <v>Mail</v>
      </c>
      <c r="E4" s="59">
        <f>INDEX(Itemstatlist!D$10:D$1210, MATCH($B4,Itemstatlist!$A$10:$A$1210, 0))+IF($C4 &lt;&gt; "",INDEX(Enchants!B$2:B$1198, MATCH($C4,Enchants!$A$2:$A$1198, 0)),0)</f>
        <v>18</v>
      </c>
      <c r="F4" s="59">
        <f>INDEX(Itemstatlist!E$10:E$1210, MATCH($B4,Itemstatlist!$A$10:$A$1210, 0))+IF($C4 &lt;&gt; "",INDEX(Enchants!C$2:C$1198, MATCH($C4,Enchants!$A$2:$A$1198, 0)),0)</f>
        <v>18</v>
      </c>
      <c r="G4" s="59">
        <f>INDEX(Itemstatlist!F$10:F$1210, MATCH($B4,Itemstatlist!$A$10:$A$1210, 0))+IF($C4 &lt;&gt; "",INDEX(Enchants!D$2:D$1198, MATCH($C4,Enchants!$A$2:$A$1198, 0)),0)</f>
        <v>4</v>
      </c>
      <c r="H4" s="60">
        <f>INDEX(Itemstatlist!G$10:G$1210, MATCH($B4,Itemstatlist!$A$10:$A$1210, 0))+IF($C4 &lt;&gt; "",INDEX(Enchants!E$2:E$1198, MATCH($C4,Enchants!$A$2:$A$1198, 0)),0)</f>
        <v>10.171428571428571</v>
      </c>
      <c r="I4" s="59">
        <f>INDEX(Itemstatlist!H$10:H$1210, MATCH($B4,Itemstatlist!$A$10:$A$1210, 0))+IF($C4 &lt;&gt; "",INDEX(Enchants!F$2:F$1198, MATCH($C4,Enchants!$A$2:$A$1198, 0)),0)</f>
        <v>17</v>
      </c>
      <c r="J4" s="59">
        <f>INDEX(Itemstatlist!I$10:I$1210, MATCH($B4,Itemstatlist!$A$10:$A$1210, 0))+IF($C4 &lt;&gt; "",INDEX(Enchants!G$2:G$1198, MATCH($C4,Enchants!$A$2:$A$1198, 0)),0)</f>
        <v>10</v>
      </c>
      <c r="K4" s="59">
        <f>INDEX(Itemstatlist!J$10:J$1210, MATCH($B4,Itemstatlist!$A$10:$A$1210, 0))+IF($C4 &lt;&gt; "",INDEX(Enchants!H$2:H$1198, MATCH($C4,Enchants!$A$2:$A$1198, 0)),0)</f>
        <v>0</v>
      </c>
      <c r="L4" s="59">
        <f>INDEX(Itemstatlist!K$10:K$1210, MATCH($B4,Itemstatlist!$A$10:$A$1210, 0))+IF($C4 &lt;&gt; "",INDEX(Enchants!I$2:I$1198, MATCH($C4,Enchants!$A$2:$A$1198, 0)),0)</f>
        <v>0</v>
      </c>
      <c r="M4" s="59">
        <f>INDEX(Itemstatlist!L$10:L$1210, MATCH($B4,Itemstatlist!$A$10:$A$1210, 0))+IF($C4 &lt;&gt; "",INDEX(Enchants!J$2:J$1198, MATCH($C4,Enchants!$A$2:$A$1198, 0)),0)</f>
        <v>0</v>
      </c>
      <c r="N4" s="59">
        <f>INDEX(Itemstatlist!M$10:M$1210, MATCH($B4,Itemstatlist!$A$10:$A$1210, 0))+IF($C4 &lt;&gt; "",INDEX(Enchants!K$2:K$1198, MATCH($C4,Enchants!$A$2:$A$1198, 0)),0)</f>
        <v>7</v>
      </c>
      <c r="O4" s="59">
        <f>INDEX(Itemstatlist!N$10:N$1210, MATCH($B4,Itemstatlist!$A$10:$A$1210, 0))+IF($C4 &lt;&gt; "",INDEX(Enchants!L$2:L$1198, MATCH($C4,Enchants!$A$2:$A$1198, 0)),0)</f>
        <v>0</v>
      </c>
      <c r="P4" s="59">
        <f>INDEX(Itemstatlist!O$10:O$1210, MATCH($B4,Itemstatlist!$A$10:$A$1210, 0))+IF($C4 &lt;&gt; "",INDEX(Enchants!M$2:M$1198, MATCH($C4,Enchants!$A$2:$A$1198, 0)),0)</f>
        <v>0</v>
      </c>
      <c r="Q4" s="28">
        <f>INDEX(Itemstatlist!P$10:P$1210, MATCH($B4,Itemstatlist!$A$10:$A$1210, 0))</f>
        <v>0</v>
      </c>
      <c r="R4" s="28">
        <f>INDEX(Itemstatlist!Q$10:Q$1210, MATCH($B4,Itemstatlist!$A$10:$A$1210, 0))</f>
        <v>0</v>
      </c>
      <c r="T4" t="s">
        <v>554</v>
      </c>
      <c r="U4" s="19">
        <f>E59</f>
        <v>384</v>
      </c>
      <c r="V4" s="19">
        <f t="shared" ref="V4:AF4" si="2">F59</f>
        <v>174</v>
      </c>
      <c r="W4" s="19">
        <f t="shared" si="2"/>
        <v>42</v>
      </c>
      <c r="X4" s="21">
        <f t="shared" si="2"/>
        <v>131.65714285714284</v>
      </c>
      <c r="Y4" s="19">
        <f t="shared" si="2"/>
        <v>162</v>
      </c>
      <c r="Z4" s="19">
        <f t="shared" si="2"/>
        <v>51</v>
      </c>
      <c r="AA4" s="19">
        <f t="shared" si="2"/>
        <v>1</v>
      </c>
      <c r="AB4" s="19">
        <f t="shared" si="2"/>
        <v>0</v>
      </c>
      <c r="AC4" s="19">
        <f t="shared" si="2"/>
        <v>0</v>
      </c>
      <c r="AD4" s="19">
        <f t="shared" si="2"/>
        <v>7</v>
      </c>
      <c r="AE4" s="19">
        <f t="shared" si="2"/>
        <v>0</v>
      </c>
      <c r="AF4" s="19">
        <f t="shared" si="2"/>
        <v>44</v>
      </c>
    </row>
    <row r="5" spans="1:32">
      <c r="A5" s="30" t="s">
        <v>16</v>
      </c>
      <c r="B5" s="52" t="s">
        <v>180</v>
      </c>
      <c r="C5" s="30" t="s">
        <v>170</v>
      </c>
      <c r="D5" s="34" t="str">
        <f>INDEX(Itemstatlist!C$10:C$1210, MATCH($B5,Itemstatlist!$A$10:$A$1210, 0))</f>
        <v>-</v>
      </c>
      <c r="E5" s="59">
        <f>INDEX(Itemstatlist!D$10:D$1210, MATCH($B5,Itemstatlist!$A$10:$A$1210, 0))+IF($C5 &lt;&gt; "",INDEX(Enchants!B$2:B$1198, MATCH($C5,Enchants!$A$2:$A$1198, 0)),0)</f>
        <v>33</v>
      </c>
      <c r="F5" s="59">
        <f>INDEX(Itemstatlist!E$10:E$1210, MATCH($B5,Itemstatlist!$A$10:$A$1210, 0))+IF($C5 &lt;&gt; "",INDEX(Enchants!C$2:C$1198, MATCH($C5,Enchants!$A$2:$A$1198, 0)),0)</f>
        <v>6</v>
      </c>
      <c r="G5" s="59">
        <f>INDEX(Itemstatlist!F$10:F$1210, MATCH($B5,Itemstatlist!$A$10:$A$1210, 0))+IF($C5 &lt;&gt; "",INDEX(Enchants!D$2:D$1198, MATCH($C5,Enchants!$A$2:$A$1198, 0)),0)</f>
        <v>0</v>
      </c>
      <c r="H5" s="60">
        <f>INDEX(Itemstatlist!G$10:G$1210, MATCH($B5,Itemstatlist!$A$10:$A$1210, 0))+IF($C5 &lt;&gt; "",INDEX(Enchants!E$2:E$1198, MATCH($C5,Enchants!$A$2:$A$1198, 0)),0)</f>
        <v>5.9142857142857146</v>
      </c>
      <c r="I5" s="59">
        <f>INDEX(Itemstatlist!H$10:H$1210, MATCH($B5,Itemstatlist!$A$10:$A$1210, 0))+IF($C5 &lt;&gt; "",INDEX(Enchants!F$2:F$1198, MATCH($C5,Enchants!$A$2:$A$1198, 0)),0)</f>
        <v>6</v>
      </c>
      <c r="J5" s="59">
        <f>INDEX(Itemstatlist!I$10:I$1210, MATCH($B5,Itemstatlist!$A$10:$A$1210, 0))+IF($C5 &lt;&gt; "",INDEX(Enchants!G$2:G$1198, MATCH($C5,Enchants!$A$2:$A$1198, 0)),0)</f>
        <v>8</v>
      </c>
      <c r="K5" s="59">
        <f>INDEX(Itemstatlist!J$10:J$1210, MATCH($B5,Itemstatlist!$A$10:$A$1210, 0))+IF($C5 &lt;&gt; "",INDEX(Enchants!H$2:H$1198, MATCH($C5,Enchants!$A$2:$A$1198, 0)),0)</f>
        <v>0</v>
      </c>
      <c r="L5" s="59">
        <f>INDEX(Itemstatlist!K$10:K$1210, MATCH($B5,Itemstatlist!$A$10:$A$1210, 0))+IF($C5 &lt;&gt; "",INDEX(Enchants!I$2:I$1198, MATCH($C5,Enchants!$A$2:$A$1198, 0)),0)</f>
        <v>0</v>
      </c>
      <c r="M5" s="59">
        <f>INDEX(Itemstatlist!L$10:L$1210, MATCH($B5,Itemstatlist!$A$10:$A$1210, 0))+IF($C5 &lt;&gt; "",INDEX(Enchants!J$2:J$1198, MATCH($C5,Enchants!$A$2:$A$1198, 0)),0)</f>
        <v>0</v>
      </c>
      <c r="N5" s="59">
        <f>INDEX(Itemstatlist!M$10:M$1210, MATCH($B5,Itemstatlist!$A$10:$A$1210, 0))+IF($C5 &lt;&gt; "",INDEX(Enchants!K$2:K$1198, MATCH($C5,Enchants!$A$2:$A$1198, 0)),0)</f>
        <v>0</v>
      </c>
      <c r="O5" s="59">
        <f>INDEX(Itemstatlist!N$10:N$1210, MATCH($B5,Itemstatlist!$A$10:$A$1210, 0))+IF($C5 &lt;&gt; "",INDEX(Enchants!L$2:L$1198, MATCH($C5,Enchants!$A$2:$A$1198, 0)),0)</f>
        <v>0</v>
      </c>
      <c r="P5" s="59">
        <f>INDEX(Itemstatlist!O$10:O$1210, MATCH($B5,Itemstatlist!$A$10:$A$1210, 0))+IF($C5 &lt;&gt; "",INDEX(Enchants!M$2:M$1198, MATCH($C5,Enchants!$A$2:$A$1198, 0)),0)</f>
        <v>7</v>
      </c>
      <c r="Q5" s="28">
        <f>INDEX(Itemstatlist!P$10:P$1210, MATCH($B5,Itemstatlist!$A$10:$A$1210, 0))</f>
        <v>0</v>
      </c>
      <c r="R5" s="28">
        <f>INDEX(Itemstatlist!Q$10:Q$1210, MATCH($B5,Itemstatlist!$A$10:$A$1210, 0))</f>
        <v>0</v>
      </c>
    </row>
    <row r="6" spans="1:32" ht="28.8">
      <c r="A6" s="30" t="s">
        <v>8</v>
      </c>
      <c r="B6" s="52" t="s">
        <v>85</v>
      </c>
      <c r="C6" s="30"/>
      <c r="D6" s="34" t="str">
        <f>INDEX(Itemstatlist!C$10:C$1210, MATCH($B6,Itemstatlist!$A$10:$A$1210, 0))</f>
        <v>Mail</v>
      </c>
      <c r="E6" s="59">
        <f>INDEX(Itemstatlist!D$10:D$1210, MATCH($B6,Itemstatlist!$A$10:$A$1210, 0))+IF($C6 &lt;&gt; "",INDEX(Enchants!B$2:B$1198, MATCH($C6,Enchants!$A$2:$A$1198, 0)),0)</f>
        <v>34</v>
      </c>
      <c r="F6" s="59">
        <f>INDEX(Itemstatlist!E$10:E$1210, MATCH($B6,Itemstatlist!$A$10:$A$1210, 0))+IF($C6 &lt;&gt; "",INDEX(Enchants!C$2:C$1198, MATCH($C6,Enchants!$A$2:$A$1198, 0)),0)</f>
        <v>15</v>
      </c>
      <c r="G6" s="59">
        <f>INDEX(Itemstatlist!F$10:F$1210, MATCH($B6,Itemstatlist!$A$10:$A$1210, 0))+IF($C6 &lt;&gt; "",INDEX(Enchants!D$2:D$1198, MATCH($C6,Enchants!$A$2:$A$1198, 0)),0)</f>
        <v>0</v>
      </c>
      <c r="H6" s="60">
        <f>INDEX(Itemstatlist!G$10:G$1210, MATCH($B6,Itemstatlist!$A$10:$A$1210, 0))+IF($C6 &lt;&gt; "",INDEX(Enchants!E$2:E$1198, MATCH($C6,Enchants!$A$2:$A$1198, 0)),0)</f>
        <v>7.8571428571428568</v>
      </c>
      <c r="I6" s="59">
        <f>INDEX(Itemstatlist!H$10:H$1210, MATCH($B6,Itemstatlist!$A$10:$A$1210, 0))+IF($C6 &lt;&gt; "",INDEX(Enchants!F$2:F$1198, MATCH($C6,Enchants!$A$2:$A$1198, 0)),0)</f>
        <v>19</v>
      </c>
      <c r="J6" s="59">
        <f>INDEX(Itemstatlist!I$10:I$1210, MATCH($B6,Itemstatlist!$A$10:$A$1210, 0))+IF($C6 &lt;&gt; "",INDEX(Enchants!G$2:G$1198, MATCH($C6,Enchants!$A$2:$A$1198, 0)),0)</f>
        <v>0</v>
      </c>
      <c r="K6" s="59">
        <f>INDEX(Itemstatlist!J$10:J$1210, MATCH($B6,Itemstatlist!$A$10:$A$1210, 0))+IF($C6 &lt;&gt; "",INDEX(Enchants!H$2:H$1198, MATCH($C6,Enchants!$A$2:$A$1198, 0)),0)</f>
        <v>1</v>
      </c>
      <c r="L6" s="59">
        <f>INDEX(Itemstatlist!K$10:K$1210, MATCH($B6,Itemstatlist!$A$10:$A$1210, 0))+IF($C6 &lt;&gt; "",INDEX(Enchants!I$2:I$1198, MATCH($C6,Enchants!$A$2:$A$1198, 0)),0)</f>
        <v>0</v>
      </c>
      <c r="M6" s="59">
        <f>INDEX(Itemstatlist!L$10:L$1210, MATCH($B6,Itemstatlist!$A$10:$A$1210, 0))+IF($C6 &lt;&gt; "",INDEX(Enchants!J$2:J$1198, MATCH($C6,Enchants!$A$2:$A$1198, 0)),0)</f>
        <v>0</v>
      </c>
      <c r="N6" s="59">
        <f>INDEX(Itemstatlist!M$10:M$1210, MATCH($B6,Itemstatlist!$A$10:$A$1210, 0))+IF($C6 &lt;&gt; "",INDEX(Enchants!K$2:K$1198, MATCH($C6,Enchants!$A$2:$A$1198, 0)),0)</f>
        <v>0</v>
      </c>
      <c r="O6" s="59">
        <f>INDEX(Itemstatlist!N$10:N$1210, MATCH($B6,Itemstatlist!$A$10:$A$1210, 0))+IF($C6 &lt;&gt; "",INDEX(Enchants!L$2:L$1198, MATCH($C6,Enchants!$A$2:$A$1198, 0)),0)</f>
        <v>0</v>
      </c>
      <c r="P6" s="59">
        <f>INDEX(Itemstatlist!O$10:O$1210, MATCH($B6,Itemstatlist!$A$10:$A$1210, 0))+IF($C6 &lt;&gt; "",INDEX(Enchants!M$2:M$1198, MATCH($C6,Enchants!$A$2:$A$1198, 0)),0)</f>
        <v>0</v>
      </c>
      <c r="Q6" s="28">
        <f>INDEX(Itemstatlist!P$10:P$1210, MATCH($B6,Itemstatlist!$A$10:$A$1210, 0))</f>
        <v>0</v>
      </c>
      <c r="R6" s="28">
        <f>INDEX(Itemstatlist!Q$10:Q$1210, MATCH($B6,Itemstatlist!$A$10:$A$1210, 0))</f>
        <v>0</v>
      </c>
    </row>
    <row r="7" spans="1:32">
      <c r="A7" s="30" t="s">
        <v>9</v>
      </c>
      <c r="B7" s="52" t="s">
        <v>19</v>
      </c>
      <c r="C7" s="30"/>
      <c r="D7" s="34" t="str">
        <f>INDEX(Itemstatlist!C$10:C$1210, MATCH($B7,Itemstatlist!$A$10:$A$1210, 0))</f>
        <v>Mail</v>
      </c>
      <c r="E7" s="59">
        <f>INDEX(Itemstatlist!D$10:D$1210, MATCH($B7,Itemstatlist!$A$10:$A$1210, 0))+IF($C7 &lt;&gt; "",INDEX(Enchants!B$2:B$1198, MATCH($C7,Enchants!$A$2:$A$1198, 0)),0)</f>
        <v>13</v>
      </c>
      <c r="F7" s="59">
        <f>INDEX(Itemstatlist!E$10:E$1210, MATCH($B7,Itemstatlist!$A$10:$A$1210, 0))+IF($C7 &lt;&gt; "",INDEX(Enchants!C$2:C$1198, MATCH($C7,Enchants!$A$2:$A$1198, 0)),0)</f>
        <v>11</v>
      </c>
      <c r="G7" s="59">
        <f>INDEX(Itemstatlist!F$10:F$1210, MATCH($B7,Itemstatlist!$A$10:$A$1210, 0))+IF($C7 &lt;&gt; "",INDEX(Enchants!D$2:D$1198, MATCH($C7,Enchants!$A$2:$A$1198, 0)),0)</f>
        <v>4</v>
      </c>
      <c r="H7" s="60">
        <f>INDEX(Itemstatlist!G$10:G$1210, MATCH($B7,Itemstatlist!$A$10:$A$1210, 0))+IF($C7 &lt;&gt; "",INDEX(Enchants!E$2:E$1198, MATCH($C7,Enchants!$A$2:$A$1198, 0)),0)</f>
        <v>8.0571428571428569</v>
      </c>
      <c r="I7" s="59">
        <f>INDEX(Itemstatlist!H$10:H$1210, MATCH($B7,Itemstatlist!$A$10:$A$1210, 0))+IF($C7 &lt;&gt; "",INDEX(Enchants!F$2:F$1198, MATCH($C7,Enchants!$A$2:$A$1198, 0)),0)</f>
        <v>12</v>
      </c>
      <c r="J7" s="59">
        <f>INDEX(Itemstatlist!I$10:I$1210, MATCH($B7,Itemstatlist!$A$10:$A$1210, 0))+IF($C7 &lt;&gt; "",INDEX(Enchants!G$2:G$1198, MATCH($C7,Enchants!$A$2:$A$1198, 0)),0)</f>
        <v>0</v>
      </c>
      <c r="K7" s="59">
        <f>INDEX(Itemstatlist!J$10:J$1210, MATCH($B7,Itemstatlist!$A$10:$A$1210, 0))+IF($C7 &lt;&gt; "",INDEX(Enchants!H$2:H$1198, MATCH($C7,Enchants!$A$2:$A$1198, 0)),0)</f>
        <v>0</v>
      </c>
      <c r="L7" s="59">
        <f>INDEX(Itemstatlist!K$10:K$1210, MATCH($B7,Itemstatlist!$A$10:$A$1210, 0))+IF($C7 &lt;&gt; "",INDEX(Enchants!I$2:I$1198, MATCH($C7,Enchants!$A$2:$A$1198, 0)),0)</f>
        <v>0</v>
      </c>
      <c r="M7" s="59">
        <f>INDEX(Itemstatlist!L$10:L$1210, MATCH($B7,Itemstatlist!$A$10:$A$1210, 0))+IF($C7 &lt;&gt; "",INDEX(Enchants!J$2:J$1198, MATCH($C7,Enchants!$A$2:$A$1198, 0)),0)</f>
        <v>0</v>
      </c>
      <c r="N7" s="59">
        <f>INDEX(Itemstatlist!M$10:M$1210, MATCH($B7,Itemstatlist!$A$10:$A$1210, 0))+IF($C7 &lt;&gt; "",INDEX(Enchants!K$2:K$1198, MATCH($C7,Enchants!$A$2:$A$1198, 0)),0)</f>
        <v>0</v>
      </c>
      <c r="O7" s="59">
        <f>INDEX(Itemstatlist!N$10:N$1210, MATCH($B7,Itemstatlist!$A$10:$A$1210, 0))+IF($C7 &lt;&gt; "",INDEX(Enchants!L$2:L$1198, MATCH($C7,Enchants!$A$2:$A$1198, 0)),0)</f>
        <v>0</v>
      </c>
      <c r="P7" s="59">
        <f>INDEX(Itemstatlist!O$10:O$1210, MATCH($B7,Itemstatlist!$A$10:$A$1210, 0))+IF($C7 &lt;&gt; "",INDEX(Enchants!M$2:M$1198, MATCH($C7,Enchants!$A$2:$A$1198, 0)),0)</f>
        <v>0</v>
      </c>
      <c r="Q7" s="28">
        <f>INDEX(Itemstatlist!P$10:P$1210, MATCH($B7,Itemstatlist!$A$10:$A$1210, 0))</f>
        <v>0</v>
      </c>
      <c r="R7" s="28">
        <f>INDEX(Itemstatlist!Q$10:Q$1210, MATCH($B7,Itemstatlist!$A$10:$A$1210, 0))</f>
        <v>0</v>
      </c>
    </row>
    <row r="8" spans="1:32">
      <c r="A8" s="30" t="s">
        <v>91</v>
      </c>
      <c r="B8" s="52" t="s">
        <v>20</v>
      </c>
      <c r="C8" s="30"/>
      <c r="D8" s="34" t="str">
        <f>INDEX(Itemstatlist!C$10:C$1210, MATCH($B8,Itemstatlist!$A$10:$A$1210, 0))</f>
        <v>Mail</v>
      </c>
      <c r="E8" s="59">
        <f>INDEX(Itemstatlist!D$10:D$1210, MATCH($B8,Itemstatlist!$A$10:$A$1210, 0))+IF($C8 &lt;&gt; "",INDEX(Enchants!B$2:B$1198, MATCH($C8,Enchants!$A$2:$A$1198, 0)),0)</f>
        <v>51</v>
      </c>
      <c r="F8" s="59">
        <f>INDEX(Itemstatlist!E$10:E$1210, MATCH($B8,Itemstatlist!$A$10:$A$1210, 0))+IF($C8 &lt;&gt; "",INDEX(Enchants!C$2:C$1198, MATCH($C8,Enchants!$A$2:$A$1198, 0)),0)</f>
        <v>5</v>
      </c>
      <c r="G8" s="59">
        <f>INDEX(Itemstatlist!F$10:F$1210, MATCH($B8,Itemstatlist!$A$10:$A$1210, 0))+IF($C8 &lt;&gt; "",INDEX(Enchants!D$2:D$1198, MATCH($C8,Enchants!$A$2:$A$1198, 0)),0)</f>
        <v>0</v>
      </c>
      <c r="H8" s="60">
        <f>INDEX(Itemstatlist!G$10:G$1210, MATCH($B8,Itemstatlist!$A$10:$A$1210, 0))+IF($C8 &lt;&gt; "",INDEX(Enchants!E$2:E$1198, MATCH($C8,Enchants!$A$2:$A$1198, 0)),0)</f>
        <v>8.2857142857142847</v>
      </c>
      <c r="I8" s="59">
        <f>INDEX(Itemstatlist!H$10:H$1210, MATCH($B8,Itemstatlist!$A$10:$A$1210, 0))+IF($C8 &lt;&gt; "",INDEX(Enchants!F$2:F$1198, MATCH($C8,Enchants!$A$2:$A$1198, 0)),0)</f>
        <v>5</v>
      </c>
      <c r="J8" s="59">
        <f>INDEX(Itemstatlist!I$10:I$1210, MATCH($B8,Itemstatlist!$A$10:$A$1210, 0))+IF($C8 &lt;&gt; "",INDEX(Enchants!G$2:G$1198, MATCH($C8,Enchants!$A$2:$A$1198, 0)),0)</f>
        <v>5</v>
      </c>
      <c r="K8" s="59">
        <f>INDEX(Itemstatlist!J$10:J$1210, MATCH($B8,Itemstatlist!$A$10:$A$1210, 0))+IF($C8 &lt;&gt; "",INDEX(Enchants!H$2:H$1198, MATCH($C8,Enchants!$A$2:$A$1198, 0)),0)</f>
        <v>0</v>
      </c>
      <c r="L8" s="59">
        <f>INDEX(Itemstatlist!K$10:K$1210, MATCH($B8,Itemstatlist!$A$10:$A$1210, 0))+IF($C8 &lt;&gt; "",INDEX(Enchants!I$2:I$1198, MATCH($C8,Enchants!$A$2:$A$1198, 0)),0)</f>
        <v>0</v>
      </c>
      <c r="M8" s="59">
        <f>INDEX(Itemstatlist!L$10:L$1210, MATCH($B8,Itemstatlist!$A$10:$A$1210, 0))+IF($C8 &lt;&gt; "",INDEX(Enchants!J$2:J$1198, MATCH($C8,Enchants!$A$2:$A$1198, 0)),0)</f>
        <v>0</v>
      </c>
      <c r="N8" s="59">
        <f>INDEX(Itemstatlist!M$10:M$1210, MATCH($B8,Itemstatlist!$A$10:$A$1210, 0))+IF($C8 &lt;&gt; "",INDEX(Enchants!K$2:K$1198, MATCH($C8,Enchants!$A$2:$A$1198, 0)),0)</f>
        <v>0</v>
      </c>
      <c r="O8" s="59">
        <f>INDEX(Itemstatlist!N$10:N$1210, MATCH($B8,Itemstatlist!$A$10:$A$1210, 0))+IF($C8 &lt;&gt; "",INDEX(Enchants!L$2:L$1198, MATCH($C8,Enchants!$A$2:$A$1198, 0)),0)</f>
        <v>0</v>
      </c>
      <c r="P8" s="59">
        <f>INDEX(Itemstatlist!O$10:O$1210, MATCH($B8,Itemstatlist!$A$10:$A$1210, 0))+IF($C8 &lt;&gt; "",INDEX(Enchants!M$2:M$1198, MATCH($C8,Enchants!$A$2:$A$1198, 0)),0)</f>
        <v>0</v>
      </c>
      <c r="Q8" s="28">
        <f>INDEX(Itemstatlist!P$10:P$1210, MATCH($B8,Itemstatlist!$A$10:$A$1210, 0))</f>
        <v>0</v>
      </c>
      <c r="R8" s="28">
        <f>INDEX(Itemstatlist!Q$10:Q$1210, MATCH($B8,Itemstatlist!$A$10:$A$1210, 0))</f>
        <v>0</v>
      </c>
    </row>
    <row r="9" spans="1:32">
      <c r="A9" s="30" t="s">
        <v>62</v>
      </c>
      <c r="B9" s="52" t="s">
        <v>34</v>
      </c>
      <c r="C9" s="30"/>
      <c r="D9" s="34" t="str">
        <f>INDEX(Itemstatlist!C$10:C$1210, MATCH($B9,Itemstatlist!$A$10:$A$1210, 0))</f>
        <v>Mail</v>
      </c>
      <c r="E9" s="59">
        <f>INDEX(Itemstatlist!D$10:D$1210, MATCH($B9,Itemstatlist!$A$10:$A$1210, 0))+IF($C9 &lt;&gt; "",INDEX(Enchants!B$2:B$1198, MATCH($C9,Enchants!$A$2:$A$1198, 0)),0)</f>
        <v>18</v>
      </c>
      <c r="F9" s="59">
        <f>INDEX(Itemstatlist!E$10:E$1210, MATCH($B9,Itemstatlist!$A$10:$A$1210, 0))+IF($C9 &lt;&gt; "",INDEX(Enchants!C$2:C$1198, MATCH($C9,Enchants!$A$2:$A$1198, 0)),0)</f>
        <v>21</v>
      </c>
      <c r="G9" s="59">
        <f>INDEX(Itemstatlist!F$10:F$1210, MATCH($B9,Itemstatlist!$A$10:$A$1210, 0))+IF($C9 &lt;&gt; "",INDEX(Enchants!D$2:D$1198, MATCH($C9,Enchants!$A$2:$A$1198, 0)),0)</f>
        <v>4</v>
      </c>
      <c r="H9" s="60">
        <f>INDEX(Itemstatlist!G$10:G$1210, MATCH($B9,Itemstatlist!$A$10:$A$1210, 0))+IF($C9 &lt;&gt; "",INDEX(Enchants!E$2:E$1198, MATCH($C9,Enchants!$A$2:$A$1198, 0)),0)</f>
        <v>10.77142857142857</v>
      </c>
      <c r="I9" s="59">
        <f>INDEX(Itemstatlist!H$10:H$1210, MATCH($B9,Itemstatlist!$A$10:$A$1210, 0))+IF($C9 &lt;&gt; "",INDEX(Enchants!F$2:F$1198, MATCH($C9,Enchants!$A$2:$A$1198, 0)),0)</f>
        <v>12</v>
      </c>
      <c r="J9" s="59">
        <f>INDEX(Itemstatlist!I$10:I$1210, MATCH($B9,Itemstatlist!$A$10:$A$1210, 0))+IF($C9 &lt;&gt; "",INDEX(Enchants!G$2:G$1198, MATCH($C9,Enchants!$A$2:$A$1198, 0)),0)</f>
        <v>7</v>
      </c>
      <c r="K9" s="59">
        <f>INDEX(Itemstatlist!J$10:J$1210, MATCH($B9,Itemstatlist!$A$10:$A$1210, 0))+IF($C9 &lt;&gt; "",INDEX(Enchants!H$2:H$1198, MATCH($C9,Enchants!$A$2:$A$1198, 0)),0)</f>
        <v>0</v>
      </c>
      <c r="L9" s="59">
        <f>INDEX(Itemstatlist!K$10:K$1210, MATCH($B9,Itemstatlist!$A$10:$A$1210, 0))+IF($C9 &lt;&gt; "",INDEX(Enchants!I$2:I$1198, MATCH($C9,Enchants!$A$2:$A$1198, 0)),0)</f>
        <v>0</v>
      </c>
      <c r="M9" s="59">
        <f>INDEX(Itemstatlist!L$10:L$1210, MATCH($B9,Itemstatlist!$A$10:$A$1210, 0))+IF($C9 &lt;&gt; "",INDEX(Enchants!J$2:J$1198, MATCH($C9,Enchants!$A$2:$A$1198, 0)),0)</f>
        <v>0</v>
      </c>
      <c r="N9" s="59">
        <f>INDEX(Itemstatlist!M$10:M$1210, MATCH($B9,Itemstatlist!$A$10:$A$1210, 0))+IF($C9 &lt;&gt; "",INDEX(Enchants!K$2:K$1198, MATCH($C9,Enchants!$A$2:$A$1198, 0)),0)</f>
        <v>0</v>
      </c>
      <c r="O9" s="59">
        <f>INDEX(Itemstatlist!N$10:N$1210, MATCH($B9,Itemstatlist!$A$10:$A$1210, 0))+IF($C9 &lt;&gt; "",INDEX(Enchants!L$2:L$1198, MATCH($C9,Enchants!$A$2:$A$1198, 0)),0)</f>
        <v>0</v>
      </c>
      <c r="P9" s="59">
        <f>INDEX(Itemstatlist!O$10:O$1210, MATCH($B9,Itemstatlist!$A$10:$A$1210, 0))+IF($C9 &lt;&gt; "",INDEX(Enchants!M$2:M$1198, MATCH($C9,Enchants!$A$2:$A$1198, 0)),0)</f>
        <v>7</v>
      </c>
      <c r="Q9" s="28">
        <f>INDEX(Itemstatlist!P$10:P$1210, MATCH($B9,Itemstatlist!$A$10:$A$1210, 0))</f>
        <v>0</v>
      </c>
      <c r="R9" s="28">
        <f>INDEX(Itemstatlist!Q$10:Q$1210, MATCH($B9,Itemstatlist!$A$10:$A$1210, 0))</f>
        <v>0</v>
      </c>
    </row>
    <row r="10" spans="1:32" ht="28.8">
      <c r="A10" s="30" t="s">
        <v>11</v>
      </c>
      <c r="B10" s="52" t="s">
        <v>278</v>
      </c>
      <c r="C10" s="1" t="s">
        <v>175</v>
      </c>
      <c r="D10" s="34" t="str">
        <f>INDEX(Itemstatlist!C$10:C$1210, MATCH($B10,Itemstatlist!$A$10:$A$1210, 0))</f>
        <v>Leather</v>
      </c>
      <c r="E10" s="59">
        <f>INDEX(Itemstatlist!D$10:D$1210, MATCH($B10,Itemstatlist!$A$10:$A$1210, 0))+IF($C10 &lt;&gt; "",INDEX(Enchants!B$2:B$1198, MATCH($C10,Enchants!$A$2:$A$1198, 0)),0)</f>
        <v>64</v>
      </c>
      <c r="F10" s="59">
        <f>INDEX(Itemstatlist!E$10:E$1210, MATCH($B10,Itemstatlist!$A$10:$A$1210, 0))+IF($C10 &lt;&gt; "",INDEX(Enchants!C$2:C$1198, MATCH($C10,Enchants!$A$2:$A$1198, 0)),0)</f>
        <v>29</v>
      </c>
      <c r="G10" s="59">
        <f>INDEX(Itemstatlist!F$10:F$1210, MATCH($B10,Itemstatlist!$A$10:$A$1210, 0))+IF($C10 &lt;&gt; "",INDEX(Enchants!D$2:D$1198, MATCH($C10,Enchants!$A$2:$A$1198, 0)),0)</f>
        <v>9</v>
      </c>
      <c r="H10" s="60">
        <f>INDEX(Itemstatlist!G$10:G$1210, MATCH($B10,Itemstatlist!$A$10:$A$1210, 0))+IF($C10 &lt;&gt; "",INDEX(Enchants!E$2:E$1198, MATCH($C10,Enchants!$A$2:$A$1198, 0)),0)</f>
        <v>19.085714285714285</v>
      </c>
      <c r="I10" s="59">
        <f>INDEX(Itemstatlist!H$10:H$1210, MATCH($B10,Itemstatlist!$A$10:$A$1210, 0))+IF($C10 &lt;&gt; "",INDEX(Enchants!F$2:F$1198, MATCH($C10,Enchants!$A$2:$A$1198, 0)),0)</f>
        <v>14</v>
      </c>
      <c r="J10" s="59">
        <f>INDEX(Itemstatlist!I$10:I$1210, MATCH($B10,Itemstatlist!$A$10:$A$1210, 0))+IF($C10 &lt;&gt; "",INDEX(Enchants!G$2:G$1198, MATCH($C10,Enchants!$A$2:$A$1198, 0)),0)</f>
        <v>0</v>
      </c>
      <c r="K10" s="59">
        <f>INDEX(Itemstatlist!J$10:J$1210, MATCH($B10,Itemstatlist!$A$10:$A$1210, 0))+IF($C10 &lt;&gt; "",INDEX(Enchants!H$2:H$1198, MATCH($C10,Enchants!$A$2:$A$1198, 0)),0)</f>
        <v>0</v>
      </c>
      <c r="L10" s="59">
        <f>INDEX(Itemstatlist!K$10:K$1210, MATCH($B10,Itemstatlist!$A$10:$A$1210, 0))+IF($C10 &lt;&gt; "",INDEX(Enchants!I$2:I$1198, MATCH($C10,Enchants!$A$2:$A$1198, 0)),0)</f>
        <v>0</v>
      </c>
      <c r="M10" s="59">
        <f>INDEX(Itemstatlist!L$10:L$1210, MATCH($B10,Itemstatlist!$A$10:$A$1210, 0))+IF($C10 &lt;&gt; "",INDEX(Enchants!J$2:J$1198, MATCH($C10,Enchants!$A$2:$A$1198, 0)),0)</f>
        <v>0</v>
      </c>
      <c r="N10" s="59">
        <f>INDEX(Itemstatlist!M$10:M$1210, MATCH($B10,Itemstatlist!$A$10:$A$1210, 0))+IF($C10 &lt;&gt; "",INDEX(Enchants!K$2:K$1198, MATCH($C10,Enchants!$A$2:$A$1198, 0)),0)</f>
        <v>0</v>
      </c>
      <c r="O10" s="59">
        <f>INDEX(Itemstatlist!N$10:N$1210, MATCH($B10,Itemstatlist!$A$10:$A$1210, 0))+IF($C10 &lt;&gt; "",INDEX(Enchants!L$2:L$1198, MATCH($C10,Enchants!$A$2:$A$1198, 0)),0)</f>
        <v>0</v>
      </c>
      <c r="P10" s="59">
        <f>INDEX(Itemstatlist!O$10:O$1210, MATCH($B10,Itemstatlist!$A$10:$A$1210, 0))+IF($C10 &lt;&gt; "",INDEX(Enchants!M$2:M$1198, MATCH($C10,Enchants!$A$2:$A$1198, 0)),0)</f>
        <v>10</v>
      </c>
      <c r="Q10" s="28">
        <f>INDEX(Itemstatlist!P$10:P$1210, MATCH($B10,Itemstatlist!$A$10:$A$1210, 0))</f>
        <v>0</v>
      </c>
      <c r="R10" s="28">
        <f>INDEX(Itemstatlist!Q$10:Q$1210, MATCH($B10,Itemstatlist!$A$10:$A$1210, 0))</f>
        <v>0</v>
      </c>
    </row>
    <row r="11" spans="1:32">
      <c r="A11" s="30" t="s">
        <v>121</v>
      </c>
      <c r="B11" s="52" t="s">
        <v>184</v>
      </c>
      <c r="C11" s="30"/>
      <c r="D11" s="34" t="str">
        <f>INDEX(Itemstatlist!C$10:C$1210, MATCH($B11,Itemstatlist!$A$10:$A$1210, 0))</f>
        <v>Mail</v>
      </c>
      <c r="E11" s="59">
        <f>INDEX(Itemstatlist!D$10:D$1210, MATCH($B11,Itemstatlist!$A$10:$A$1210, 0))+IF($C11 &lt;&gt; "",INDEX(Enchants!B$2:B$1198, MATCH($C11,Enchants!$A$2:$A$1198, 0)),0)</f>
        <v>12</v>
      </c>
      <c r="F11" s="59">
        <f>INDEX(Itemstatlist!E$10:E$1210, MATCH($B11,Itemstatlist!$A$10:$A$1210, 0))+IF($C11 &lt;&gt; "",INDEX(Enchants!C$2:C$1198, MATCH($C11,Enchants!$A$2:$A$1198, 0)),0)</f>
        <v>15</v>
      </c>
      <c r="G11" s="59">
        <f>INDEX(Itemstatlist!F$10:F$1210, MATCH($B11,Itemstatlist!$A$10:$A$1210, 0))+IF($C11 &lt;&gt; "",INDEX(Enchants!D$2:D$1198, MATCH($C11,Enchants!$A$2:$A$1198, 0)),0)</f>
        <v>5</v>
      </c>
      <c r="H11" s="60">
        <f>INDEX(Itemstatlist!G$10:G$1210, MATCH($B11,Itemstatlist!$A$10:$A$1210, 0))+IF($C11 &lt;&gt; "",INDEX(Enchants!E$2:E$1198, MATCH($C11,Enchants!$A$2:$A$1198, 0)),0)</f>
        <v>9.7142857142857135</v>
      </c>
      <c r="I11" s="59">
        <f>INDEX(Itemstatlist!H$10:H$1210, MATCH($B11,Itemstatlist!$A$10:$A$1210, 0))+IF($C11 &lt;&gt; "",INDEX(Enchants!F$2:F$1198, MATCH($C11,Enchants!$A$2:$A$1198, 0)),0)</f>
        <v>10</v>
      </c>
      <c r="J11" s="59">
        <f>INDEX(Itemstatlist!I$10:I$1210, MATCH($B11,Itemstatlist!$A$10:$A$1210, 0))+IF($C11 &lt;&gt; "",INDEX(Enchants!G$2:G$1198, MATCH($C11,Enchants!$A$2:$A$1198, 0)),0)</f>
        <v>0</v>
      </c>
      <c r="K11" s="59">
        <f>INDEX(Itemstatlist!J$10:J$1210, MATCH($B11,Itemstatlist!$A$10:$A$1210, 0))+IF($C11 &lt;&gt; "",INDEX(Enchants!H$2:H$1198, MATCH($C11,Enchants!$A$2:$A$1198, 0)),0)</f>
        <v>0</v>
      </c>
      <c r="L11" s="59">
        <f>INDEX(Itemstatlist!K$10:K$1210, MATCH($B11,Itemstatlist!$A$10:$A$1210, 0))+IF($C11 &lt;&gt; "",INDEX(Enchants!I$2:I$1198, MATCH($C11,Enchants!$A$2:$A$1198, 0)),0)</f>
        <v>0</v>
      </c>
      <c r="M11" s="59">
        <f>INDEX(Itemstatlist!L$10:L$1210, MATCH($B11,Itemstatlist!$A$10:$A$1210, 0))+IF($C11 &lt;&gt; "",INDEX(Enchants!J$2:J$1198, MATCH($C11,Enchants!$A$2:$A$1198, 0)),0)</f>
        <v>0</v>
      </c>
      <c r="N11" s="59">
        <f>INDEX(Itemstatlist!M$10:M$1210, MATCH($B11,Itemstatlist!$A$10:$A$1210, 0))+IF($C11 &lt;&gt; "",INDEX(Enchants!K$2:K$1198, MATCH($C11,Enchants!$A$2:$A$1198, 0)),0)</f>
        <v>0</v>
      </c>
      <c r="O11" s="59">
        <f>INDEX(Itemstatlist!N$10:N$1210, MATCH($B11,Itemstatlist!$A$10:$A$1210, 0))+IF($C11 &lt;&gt; "",INDEX(Enchants!L$2:L$1198, MATCH($C11,Enchants!$A$2:$A$1198, 0)),0)</f>
        <v>0</v>
      </c>
      <c r="P11" s="59">
        <f>INDEX(Itemstatlist!O$10:O$1210, MATCH($B11,Itemstatlist!$A$10:$A$1210, 0))+IF($C11 &lt;&gt; "",INDEX(Enchants!M$2:M$1198, MATCH($C11,Enchants!$A$2:$A$1198, 0)),0)</f>
        <v>0</v>
      </c>
      <c r="Q11" s="28">
        <f>INDEX(Itemstatlist!P$10:P$1210, MATCH($B11,Itemstatlist!$A$10:$A$1210, 0))</f>
        <v>0</v>
      </c>
      <c r="R11" s="28">
        <f>INDEX(Itemstatlist!Q$10:Q$1210, MATCH($B11,Itemstatlist!$A$10:$A$1210, 0))</f>
        <v>0</v>
      </c>
    </row>
    <row r="12" spans="1:32">
      <c r="A12" s="30" t="s">
        <v>36</v>
      </c>
      <c r="B12" s="52" t="s">
        <v>335</v>
      </c>
      <c r="C12" s="30"/>
      <c r="D12" s="34" t="str">
        <f>INDEX(Itemstatlist!C$10:C$1210, MATCH($B12,Itemstatlist!$A$10:$A$1210, 0))</f>
        <v>-</v>
      </c>
      <c r="E12" s="59">
        <f>INDEX(Itemstatlist!D$10:D$1210, MATCH($B12,Itemstatlist!$A$10:$A$1210, 0))+IF($C12 &lt;&gt; "",INDEX(Enchants!B$2:B$1198, MATCH($C12,Enchants!$A$2:$A$1198, 0)),0)</f>
        <v>0</v>
      </c>
      <c r="F12" s="59">
        <f>INDEX(Itemstatlist!E$10:E$1210, MATCH($B12,Itemstatlist!$A$10:$A$1210, 0))+IF($C12 &lt;&gt; "",INDEX(Enchants!C$2:C$1198, MATCH($C12,Enchants!$A$2:$A$1198, 0)),0)</f>
        <v>10</v>
      </c>
      <c r="G12" s="59">
        <f>INDEX(Itemstatlist!F$10:F$1210, MATCH($B12,Itemstatlist!$A$10:$A$1210, 0))+IF($C12 &lt;&gt; "",INDEX(Enchants!D$2:D$1198, MATCH($C12,Enchants!$A$2:$A$1198, 0)),0)</f>
        <v>6</v>
      </c>
      <c r="H12" s="60">
        <f>INDEX(Itemstatlist!G$10:G$1210, MATCH($B12,Itemstatlist!$A$10:$A$1210, 0))+IF($C12 &lt;&gt; "",INDEX(Enchants!E$2:E$1198, MATCH($C12,Enchants!$A$2:$A$1198, 0)),0)</f>
        <v>8</v>
      </c>
      <c r="I12" s="59">
        <f>INDEX(Itemstatlist!H$10:H$1210, MATCH($B12,Itemstatlist!$A$10:$A$1210, 0))+IF($C12 &lt;&gt; "",INDEX(Enchants!F$2:F$1198, MATCH($C12,Enchants!$A$2:$A$1198, 0)),0)</f>
        <v>8</v>
      </c>
      <c r="J12" s="59">
        <f>INDEX(Itemstatlist!I$10:I$1210, MATCH($B12,Itemstatlist!$A$10:$A$1210, 0))+IF($C12 &lt;&gt; "",INDEX(Enchants!G$2:G$1198, MATCH($C12,Enchants!$A$2:$A$1198, 0)),0)</f>
        <v>0</v>
      </c>
      <c r="K12" s="59">
        <f>INDEX(Itemstatlist!J$10:J$1210, MATCH($B12,Itemstatlist!$A$10:$A$1210, 0))+IF($C12 &lt;&gt; "",INDEX(Enchants!H$2:H$1198, MATCH($C12,Enchants!$A$2:$A$1198, 0)),0)</f>
        <v>0</v>
      </c>
      <c r="L12" s="59">
        <f>INDEX(Itemstatlist!K$10:K$1210, MATCH($B12,Itemstatlist!$A$10:$A$1210, 0))+IF($C12 &lt;&gt; "",INDEX(Enchants!I$2:I$1198, MATCH($C12,Enchants!$A$2:$A$1198, 0)),0)</f>
        <v>0</v>
      </c>
      <c r="M12" s="59">
        <f>INDEX(Itemstatlist!L$10:L$1210, MATCH($B12,Itemstatlist!$A$10:$A$1210, 0))+IF($C12 &lt;&gt; "",INDEX(Enchants!J$2:J$1198, MATCH($C12,Enchants!$A$2:$A$1198, 0)),0)</f>
        <v>0</v>
      </c>
      <c r="N12" s="59">
        <f>INDEX(Itemstatlist!M$10:M$1210, MATCH($B12,Itemstatlist!$A$10:$A$1210, 0))+IF($C12 &lt;&gt; "",INDEX(Enchants!K$2:K$1198, MATCH($C12,Enchants!$A$2:$A$1198, 0)),0)</f>
        <v>0</v>
      </c>
      <c r="O12" s="59">
        <f>INDEX(Itemstatlist!N$10:N$1210, MATCH($B12,Itemstatlist!$A$10:$A$1210, 0))+IF($C12 &lt;&gt; "",INDEX(Enchants!L$2:L$1198, MATCH($C12,Enchants!$A$2:$A$1198, 0)),0)</f>
        <v>0</v>
      </c>
      <c r="P12" s="59">
        <f>INDEX(Itemstatlist!O$10:O$1210, MATCH($B12,Itemstatlist!$A$10:$A$1210, 0))+IF($C12 &lt;&gt; "",INDEX(Enchants!M$2:M$1198, MATCH($C12,Enchants!$A$2:$A$1198, 0)),0)</f>
        <v>0</v>
      </c>
      <c r="Q12" s="28">
        <f>INDEX(Itemstatlist!P$10:P$1210, MATCH($B12,Itemstatlist!$A$10:$A$1210, 0))</f>
        <v>0</v>
      </c>
      <c r="R12" s="28">
        <f>INDEX(Itemstatlist!Q$10:Q$1210, MATCH($B12,Itemstatlist!$A$10:$A$1210, 0))</f>
        <v>0</v>
      </c>
    </row>
    <row r="13" spans="1:32">
      <c r="A13" s="30" t="s">
        <v>36</v>
      </c>
      <c r="B13" s="52" t="s">
        <v>25</v>
      </c>
      <c r="C13" s="30"/>
      <c r="D13" s="34" t="str">
        <f>INDEX(Itemstatlist!C$10:C$1210, MATCH($B13,Itemstatlist!$A$10:$A$1210, 0))</f>
        <v>-</v>
      </c>
      <c r="E13" s="59">
        <f>INDEX(Itemstatlist!D$10:D$1210, MATCH($B13,Itemstatlist!$A$10:$A$1210, 0))+IF($C13 &lt;&gt; "",INDEX(Enchants!B$2:B$1198, MATCH($C13,Enchants!$A$2:$A$1198, 0)),0)</f>
        <v>46</v>
      </c>
      <c r="F13" s="59">
        <f>INDEX(Itemstatlist!E$10:E$1210, MATCH($B13,Itemstatlist!$A$10:$A$1210, 0))+IF($C13 &lt;&gt; "",INDEX(Enchants!C$2:C$1198, MATCH($C13,Enchants!$A$2:$A$1198, 0)),0)</f>
        <v>12</v>
      </c>
      <c r="G13" s="59">
        <f>INDEX(Itemstatlist!F$10:F$1210, MATCH($B13,Itemstatlist!$A$10:$A$1210, 0))+IF($C13 &lt;&gt; "",INDEX(Enchants!D$2:D$1198, MATCH($C13,Enchants!$A$2:$A$1198, 0)),0)</f>
        <v>0</v>
      </c>
      <c r="H13" s="60">
        <f>INDEX(Itemstatlist!G$10:G$1210, MATCH($B13,Itemstatlist!$A$10:$A$1210, 0))+IF($C13 &lt;&gt; "",INDEX(Enchants!E$2:E$1198, MATCH($C13,Enchants!$A$2:$A$1198, 0)),0)</f>
        <v>8.9714285714285715</v>
      </c>
      <c r="I13" s="59">
        <f>INDEX(Itemstatlist!H$10:H$1210, MATCH($B13,Itemstatlist!$A$10:$A$1210, 0))+IF($C13 &lt;&gt; "",INDEX(Enchants!F$2:F$1198, MATCH($C13,Enchants!$A$2:$A$1198, 0)),0)</f>
        <v>9</v>
      </c>
      <c r="J13" s="59">
        <f>INDEX(Itemstatlist!I$10:I$1210, MATCH($B13,Itemstatlist!$A$10:$A$1210, 0))+IF($C13 &lt;&gt; "",INDEX(Enchants!G$2:G$1198, MATCH($C13,Enchants!$A$2:$A$1198, 0)),0)</f>
        <v>0</v>
      </c>
      <c r="K13" s="59">
        <f>INDEX(Itemstatlist!J$10:J$1210, MATCH($B13,Itemstatlist!$A$10:$A$1210, 0))+IF($C13 &lt;&gt; "",INDEX(Enchants!H$2:H$1198, MATCH($C13,Enchants!$A$2:$A$1198, 0)),0)</f>
        <v>0</v>
      </c>
      <c r="L13" s="59">
        <f>INDEX(Itemstatlist!K$10:K$1210, MATCH($B13,Itemstatlist!$A$10:$A$1210, 0))+IF($C13 &lt;&gt; "",INDEX(Enchants!I$2:I$1198, MATCH($C13,Enchants!$A$2:$A$1198, 0)),0)</f>
        <v>0</v>
      </c>
      <c r="M13" s="59">
        <f>INDEX(Itemstatlist!L$10:L$1210, MATCH($B13,Itemstatlist!$A$10:$A$1210, 0))+IF($C13 &lt;&gt; "",INDEX(Enchants!J$2:J$1198, MATCH($C13,Enchants!$A$2:$A$1198, 0)),0)</f>
        <v>0</v>
      </c>
      <c r="N13" s="59">
        <f>INDEX(Itemstatlist!M$10:M$1210, MATCH($B13,Itemstatlist!$A$10:$A$1210, 0))+IF($C13 &lt;&gt; "",INDEX(Enchants!K$2:K$1198, MATCH($C13,Enchants!$A$2:$A$1198, 0)),0)</f>
        <v>0</v>
      </c>
      <c r="O13" s="59">
        <f>INDEX(Itemstatlist!N$10:N$1210, MATCH($B13,Itemstatlist!$A$10:$A$1210, 0))+IF($C13 &lt;&gt; "",INDEX(Enchants!L$2:L$1198, MATCH($C13,Enchants!$A$2:$A$1198, 0)),0)</f>
        <v>0</v>
      </c>
      <c r="P13" s="59">
        <f>INDEX(Itemstatlist!O$10:O$1210, MATCH($B13,Itemstatlist!$A$10:$A$1210, 0))+IF($C13 &lt;&gt; "",INDEX(Enchants!M$2:M$1198, MATCH($C13,Enchants!$A$2:$A$1198, 0)),0)</f>
        <v>0</v>
      </c>
      <c r="Q13" s="28">
        <f>INDEX(Itemstatlist!P$10:P$1210, MATCH($B13,Itemstatlist!$A$10:$A$1210, 0))</f>
        <v>0</v>
      </c>
      <c r="R13" s="28">
        <f>INDEX(Itemstatlist!Q$10:Q$1210, MATCH($B13,Itemstatlist!$A$10:$A$1210, 0))</f>
        <v>0</v>
      </c>
    </row>
    <row r="14" spans="1:32" ht="28.8">
      <c r="A14" s="30" t="s">
        <v>92</v>
      </c>
      <c r="B14" s="52" t="s">
        <v>136</v>
      </c>
      <c r="C14" s="30"/>
      <c r="D14" s="34" t="str">
        <f>INDEX(Itemstatlist!C$10:C$1210, MATCH($B14,Itemstatlist!$A$10:$A$1210, 0))</f>
        <v>-</v>
      </c>
      <c r="E14" s="59">
        <f>INDEX(Itemstatlist!D$10:D$1210, MATCH($B14,Itemstatlist!$A$10:$A$1210, 0))+IF($C14 &lt;&gt; "",INDEX(Enchants!B$2:B$1198, MATCH($C14,Enchants!$A$2:$A$1198, 0)),0)</f>
        <v>23</v>
      </c>
      <c r="F14" s="59">
        <f>INDEX(Itemstatlist!E$10:E$1210, MATCH($B14,Itemstatlist!$A$10:$A$1210, 0))+IF($C14 &lt;&gt; "",INDEX(Enchants!C$2:C$1198, MATCH($C14,Enchants!$A$2:$A$1198, 0)),0)</f>
        <v>0</v>
      </c>
      <c r="G14" s="59">
        <f>INDEX(Itemstatlist!F$10:F$1210, MATCH($B14,Itemstatlist!$A$10:$A$1210, 0))+IF($C14 &lt;&gt; "",INDEX(Enchants!D$2:D$1198, MATCH($C14,Enchants!$A$2:$A$1198, 0)),0)</f>
        <v>0</v>
      </c>
      <c r="H14" s="60">
        <f>INDEX(Itemstatlist!G$10:G$1210, MATCH($B14,Itemstatlist!$A$10:$A$1210, 0))+IF($C14 &lt;&gt; "",INDEX(Enchants!E$2:E$1198, MATCH($C14,Enchants!$A$2:$A$1198, 0)),0)</f>
        <v>3.2857142857142856</v>
      </c>
      <c r="I14" s="59">
        <f>INDEX(Itemstatlist!H$10:H$1210, MATCH($B14,Itemstatlist!$A$10:$A$1210, 0))+IF($C14 &lt;&gt; "",INDEX(Enchants!F$2:F$1198, MATCH($C14,Enchants!$A$2:$A$1198, 0)),0)</f>
        <v>0</v>
      </c>
      <c r="J14" s="59">
        <f>INDEX(Itemstatlist!I$10:I$1210, MATCH($B14,Itemstatlist!$A$10:$A$1210, 0))+IF($C14 &lt;&gt; "",INDEX(Enchants!G$2:G$1198, MATCH($C14,Enchants!$A$2:$A$1198, 0)),0)</f>
        <v>0</v>
      </c>
      <c r="K14" s="59">
        <f>INDEX(Itemstatlist!J$10:J$1210, MATCH($B14,Itemstatlist!$A$10:$A$1210, 0))+IF($C14 &lt;&gt; "",INDEX(Enchants!H$2:H$1198, MATCH($C14,Enchants!$A$2:$A$1198, 0)),0)</f>
        <v>0</v>
      </c>
      <c r="L14" s="59">
        <f>INDEX(Itemstatlist!K$10:K$1210, MATCH($B14,Itemstatlist!$A$10:$A$1210, 0))+IF($C14 &lt;&gt; "",INDEX(Enchants!I$2:I$1198, MATCH($C14,Enchants!$A$2:$A$1198, 0)),0)</f>
        <v>0</v>
      </c>
      <c r="M14" s="59">
        <f>INDEX(Itemstatlist!L$10:L$1210, MATCH($B14,Itemstatlist!$A$10:$A$1210, 0))+IF($C14 &lt;&gt; "",INDEX(Enchants!J$2:J$1198, MATCH($C14,Enchants!$A$2:$A$1198, 0)),0)</f>
        <v>0</v>
      </c>
      <c r="N14" s="59">
        <f>INDEX(Itemstatlist!M$10:M$1210, MATCH($B14,Itemstatlist!$A$10:$A$1210, 0))+IF($C14 &lt;&gt; "",INDEX(Enchants!K$2:K$1198, MATCH($C14,Enchants!$A$2:$A$1198, 0)),0)</f>
        <v>0</v>
      </c>
      <c r="O14" s="59">
        <f>INDEX(Itemstatlist!N$10:N$1210, MATCH($B14,Itemstatlist!$A$10:$A$1210, 0))+IF($C14 &lt;&gt; "",INDEX(Enchants!L$2:L$1198, MATCH($C14,Enchants!$A$2:$A$1198, 0)),0)</f>
        <v>0</v>
      </c>
      <c r="P14" s="59">
        <f>INDEX(Itemstatlist!O$10:O$1210, MATCH($B14,Itemstatlist!$A$10:$A$1210, 0))+IF($C14 &lt;&gt; "",INDEX(Enchants!M$2:M$1198, MATCH($C14,Enchants!$A$2:$A$1198, 0)),0)</f>
        <v>10</v>
      </c>
      <c r="Q14" s="28">
        <f>INDEX(Itemstatlist!P$10:P$1210, MATCH($B14,Itemstatlist!$A$10:$A$1210, 0))</f>
        <v>0</v>
      </c>
      <c r="R14" s="28">
        <f>INDEX(Itemstatlist!Q$10:Q$1210, MATCH($B14,Itemstatlist!$A$10:$A$1210, 0))</f>
        <v>0</v>
      </c>
    </row>
    <row r="15" spans="1:32" ht="72">
      <c r="A15" s="30" t="s">
        <v>92</v>
      </c>
      <c r="B15" s="52" t="s">
        <v>505</v>
      </c>
      <c r="C15" s="30"/>
      <c r="D15" s="34" t="str">
        <f>INDEX(Itemstatlist!C$10:C$1210, MATCH($B15,Itemstatlist!$A$10:$A$1210, 0))</f>
        <v>-</v>
      </c>
      <c r="E15" s="59">
        <f>INDEX(Itemstatlist!D$10:D$1210, MATCH($B15,Itemstatlist!$A$10:$A$1210, 0))+IF($C15 &lt;&gt; "",INDEX(Enchants!B$2:B$1198, MATCH($C15,Enchants!$A$2:$A$1198, 0)),0)</f>
        <v>0</v>
      </c>
      <c r="F15" s="59">
        <f>INDEX(Itemstatlist!E$10:E$1210, MATCH($B15,Itemstatlist!$A$10:$A$1210, 0))+IF($C15 &lt;&gt; "",INDEX(Enchants!C$2:C$1198, MATCH($C15,Enchants!$A$2:$A$1198, 0)),0)</f>
        <v>0</v>
      </c>
      <c r="G15" s="59">
        <f>INDEX(Itemstatlist!F$10:F$1210, MATCH($B15,Itemstatlist!$A$10:$A$1210, 0))+IF($C15 &lt;&gt; "",INDEX(Enchants!D$2:D$1198, MATCH($C15,Enchants!$A$2:$A$1198, 0)),0)</f>
        <v>0</v>
      </c>
      <c r="H15" s="60">
        <f>INDEX(Itemstatlist!G$10:G$1210, MATCH($B15,Itemstatlist!$A$10:$A$1210, 0))+IF($C15 &lt;&gt; "",INDEX(Enchants!E$2:E$1198, MATCH($C15,Enchants!$A$2:$A$1198, 0)),0)</f>
        <v>0</v>
      </c>
      <c r="I15" s="59">
        <f>INDEX(Itemstatlist!H$10:H$1210, MATCH($B15,Itemstatlist!$A$10:$A$1210, 0))+IF($C15 &lt;&gt; "",INDEX(Enchants!F$2:F$1198, MATCH($C15,Enchants!$A$2:$A$1198, 0)),0)</f>
        <v>0</v>
      </c>
      <c r="J15" s="59">
        <f>INDEX(Itemstatlist!I$10:I$1210, MATCH($B15,Itemstatlist!$A$10:$A$1210, 0))+IF($C15 &lt;&gt; "",INDEX(Enchants!G$2:G$1198, MATCH($C15,Enchants!$A$2:$A$1198, 0)),0)</f>
        <v>0</v>
      </c>
      <c r="K15" s="59">
        <f>INDEX(Itemstatlist!J$10:J$1210, MATCH($B15,Itemstatlist!$A$10:$A$1210, 0))+IF($C15 &lt;&gt; "",INDEX(Enchants!H$2:H$1198, MATCH($C15,Enchants!$A$2:$A$1198, 0)),0)</f>
        <v>0</v>
      </c>
      <c r="L15" s="59">
        <f>INDEX(Itemstatlist!K$10:K$1210, MATCH($B15,Itemstatlist!$A$10:$A$1210, 0))+IF($C15 &lt;&gt; "",INDEX(Enchants!I$2:I$1198, MATCH($C15,Enchants!$A$2:$A$1198, 0)),0)</f>
        <v>0</v>
      </c>
      <c r="M15" s="59">
        <f>INDEX(Itemstatlist!L$10:L$1210, MATCH($B15,Itemstatlist!$A$10:$A$1210, 0))+IF($C15 &lt;&gt; "",INDEX(Enchants!J$2:J$1198, MATCH($C15,Enchants!$A$2:$A$1198, 0)),0)</f>
        <v>0</v>
      </c>
      <c r="N15" s="59">
        <f>INDEX(Itemstatlist!M$10:M$1210, MATCH($B15,Itemstatlist!$A$10:$A$1210, 0))+IF($C15 &lt;&gt; "",INDEX(Enchants!K$2:K$1198, MATCH($C15,Enchants!$A$2:$A$1198, 0)),0)</f>
        <v>0</v>
      </c>
      <c r="O15" s="59">
        <f>INDEX(Itemstatlist!N$10:N$1210, MATCH($B15,Itemstatlist!$A$10:$A$1210, 0))+IF($C15 &lt;&gt; "",INDEX(Enchants!L$2:L$1198, MATCH($C15,Enchants!$A$2:$A$1198, 0)),0)</f>
        <v>0</v>
      </c>
      <c r="P15" s="59">
        <f>INDEX(Itemstatlist!O$10:O$1210, MATCH($B15,Itemstatlist!$A$10:$A$1210, 0))+IF($C15 &lt;&gt; "",INDEX(Enchants!M$2:M$1198, MATCH($C15,Enchants!$A$2:$A$1198, 0)),0)</f>
        <v>0</v>
      </c>
      <c r="Q15" s="28" t="str">
        <f>INDEX(Itemstatlist!P$10:P$1210, MATCH($B15,Itemstatlist!$A$10:$A$1210, 0))</f>
        <v>+204/408  damage/healing for 20 sec. Every cast reduces bonus by 17/34</v>
      </c>
      <c r="R15" s="28" t="str">
        <f>INDEX(Itemstatlist!Q$10:Q$1210, MATCH($B15,Itemstatlist!$A$10:$A$1210, 0))</f>
        <v>2 min</v>
      </c>
    </row>
    <row r="16" spans="1:32">
      <c r="A16" s="30" t="s">
        <v>130</v>
      </c>
      <c r="B16" s="52" t="s">
        <v>86</v>
      </c>
      <c r="C16" s="30"/>
      <c r="D16" s="34" t="str">
        <f>INDEX(Itemstatlist!C$10:C$1210, MATCH($B16,Itemstatlist!$A$10:$A$1210, 0))</f>
        <v>1H Mace</v>
      </c>
      <c r="E16" s="59">
        <f>INDEX(Itemstatlist!D$10:D$1210, MATCH($B16,Itemstatlist!$A$10:$A$1210, 0))+IF($C16 &lt;&gt; "",INDEX(Enchants!B$2:B$1198, MATCH($C16,Enchants!$A$2:$A$1198, 0)),0)</f>
        <v>26</v>
      </c>
      <c r="F16" s="59">
        <f>INDEX(Itemstatlist!E$10:E$1210, MATCH($B16,Itemstatlist!$A$10:$A$1210, 0))+IF($C16 &lt;&gt; "",INDEX(Enchants!C$2:C$1198, MATCH($C16,Enchants!$A$2:$A$1198, 0)),0)</f>
        <v>8</v>
      </c>
      <c r="G16" s="59">
        <f>INDEX(Itemstatlist!F$10:F$1210, MATCH($B16,Itemstatlist!$A$10:$A$1210, 0))+IF($C16 &lt;&gt; "",INDEX(Enchants!D$2:D$1198, MATCH($C16,Enchants!$A$2:$A$1198, 0)),0)</f>
        <v>4</v>
      </c>
      <c r="H16" s="60">
        <f>INDEX(Itemstatlist!G$10:G$1210, MATCH($B16,Itemstatlist!$A$10:$A$1210, 0))+IF($C16 &lt;&gt; "",INDEX(Enchants!E$2:E$1198, MATCH($C16,Enchants!$A$2:$A$1198, 0)),0)</f>
        <v>9.3142857142857132</v>
      </c>
      <c r="I16" s="59">
        <f>INDEX(Itemstatlist!H$10:H$1210, MATCH($B16,Itemstatlist!$A$10:$A$1210, 0))+IF($C16 &lt;&gt; "",INDEX(Enchants!F$2:F$1198, MATCH($C16,Enchants!$A$2:$A$1198, 0)),0)</f>
        <v>9</v>
      </c>
      <c r="J16" s="59">
        <f>INDEX(Itemstatlist!I$10:I$1210, MATCH($B16,Itemstatlist!$A$10:$A$1210, 0))+IF($C16 &lt;&gt; "",INDEX(Enchants!G$2:G$1198, MATCH($C16,Enchants!$A$2:$A$1198, 0)),0)</f>
        <v>0</v>
      </c>
      <c r="K16" s="59">
        <f>INDEX(Itemstatlist!J$10:J$1210, MATCH($B16,Itemstatlist!$A$10:$A$1210, 0))+IF($C16 &lt;&gt; "",INDEX(Enchants!H$2:H$1198, MATCH($C16,Enchants!$A$2:$A$1198, 0)),0)</f>
        <v>0</v>
      </c>
      <c r="L16" s="59">
        <f>INDEX(Itemstatlist!K$10:K$1210, MATCH($B16,Itemstatlist!$A$10:$A$1210, 0))+IF($C16 &lt;&gt; "",INDEX(Enchants!I$2:I$1198, MATCH($C16,Enchants!$A$2:$A$1198, 0)),0)</f>
        <v>0</v>
      </c>
      <c r="M16" s="59">
        <f>INDEX(Itemstatlist!L$10:L$1210, MATCH($B16,Itemstatlist!$A$10:$A$1210, 0))+IF($C16 &lt;&gt; "",INDEX(Enchants!J$2:J$1198, MATCH($C16,Enchants!$A$2:$A$1198, 0)),0)</f>
        <v>0</v>
      </c>
      <c r="N16" s="59">
        <f>INDEX(Itemstatlist!M$10:M$1210, MATCH($B16,Itemstatlist!$A$10:$A$1210, 0))+IF($C16 &lt;&gt; "",INDEX(Enchants!K$2:K$1198, MATCH($C16,Enchants!$A$2:$A$1198, 0)),0)</f>
        <v>0</v>
      </c>
      <c r="O16" s="59">
        <f>INDEX(Itemstatlist!N$10:N$1210, MATCH($B16,Itemstatlist!$A$10:$A$1210, 0))+IF($C16 &lt;&gt; "",INDEX(Enchants!L$2:L$1198, MATCH($C16,Enchants!$A$2:$A$1198, 0)),0)</f>
        <v>0</v>
      </c>
      <c r="P16" s="59">
        <f>INDEX(Itemstatlist!O$10:O$1210, MATCH($B16,Itemstatlist!$A$10:$A$1210, 0))+IF($C16 &lt;&gt; "",INDEX(Enchants!M$2:M$1198, MATCH($C16,Enchants!$A$2:$A$1198, 0)),0)</f>
        <v>0</v>
      </c>
      <c r="Q16" s="28">
        <f>INDEX(Itemstatlist!P$10:P$1210, MATCH($B16,Itemstatlist!$A$10:$A$1210, 0))</f>
        <v>0</v>
      </c>
      <c r="R16" s="28">
        <f>INDEX(Itemstatlist!Q$10:Q$1210, MATCH($B16,Itemstatlist!$A$10:$A$1210, 0))</f>
        <v>0</v>
      </c>
    </row>
    <row r="17" spans="1:32">
      <c r="A17" s="30" t="s">
        <v>131</v>
      </c>
      <c r="B17" s="52" t="s">
        <v>87</v>
      </c>
      <c r="C17" s="30"/>
      <c r="D17" s="34" t="str">
        <f>INDEX(Itemstatlist!C$10:C$1210, MATCH($B17,Itemstatlist!$A$10:$A$1210, 0))</f>
        <v>OH</v>
      </c>
      <c r="E17" s="59">
        <f>INDEX(Itemstatlist!D$10:D$1210, MATCH($B17,Itemstatlist!$A$10:$A$1210, 0))+IF($C17 &lt;&gt; "",INDEX(Enchants!B$2:B$1198, MATCH($C17,Enchants!$A$2:$A$1198, 0)),0)</f>
        <v>37</v>
      </c>
      <c r="F17" s="59">
        <f>INDEX(Itemstatlist!E$10:E$1210, MATCH($B17,Itemstatlist!$A$10:$A$1210, 0))+IF($C17 &lt;&gt; "",INDEX(Enchants!C$2:C$1198, MATCH($C17,Enchants!$A$2:$A$1198, 0)),0)</f>
        <v>0</v>
      </c>
      <c r="G17" s="59">
        <f>INDEX(Itemstatlist!F$10:F$1210, MATCH($B17,Itemstatlist!$A$10:$A$1210, 0))+IF($C17 &lt;&gt; "",INDEX(Enchants!D$2:D$1198, MATCH($C17,Enchants!$A$2:$A$1198, 0)),0)</f>
        <v>0</v>
      </c>
      <c r="H17" s="60">
        <f>INDEX(Itemstatlist!G$10:G$1210, MATCH($B17,Itemstatlist!$A$10:$A$1210, 0))+IF($C17 &lt;&gt; "",INDEX(Enchants!E$2:E$1198, MATCH($C17,Enchants!$A$2:$A$1198, 0)),0)</f>
        <v>5.2857142857142856</v>
      </c>
      <c r="I17" s="59">
        <f>INDEX(Itemstatlist!H$10:H$1210, MATCH($B17,Itemstatlist!$A$10:$A$1210, 0))+IF($C17 &lt;&gt; "",INDEX(Enchants!F$2:F$1198, MATCH($C17,Enchants!$A$2:$A$1198, 0)),0)</f>
        <v>7</v>
      </c>
      <c r="J17" s="59">
        <f>INDEX(Itemstatlist!I$10:I$1210, MATCH($B17,Itemstatlist!$A$10:$A$1210, 0))+IF($C17 &lt;&gt; "",INDEX(Enchants!G$2:G$1198, MATCH($C17,Enchants!$A$2:$A$1198, 0)),0)</f>
        <v>0</v>
      </c>
      <c r="K17" s="59">
        <f>INDEX(Itemstatlist!J$10:J$1210, MATCH($B17,Itemstatlist!$A$10:$A$1210, 0))+IF($C17 &lt;&gt; "",INDEX(Enchants!H$2:H$1198, MATCH($C17,Enchants!$A$2:$A$1198, 0)),0)</f>
        <v>0</v>
      </c>
      <c r="L17" s="59">
        <f>INDEX(Itemstatlist!K$10:K$1210, MATCH($B17,Itemstatlist!$A$10:$A$1210, 0))+IF($C17 &lt;&gt; "",INDEX(Enchants!I$2:I$1198, MATCH($C17,Enchants!$A$2:$A$1198, 0)),0)</f>
        <v>0</v>
      </c>
      <c r="M17" s="59">
        <f>INDEX(Itemstatlist!L$10:L$1210, MATCH($B17,Itemstatlist!$A$10:$A$1210, 0))+IF($C17 &lt;&gt; "",INDEX(Enchants!J$2:J$1198, MATCH($C17,Enchants!$A$2:$A$1198, 0)),0)</f>
        <v>0</v>
      </c>
      <c r="N17" s="59">
        <f>INDEX(Itemstatlist!M$10:M$1210, MATCH($B17,Itemstatlist!$A$10:$A$1210, 0))+IF($C17 &lt;&gt; "",INDEX(Enchants!K$2:K$1198, MATCH($C17,Enchants!$A$2:$A$1198, 0)),0)</f>
        <v>0</v>
      </c>
      <c r="O17" s="59">
        <f>INDEX(Itemstatlist!N$10:N$1210, MATCH($B17,Itemstatlist!$A$10:$A$1210, 0))+IF($C17 &lt;&gt; "",INDEX(Enchants!L$2:L$1198, MATCH($C17,Enchants!$A$2:$A$1198, 0)),0)</f>
        <v>0</v>
      </c>
      <c r="P17" s="59">
        <f>INDEX(Itemstatlist!O$10:O$1210, MATCH($B17,Itemstatlist!$A$10:$A$1210, 0))+IF($C17 &lt;&gt; "",INDEX(Enchants!M$2:M$1198, MATCH($C17,Enchants!$A$2:$A$1198, 0)),0)</f>
        <v>0</v>
      </c>
      <c r="Q17" s="28">
        <f>INDEX(Itemstatlist!P$10:P$1210, MATCH($B17,Itemstatlist!$A$10:$A$1210, 0))</f>
        <v>0</v>
      </c>
      <c r="R17" s="28">
        <f>INDEX(Itemstatlist!Q$10:Q$1210, MATCH($B17,Itemstatlist!$A$10:$A$1210, 0))</f>
        <v>0</v>
      </c>
    </row>
    <row r="18" spans="1:32">
      <c r="A18" s="31" t="s">
        <v>50</v>
      </c>
      <c r="B18" s="53" t="s">
        <v>88</v>
      </c>
      <c r="C18" s="31"/>
      <c r="D18" s="34" t="str">
        <f>INDEX(Itemstatlist!C$10:C$1210, MATCH($B18,Itemstatlist!$A$10:$A$1210, 0))</f>
        <v>-</v>
      </c>
      <c r="E18" s="59">
        <f>INDEX(Itemstatlist!D$10:D$1210, MATCH($B18,Itemstatlist!$A$10:$A$1210, 0))+IF($C18 &lt;&gt; "",INDEX(Enchants!B$2:B$1198, MATCH($C18,Enchants!$A$2:$A$1198, 0)),0)</f>
        <v>0</v>
      </c>
      <c r="F18" s="59">
        <f>INDEX(Itemstatlist!E$10:E$1210, MATCH($B18,Itemstatlist!$A$10:$A$1210, 0))+IF($C18 &lt;&gt; "",INDEX(Enchants!C$2:C$1198, MATCH($C18,Enchants!$A$2:$A$1198, 0)),0)</f>
        <v>0</v>
      </c>
      <c r="G18" s="59">
        <f>INDEX(Itemstatlist!F$10:F$1210, MATCH($B18,Itemstatlist!$A$10:$A$1210, 0))+IF($C18 &lt;&gt; "",INDEX(Enchants!D$2:D$1198, MATCH($C18,Enchants!$A$2:$A$1198, 0)),0)</f>
        <v>0</v>
      </c>
      <c r="H18" s="60">
        <f>INDEX(Itemstatlist!G$10:G$1210, MATCH($B18,Itemstatlist!$A$10:$A$1210, 0))+IF($C18 &lt;&gt; "",INDEX(Enchants!E$2:E$1198, MATCH($C18,Enchants!$A$2:$A$1198, 0)),0)</f>
        <v>0</v>
      </c>
      <c r="I18" s="59">
        <f>INDEX(Itemstatlist!H$10:H$1210, MATCH($B18,Itemstatlist!$A$10:$A$1210, 0))+IF($C18 &lt;&gt; "",INDEX(Enchants!F$2:F$1198, MATCH($C18,Enchants!$A$2:$A$1198, 0)),0)</f>
        <v>0</v>
      </c>
      <c r="J18" s="59">
        <f>INDEX(Itemstatlist!I$10:I$1210, MATCH($B18,Itemstatlist!$A$10:$A$1210, 0))+IF($C18 &lt;&gt; "",INDEX(Enchants!G$2:G$1198, MATCH($C18,Enchants!$A$2:$A$1198, 0)),0)</f>
        <v>0</v>
      </c>
      <c r="K18" s="59">
        <f>INDEX(Itemstatlist!J$10:J$1210, MATCH($B18,Itemstatlist!$A$10:$A$1210, 0))+IF($C18 &lt;&gt; "",INDEX(Enchants!H$2:H$1198, MATCH($C18,Enchants!$A$2:$A$1198, 0)),0)</f>
        <v>0</v>
      </c>
      <c r="L18" s="59">
        <f>INDEX(Itemstatlist!K$10:K$1210, MATCH($B18,Itemstatlist!$A$10:$A$1210, 0))+IF($C18 &lt;&gt; "",INDEX(Enchants!I$2:I$1198, MATCH($C18,Enchants!$A$2:$A$1198, 0)),0)</f>
        <v>0</v>
      </c>
      <c r="M18" s="59">
        <f>INDEX(Itemstatlist!L$10:L$1210, MATCH($B18,Itemstatlist!$A$10:$A$1210, 0))+IF($C18 &lt;&gt; "",INDEX(Enchants!J$2:J$1198, MATCH($C18,Enchants!$A$2:$A$1198, 0)),0)</f>
        <v>0</v>
      </c>
      <c r="N18" s="59">
        <f>INDEX(Itemstatlist!M$10:M$1210, MATCH($B18,Itemstatlist!$A$10:$A$1210, 0))+IF($C18 &lt;&gt; "",INDEX(Enchants!K$2:K$1198, MATCH($C18,Enchants!$A$2:$A$1198, 0)),0)</f>
        <v>0</v>
      </c>
      <c r="O18" s="59">
        <f>INDEX(Itemstatlist!N$10:N$1210, MATCH($B18,Itemstatlist!$A$10:$A$1210, 0))+IF($C18 &lt;&gt; "",INDEX(Enchants!L$2:L$1198, MATCH($C18,Enchants!$A$2:$A$1198, 0)),0)</f>
        <v>0</v>
      </c>
      <c r="P18" s="59">
        <f>INDEX(Itemstatlist!O$10:O$1210, MATCH($B18,Itemstatlist!$A$10:$A$1210, 0))+IF($C18 &lt;&gt; "",INDEX(Enchants!M$2:M$1198, MATCH($C18,Enchants!$A$2:$A$1198, 0)),0)</f>
        <v>0</v>
      </c>
      <c r="Q18" s="28" t="str">
        <f>INDEX(Itemstatlist!P$10:P$1210, MATCH($B18,Itemstatlist!$A$10:$A$1210, 0))</f>
        <v>LHW +53</v>
      </c>
      <c r="R18" s="28">
        <f>INDEX(Itemstatlist!Q$10:Q$1210, MATCH($B18,Itemstatlist!$A$10:$A$1210, 0))</f>
        <v>0</v>
      </c>
    </row>
    <row r="19" spans="1:32" ht="15.6">
      <c r="A19" s="47"/>
      <c r="B19" s="54" t="s">
        <v>122</v>
      </c>
      <c r="C19" s="48"/>
      <c r="D19" s="34"/>
      <c r="E19" s="19">
        <f>SUM(E2:E18)</f>
        <v>397</v>
      </c>
      <c r="F19" s="19">
        <f>SUM(F2:F18)</f>
        <v>189</v>
      </c>
      <c r="G19" s="19">
        <f>SUM(G2:G18)</f>
        <v>42</v>
      </c>
      <c r="H19" s="21">
        <f>SUM(H2:H18)</f>
        <v>131.65714285714284</v>
      </c>
      <c r="I19" s="19">
        <f>SUM(I2:I18)</f>
        <v>162</v>
      </c>
      <c r="J19" s="19">
        <f>SUM(J2:J18)</f>
        <v>51</v>
      </c>
      <c r="K19" s="19">
        <f>SUM(K2:K18)</f>
        <v>1</v>
      </c>
      <c r="L19" s="19">
        <f>SUM(L2:L18)</f>
        <v>0</v>
      </c>
      <c r="M19" s="19">
        <f>SUM(M2:M18)</f>
        <v>0</v>
      </c>
      <c r="N19" s="19">
        <f>SUM(N2:N18)</f>
        <v>7</v>
      </c>
      <c r="O19" s="19">
        <f>SUM(O2:O18)</f>
        <v>0</v>
      </c>
      <c r="P19" s="19">
        <f>SUM(P2:P18)</f>
        <v>44</v>
      </c>
      <c r="Q19" s="28" t="s">
        <v>158</v>
      </c>
      <c r="R19" s="28" t="s">
        <v>158</v>
      </c>
    </row>
    <row r="20" spans="1:32" s="49" customFormat="1" ht="15.6">
      <c r="A20" s="32"/>
      <c r="B20" s="50"/>
      <c r="C20" s="32"/>
      <c r="D20" s="34"/>
      <c r="E20" s="19"/>
      <c r="F20" s="19"/>
      <c r="G20" s="19"/>
      <c r="H20" s="21"/>
      <c r="I20" s="19"/>
      <c r="J20" s="19"/>
      <c r="K20" s="19"/>
      <c r="L20" s="19"/>
      <c r="M20" s="19"/>
      <c r="N20" s="19"/>
      <c r="O20" s="19"/>
      <c r="P20" s="19"/>
      <c r="Q20" s="28"/>
      <c r="R20" s="28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25.8">
      <c r="A21" s="73">
        <v>2</v>
      </c>
      <c r="B21" s="74" t="s">
        <v>168</v>
      </c>
      <c r="C21" s="74" t="s">
        <v>166</v>
      </c>
      <c r="D21" s="75" t="s">
        <v>345</v>
      </c>
      <c r="E21" s="56" t="s">
        <v>3</v>
      </c>
      <c r="F21" s="56" t="s">
        <v>0</v>
      </c>
      <c r="G21" s="56" t="s">
        <v>1</v>
      </c>
      <c r="H21" s="57" t="s">
        <v>4</v>
      </c>
      <c r="I21" s="56" t="s">
        <v>100</v>
      </c>
      <c r="J21" s="56" t="s">
        <v>2</v>
      </c>
      <c r="K21" s="56" t="s">
        <v>504</v>
      </c>
      <c r="L21" s="56" t="s">
        <v>344</v>
      </c>
      <c r="M21" s="56" t="s">
        <v>103</v>
      </c>
      <c r="N21" s="56" t="s">
        <v>104</v>
      </c>
      <c r="O21" s="56" t="s">
        <v>154</v>
      </c>
      <c r="P21" s="56" t="s">
        <v>102</v>
      </c>
      <c r="Q21" s="58" t="s">
        <v>97</v>
      </c>
      <c r="R21" s="58" t="s">
        <v>157</v>
      </c>
    </row>
    <row r="22" spans="1:32">
      <c r="A22" s="30" t="s">
        <v>5</v>
      </c>
      <c r="B22" s="52" t="s">
        <v>29</v>
      </c>
      <c r="D22" s="34" t="str">
        <f>INDEX(Itemstatlist!C$10:C$1210, MATCH($B22,Itemstatlist!$A$10:$A$1210, 0))</f>
        <v>Mail</v>
      </c>
      <c r="E22" s="59">
        <f>INDEX(Itemstatlist!D$10:D$1210, MATCH($B22,Itemstatlist!$A$10:$A$1210, 0))+IF($C22 &lt;&gt; "",INDEX(Enchants!B$2:B$1198, MATCH($C22,Enchants!$A$2:$A$1198, 0)),0)</f>
        <v>22</v>
      </c>
      <c r="F22" s="59">
        <f>INDEX(Itemstatlist!E$10:E$1210, MATCH($B22,Itemstatlist!$A$10:$A$1210, 0))+IF($C22 &lt;&gt; "",INDEX(Enchants!C$2:C$1198, MATCH($C22,Enchants!$A$2:$A$1198, 0)),0)</f>
        <v>23</v>
      </c>
      <c r="G22" s="59">
        <f>INDEX(Itemstatlist!F$10:F$1210, MATCH($B22,Itemstatlist!$A$10:$A$1210, 0))+IF($C22 &lt;&gt; "",INDEX(Enchants!D$2:D$1198, MATCH($C22,Enchants!$A$2:$A$1198, 0)),0)</f>
        <v>6</v>
      </c>
      <c r="H22" s="60">
        <f>INDEX(Itemstatlist!G$10:G$1210, MATCH($B22,Itemstatlist!$A$10:$A$1210, 0))+IF($C22 &lt;&gt; "",INDEX(Enchants!E$2:E$1198, MATCH($C22,Enchants!$A$2:$A$1198, 0)),0)</f>
        <v>13.742857142857142</v>
      </c>
      <c r="I22" s="59">
        <f>INDEX(Itemstatlist!H$10:H$1210, MATCH($B22,Itemstatlist!$A$10:$A$1210, 0))+IF($C22 &lt;&gt; "",INDEX(Enchants!F$2:F$1198, MATCH($C22,Enchants!$A$2:$A$1198, 0)),0)</f>
        <v>24</v>
      </c>
      <c r="J22" s="59">
        <f>INDEX(Itemstatlist!I$10:I$1210, MATCH($B22,Itemstatlist!$A$10:$A$1210, 0))+IF($C22 &lt;&gt; "",INDEX(Enchants!G$2:G$1198, MATCH($C22,Enchants!$A$2:$A$1198, 0)),0)</f>
        <v>13</v>
      </c>
      <c r="K22" s="59">
        <f>INDEX(Itemstatlist!J$10:J$1210, MATCH($B22,Itemstatlist!$A$10:$A$1210, 0))+IF($C22 &lt;&gt; "",INDEX(Enchants!H$2:H$1198, MATCH($C22,Enchants!$A$2:$A$1198, 0)),0)</f>
        <v>0</v>
      </c>
      <c r="L22" s="59">
        <f>INDEX(Itemstatlist!K$10:K$1210, MATCH($B22,Itemstatlist!$A$10:$A$1210, 0))+IF($C22 &lt;&gt; "",INDEX(Enchants!I$2:I$1198, MATCH($C22,Enchants!$A$2:$A$1198, 0)),0)</f>
        <v>0</v>
      </c>
      <c r="M22" s="59">
        <f>INDEX(Itemstatlist!L$10:L$1210, MATCH($B22,Itemstatlist!$A$10:$A$1210, 0))+IF($C22 &lt;&gt; "",INDEX(Enchants!J$2:J$1198, MATCH($C22,Enchants!$A$2:$A$1198, 0)),0)</f>
        <v>0</v>
      </c>
      <c r="N22" s="59">
        <f>INDEX(Itemstatlist!M$10:M$1210, MATCH($B22,Itemstatlist!$A$10:$A$1210, 0))+IF($C22 &lt;&gt; "",INDEX(Enchants!K$2:K$1198, MATCH($C22,Enchants!$A$2:$A$1198, 0)),0)</f>
        <v>0</v>
      </c>
      <c r="O22" s="59">
        <f>INDEX(Itemstatlist!N$10:N$1210, MATCH($B22,Itemstatlist!$A$10:$A$1210, 0))+IF($C22 &lt;&gt; "",INDEX(Enchants!L$2:L$1198, MATCH($C22,Enchants!$A$2:$A$1198, 0)),0)</f>
        <v>0</v>
      </c>
      <c r="P22" s="59">
        <f>INDEX(Itemstatlist!O$10:O$1210, MATCH($B22,Itemstatlist!$A$10:$A$1210, 0))+IF($C22 &lt;&gt; "",INDEX(Enchants!M$2:M$1198, MATCH($C22,Enchants!$A$2:$A$1198, 0)),0)</f>
        <v>10</v>
      </c>
      <c r="Q22" s="28">
        <f>INDEX(Itemstatlist!P$10:P$1210, MATCH($B22,Itemstatlist!$A$10:$A$1210, 0))</f>
        <v>0</v>
      </c>
      <c r="R22" s="28">
        <f>INDEX(Itemstatlist!Q$10:Q$1210, MATCH($B22,Itemstatlist!$A$10:$A$1210, 0))</f>
        <v>0</v>
      </c>
    </row>
    <row r="23" spans="1:32" ht="28.8">
      <c r="A23" s="30" t="s">
        <v>6</v>
      </c>
      <c r="B23" s="52" t="s">
        <v>14</v>
      </c>
      <c r="C23" s="30"/>
      <c r="D23" s="34" t="str">
        <f>INDEX(Itemstatlist!C$10:C$1210, MATCH($B23,Itemstatlist!$A$10:$A$1210, 0))</f>
        <v>-</v>
      </c>
      <c r="E23" s="59">
        <f>INDEX(Itemstatlist!D$10:D$1210, MATCH($B23,Itemstatlist!$A$10:$A$1210, 0))+IF($C23 &lt;&gt; "",INDEX(Enchants!B$2:B$1198, MATCH($C23,Enchants!$A$2:$A$1198, 0)),0)</f>
        <v>0</v>
      </c>
      <c r="F23" s="59">
        <f>INDEX(Itemstatlist!E$10:E$1210, MATCH($B23,Itemstatlist!$A$10:$A$1210, 0))+IF($C23 &lt;&gt; "",INDEX(Enchants!C$2:C$1198, MATCH($C23,Enchants!$A$2:$A$1198, 0)),0)</f>
        <v>16</v>
      </c>
      <c r="G23" s="59">
        <f>INDEX(Itemstatlist!F$10:F$1210, MATCH($B23,Itemstatlist!$A$10:$A$1210, 0))+IF($C23 &lt;&gt; "",INDEX(Enchants!D$2:D$1198, MATCH($C23,Enchants!$A$2:$A$1198, 0)),0)</f>
        <v>0</v>
      </c>
      <c r="H23" s="60">
        <f>INDEX(Itemstatlist!G$10:G$1210, MATCH($B23,Itemstatlist!$A$10:$A$1210, 0))+IF($C23 &lt;&gt; "",INDEX(Enchants!E$2:E$1198, MATCH($C23,Enchants!$A$2:$A$1198, 0)),0)</f>
        <v>3.2</v>
      </c>
      <c r="I23" s="59">
        <f>INDEX(Itemstatlist!H$10:H$1210, MATCH($B23,Itemstatlist!$A$10:$A$1210, 0))+IF($C23 &lt;&gt; "",INDEX(Enchants!F$2:F$1198, MATCH($C23,Enchants!$A$2:$A$1198, 0)),0)</f>
        <v>10</v>
      </c>
      <c r="J23" s="59">
        <f>INDEX(Itemstatlist!I$10:I$1210, MATCH($B23,Itemstatlist!$A$10:$A$1210, 0))+IF($C23 &lt;&gt; "",INDEX(Enchants!G$2:G$1198, MATCH($C23,Enchants!$A$2:$A$1198, 0)),0)</f>
        <v>8</v>
      </c>
      <c r="K23" s="59">
        <f>INDEX(Itemstatlist!J$10:J$1210, MATCH($B23,Itemstatlist!$A$10:$A$1210, 0))+IF($C23 &lt;&gt; "",INDEX(Enchants!H$2:H$1198, MATCH($C23,Enchants!$A$2:$A$1198, 0)),0)</f>
        <v>0</v>
      </c>
      <c r="L23" s="59">
        <f>INDEX(Itemstatlist!K$10:K$1210, MATCH($B23,Itemstatlist!$A$10:$A$1210, 0))+IF($C23 &lt;&gt; "",INDEX(Enchants!I$2:I$1198, MATCH($C23,Enchants!$A$2:$A$1198, 0)),0)</f>
        <v>0</v>
      </c>
      <c r="M23" s="59">
        <f>INDEX(Itemstatlist!L$10:L$1210, MATCH($B23,Itemstatlist!$A$10:$A$1210, 0))+IF($C23 &lt;&gt; "",INDEX(Enchants!J$2:J$1198, MATCH($C23,Enchants!$A$2:$A$1198, 0)),0)</f>
        <v>0</v>
      </c>
      <c r="N23" s="59">
        <f>INDEX(Itemstatlist!M$10:M$1210, MATCH($B23,Itemstatlist!$A$10:$A$1210, 0))+IF($C23 &lt;&gt; "",INDEX(Enchants!K$2:K$1198, MATCH($C23,Enchants!$A$2:$A$1198, 0)),0)</f>
        <v>0</v>
      </c>
      <c r="O23" s="59">
        <f>INDEX(Itemstatlist!N$10:N$1210, MATCH($B23,Itemstatlist!$A$10:$A$1210, 0))+IF($C23 &lt;&gt; "",INDEX(Enchants!L$2:L$1198, MATCH($C23,Enchants!$A$2:$A$1198, 0)),0)</f>
        <v>0</v>
      </c>
      <c r="P23" s="59">
        <f>INDEX(Itemstatlist!O$10:O$1210, MATCH($B23,Itemstatlist!$A$10:$A$1210, 0))+IF($C23 &lt;&gt; "",INDEX(Enchants!M$2:M$1198, MATCH($C23,Enchants!$A$2:$A$1198, 0)),0)</f>
        <v>0</v>
      </c>
      <c r="Q23" s="28">
        <f>INDEX(Itemstatlist!P$10:P$1210, MATCH($B23,Itemstatlist!$A$10:$A$1210, 0))</f>
        <v>0</v>
      </c>
      <c r="R23" s="28">
        <f>INDEX(Itemstatlist!Q$10:Q$1210, MATCH($B23,Itemstatlist!$A$10:$A$1210, 0))</f>
        <v>0</v>
      </c>
    </row>
    <row r="24" spans="1:32" ht="15" customHeight="1">
      <c r="A24" s="30" t="s">
        <v>7</v>
      </c>
      <c r="B24" s="52" t="s">
        <v>30</v>
      </c>
      <c r="C24" s="30"/>
      <c r="D24" s="34" t="str">
        <f>INDEX(Itemstatlist!C$10:C$1210, MATCH($B24,Itemstatlist!$A$10:$A$1210, 0))</f>
        <v>Mail</v>
      </c>
      <c r="E24" s="59">
        <f>INDEX(Itemstatlist!D$10:D$1210, MATCH($B24,Itemstatlist!$A$10:$A$1210, 0))+IF($C24 &lt;&gt; "",INDEX(Enchants!B$2:B$1198, MATCH($C24,Enchants!$A$2:$A$1198, 0)),0)</f>
        <v>18</v>
      </c>
      <c r="F24" s="59">
        <f>INDEX(Itemstatlist!E$10:E$1210, MATCH($B24,Itemstatlist!$A$10:$A$1210, 0))+IF($C24 &lt;&gt; "",INDEX(Enchants!C$2:C$1198, MATCH($C24,Enchants!$A$2:$A$1198, 0)),0)</f>
        <v>18</v>
      </c>
      <c r="G24" s="59">
        <f>INDEX(Itemstatlist!F$10:F$1210, MATCH($B24,Itemstatlist!$A$10:$A$1210, 0))+IF($C24 &lt;&gt; "",INDEX(Enchants!D$2:D$1198, MATCH($C24,Enchants!$A$2:$A$1198, 0)),0)</f>
        <v>4</v>
      </c>
      <c r="H24" s="60">
        <f>INDEX(Itemstatlist!G$10:G$1210, MATCH($B24,Itemstatlist!$A$10:$A$1210, 0))+IF($C24 &lt;&gt; "",INDEX(Enchants!E$2:E$1198, MATCH($C24,Enchants!$A$2:$A$1198, 0)),0)</f>
        <v>10.171428571428571</v>
      </c>
      <c r="I24" s="59">
        <f>INDEX(Itemstatlist!H$10:H$1210, MATCH($B24,Itemstatlist!$A$10:$A$1210, 0))+IF($C24 &lt;&gt; "",INDEX(Enchants!F$2:F$1198, MATCH($C24,Enchants!$A$2:$A$1198, 0)),0)</f>
        <v>17</v>
      </c>
      <c r="J24" s="59">
        <f>INDEX(Itemstatlist!I$10:I$1210, MATCH($B24,Itemstatlist!$A$10:$A$1210, 0))+IF($C24 &lt;&gt; "",INDEX(Enchants!G$2:G$1198, MATCH($C24,Enchants!$A$2:$A$1198, 0)),0)</f>
        <v>10</v>
      </c>
      <c r="K24" s="59">
        <f>INDEX(Itemstatlist!J$10:J$1210, MATCH($B24,Itemstatlist!$A$10:$A$1210, 0))+IF($C24 &lt;&gt; "",INDEX(Enchants!H$2:H$1198, MATCH($C24,Enchants!$A$2:$A$1198, 0)),0)</f>
        <v>0</v>
      </c>
      <c r="L24" s="59">
        <f>INDEX(Itemstatlist!K$10:K$1210, MATCH($B24,Itemstatlist!$A$10:$A$1210, 0))+IF($C24 &lt;&gt; "",INDEX(Enchants!I$2:I$1198, MATCH($C24,Enchants!$A$2:$A$1198, 0)),0)</f>
        <v>0</v>
      </c>
      <c r="M24" s="59">
        <f>INDEX(Itemstatlist!L$10:L$1210, MATCH($B24,Itemstatlist!$A$10:$A$1210, 0))+IF($C24 &lt;&gt; "",INDEX(Enchants!J$2:J$1198, MATCH($C24,Enchants!$A$2:$A$1198, 0)),0)</f>
        <v>0</v>
      </c>
      <c r="N24" s="59">
        <f>INDEX(Itemstatlist!M$10:M$1210, MATCH($B24,Itemstatlist!$A$10:$A$1210, 0))+IF($C24 &lt;&gt; "",INDEX(Enchants!K$2:K$1198, MATCH($C24,Enchants!$A$2:$A$1198, 0)),0)</f>
        <v>7</v>
      </c>
      <c r="O24" s="59">
        <f>INDEX(Itemstatlist!N$10:N$1210, MATCH($B24,Itemstatlist!$A$10:$A$1210, 0))+IF($C24 &lt;&gt; "",INDEX(Enchants!L$2:L$1198, MATCH($C24,Enchants!$A$2:$A$1198, 0)),0)</f>
        <v>0</v>
      </c>
      <c r="P24" s="59">
        <f>INDEX(Itemstatlist!O$10:O$1210, MATCH($B24,Itemstatlist!$A$10:$A$1210, 0))+IF($C24 &lt;&gt; "",INDEX(Enchants!M$2:M$1198, MATCH($C24,Enchants!$A$2:$A$1198, 0)),0)</f>
        <v>0</v>
      </c>
      <c r="Q24" s="28">
        <f>INDEX(Itemstatlist!P$10:P$1210, MATCH($B24,Itemstatlist!$A$10:$A$1210, 0))</f>
        <v>0</v>
      </c>
      <c r="R24" s="28">
        <f>INDEX(Itemstatlist!Q$10:Q$1210, MATCH($B24,Itemstatlist!$A$10:$A$1210, 0))</f>
        <v>0</v>
      </c>
    </row>
    <row r="25" spans="1:32">
      <c r="A25" s="30" t="s">
        <v>16</v>
      </c>
      <c r="B25" s="52" t="s">
        <v>180</v>
      </c>
      <c r="C25" s="52" t="s">
        <v>170</v>
      </c>
      <c r="D25" s="34" t="str">
        <f>INDEX(Itemstatlist!C$10:C$1210, MATCH($B25,Itemstatlist!$A$10:$A$1210, 0))</f>
        <v>-</v>
      </c>
      <c r="E25" s="59">
        <f>INDEX(Itemstatlist!D$10:D$1210, MATCH($B25,Itemstatlist!$A$10:$A$1210, 0))+IF($C25 &lt;&gt; "",INDEX(Enchants!B$2:B$1198, MATCH($C25,Enchants!$A$2:$A$1198, 0)),0)</f>
        <v>33</v>
      </c>
      <c r="F25" s="59">
        <f>INDEX(Itemstatlist!E$10:E$1210, MATCH($B25,Itemstatlist!$A$10:$A$1210, 0))+IF($C25 &lt;&gt; "",INDEX(Enchants!C$2:C$1198, MATCH($C25,Enchants!$A$2:$A$1198, 0)),0)</f>
        <v>6</v>
      </c>
      <c r="G25" s="59">
        <f>INDEX(Itemstatlist!F$10:F$1210, MATCH($B25,Itemstatlist!$A$10:$A$1210, 0))+IF($C25 &lt;&gt; "",INDEX(Enchants!D$2:D$1198, MATCH($C25,Enchants!$A$2:$A$1198, 0)),0)</f>
        <v>0</v>
      </c>
      <c r="H25" s="60">
        <f>INDEX(Itemstatlist!G$10:G$1210, MATCH($B25,Itemstatlist!$A$10:$A$1210, 0))+IF($C25 &lt;&gt; "",INDEX(Enchants!E$2:E$1198, MATCH($C25,Enchants!$A$2:$A$1198, 0)),0)</f>
        <v>5.9142857142857146</v>
      </c>
      <c r="I25" s="59">
        <f>INDEX(Itemstatlist!H$10:H$1210, MATCH($B25,Itemstatlist!$A$10:$A$1210, 0))+IF($C25 &lt;&gt; "",INDEX(Enchants!F$2:F$1198, MATCH($C25,Enchants!$A$2:$A$1198, 0)),0)</f>
        <v>6</v>
      </c>
      <c r="J25" s="59">
        <f>INDEX(Itemstatlist!I$10:I$1210, MATCH($B25,Itemstatlist!$A$10:$A$1210, 0))+IF($C25 &lt;&gt; "",INDEX(Enchants!G$2:G$1198, MATCH($C25,Enchants!$A$2:$A$1198, 0)),0)</f>
        <v>8</v>
      </c>
      <c r="K25" s="59">
        <f>INDEX(Itemstatlist!J$10:J$1210, MATCH($B25,Itemstatlist!$A$10:$A$1210, 0))+IF($C25 &lt;&gt; "",INDEX(Enchants!H$2:H$1198, MATCH($C25,Enchants!$A$2:$A$1198, 0)),0)</f>
        <v>0</v>
      </c>
      <c r="L25" s="59">
        <f>INDEX(Itemstatlist!K$10:K$1210, MATCH($B25,Itemstatlist!$A$10:$A$1210, 0))+IF($C25 &lt;&gt; "",INDEX(Enchants!I$2:I$1198, MATCH($C25,Enchants!$A$2:$A$1198, 0)),0)</f>
        <v>0</v>
      </c>
      <c r="M25" s="59">
        <f>INDEX(Itemstatlist!L$10:L$1210, MATCH($B25,Itemstatlist!$A$10:$A$1210, 0))+IF($C25 &lt;&gt; "",INDEX(Enchants!J$2:J$1198, MATCH($C25,Enchants!$A$2:$A$1198, 0)),0)</f>
        <v>0</v>
      </c>
      <c r="N25" s="59">
        <f>INDEX(Itemstatlist!M$10:M$1210, MATCH($B25,Itemstatlist!$A$10:$A$1210, 0))+IF($C25 &lt;&gt; "",INDEX(Enchants!K$2:K$1198, MATCH($C25,Enchants!$A$2:$A$1198, 0)),0)</f>
        <v>0</v>
      </c>
      <c r="O25" s="59">
        <f>INDEX(Itemstatlist!N$10:N$1210, MATCH($B25,Itemstatlist!$A$10:$A$1210, 0))+IF($C25 &lt;&gt; "",INDEX(Enchants!L$2:L$1198, MATCH($C25,Enchants!$A$2:$A$1198, 0)),0)</f>
        <v>0</v>
      </c>
      <c r="P25" s="59">
        <f>INDEX(Itemstatlist!O$10:O$1210, MATCH($B25,Itemstatlist!$A$10:$A$1210, 0))+IF($C25 &lt;&gt; "",INDEX(Enchants!M$2:M$1198, MATCH($C25,Enchants!$A$2:$A$1198, 0)),0)</f>
        <v>7</v>
      </c>
      <c r="Q25" s="28">
        <f>INDEX(Itemstatlist!P$10:P$1210, MATCH($B25,Itemstatlist!$A$10:$A$1210, 0))</f>
        <v>0</v>
      </c>
      <c r="R25" s="28">
        <f>INDEX(Itemstatlist!Q$10:Q$1210, MATCH($B25,Itemstatlist!$A$10:$A$1210, 0))</f>
        <v>0</v>
      </c>
    </row>
    <row r="26" spans="1:32" ht="28.8">
      <c r="A26" s="30" t="s">
        <v>8</v>
      </c>
      <c r="B26" s="52" t="s">
        <v>85</v>
      </c>
      <c r="C26" s="30"/>
      <c r="D26" s="34" t="str">
        <f>INDEX(Itemstatlist!C$10:C$1210, MATCH($B26,Itemstatlist!$A$10:$A$1210, 0))</f>
        <v>Mail</v>
      </c>
      <c r="E26" s="59">
        <f>INDEX(Itemstatlist!D$10:D$1210, MATCH($B26,Itemstatlist!$A$10:$A$1210, 0))+IF($C26 &lt;&gt; "",INDEX(Enchants!B$2:B$1198, MATCH($C26,Enchants!$A$2:$A$1198, 0)),0)</f>
        <v>34</v>
      </c>
      <c r="F26" s="59">
        <f>INDEX(Itemstatlist!E$10:E$1210, MATCH($B26,Itemstatlist!$A$10:$A$1210, 0))+IF($C26 &lt;&gt; "",INDEX(Enchants!C$2:C$1198, MATCH($C26,Enchants!$A$2:$A$1198, 0)),0)</f>
        <v>15</v>
      </c>
      <c r="G26" s="59">
        <f>INDEX(Itemstatlist!F$10:F$1210, MATCH($B26,Itemstatlist!$A$10:$A$1210, 0))+IF($C26 &lt;&gt; "",INDEX(Enchants!D$2:D$1198, MATCH($C26,Enchants!$A$2:$A$1198, 0)),0)</f>
        <v>0</v>
      </c>
      <c r="H26" s="60">
        <f>INDEX(Itemstatlist!G$10:G$1210, MATCH($B26,Itemstatlist!$A$10:$A$1210, 0))+IF($C26 &lt;&gt; "",INDEX(Enchants!E$2:E$1198, MATCH($C26,Enchants!$A$2:$A$1198, 0)),0)</f>
        <v>7.8571428571428568</v>
      </c>
      <c r="I26" s="59">
        <f>INDEX(Itemstatlist!H$10:H$1210, MATCH($B26,Itemstatlist!$A$10:$A$1210, 0))+IF($C26 &lt;&gt; "",INDEX(Enchants!F$2:F$1198, MATCH($C26,Enchants!$A$2:$A$1198, 0)),0)</f>
        <v>19</v>
      </c>
      <c r="J26" s="59">
        <f>INDEX(Itemstatlist!I$10:I$1210, MATCH($B26,Itemstatlist!$A$10:$A$1210, 0))+IF($C26 &lt;&gt; "",INDEX(Enchants!G$2:G$1198, MATCH($C26,Enchants!$A$2:$A$1198, 0)),0)</f>
        <v>0</v>
      </c>
      <c r="K26" s="59">
        <f>INDEX(Itemstatlist!J$10:J$1210, MATCH($B26,Itemstatlist!$A$10:$A$1210, 0))+IF($C26 &lt;&gt; "",INDEX(Enchants!H$2:H$1198, MATCH($C26,Enchants!$A$2:$A$1198, 0)),0)</f>
        <v>1</v>
      </c>
      <c r="L26" s="59">
        <f>INDEX(Itemstatlist!K$10:K$1210, MATCH($B26,Itemstatlist!$A$10:$A$1210, 0))+IF($C26 &lt;&gt; "",INDEX(Enchants!I$2:I$1198, MATCH($C26,Enchants!$A$2:$A$1198, 0)),0)</f>
        <v>0</v>
      </c>
      <c r="M26" s="59">
        <f>INDEX(Itemstatlist!L$10:L$1210, MATCH($B26,Itemstatlist!$A$10:$A$1210, 0))+IF($C26 &lt;&gt; "",INDEX(Enchants!J$2:J$1198, MATCH($C26,Enchants!$A$2:$A$1198, 0)),0)</f>
        <v>0</v>
      </c>
      <c r="N26" s="59">
        <f>INDEX(Itemstatlist!M$10:M$1210, MATCH($B26,Itemstatlist!$A$10:$A$1210, 0))+IF($C26 &lt;&gt; "",INDEX(Enchants!K$2:K$1198, MATCH($C26,Enchants!$A$2:$A$1198, 0)),0)</f>
        <v>0</v>
      </c>
      <c r="O26" s="59">
        <f>INDEX(Itemstatlist!N$10:N$1210, MATCH($B26,Itemstatlist!$A$10:$A$1210, 0))+IF($C26 &lt;&gt; "",INDEX(Enchants!L$2:L$1198, MATCH($C26,Enchants!$A$2:$A$1198, 0)),0)</f>
        <v>0</v>
      </c>
      <c r="P26" s="59">
        <f>INDEX(Itemstatlist!O$10:O$1210, MATCH($B26,Itemstatlist!$A$10:$A$1210, 0))+IF($C26 &lt;&gt; "",INDEX(Enchants!M$2:M$1198, MATCH($C26,Enchants!$A$2:$A$1198, 0)),0)</f>
        <v>0</v>
      </c>
      <c r="Q26" s="28">
        <f>INDEX(Itemstatlist!P$10:P$1210, MATCH($B26,Itemstatlist!$A$10:$A$1210, 0))</f>
        <v>0</v>
      </c>
      <c r="R26" s="28">
        <f>INDEX(Itemstatlist!Q$10:Q$1210, MATCH($B26,Itemstatlist!$A$10:$A$1210, 0))</f>
        <v>0</v>
      </c>
    </row>
    <row r="27" spans="1:32" ht="28.2" customHeight="1">
      <c r="A27" s="30" t="s">
        <v>9</v>
      </c>
      <c r="B27" s="52" t="s">
        <v>19</v>
      </c>
      <c r="C27" s="30"/>
      <c r="D27" s="34" t="str">
        <f>INDEX(Itemstatlist!C$10:C$1210, MATCH($B27,Itemstatlist!$A$10:$A$1210, 0))</f>
        <v>Mail</v>
      </c>
      <c r="E27" s="59">
        <f>INDEX(Itemstatlist!D$10:D$1210, MATCH($B27,Itemstatlist!$A$10:$A$1210, 0))+IF($C27 &lt;&gt; "",INDEX(Enchants!B$2:B$1198, MATCH($C27,Enchants!$A$2:$A$1198, 0)),0)</f>
        <v>13</v>
      </c>
      <c r="F27" s="59">
        <f>INDEX(Itemstatlist!E$10:E$1210, MATCH($B27,Itemstatlist!$A$10:$A$1210, 0))+IF($C27 &lt;&gt; "",INDEX(Enchants!C$2:C$1198, MATCH($C27,Enchants!$A$2:$A$1198, 0)),0)</f>
        <v>11</v>
      </c>
      <c r="G27" s="59">
        <f>INDEX(Itemstatlist!F$10:F$1210, MATCH($B27,Itemstatlist!$A$10:$A$1210, 0))+IF($C27 &lt;&gt; "",INDEX(Enchants!D$2:D$1198, MATCH($C27,Enchants!$A$2:$A$1198, 0)),0)</f>
        <v>4</v>
      </c>
      <c r="H27" s="60">
        <f>INDEX(Itemstatlist!G$10:G$1210, MATCH($B27,Itemstatlist!$A$10:$A$1210, 0))+IF($C27 &lt;&gt; "",INDEX(Enchants!E$2:E$1198, MATCH($C27,Enchants!$A$2:$A$1198, 0)),0)</f>
        <v>8.0571428571428569</v>
      </c>
      <c r="I27" s="59">
        <f>INDEX(Itemstatlist!H$10:H$1210, MATCH($B27,Itemstatlist!$A$10:$A$1210, 0))+IF($C27 &lt;&gt; "",INDEX(Enchants!F$2:F$1198, MATCH($C27,Enchants!$A$2:$A$1198, 0)),0)</f>
        <v>12</v>
      </c>
      <c r="J27" s="59">
        <f>INDEX(Itemstatlist!I$10:I$1210, MATCH($B27,Itemstatlist!$A$10:$A$1210, 0))+IF($C27 &lt;&gt; "",INDEX(Enchants!G$2:G$1198, MATCH($C27,Enchants!$A$2:$A$1198, 0)),0)</f>
        <v>0</v>
      </c>
      <c r="K27" s="59">
        <f>INDEX(Itemstatlist!J$10:J$1210, MATCH($B27,Itemstatlist!$A$10:$A$1210, 0))+IF($C27 &lt;&gt; "",INDEX(Enchants!H$2:H$1198, MATCH($C27,Enchants!$A$2:$A$1198, 0)),0)</f>
        <v>0</v>
      </c>
      <c r="L27" s="59">
        <f>INDEX(Itemstatlist!K$10:K$1210, MATCH($B27,Itemstatlist!$A$10:$A$1210, 0))+IF($C27 &lt;&gt; "",INDEX(Enchants!I$2:I$1198, MATCH($C27,Enchants!$A$2:$A$1198, 0)),0)</f>
        <v>0</v>
      </c>
      <c r="M27" s="59">
        <f>INDEX(Itemstatlist!L$10:L$1210, MATCH($B27,Itemstatlist!$A$10:$A$1210, 0))+IF($C27 &lt;&gt; "",INDEX(Enchants!J$2:J$1198, MATCH($C27,Enchants!$A$2:$A$1198, 0)),0)</f>
        <v>0</v>
      </c>
      <c r="N27" s="59">
        <f>INDEX(Itemstatlist!M$10:M$1210, MATCH($B27,Itemstatlist!$A$10:$A$1210, 0))+IF($C27 &lt;&gt; "",INDEX(Enchants!K$2:K$1198, MATCH($C27,Enchants!$A$2:$A$1198, 0)),0)</f>
        <v>0</v>
      </c>
      <c r="O27" s="59">
        <f>INDEX(Itemstatlist!N$10:N$1210, MATCH($B27,Itemstatlist!$A$10:$A$1210, 0))+IF($C27 &lt;&gt; "",INDEX(Enchants!L$2:L$1198, MATCH($C27,Enchants!$A$2:$A$1198, 0)),0)</f>
        <v>0</v>
      </c>
      <c r="P27" s="59">
        <f>INDEX(Itemstatlist!O$10:O$1210, MATCH($B27,Itemstatlist!$A$10:$A$1210, 0))+IF($C27 &lt;&gt; "",INDEX(Enchants!M$2:M$1198, MATCH($C27,Enchants!$A$2:$A$1198, 0)),0)</f>
        <v>0</v>
      </c>
      <c r="Q27" s="28">
        <f>INDEX(Itemstatlist!P$10:P$1210, MATCH($B27,Itemstatlist!$A$10:$A$1210, 0))</f>
        <v>0</v>
      </c>
      <c r="R27" s="28">
        <f>INDEX(Itemstatlist!Q$10:Q$1210, MATCH($B27,Itemstatlist!$A$10:$A$1210, 0))</f>
        <v>0</v>
      </c>
    </row>
    <row r="28" spans="1:32">
      <c r="A28" s="30" t="s">
        <v>91</v>
      </c>
      <c r="B28" s="52" t="s">
        <v>20</v>
      </c>
      <c r="C28" s="30"/>
      <c r="D28" s="34" t="str">
        <f>INDEX(Itemstatlist!C$10:C$1210, MATCH($B28,Itemstatlist!$A$10:$A$1210, 0))</f>
        <v>Mail</v>
      </c>
      <c r="E28" s="59">
        <f>INDEX(Itemstatlist!D$10:D$1210, MATCH($B28,Itemstatlist!$A$10:$A$1210, 0))+IF($C28 &lt;&gt; "",INDEX(Enchants!B$2:B$1198, MATCH($C28,Enchants!$A$2:$A$1198, 0)),0)</f>
        <v>51</v>
      </c>
      <c r="F28" s="59">
        <f>INDEX(Itemstatlist!E$10:E$1210, MATCH($B28,Itemstatlist!$A$10:$A$1210, 0))+IF($C28 &lt;&gt; "",INDEX(Enchants!C$2:C$1198, MATCH($C28,Enchants!$A$2:$A$1198, 0)),0)</f>
        <v>5</v>
      </c>
      <c r="G28" s="59">
        <f>INDEX(Itemstatlist!F$10:F$1210, MATCH($B28,Itemstatlist!$A$10:$A$1210, 0))+IF($C28 &lt;&gt; "",INDEX(Enchants!D$2:D$1198, MATCH($C28,Enchants!$A$2:$A$1198, 0)),0)</f>
        <v>0</v>
      </c>
      <c r="H28" s="60">
        <f>INDEX(Itemstatlist!G$10:G$1210, MATCH($B28,Itemstatlist!$A$10:$A$1210, 0))+IF($C28 &lt;&gt; "",INDEX(Enchants!E$2:E$1198, MATCH($C28,Enchants!$A$2:$A$1198, 0)),0)</f>
        <v>8.2857142857142847</v>
      </c>
      <c r="I28" s="59">
        <f>INDEX(Itemstatlist!H$10:H$1210, MATCH($B28,Itemstatlist!$A$10:$A$1210, 0))+IF($C28 &lt;&gt; "",INDEX(Enchants!F$2:F$1198, MATCH($C28,Enchants!$A$2:$A$1198, 0)),0)</f>
        <v>5</v>
      </c>
      <c r="J28" s="59">
        <f>INDEX(Itemstatlist!I$10:I$1210, MATCH($B28,Itemstatlist!$A$10:$A$1210, 0))+IF($C28 &lt;&gt; "",INDEX(Enchants!G$2:G$1198, MATCH($C28,Enchants!$A$2:$A$1198, 0)),0)</f>
        <v>5</v>
      </c>
      <c r="K28" s="59">
        <f>INDEX(Itemstatlist!J$10:J$1210, MATCH($B28,Itemstatlist!$A$10:$A$1210, 0))+IF($C28 &lt;&gt; "",INDEX(Enchants!H$2:H$1198, MATCH($C28,Enchants!$A$2:$A$1198, 0)),0)</f>
        <v>0</v>
      </c>
      <c r="L28" s="59">
        <f>INDEX(Itemstatlist!K$10:K$1210, MATCH($B28,Itemstatlist!$A$10:$A$1210, 0))+IF($C28 &lt;&gt; "",INDEX(Enchants!I$2:I$1198, MATCH($C28,Enchants!$A$2:$A$1198, 0)),0)</f>
        <v>0</v>
      </c>
      <c r="M28" s="59">
        <f>INDEX(Itemstatlist!L$10:L$1210, MATCH($B28,Itemstatlist!$A$10:$A$1210, 0))+IF($C28 &lt;&gt; "",INDEX(Enchants!J$2:J$1198, MATCH($C28,Enchants!$A$2:$A$1198, 0)),0)</f>
        <v>0</v>
      </c>
      <c r="N28" s="59">
        <f>INDEX(Itemstatlist!M$10:M$1210, MATCH($B28,Itemstatlist!$A$10:$A$1210, 0))+IF($C28 &lt;&gt; "",INDEX(Enchants!K$2:K$1198, MATCH($C28,Enchants!$A$2:$A$1198, 0)),0)</f>
        <v>0</v>
      </c>
      <c r="O28" s="59">
        <f>INDEX(Itemstatlist!N$10:N$1210, MATCH($B28,Itemstatlist!$A$10:$A$1210, 0))+IF($C28 &lt;&gt; "",INDEX(Enchants!L$2:L$1198, MATCH($C28,Enchants!$A$2:$A$1198, 0)),0)</f>
        <v>0</v>
      </c>
      <c r="P28" s="59">
        <f>INDEX(Itemstatlist!O$10:O$1210, MATCH($B28,Itemstatlist!$A$10:$A$1210, 0))+IF($C28 &lt;&gt; "",INDEX(Enchants!M$2:M$1198, MATCH($C28,Enchants!$A$2:$A$1198, 0)),0)</f>
        <v>0</v>
      </c>
      <c r="Q28" s="28">
        <f>INDEX(Itemstatlist!P$10:P$1210, MATCH($B28,Itemstatlist!$A$10:$A$1210, 0))</f>
        <v>0</v>
      </c>
      <c r="R28" s="28">
        <f>INDEX(Itemstatlist!Q$10:Q$1210, MATCH($B28,Itemstatlist!$A$10:$A$1210, 0))</f>
        <v>0</v>
      </c>
    </row>
    <row r="29" spans="1:32">
      <c r="A29" s="30" t="s">
        <v>62</v>
      </c>
      <c r="B29" s="52" t="s">
        <v>34</v>
      </c>
      <c r="C29" s="30"/>
      <c r="D29" s="34" t="str">
        <f>INDEX(Itemstatlist!C$10:C$1210, MATCH($B29,Itemstatlist!$A$10:$A$1210, 0))</f>
        <v>Mail</v>
      </c>
      <c r="E29" s="59">
        <f>INDEX(Itemstatlist!D$10:D$1210, MATCH($B29,Itemstatlist!$A$10:$A$1210, 0))+IF($C29 &lt;&gt; "",INDEX(Enchants!B$2:B$1198, MATCH($C29,Enchants!$A$2:$A$1198, 0)),0)</f>
        <v>18</v>
      </c>
      <c r="F29" s="59">
        <f>INDEX(Itemstatlist!E$10:E$1210, MATCH($B29,Itemstatlist!$A$10:$A$1210, 0))+IF($C29 &lt;&gt; "",INDEX(Enchants!C$2:C$1198, MATCH($C29,Enchants!$A$2:$A$1198, 0)),0)</f>
        <v>21</v>
      </c>
      <c r="G29" s="59">
        <f>INDEX(Itemstatlist!F$10:F$1210, MATCH($B29,Itemstatlist!$A$10:$A$1210, 0))+IF($C29 &lt;&gt; "",INDEX(Enchants!D$2:D$1198, MATCH($C29,Enchants!$A$2:$A$1198, 0)),0)</f>
        <v>4</v>
      </c>
      <c r="H29" s="60">
        <f>INDEX(Itemstatlist!G$10:G$1210, MATCH($B29,Itemstatlist!$A$10:$A$1210, 0))+IF($C29 &lt;&gt; "",INDEX(Enchants!E$2:E$1198, MATCH($C29,Enchants!$A$2:$A$1198, 0)),0)</f>
        <v>10.77142857142857</v>
      </c>
      <c r="I29" s="59">
        <f>INDEX(Itemstatlist!H$10:H$1210, MATCH($B29,Itemstatlist!$A$10:$A$1210, 0))+IF($C29 &lt;&gt; "",INDEX(Enchants!F$2:F$1198, MATCH($C29,Enchants!$A$2:$A$1198, 0)),0)</f>
        <v>12</v>
      </c>
      <c r="J29" s="59">
        <f>INDEX(Itemstatlist!I$10:I$1210, MATCH($B29,Itemstatlist!$A$10:$A$1210, 0))+IF($C29 &lt;&gt; "",INDEX(Enchants!G$2:G$1198, MATCH($C29,Enchants!$A$2:$A$1198, 0)),0)</f>
        <v>7</v>
      </c>
      <c r="K29" s="59">
        <f>INDEX(Itemstatlist!J$10:J$1210, MATCH($B29,Itemstatlist!$A$10:$A$1210, 0))+IF($C29 &lt;&gt; "",INDEX(Enchants!H$2:H$1198, MATCH($C29,Enchants!$A$2:$A$1198, 0)),0)</f>
        <v>0</v>
      </c>
      <c r="L29" s="59">
        <f>INDEX(Itemstatlist!K$10:K$1210, MATCH($B29,Itemstatlist!$A$10:$A$1210, 0))+IF($C29 &lt;&gt; "",INDEX(Enchants!I$2:I$1198, MATCH($C29,Enchants!$A$2:$A$1198, 0)),0)</f>
        <v>0</v>
      </c>
      <c r="M29" s="59">
        <f>INDEX(Itemstatlist!L$10:L$1210, MATCH($B29,Itemstatlist!$A$10:$A$1210, 0))+IF($C29 &lt;&gt; "",INDEX(Enchants!J$2:J$1198, MATCH($C29,Enchants!$A$2:$A$1198, 0)),0)</f>
        <v>0</v>
      </c>
      <c r="N29" s="59">
        <f>INDEX(Itemstatlist!M$10:M$1210, MATCH($B29,Itemstatlist!$A$10:$A$1210, 0))+IF($C29 &lt;&gt; "",INDEX(Enchants!K$2:K$1198, MATCH($C29,Enchants!$A$2:$A$1198, 0)),0)</f>
        <v>0</v>
      </c>
      <c r="O29" s="59">
        <f>INDEX(Itemstatlist!N$10:N$1210, MATCH($B29,Itemstatlist!$A$10:$A$1210, 0))+IF($C29 &lt;&gt; "",INDEX(Enchants!L$2:L$1198, MATCH($C29,Enchants!$A$2:$A$1198, 0)),0)</f>
        <v>0</v>
      </c>
      <c r="P29" s="59">
        <f>INDEX(Itemstatlist!O$10:O$1210, MATCH($B29,Itemstatlist!$A$10:$A$1210, 0))+IF($C29 &lt;&gt; "",INDEX(Enchants!M$2:M$1198, MATCH($C29,Enchants!$A$2:$A$1198, 0)),0)</f>
        <v>7</v>
      </c>
      <c r="Q29" s="28">
        <f>INDEX(Itemstatlist!P$10:P$1210, MATCH($B29,Itemstatlist!$A$10:$A$1210, 0))</f>
        <v>0</v>
      </c>
      <c r="R29" s="28">
        <f>INDEX(Itemstatlist!Q$10:Q$1210, MATCH($B29,Itemstatlist!$A$10:$A$1210, 0))</f>
        <v>0</v>
      </c>
    </row>
    <row r="30" spans="1:32">
      <c r="A30" s="52" t="s">
        <v>360</v>
      </c>
      <c r="B30" s="52" t="s">
        <v>278</v>
      </c>
      <c r="C30" s="30"/>
      <c r="D30" s="34" t="str">
        <f>INDEX(Itemstatlist!C$10:C$1210, MATCH($B30,Itemstatlist!$A$10:$A$1210, 0))</f>
        <v>Leather</v>
      </c>
      <c r="E30" s="59">
        <f>INDEX(Itemstatlist!D$10:D$1210, MATCH($B30,Itemstatlist!$A$10:$A$1210, 0))+IF($C30 &lt;&gt; "",INDEX(Enchants!B$2:B$1198, MATCH($C30,Enchants!$A$2:$A$1198, 0)),0)</f>
        <v>51</v>
      </c>
      <c r="F30" s="59">
        <f>INDEX(Itemstatlist!E$10:E$1210, MATCH($B30,Itemstatlist!$A$10:$A$1210, 0))+IF($C30 &lt;&gt; "",INDEX(Enchants!C$2:C$1198, MATCH($C30,Enchants!$A$2:$A$1198, 0)),0)</f>
        <v>14</v>
      </c>
      <c r="G30" s="59">
        <f>INDEX(Itemstatlist!F$10:F$1210, MATCH($B30,Itemstatlist!$A$10:$A$1210, 0))+IF($C30 &lt;&gt; "",INDEX(Enchants!D$2:D$1198, MATCH($C30,Enchants!$A$2:$A$1198, 0)),0)</f>
        <v>9</v>
      </c>
      <c r="H30" s="60">
        <f>INDEX(Itemstatlist!G$10:G$1210, MATCH($B30,Itemstatlist!$A$10:$A$1210, 0))+IF($C30 &lt;&gt; "",INDEX(Enchants!E$2:E$1198, MATCH($C30,Enchants!$A$2:$A$1198, 0)),0)</f>
        <v>19.085714285714285</v>
      </c>
      <c r="I30" s="59">
        <f>INDEX(Itemstatlist!H$10:H$1210, MATCH($B30,Itemstatlist!$A$10:$A$1210, 0))+IF($C30 &lt;&gt; "",INDEX(Enchants!F$2:F$1198, MATCH($C30,Enchants!$A$2:$A$1198, 0)),0)</f>
        <v>14</v>
      </c>
      <c r="J30" s="59">
        <f>INDEX(Itemstatlist!I$10:I$1210, MATCH($B30,Itemstatlist!$A$10:$A$1210, 0))+IF($C30 &lt;&gt; "",INDEX(Enchants!G$2:G$1198, MATCH($C30,Enchants!$A$2:$A$1198, 0)),0)</f>
        <v>0</v>
      </c>
      <c r="K30" s="59">
        <f>INDEX(Itemstatlist!J$10:J$1210, MATCH($B30,Itemstatlist!$A$10:$A$1210, 0))+IF($C30 &lt;&gt; "",INDEX(Enchants!H$2:H$1198, MATCH($C30,Enchants!$A$2:$A$1198, 0)),0)</f>
        <v>0</v>
      </c>
      <c r="L30" s="59">
        <f>INDEX(Itemstatlist!K$10:K$1210, MATCH($B30,Itemstatlist!$A$10:$A$1210, 0))+IF($C30 &lt;&gt; "",INDEX(Enchants!I$2:I$1198, MATCH($C30,Enchants!$A$2:$A$1198, 0)),0)</f>
        <v>0</v>
      </c>
      <c r="M30" s="59">
        <f>INDEX(Itemstatlist!L$10:L$1210, MATCH($B30,Itemstatlist!$A$10:$A$1210, 0))+IF($C30 &lt;&gt; "",INDEX(Enchants!J$2:J$1198, MATCH($C30,Enchants!$A$2:$A$1198, 0)),0)</f>
        <v>0</v>
      </c>
      <c r="N30" s="59">
        <f>INDEX(Itemstatlist!M$10:M$1210, MATCH($B30,Itemstatlist!$A$10:$A$1210, 0))+IF($C30 &lt;&gt; "",INDEX(Enchants!K$2:K$1198, MATCH($C30,Enchants!$A$2:$A$1198, 0)),0)</f>
        <v>0</v>
      </c>
      <c r="O30" s="59">
        <f>INDEX(Itemstatlist!N$10:N$1210, MATCH($B30,Itemstatlist!$A$10:$A$1210, 0))+IF($C30 &lt;&gt; "",INDEX(Enchants!L$2:L$1198, MATCH($C30,Enchants!$A$2:$A$1198, 0)),0)</f>
        <v>0</v>
      </c>
      <c r="P30" s="59">
        <f>INDEX(Itemstatlist!O$10:O$1210, MATCH($B30,Itemstatlist!$A$10:$A$1210, 0))+IF($C30 &lt;&gt; "",INDEX(Enchants!M$2:M$1198, MATCH($C30,Enchants!$A$2:$A$1198, 0)),0)</f>
        <v>10</v>
      </c>
      <c r="Q30" s="28"/>
      <c r="R30" s="28"/>
    </row>
    <row r="31" spans="1:32">
      <c r="A31" s="30" t="s">
        <v>11</v>
      </c>
      <c r="B31" s="52" t="s">
        <v>184</v>
      </c>
      <c r="C31" s="30"/>
      <c r="D31" s="34" t="str">
        <f>INDEX(Itemstatlist!C$10:C$1210, MATCH($B31,Itemstatlist!$A$10:$A$1210, 0))</f>
        <v>Mail</v>
      </c>
      <c r="E31" s="59">
        <f>INDEX(Itemstatlist!D$10:D$1210, MATCH($B31,Itemstatlist!$A$10:$A$1210, 0))+IF($C31 &lt;&gt; "",INDEX(Enchants!B$2:B$1198, MATCH($C31,Enchants!$A$2:$A$1198, 0)),0)</f>
        <v>12</v>
      </c>
      <c r="F31" s="59">
        <f>INDEX(Itemstatlist!E$10:E$1210, MATCH($B31,Itemstatlist!$A$10:$A$1210, 0))+IF($C31 &lt;&gt; "",INDEX(Enchants!C$2:C$1198, MATCH($C31,Enchants!$A$2:$A$1198, 0)),0)</f>
        <v>15</v>
      </c>
      <c r="G31" s="59">
        <f>INDEX(Itemstatlist!F$10:F$1210, MATCH($B31,Itemstatlist!$A$10:$A$1210, 0))+IF($C31 &lt;&gt; "",INDEX(Enchants!D$2:D$1198, MATCH($C31,Enchants!$A$2:$A$1198, 0)),0)</f>
        <v>5</v>
      </c>
      <c r="H31" s="60">
        <f>INDEX(Itemstatlist!G$10:G$1210, MATCH($B31,Itemstatlist!$A$10:$A$1210, 0))+IF($C31 &lt;&gt; "",INDEX(Enchants!E$2:E$1198, MATCH($C31,Enchants!$A$2:$A$1198, 0)),0)</f>
        <v>9.7142857142857135</v>
      </c>
      <c r="I31" s="59">
        <f>INDEX(Itemstatlist!H$10:H$1210, MATCH($B31,Itemstatlist!$A$10:$A$1210, 0))+IF($C31 &lt;&gt; "",INDEX(Enchants!F$2:F$1198, MATCH($C31,Enchants!$A$2:$A$1198, 0)),0)</f>
        <v>10</v>
      </c>
      <c r="J31" s="59">
        <f>INDEX(Itemstatlist!I$10:I$1210, MATCH($B31,Itemstatlist!$A$10:$A$1210, 0))+IF($C31 &lt;&gt; "",INDEX(Enchants!G$2:G$1198, MATCH($C31,Enchants!$A$2:$A$1198, 0)),0)</f>
        <v>0</v>
      </c>
      <c r="K31" s="59">
        <f>INDEX(Itemstatlist!J$10:J$1210, MATCH($B31,Itemstatlist!$A$10:$A$1210, 0))+IF($C31 &lt;&gt; "",INDEX(Enchants!H$2:H$1198, MATCH($C31,Enchants!$A$2:$A$1198, 0)),0)</f>
        <v>0</v>
      </c>
      <c r="L31" s="59">
        <f>INDEX(Itemstatlist!K$10:K$1210, MATCH($B31,Itemstatlist!$A$10:$A$1210, 0))+IF($C31 &lt;&gt; "",INDEX(Enchants!I$2:I$1198, MATCH($C31,Enchants!$A$2:$A$1198, 0)),0)</f>
        <v>0</v>
      </c>
      <c r="M31" s="59">
        <f>INDEX(Itemstatlist!L$10:L$1210, MATCH($B31,Itemstatlist!$A$10:$A$1210, 0))+IF($C31 &lt;&gt; "",INDEX(Enchants!J$2:J$1198, MATCH($C31,Enchants!$A$2:$A$1198, 0)),0)</f>
        <v>0</v>
      </c>
      <c r="N31" s="59">
        <f>INDEX(Itemstatlist!M$10:M$1210, MATCH($B31,Itemstatlist!$A$10:$A$1210, 0))+IF($C31 &lt;&gt; "",INDEX(Enchants!K$2:K$1198, MATCH($C31,Enchants!$A$2:$A$1198, 0)),0)</f>
        <v>0</v>
      </c>
      <c r="O31" s="59">
        <f>INDEX(Itemstatlist!N$10:N$1210, MATCH($B31,Itemstatlist!$A$10:$A$1210, 0))+IF($C31 &lt;&gt; "",INDEX(Enchants!L$2:L$1198, MATCH($C31,Enchants!$A$2:$A$1198, 0)),0)</f>
        <v>0</v>
      </c>
      <c r="P31" s="59">
        <f>INDEX(Itemstatlist!O$10:O$1210, MATCH($B31,Itemstatlist!$A$10:$A$1210, 0))+IF($C31 &lt;&gt; "",INDEX(Enchants!M$2:M$1198, MATCH($C31,Enchants!$A$2:$A$1198, 0)),0)</f>
        <v>0</v>
      </c>
      <c r="Q31" s="28">
        <f>INDEX(Itemstatlist!P$10:P$1210, MATCH($B31,Itemstatlist!$A$10:$A$1210, 0))</f>
        <v>0</v>
      </c>
      <c r="R31" s="28">
        <f>INDEX(Itemstatlist!Q$10:Q$1210, MATCH($B31,Itemstatlist!$A$10:$A$1210, 0))</f>
        <v>0</v>
      </c>
    </row>
    <row r="32" spans="1:32">
      <c r="A32" s="52" t="s">
        <v>360</v>
      </c>
      <c r="B32" s="52" t="s">
        <v>335</v>
      </c>
      <c r="C32" s="30"/>
      <c r="D32" s="34" t="str">
        <f>INDEX(Itemstatlist!C$10:C$1210, MATCH($B32,Itemstatlist!$A$10:$A$1210, 0))</f>
        <v>-</v>
      </c>
      <c r="E32" s="59">
        <f>INDEX(Itemstatlist!D$10:D$1210, MATCH($B32,Itemstatlist!$A$10:$A$1210, 0))+IF($C32 &lt;&gt; "",INDEX(Enchants!B$2:B$1198, MATCH($C32,Enchants!$A$2:$A$1198, 0)),0)</f>
        <v>0</v>
      </c>
      <c r="F32" s="59">
        <f>INDEX(Itemstatlist!E$10:E$1210, MATCH($B32,Itemstatlist!$A$10:$A$1210, 0))+IF($C32 &lt;&gt; "",INDEX(Enchants!C$2:C$1198, MATCH($C32,Enchants!$A$2:$A$1198, 0)),0)</f>
        <v>10</v>
      </c>
      <c r="G32" s="59">
        <f>INDEX(Itemstatlist!F$10:F$1210, MATCH($B32,Itemstatlist!$A$10:$A$1210, 0))+IF($C32 &lt;&gt; "",INDEX(Enchants!D$2:D$1198, MATCH($C32,Enchants!$A$2:$A$1198, 0)),0)</f>
        <v>6</v>
      </c>
      <c r="H32" s="60">
        <f>INDEX(Itemstatlist!G$10:G$1210, MATCH($B32,Itemstatlist!$A$10:$A$1210, 0))+IF($C32 &lt;&gt; "",INDEX(Enchants!E$2:E$1198, MATCH($C32,Enchants!$A$2:$A$1198, 0)),0)</f>
        <v>8</v>
      </c>
      <c r="I32" s="59">
        <f>INDEX(Itemstatlist!H$10:H$1210, MATCH($B32,Itemstatlist!$A$10:$A$1210, 0))+IF($C32 &lt;&gt; "",INDEX(Enchants!F$2:F$1198, MATCH($C32,Enchants!$A$2:$A$1198, 0)),0)</f>
        <v>8</v>
      </c>
      <c r="J32" s="59">
        <f>INDEX(Itemstatlist!I$10:I$1210, MATCH($B32,Itemstatlist!$A$10:$A$1210, 0))+IF($C32 &lt;&gt; "",INDEX(Enchants!G$2:G$1198, MATCH($C32,Enchants!$A$2:$A$1198, 0)),0)</f>
        <v>0</v>
      </c>
      <c r="K32" s="59">
        <f>INDEX(Itemstatlist!J$10:J$1210, MATCH($B32,Itemstatlist!$A$10:$A$1210, 0))+IF($C32 &lt;&gt; "",INDEX(Enchants!H$2:H$1198, MATCH($C32,Enchants!$A$2:$A$1198, 0)),0)</f>
        <v>0</v>
      </c>
      <c r="L32" s="59">
        <f>INDEX(Itemstatlist!K$10:K$1210, MATCH($B32,Itemstatlist!$A$10:$A$1210, 0))+IF($C32 &lt;&gt; "",INDEX(Enchants!I$2:I$1198, MATCH($C32,Enchants!$A$2:$A$1198, 0)),0)</f>
        <v>0</v>
      </c>
      <c r="M32" s="59">
        <f>INDEX(Itemstatlist!L$10:L$1210, MATCH($B32,Itemstatlist!$A$10:$A$1210, 0))+IF($C32 &lt;&gt; "",INDEX(Enchants!J$2:J$1198, MATCH($C32,Enchants!$A$2:$A$1198, 0)),0)</f>
        <v>0</v>
      </c>
      <c r="N32" s="59">
        <f>INDEX(Itemstatlist!M$10:M$1210, MATCH($B32,Itemstatlist!$A$10:$A$1210, 0))+IF($C32 &lt;&gt; "",INDEX(Enchants!K$2:K$1198, MATCH($C32,Enchants!$A$2:$A$1198, 0)),0)</f>
        <v>0</v>
      </c>
      <c r="O32" s="59">
        <f>INDEX(Itemstatlist!N$10:N$1210, MATCH($B32,Itemstatlist!$A$10:$A$1210, 0))+IF($C32 &lt;&gt; "",INDEX(Enchants!L$2:L$1198, MATCH($C32,Enchants!$A$2:$A$1198, 0)),0)</f>
        <v>0</v>
      </c>
      <c r="P32" s="59">
        <f>INDEX(Itemstatlist!O$10:O$1210, MATCH($B32,Itemstatlist!$A$10:$A$1210, 0))+IF($C32 &lt;&gt; "",INDEX(Enchants!M$2:M$1198, MATCH($C32,Enchants!$A$2:$A$1198, 0)),0)</f>
        <v>0</v>
      </c>
      <c r="Q32" s="28"/>
      <c r="R32" s="28"/>
    </row>
    <row r="33" spans="1:32">
      <c r="A33" s="30" t="s">
        <v>121</v>
      </c>
      <c r="B33" s="52" t="s">
        <v>25</v>
      </c>
      <c r="C33" s="30"/>
      <c r="D33" s="34" t="str">
        <f>INDEX(Itemstatlist!C$10:C$1210, MATCH($B33,Itemstatlist!$A$10:$A$1210, 0))</f>
        <v>-</v>
      </c>
      <c r="E33" s="59">
        <f>INDEX(Itemstatlist!D$10:D$1210, MATCH($B33,Itemstatlist!$A$10:$A$1210, 0))+IF($C33 &lt;&gt; "",INDEX(Enchants!B$2:B$1198, MATCH($C33,Enchants!$A$2:$A$1198, 0)),0)</f>
        <v>46</v>
      </c>
      <c r="F33" s="59">
        <f>INDEX(Itemstatlist!E$10:E$1210, MATCH($B33,Itemstatlist!$A$10:$A$1210, 0))+IF($C33 &lt;&gt; "",INDEX(Enchants!C$2:C$1198, MATCH($C33,Enchants!$A$2:$A$1198, 0)),0)</f>
        <v>12</v>
      </c>
      <c r="G33" s="59">
        <f>INDEX(Itemstatlist!F$10:F$1210, MATCH($B33,Itemstatlist!$A$10:$A$1210, 0))+IF($C33 &lt;&gt; "",INDEX(Enchants!D$2:D$1198, MATCH($C33,Enchants!$A$2:$A$1198, 0)),0)</f>
        <v>0</v>
      </c>
      <c r="H33" s="60">
        <f>INDEX(Itemstatlist!G$10:G$1210, MATCH($B33,Itemstatlist!$A$10:$A$1210, 0))+IF($C33 &lt;&gt; "",INDEX(Enchants!E$2:E$1198, MATCH($C33,Enchants!$A$2:$A$1198, 0)),0)</f>
        <v>8.9714285714285715</v>
      </c>
      <c r="I33" s="59">
        <f>INDEX(Itemstatlist!H$10:H$1210, MATCH($B33,Itemstatlist!$A$10:$A$1210, 0))+IF($C33 &lt;&gt; "",INDEX(Enchants!F$2:F$1198, MATCH($C33,Enchants!$A$2:$A$1198, 0)),0)</f>
        <v>9</v>
      </c>
      <c r="J33" s="59">
        <f>INDEX(Itemstatlist!I$10:I$1210, MATCH($B33,Itemstatlist!$A$10:$A$1210, 0))+IF($C33 &lt;&gt; "",INDEX(Enchants!G$2:G$1198, MATCH($C33,Enchants!$A$2:$A$1198, 0)),0)</f>
        <v>0</v>
      </c>
      <c r="K33" s="59">
        <f>INDEX(Itemstatlist!J$10:J$1210, MATCH($B33,Itemstatlist!$A$10:$A$1210, 0))+IF($C33 &lt;&gt; "",INDEX(Enchants!H$2:H$1198, MATCH($C33,Enchants!$A$2:$A$1198, 0)),0)</f>
        <v>0</v>
      </c>
      <c r="L33" s="59">
        <f>INDEX(Itemstatlist!K$10:K$1210, MATCH($B33,Itemstatlist!$A$10:$A$1210, 0))+IF($C33 &lt;&gt; "",INDEX(Enchants!I$2:I$1198, MATCH($C33,Enchants!$A$2:$A$1198, 0)),0)</f>
        <v>0</v>
      </c>
      <c r="M33" s="59">
        <f>INDEX(Itemstatlist!L$10:L$1210, MATCH($B33,Itemstatlist!$A$10:$A$1210, 0))+IF($C33 &lt;&gt; "",INDEX(Enchants!J$2:J$1198, MATCH($C33,Enchants!$A$2:$A$1198, 0)),0)</f>
        <v>0</v>
      </c>
      <c r="N33" s="59">
        <f>INDEX(Itemstatlist!M$10:M$1210, MATCH($B33,Itemstatlist!$A$10:$A$1210, 0))+IF($C33 &lt;&gt; "",INDEX(Enchants!K$2:K$1198, MATCH($C33,Enchants!$A$2:$A$1198, 0)),0)</f>
        <v>0</v>
      </c>
      <c r="O33" s="59">
        <f>INDEX(Itemstatlist!N$10:N$1210, MATCH($B33,Itemstatlist!$A$10:$A$1210, 0))+IF($C33 &lt;&gt; "",INDEX(Enchants!L$2:L$1198, MATCH($C33,Enchants!$A$2:$A$1198, 0)),0)</f>
        <v>0</v>
      </c>
      <c r="P33" s="59">
        <f>INDEX(Itemstatlist!O$10:O$1210, MATCH($B33,Itemstatlist!$A$10:$A$1210, 0))+IF($C33 &lt;&gt; "",INDEX(Enchants!M$2:M$1198, MATCH($C33,Enchants!$A$2:$A$1198, 0)),0)</f>
        <v>0</v>
      </c>
      <c r="Q33" s="28">
        <f>INDEX(Itemstatlist!P$10:P$1210, MATCH($B33,Itemstatlist!$A$10:$A$1210, 0))</f>
        <v>0</v>
      </c>
      <c r="R33" s="28">
        <f>INDEX(Itemstatlist!Q$10:Q$1210, MATCH($B33,Itemstatlist!$A$10:$A$1210, 0))</f>
        <v>0</v>
      </c>
    </row>
    <row r="34" spans="1:32" ht="28.8">
      <c r="A34" s="52" t="s">
        <v>360</v>
      </c>
      <c r="B34" s="52" t="s">
        <v>136</v>
      </c>
      <c r="C34" s="30"/>
      <c r="D34" s="34" t="str">
        <f>INDEX(Itemstatlist!C$10:C$1210, MATCH($B34,Itemstatlist!$A$10:$A$1210, 0))</f>
        <v>-</v>
      </c>
      <c r="E34" s="59">
        <f>INDEX(Itemstatlist!D$10:D$1210, MATCH($B34,Itemstatlist!$A$10:$A$1210, 0))+IF($C34 &lt;&gt; "",INDEX(Enchants!B$2:B$1198, MATCH($C34,Enchants!$A$2:$A$1198, 0)),0)</f>
        <v>23</v>
      </c>
      <c r="F34" s="59">
        <f>INDEX(Itemstatlist!E$10:E$1210, MATCH($B34,Itemstatlist!$A$10:$A$1210, 0))+IF($C34 &lt;&gt; "",INDEX(Enchants!C$2:C$1198, MATCH($C34,Enchants!$A$2:$A$1198, 0)),0)</f>
        <v>0</v>
      </c>
      <c r="G34" s="59">
        <f>INDEX(Itemstatlist!F$10:F$1210, MATCH($B34,Itemstatlist!$A$10:$A$1210, 0))+IF($C34 &lt;&gt; "",INDEX(Enchants!D$2:D$1198, MATCH($C34,Enchants!$A$2:$A$1198, 0)),0)</f>
        <v>0</v>
      </c>
      <c r="H34" s="60">
        <f>INDEX(Itemstatlist!G$10:G$1210, MATCH($B34,Itemstatlist!$A$10:$A$1210, 0))+IF($C34 &lt;&gt; "",INDEX(Enchants!E$2:E$1198, MATCH($C34,Enchants!$A$2:$A$1198, 0)),0)</f>
        <v>3.2857142857142856</v>
      </c>
      <c r="I34" s="59">
        <f>INDEX(Itemstatlist!H$10:H$1210, MATCH($B34,Itemstatlist!$A$10:$A$1210, 0))+IF($C34 &lt;&gt; "",INDEX(Enchants!F$2:F$1198, MATCH($C34,Enchants!$A$2:$A$1198, 0)),0)</f>
        <v>0</v>
      </c>
      <c r="J34" s="59">
        <f>INDEX(Itemstatlist!I$10:I$1210, MATCH($B34,Itemstatlist!$A$10:$A$1210, 0))+IF($C34 &lt;&gt; "",INDEX(Enchants!G$2:G$1198, MATCH($C34,Enchants!$A$2:$A$1198, 0)),0)</f>
        <v>0</v>
      </c>
      <c r="K34" s="59">
        <f>INDEX(Itemstatlist!J$10:J$1210, MATCH($B34,Itemstatlist!$A$10:$A$1210, 0))+IF($C34 &lt;&gt; "",INDEX(Enchants!H$2:H$1198, MATCH($C34,Enchants!$A$2:$A$1198, 0)),0)</f>
        <v>0</v>
      </c>
      <c r="L34" s="59">
        <f>INDEX(Itemstatlist!K$10:K$1210, MATCH($B34,Itemstatlist!$A$10:$A$1210, 0))+IF($C34 &lt;&gt; "",INDEX(Enchants!I$2:I$1198, MATCH($C34,Enchants!$A$2:$A$1198, 0)),0)</f>
        <v>0</v>
      </c>
      <c r="M34" s="59">
        <f>INDEX(Itemstatlist!L$10:L$1210, MATCH($B34,Itemstatlist!$A$10:$A$1210, 0))+IF($C34 &lt;&gt; "",INDEX(Enchants!J$2:J$1198, MATCH($C34,Enchants!$A$2:$A$1198, 0)),0)</f>
        <v>0</v>
      </c>
      <c r="N34" s="59">
        <f>INDEX(Itemstatlist!M$10:M$1210, MATCH($B34,Itemstatlist!$A$10:$A$1210, 0))+IF($C34 &lt;&gt; "",INDEX(Enchants!K$2:K$1198, MATCH($C34,Enchants!$A$2:$A$1198, 0)),0)</f>
        <v>0</v>
      </c>
      <c r="O34" s="59">
        <f>INDEX(Itemstatlist!N$10:N$1210, MATCH($B34,Itemstatlist!$A$10:$A$1210, 0))+IF($C34 &lt;&gt; "",INDEX(Enchants!L$2:L$1198, MATCH($C34,Enchants!$A$2:$A$1198, 0)),0)</f>
        <v>0</v>
      </c>
      <c r="P34" s="59">
        <f>INDEX(Itemstatlist!O$10:O$1210, MATCH($B34,Itemstatlist!$A$10:$A$1210, 0))+IF($C34 &lt;&gt; "",INDEX(Enchants!M$2:M$1198, MATCH($C34,Enchants!$A$2:$A$1198, 0)),0)</f>
        <v>10</v>
      </c>
      <c r="Q34" s="28"/>
      <c r="R34" s="28"/>
    </row>
    <row r="35" spans="1:32" ht="72">
      <c r="A35" s="30" t="s">
        <v>36</v>
      </c>
      <c r="B35" s="52" t="s">
        <v>505</v>
      </c>
      <c r="C35" s="30"/>
      <c r="D35" s="34" t="str">
        <f>INDEX(Itemstatlist!C$10:C$1210, MATCH($B35,Itemstatlist!$A$10:$A$1210, 0))</f>
        <v>-</v>
      </c>
      <c r="E35" s="59">
        <f>INDEX(Itemstatlist!D$10:D$1210, MATCH($B35,Itemstatlist!$A$10:$A$1210, 0))+IF($C35 &lt;&gt; "",INDEX(Enchants!B$2:B$1198, MATCH($C35,Enchants!$A$2:$A$1198, 0)),0)</f>
        <v>0</v>
      </c>
      <c r="F35" s="59">
        <f>INDEX(Itemstatlist!E$10:E$1210, MATCH($B35,Itemstatlist!$A$10:$A$1210, 0))+IF($C35 &lt;&gt; "",INDEX(Enchants!C$2:C$1198, MATCH($C35,Enchants!$A$2:$A$1198, 0)),0)</f>
        <v>0</v>
      </c>
      <c r="G35" s="59">
        <f>INDEX(Itemstatlist!F$10:F$1210, MATCH($B35,Itemstatlist!$A$10:$A$1210, 0))+IF($C35 &lt;&gt; "",INDEX(Enchants!D$2:D$1198, MATCH($C35,Enchants!$A$2:$A$1198, 0)),0)</f>
        <v>0</v>
      </c>
      <c r="H35" s="60">
        <f>INDEX(Itemstatlist!G$10:G$1210, MATCH($B35,Itemstatlist!$A$10:$A$1210, 0))+IF($C35 &lt;&gt; "",INDEX(Enchants!E$2:E$1198, MATCH($C35,Enchants!$A$2:$A$1198, 0)),0)</f>
        <v>0</v>
      </c>
      <c r="I35" s="59">
        <f>INDEX(Itemstatlist!H$10:H$1210, MATCH($B35,Itemstatlist!$A$10:$A$1210, 0))+IF($C35 &lt;&gt; "",INDEX(Enchants!F$2:F$1198, MATCH($C35,Enchants!$A$2:$A$1198, 0)),0)</f>
        <v>0</v>
      </c>
      <c r="J35" s="59">
        <f>INDEX(Itemstatlist!I$10:I$1210, MATCH($B35,Itemstatlist!$A$10:$A$1210, 0))+IF($C35 &lt;&gt; "",INDEX(Enchants!G$2:G$1198, MATCH($C35,Enchants!$A$2:$A$1198, 0)),0)</f>
        <v>0</v>
      </c>
      <c r="K35" s="59">
        <f>INDEX(Itemstatlist!J$10:J$1210, MATCH($B35,Itemstatlist!$A$10:$A$1210, 0))+IF($C35 &lt;&gt; "",INDEX(Enchants!H$2:H$1198, MATCH($C35,Enchants!$A$2:$A$1198, 0)),0)</f>
        <v>0</v>
      </c>
      <c r="L35" s="59">
        <f>INDEX(Itemstatlist!K$10:K$1210, MATCH($B35,Itemstatlist!$A$10:$A$1210, 0))+IF($C35 &lt;&gt; "",INDEX(Enchants!I$2:I$1198, MATCH($C35,Enchants!$A$2:$A$1198, 0)),0)</f>
        <v>0</v>
      </c>
      <c r="M35" s="59">
        <f>INDEX(Itemstatlist!L$10:L$1210, MATCH($B35,Itemstatlist!$A$10:$A$1210, 0))+IF($C35 &lt;&gt; "",INDEX(Enchants!J$2:J$1198, MATCH($C35,Enchants!$A$2:$A$1198, 0)),0)</f>
        <v>0</v>
      </c>
      <c r="N35" s="59">
        <f>INDEX(Itemstatlist!M$10:M$1210, MATCH($B35,Itemstatlist!$A$10:$A$1210, 0))+IF($C35 &lt;&gt; "",INDEX(Enchants!K$2:K$1198, MATCH($C35,Enchants!$A$2:$A$1198, 0)),0)</f>
        <v>0</v>
      </c>
      <c r="O35" s="59">
        <f>INDEX(Itemstatlist!N$10:N$1210, MATCH($B35,Itemstatlist!$A$10:$A$1210, 0))+IF($C35 &lt;&gt; "",INDEX(Enchants!L$2:L$1198, MATCH($C35,Enchants!$A$2:$A$1198, 0)),0)</f>
        <v>0</v>
      </c>
      <c r="P35" s="59">
        <f>INDEX(Itemstatlist!O$10:O$1210, MATCH($B35,Itemstatlist!$A$10:$A$1210, 0))+IF($C35 &lt;&gt; "",INDEX(Enchants!M$2:M$1198, MATCH($C35,Enchants!$A$2:$A$1198, 0)),0)</f>
        <v>0</v>
      </c>
      <c r="Q35" s="28" t="str">
        <f>INDEX(Itemstatlist!P$10:P$1210, MATCH($B35,Itemstatlist!$A$10:$A$1210, 0))</f>
        <v>+204/408  damage/healing for 20 sec. Every cast reduces bonus by 17/34</v>
      </c>
      <c r="R35" s="28" t="str">
        <f>INDEX(Itemstatlist!Q$10:Q$1210, MATCH($B35,Itemstatlist!$A$10:$A$1210, 0))</f>
        <v>2 min</v>
      </c>
    </row>
    <row r="36" spans="1:32">
      <c r="A36" s="30" t="s">
        <v>36</v>
      </c>
      <c r="B36" s="52" t="s">
        <v>86</v>
      </c>
      <c r="C36" s="30"/>
      <c r="D36" s="34" t="str">
        <f>INDEX(Itemstatlist!C$10:C$1210, MATCH($B36,Itemstatlist!$A$10:$A$1210, 0))</f>
        <v>1H Mace</v>
      </c>
      <c r="E36" s="59">
        <f>INDEX(Itemstatlist!D$10:D$1210, MATCH($B36,Itemstatlist!$A$10:$A$1210, 0))+IF($C36 &lt;&gt; "",INDEX(Enchants!B$2:B$1198, MATCH($C36,Enchants!$A$2:$A$1198, 0)),0)</f>
        <v>26</v>
      </c>
      <c r="F36" s="59">
        <f>INDEX(Itemstatlist!E$10:E$1210, MATCH($B36,Itemstatlist!$A$10:$A$1210, 0))+IF($C36 &lt;&gt; "",INDEX(Enchants!C$2:C$1198, MATCH($C36,Enchants!$A$2:$A$1198, 0)),0)</f>
        <v>8</v>
      </c>
      <c r="G36" s="59">
        <f>INDEX(Itemstatlist!F$10:F$1210, MATCH($B36,Itemstatlist!$A$10:$A$1210, 0))+IF($C36 &lt;&gt; "",INDEX(Enchants!D$2:D$1198, MATCH($C36,Enchants!$A$2:$A$1198, 0)),0)</f>
        <v>4</v>
      </c>
      <c r="H36" s="60">
        <f>INDEX(Itemstatlist!G$10:G$1210, MATCH($B36,Itemstatlist!$A$10:$A$1210, 0))+IF($C36 &lt;&gt; "",INDEX(Enchants!E$2:E$1198, MATCH($C36,Enchants!$A$2:$A$1198, 0)),0)</f>
        <v>9.3142857142857132</v>
      </c>
      <c r="I36" s="59">
        <f>INDEX(Itemstatlist!H$10:H$1210, MATCH($B36,Itemstatlist!$A$10:$A$1210, 0))+IF($C36 &lt;&gt; "",INDEX(Enchants!F$2:F$1198, MATCH($C36,Enchants!$A$2:$A$1198, 0)),0)</f>
        <v>9</v>
      </c>
      <c r="J36" s="59">
        <f>INDEX(Itemstatlist!I$10:I$1210, MATCH($B36,Itemstatlist!$A$10:$A$1210, 0))+IF($C36 &lt;&gt; "",INDEX(Enchants!G$2:G$1198, MATCH($C36,Enchants!$A$2:$A$1198, 0)),0)</f>
        <v>0</v>
      </c>
      <c r="K36" s="59">
        <f>INDEX(Itemstatlist!J$10:J$1210, MATCH($B36,Itemstatlist!$A$10:$A$1210, 0))+IF($C36 &lt;&gt; "",INDEX(Enchants!H$2:H$1198, MATCH($C36,Enchants!$A$2:$A$1198, 0)),0)</f>
        <v>0</v>
      </c>
      <c r="L36" s="59">
        <f>INDEX(Itemstatlist!K$10:K$1210, MATCH($B36,Itemstatlist!$A$10:$A$1210, 0))+IF($C36 &lt;&gt; "",INDEX(Enchants!I$2:I$1198, MATCH($C36,Enchants!$A$2:$A$1198, 0)),0)</f>
        <v>0</v>
      </c>
      <c r="M36" s="59">
        <f>INDEX(Itemstatlist!L$10:L$1210, MATCH($B36,Itemstatlist!$A$10:$A$1210, 0))+IF($C36 &lt;&gt; "",INDEX(Enchants!J$2:J$1198, MATCH($C36,Enchants!$A$2:$A$1198, 0)),0)</f>
        <v>0</v>
      </c>
      <c r="N36" s="59">
        <f>INDEX(Itemstatlist!M$10:M$1210, MATCH($B36,Itemstatlist!$A$10:$A$1210, 0))+IF($C36 &lt;&gt; "",INDEX(Enchants!K$2:K$1198, MATCH($C36,Enchants!$A$2:$A$1198, 0)),0)</f>
        <v>0</v>
      </c>
      <c r="O36" s="59">
        <f>INDEX(Itemstatlist!N$10:N$1210, MATCH($B36,Itemstatlist!$A$10:$A$1210, 0))+IF($C36 &lt;&gt; "",INDEX(Enchants!L$2:L$1198, MATCH($C36,Enchants!$A$2:$A$1198, 0)),0)</f>
        <v>0</v>
      </c>
      <c r="P36" s="59">
        <f>INDEX(Itemstatlist!O$10:O$1210, MATCH($B36,Itemstatlist!$A$10:$A$1210, 0))+IF($C36 &lt;&gt; "",INDEX(Enchants!M$2:M$1198, MATCH($C36,Enchants!$A$2:$A$1198, 0)),0)</f>
        <v>0</v>
      </c>
      <c r="Q36" s="28">
        <f>INDEX(Itemstatlist!P$10:P$1210, MATCH($B36,Itemstatlist!$A$10:$A$1210, 0))</f>
        <v>0</v>
      </c>
      <c r="R36" s="28">
        <f>INDEX(Itemstatlist!Q$10:Q$1210, MATCH($B36,Itemstatlist!$A$10:$A$1210, 0))</f>
        <v>0</v>
      </c>
    </row>
    <row r="37" spans="1:32">
      <c r="A37" s="30" t="s">
        <v>92</v>
      </c>
      <c r="B37" s="52" t="s">
        <v>87</v>
      </c>
      <c r="C37" s="30"/>
      <c r="D37" s="34" t="str">
        <f>INDEX(Itemstatlist!C$10:C$1210, MATCH($B37,Itemstatlist!$A$10:$A$1210, 0))</f>
        <v>OH</v>
      </c>
      <c r="E37" s="59">
        <f>INDEX(Itemstatlist!D$10:D$1210, MATCH($B37,Itemstatlist!$A$10:$A$1210, 0))+IF($C37 &lt;&gt; "",INDEX(Enchants!B$2:B$1198, MATCH($C37,Enchants!$A$2:$A$1198, 0)),0)</f>
        <v>37</v>
      </c>
      <c r="F37" s="59">
        <f>INDEX(Itemstatlist!E$10:E$1210, MATCH($B37,Itemstatlist!$A$10:$A$1210, 0))+IF($C37 &lt;&gt; "",INDEX(Enchants!C$2:C$1198, MATCH($C37,Enchants!$A$2:$A$1198, 0)),0)</f>
        <v>0</v>
      </c>
      <c r="G37" s="59">
        <f>INDEX(Itemstatlist!F$10:F$1210, MATCH($B37,Itemstatlist!$A$10:$A$1210, 0))+IF($C37 &lt;&gt; "",INDEX(Enchants!D$2:D$1198, MATCH($C37,Enchants!$A$2:$A$1198, 0)),0)</f>
        <v>0</v>
      </c>
      <c r="H37" s="60">
        <f>INDEX(Itemstatlist!G$10:G$1210, MATCH($B37,Itemstatlist!$A$10:$A$1210, 0))+IF($C37 &lt;&gt; "",INDEX(Enchants!E$2:E$1198, MATCH($C37,Enchants!$A$2:$A$1198, 0)),0)</f>
        <v>5.2857142857142856</v>
      </c>
      <c r="I37" s="59">
        <f>INDEX(Itemstatlist!H$10:H$1210, MATCH($B37,Itemstatlist!$A$10:$A$1210, 0))+IF($C37 &lt;&gt; "",INDEX(Enchants!F$2:F$1198, MATCH($C37,Enchants!$A$2:$A$1198, 0)),0)</f>
        <v>7</v>
      </c>
      <c r="J37" s="59">
        <f>INDEX(Itemstatlist!I$10:I$1210, MATCH($B37,Itemstatlist!$A$10:$A$1210, 0))+IF($C37 &lt;&gt; "",INDEX(Enchants!G$2:G$1198, MATCH($C37,Enchants!$A$2:$A$1198, 0)),0)</f>
        <v>0</v>
      </c>
      <c r="K37" s="59">
        <f>INDEX(Itemstatlist!J$10:J$1210, MATCH($B37,Itemstatlist!$A$10:$A$1210, 0))+IF($C37 &lt;&gt; "",INDEX(Enchants!H$2:H$1198, MATCH($C37,Enchants!$A$2:$A$1198, 0)),0)</f>
        <v>0</v>
      </c>
      <c r="L37" s="59">
        <f>INDEX(Itemstatlist!K$10:K$1210, MATCH($B37,Itemstatlist!$A$10:$A$1210, 0))+IF($C37 &lt;&gt; "",INDEX(Enchants!I$2:I$1198, MATCH($C37,Enchants!$A$2:$A$1198, 0)),0)</f>
        <v>0</v>
      </c>
      <c r="M37" s="59">
        <f>INDEX(Itemstatlist!L$10:L$1210, MATCH($B37,Itemstatlist!$A$10:$A$1210, 0))+IF($C37 &lt;&gt; "",INDEX(Enchants!J$2:J$1198, MATCH($C37,Enchants!$A$2:$A$1198, 0)),0)</f>
        <v>0</v>
      </c>
      <c r="N37" s="59">
        <f>INDEX(Itemstatlist!M$10:M$1210, MATCH($B37,Itemstatlist!$A$10:$A$1210, 0))+IF($C37 &lt;&gt; "",INDEX(Enchants!K$2:K$1198, MATCH($C37,Enchants!$A$2:$A$1198, 0)),0)</f>
        <v>0</v>
      </c>
      <c r="O37" s="59">
        <f>INDEX(Itemstatlist!N$10:N$1210, MATCH($B37,Itemstatlist!$A$10:$A$1210, 0))+IF($C37 &lt;&gt; "",INDEX(Enchants!L$2:L$1198, MATCH($C37,Enchants!$A$2:$A$1198, 0)),0)</f>
        <v>0</v>
      </c>
      <c r="P37" s="59">
        <f>INDEX(Itemstatlist!O$10:O$1210, MATCH($B37,Itemstatlist!$A$10:$A$1210, 0))+IF($C37 &lt;&gt; "",INDEX(Enchants!M$2:M$1198, MATCH($C37,Enchants!$A$2:$A$1198, 0)),0)</f>
        <v>0</v>
      </c>
      <c r="Q37" s="28">
        <f>INDEX(Itemstatlist!P$10:P$1210, MATCH($B37,Itemstatlist!$A$10:$A$1210, 0))</f>
        <v>0</v>
      </c>
      <c r="R37" s="28">
        <f>INDEX(Itemstatlist!Q$10:Q$1210, MATCH($B37,Itemstatlist!$A$10:$A$1210, 0))</f>
        <v>0</v>
      </c>
    </row>
    <row r="38" spans="1:32">
      <c r="A38" s="30" t="s">
        <v>92</v>
      </c>
      <c r="B38" s="53" t="s">
        <v>88</v>
      </c>
      <c r="C38" s="30"/>
      <c r="D38" s="34" t="str">
        <f>INDEX(Itemstatlist!C$10:C$1210, MATCH($B38,Itemstatlist!$A$10:$A$1210, 0))</f>
        <v>-</v>
      </c>
      <c r="E38" s="59">
        <f>INDEX(Itemstatlist!D$10:D$1210, MATCH($B38,Itemstatlist!$A$10:$A$1210, 0))+IF($C38 &lt;&gt; "",INDEX(Enchants!B$2:B$1198, MATCH($C38,Enchants!$A$2:$A$1198, 0)),0)</f>
        <v>0</v>
      </c>
      <c r="F38" s="59">
        <f>INDEX(Itemstatlist!E$10:E$1210, MATCH($B38,Itemstatlist!$A$10:$A$1210, 0))+IF($C38 &lt;&gt; "",INDEX(Enchants!C$2:C$1198, MATCH($C38,Enchants!$A$2:$A$1198, 0)),0)</f>
        <v>0</v>
      </c>
      <c r="G38" s="59">
        <f>INDEX(Itemstatlist!F$10:F$1210, MATCH($B38,Itemstatlist!$A$10:$A$1210, 0))+IF($C38 &lt;&gt; "",INDEX(Enchants!D$2:D$1198, MATCH($C38,Enchants!$A$2:$A$1198, 0)),0)</f>
        <v>0</v>
      </c>
      <c r="H38" s="60">
        <f>INDEX(Itemstatlist!G$10:G$1210, MATCH($B38,Itemstatlist!$A$10:$A$1210, 0))+IF($C38 &lt;&gt; "",INDEX(Enchants!E$2:E$1198, MATCH($C38,Enchants!$A$2:$A$1198, 0)),0)</f>
        <v>0</v>
      </c>
      <c r="I38" s="59">
        <f>INDEX(Itemstatlist!H$10:H$1210, MATCH($B38,Itemstatlist!$A$10:$A$1210, 0))+IF($C38 &lt;&gt; "",INDEX(Enchants!F$2:F$1198, MATCH($C38,Enchants!$A$2:$A$1198, 0)),0)</f>
        <v>0</v>
      </c>
      <c r="J38" s="59">
        <f>INDEX(Itemstatlist!I$10:I$1210, MATCH($B38,Itemstatlist!$A$10:$A$1210, 0))+IF($C38 &lt;&gt; "",INDEX(Enchants!G$2:G$1198, MATCH($C38,Enchants!$A$2:$A$1198, 0)),0)</f>
        <v>0</v>
      </c>
      <c r="K38" s="59">
        <f>INDEX(Itemstatlist!J$10:J$1210, MATCH($B38,Itemstatlist!$A$10:$A$1210, 0))+IF($C38 &lt;&gt; "",INDEX(Enchants!H$2:H$1198, MATCH($C38,Enchants!$A$2:$A$1198, 0)),0)</f>
        <v>0</v>
      </c>
      <c r="L38" s="59">
        <f>INDEX(Itemstatlist!K$10:K$1210, MATCH($B38,Itemstatlist!$A$10:$A$1210, 0))+IF($C38 &lt;&gt; "",INDEX(Enchants!I$2:I$1198, MATCH($C38,Enchants!$A$2:$A$1198, 0)),0)</f>
        <v>0</v>
      </c>
      <c r="M38" s="59">
        <f>INDEX(Itemstatlist!L$10:L$1210, MATCH($B38,Itemstatlist!$A$10:$A$1210, 0))+IF($C38 &lt;&gt; "",INDEX(Enchants!J$2:J$1198, MATCH($C38,Enchants!$A$2:$A$1198, 0)),0)</f>
        <v>0</v>
      </c>
      <c r="N38" s="59">
        <f>INDEX(Itemstatlist!M$10:M$1210, MATCH($B38,Itemstatlist!$A$10:$A$1210, 0))+IF($C38 &lt;&gt; "",INDEX(Enchants!K$2:K$1198, MATCH($C38,Enchants!$A$2:$A$1198, 0)),0)</f>
        <v>0</v>
      </c>
      <c r="O38" s="59">
        <f>INDEX(Itemstatlist!N$10:N$1210, MATCH($B38,Itemstatlist!$A$10:$A$1210, 0))+IF($C38 &lt;&gt; "",INDEX(Enchants!L$2:L$1198, MATCH($C38,Enchants!$A$2:$A$1198, 0)),0)</f>
        <v>0</v>
      </c>
      <c r="P38" s="59">
        <f>INDEX(Itemstatlist!O$10:O$1210, MATCH($B38,Itemstatlist!$A$10:$A$1210, 0))+IF($C38 &lt;&gt; "",INDEX(Enchants!M$2:M$1198, MATCH($C38,Enchants!$A$2:$A$1198, 0)),0)</f>
        <v>0</v>
      </c>
      <c r="Q38" s="28" t="str">
        <f>INDEX(Itemstatlist!P$10:P$1210, MATCH($B38,Itemstatlist!$A$10:$A$1210, 0))</f>
        <v>LHW +53</v>
      </c>
      <c r="R38" s="28">
        <f>INDEX(Itemstatlist!Q$10:Q$1210, MATCH($B38,Itemstatlist!$A$10:$A$1210, 0))</f>
        <v>0</v>
      </c>
    </row>
    <row r="39" spans="1:32" ht="15.6">
      <c r="A39" s="47"/>
      <c r="B39" s="54" t="s">
        <v>122</v>
      </c>
      <c r="C39" s="48"/>
      <c r="D39" s="34"/>
      <c r="E39" s="19">
        <f>SUM(E22:E38)</f>
        <v>384</v>
      </c>
      <c r="F39" s="19">
        <f>SUM(F22:F38)</f>
        <v>174</v>
      </c>
      <c r="G39" s="19">
        <f>SUM(G22:G38)</f>
        <v>42</v>
      </c>
      <c r="H39" s="21">
        <f>SUM(H22:H38)</f>
        <v>131.65714285714284</v>
      </c>
      <c r="I39" s="19">
        <f>SUM(I22:I38)</f>
        <v>162</v>
      </c>
      <c r="J39" s="19">
        <f>SUM(J22:J38)</f>
        <v>51</v>
      </c>
      <c r="K39" s="19">
        <f>SUM(K22:K38)</f>
        <v>1</v>
      </c>
      <c r="L39" s="19">
        <f>SUM(L22:L38)</f>
        <v>0</v>
      </c>
      <c r="M39" s="19">
        <f>SUM(M22:M38)</f>
        <v>0</v>
      </c>
      <c r="N39" s="19">
        <f>SUM(N22:N38)</f>
        <v>7</v>
      </c>
      <c r="O39" s="19">
        <f>SUM(O22:O38)</f>
        <v>0</v>
      </c>
      <c r="P39" s="19">
        <f>SUM(P22:P38)</f>
        <v>44</v>
      </c>
      <c r="Q39" s="28" t="s">
        <v>158</v>
      </c>
      <c r="R39" s="28" t="s">
        <v>158</v>
      </c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s="49" customFormat="1" ht="15.6">
      <c r="A40" s="51"/>
      <c r="B40" s="55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s="1"/>
      <c r="R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ht="25.8">
      <c r="A41" s="73">
        <v>3</v>
      </c>
      <c r="B41" s="74" t="s">
        <v>168</v>
      </c>
      <c r="C41" s="74" t="s">
        <v>166</v>
      </c>
      <c r="D41" s="75" t="s">
        <v>345</v>
      </c>
      <c r="E41" s="56" t="s">
        <v>3</v>
      </c>
      <c r="F41" s="56" t="s">
        <v>0</v>
      </c>
      <c r="G41" s="56" t="s">
        <v>1</v>
      </c>
      <c r="H41" s="57" t="s">
        <v>4</v>
      </c>
      <c r="I41" s="56" t="s">
        <v>100</v>
      </c>
      <c r="J41" s="56" t="s">
        <v>2</v>
      </c>
      <c r="K41" s="56" t="s">
        <v>504</v>
      </c>
      <c r="L41" s="56" t="s">
        <v>344</v>
      </c>
      <c r="M41" s="56" t="s">
        <v>103</v>
      </c>
      <c r="N41" s="56" t="s">
        <v>104</v>
      </c>
      <c r="O41" s="56" t="s">
        <v>154</v>
      </c>
      <c r="P41" s="56" t="s">
        <v>102</v>
      </c>
      <c r="Q41" s="58" t="s">
        <v>97</v>
      </c>
      <c r="R41" s="58" t="s">
        <v>157</v>
      </c>
    </row>
    <row r="42" spans="1:32">
      <c r="A42" s="30" t="s">
        <v>5</v>
      </c>
      <c r="B42" s="52" t="s">
        <v>29</v>
      </c>
      <c r="D42" s="34" t="str">
        <f>INDEX(Itemstatlist!C$10:C$1210, MATCH($B42,Itemstatlist!$A$10:$A$1210, 0))</f>
        <v>Mail</v>
      </c>
      <c r="E42" s="59">
        <f>INDEX(Itemstatlist!D$10:D$1210, MATCH($B42,Itemstatlist!$A$10:$A$1210, 0))+IF($C42 &lt;&gt; "",INDEX(Enchants!B$2:B$1198, MATCH($C42,Enchants!$A$2:$A$1198, 0)),0)</f>
        <v>22</v>
      </c>
      <c r="F42" s="59">
        <f>INDEX(Itemstatlist!E$10:E$1210, MATCH($B42,Itemstatlist!$A$10:$A$1210, 0))+IF($C42 &lt;&gt; "",INDEX(Enchants!C$2:C$1198, MATCH($C42,Enchants!$A$2:$A$1198, 0)),0)</f>
        <v>23</v>
      </c>
      <c r="G42" s="59">
        <f>INDEX(Itemstatlist!F$10:F$1210, MATCH($B42,Itemstatlist!$A$10:$A$1210, 0))+IF($C42 &lt;&gt; "",INDEX(Enchants!D$2:D$1198, MATCH($C42,Enchants!$A$2:$A$1198, 0)),0)</f>
        <v>6</v>
      </c>
      <c r="H42" s="60">
        <f>INDEX(Itemstatlist!G$10:G$1210, MATCH($B42,Itemstatlist!$A$10:$A$1210, 0))+IF($C42 &lt;&gt; "",INDEX(Enchants!E$2:E$1198, MATCH($C42,Enchants!$A$2:$A$1198, 0)),0)</f>
        <v>13.742857142857142</v>
      </c>
      <c r="I42" s="59">
        <f>INDEX(Itemstatlist!H$10:H$1210, MATCH($B42,Itemstatlist!$A$10:$A$1210, 0))+IF($C42 &lt;&gt; "",INDEX(Enchants!F$2:F$1198, MATCH($C42,Enchants!$A$2:$A$1198, 0)),0)</f>
        <v>24</v>
      </c>
      <c r="J42" s="59">
        <f>INDEX(Itemstatlist!I$10:I$1210, MATCH($B42,Itemstatlist!$A$10:$A$1210, 0))+IF($C42 &lt;&gt; "",INDEX(Enchants!G$2:G$1198, MATCH($C42,Enchants!$A$2:$A$1198, 0)),0)</f>
        <v>13</v>
      </c>
      <c r="K42" s="59">
        <f>INDEX(Itemstatlist!J$10:J$1210, MATCH($B42,Itemstatlist!$A$10:$A$1210, 0))+IF($C42 &lt;&gt; "",INDEX(Enchants!H$2:H$1198, MATCH($C42,Enchants!$A$2:$A$1198, 0)),0)</f>
        <v>0</v>
      </c>
      <c r="L42" s="59">
        <f>INDEX(Itemstatlist!K$10:K$1210, MATCH($B42,Itemstatlist!$A$10:$A$1210, 0))+IF($C42 &lt;&gt; "",INDEX(Enchants!I$2:I$1198, MATCH($C42,Enchants!$A$2:$A$1198, 0)),0)</f>
        <v>0</v>
      </c>
      <c r="M42" s="59">
        <f>INDEX(Itemstatlist!L$10:L$1210, MATCH($B42,Itemstatlist!$A$10:$A$1210, 0))+IF($C42 &lt;&gt; "",INDEX(Enchants!J$2:J$1198, MATCH($C42,Enchants!$A$2:$A$1198, 0)),0)</f>
        <v>0</v>
      </c>
      <c r="N42" s="59">
        <f>INDEX(Itemstatlist!M$10:M$1210, MATCH($B42,Itemstatlist!$A$10:$A$1210, 0))+IF($C42 &lt;&gt; "",INDEX(Enchants!K$2:K$1198, MATCH($C42,Enchants!$A$2:$A$1198, 0)),0)</f>
        <v>0</v>
      </c>
      <c r="O42" s="59">
        <f>INDEX(Itemstatlist!N$10:N$1210, MATCH($B42,Itemstatlist!$A$10:$A$1210, 0))+IF($C42 &lt;&gt; "",INDEX(Enchants!L$2:L$1198, MATCH($C42,Enchants!$A$2:$A$1198, 0)),0)</f>
        <v>0</v>
      </c>
      <c r="P42" s="59">
        <f>INDEX(Itemstatlist!O$10:O$1210, MATCH($B42,Itemstatlist!$A$10:$A$1210, 0))+IF($C42 &lt;&gt; "",INDEX(Enchants!M$2:M$1198, MATCH($C42,Enchants!$A$2:$A$1198, 0)),0)</f>
        <v>10</v>
      </c>
      <c r="Q42" s="28">
        <f>INDEX(Itemstatlist!P$10:P$1210, MATCH($B42,Itemstatlist!$A$10:$A$1210, 0))</f>
        <v>0</v>
      </c>
      <c r="R42" s="28">
        <f>INDEX(Itemstatlist!Q$10:Q$1210, MATCH($B42,Itemstatlist!$A$10:$A$1210, 0))</f>
        <v>0</v>
      </c>
    </row>
    <row r="43" spans="1:32" ht="28.8">
      <c r="A43" s="30" t="s">
        <v>6</v>
      </c>
      <c r="B43" s="52" t="s">
        <v>14</v>
      </c>
      <c r="C43" s="30"/>
      <c r="D43" s="34" t="str">
        <f>INDEX(Itemstatlist!C$10:C$1210, MATCH($B43,Itemstatlist!$A$10:$A$1210, 0))</f>
        <v>-</v>
      </c>
      <c r="E43" s="59">
        <f>INDEX(Itemstatlist!D$10:D$1210, MATCH($B43,Itemstatlist!$A$10:$A$1210, 0))+IF($C43 &lt;&gt; "",INDEX(Enchants!B$2:B$1198, MATCH($C43,Enchants!$A$2:$A$1198, 0)),0)</f>
        <v>0</v>
      </c>
      <c r="F43" s="59">
        <f>INDEX(Itemstatlist!E$10:E$1210, MATCH($B43,Itemstatlist!$A$10:$A$1210, 0))+IF($C43 &lt;&gt; "",INDEX(Enchants!C$2:C$1198, MATCH($C43,Enchants!$A$2:$A$1198, 0)),0)</f>
        <v>16</v>
      </c>
      <c r="G43" s="59">
        <f>INDEX(Itemstatlist!F$10:F$1210, MATCH($B43,Itemstatlist!$A$10:$A$1210, 0))+IF($C43 &lt;&gt; "",INDEX(Enchants!D$2:D$1198, MATCH($C43,Enchants!$A$2:$A$1198, 0)),0)</f>
        <v>0</v>
      </c>
      <c r="H43" s="60">
        <f>INDEX(Itemstatlist!G$10:G$1210, MATCH($B43,Itemstatlist!$A$10:$A$1210, 0))+IF($C43 &lt;&gt; "",INDEX(Enchants!E$2:E$1198, MATCH($C43,Enchants!$A$2:$A$1198, 0)),0)</f>
        <v>3.2</v>
      </c>
      <c r="I43" s="59">
        <f>INDEX(Itemstatlist!H$10:H$1210, MATCH($B43,Itemstatlist!$A$10:$A$1210, 0))+IF($C43 &lt;&gt; "",INDEX(Enchants!F$2:F$1198, MATCH($C43,Enchants!$A$2:$A$1198, 0)),0)</f>
        <v>10</v>
      </c>
      <c r="J43" s="59">
        <f>INDEX(Itemstatlist!I$10:I$1210, MATCH($B43,Itemstatlist!$A$10:$A$1210, 0))+IF($C43 &lt;&gt; "",INDEX(Enchants!G$2:G$1198, MATCH($C43,Enchants!$A$2:$A$1198, 0)),0)</f>
        <v>8</v>
      </c>
      <c r="K43" s="59">
        <f>INDEX(Itemstatlist!J$10:J$1210, MATCH($B43,Itemstatlist!$A$10:$A$1210, 0))+IF($C43 &lt;&gt; "",INDEX(Enchants!H$2:H$1198, MATCH($C43,Enchants!$A$2:$A$1198, 0)),0)</f>
        <v>0</v>
      </c>
      <c r="L43" s="59">
        <f>INDEX(Itemstatlist!K$10:K$1210, MATCH($B43,Itemstatlist!$A$10:$A$1210, 0))+IF($C43 &lt;&gt; "",INDEX(Enchants!I$2:I$1198, MATCH($C43,Enchants!$A$2:$A$1198, 0)),0)</f>
        <v>0</v>
      </c>
      <c r="M43" s="59">
        <f>INDEX(Itemstatlist!L$10:L$1210, MATCH($B43,Itemstatlist!$A$10:$A$1210, 0))+IF($C43 &lt;&gt; "",INDEX(Enchants!J$2:J$1198, MATCH($C43,Enchants!$A$2:$A$1198, 0)),0)</f>
        <v>0</v>
      </c>
      <c r="N43" s="59">
        <f>INDEX(Itemstatlist!M$10:M$1210, MATCH($B43,Itemstatlist!$A$10:$A$1210, 0))+IF($C43 &lt;&gt; "",INDEX(Enchants!K$2:K$1198, MATCH($C43,Enchants!$A$2:$A$1198, 0)),0)</f>
        <v>0</v>
      </c>
      <c r="O43" s="59">
        <f>INDEX(Itemstatlist!N$10:N$1210, MATCH($B43,Itemstatlist!$A$10:$A$1210, 0))+IF($C43 &lt;&gt; "",INDEX(Enchants!L$2:L$1198, MATCH($C43,Enchants!$A$2:$A$1198, 0)),0)</f>
        <v>0</v>
      </c>
      <c r="P43" s="59">
        <f>INDEX(Itemstatlist!O$10:O$1210, MATCH($B43,Itemstatlist!$A$10:$A$1210, 0))+IF($C43 &lt;&gt; "",INDEX(Enchants!M$2:M$1198, MATCH($C43,Enchants!$A$2:$A$1198, 0)),0)</f>
        <v>0</v>
      </c>
      <c r="Q43" s="28">
        <f>INDEX(Itemstatlist!P$10:P$1210, MATCH($B43,Itemstatlist!$A$10:$A$1210, 0))</f>
        <v>0</v>
      </c>
      <c r="R43" s="28">
        <f>INDEX(Itemstatlist!Q$10:Q$1210, MATCH($B43,Itemstatlist!$A$10:$A$1210, 0))</f>
        <v>0</v>
      </c>
    </row>
    <row r="44" spans="1:32">
      <c r="A44" s="30" t="s">
        <v>7</v>
      </c>
      <c r="B44" s="52" t="s">
        <v>30</v>
      </c>
      <c r="C44" s="30"/>
      <c r="D44" s="34" t="str">
        <f>INDEX(Itemstatlist!C$10:C$1210, MATCH($B44,Itemstatlist!$A$10:$A$1210, 0))</f>
        <v>Mail</v>
      </c>
      <c r="E44" s="59">
        <f>INDEX(Itemstatlist!D$10:D$1210, MATCH($B44,Itemstatlist!$A$10:$A$1210, 0))+IF($C44 &lt;&gt; "",INDEX(Enchants!B$2:B$1198, MATCH($C44,Enchants!$A$2:$A$1198, 0)),0)</f>
        <v>18</v>
      </c>
      <c r="F44" s="59">
        <f>INDEX(Itemstatlist!E$10:E$1210, MATCH($B44,Itemstatlist!$A$10:$A$1210, 0))+IF($C44 &lt;&gt; "",INDEX(Enchants!C$2:C$1198, MATCH($C44,Enchants!$A$2:$A$1198, 0)),0)</f>
        <v>18</v>
      </c>
      <c r="G44" s="59">
        <f>INDEX(Itemstatlist!F$10:F$1210, MATCH($B44,Itemstatlist!$A$10:$A$1210, 0))+IF($C44 &lt;&gt; "",INDEX(Enchants!D$2:D$1198, MATCH($C44,Enchants!$A$2:$A$1198, 0)),0)</f>
        <v>4</v>
      </c>
      <c r="H44" s="60">
        <f>INDEX(Itemstatlist!G$10:G$1210, MATCH($B44,Itemstatlist!$A$10:$A$1210, 0))+IF($C44 &lt;&gt; "",INDEX(Enchants!E$2:E$1198, MATCH($C44,Enchants!$A$2:$A$1198, 0)),0)</f>
        <v>10.171428571428571</v>
      </c>
      <c r="I44" s="59">
        <f>INDEX(Itemstatlist!H$10:H$1210, MATCH($B44,Itemstatlist!$A$10:$A$1210, 0))+IF($C44 &lt;&gt; "",INDEX(Enchants!F$2:F$1198, MATCH($C44,Enchants!$A$2:$A$1198, 0)),0)</f>
        <v>17</v>
      </c>
      <c r="J44" s="59">
        <f>INDEX(Itemstatlist!I$10:I$1210, MATCH($B44,Itemstatlist!$A$10:$A$1210, 0))+IF($C44 &lt;&gt; "",INDEX(Enchants!G$2:G$1198, MATCH($C44,Enchants!$A$2:$A$1198, 0)),0)</f>
        <v>10</v>
      </c>
      <c r="K44" s="59">
        <f>INDEX(Itemstatlist!J$10:J$1210, MATCH($B44,Itemstatlist!$A$10:$A$1210, 0))+IF($C44 &lt;&gt; "",INDEX(Enchants!H$2:H$1198, MATCH($C44,Enchants!$A$2:$A$1198, 0)),0)</f>
        <v>0</v>
      </c>
      <c r="L44" s="59">
        <f>INDEX(Itemstatlist!K$10:K$1210, MATCH($B44,Itemstatlist!$A$10:$A$1210, 0))+IF($C44 &lt;&gt; "",INDEX(Enchants!I$2:I$1198, MATCH($C44,Enchants!$A$2:$A$1198, 0)),0)</f>
        <v>0</v>
      </c>
      <c r="M44" s="59">
        <f>INDEX(Itemstatlist!L$10:L$1210, MATCH($B44,Itemstatlist!$A$10:$A$1210, 0))+IF($C44 &lt;&gt; "",INDEX(Enchants!J$2:J$1198, MATCH($C44,Enchants!$A$2:$A$1198, 0)),0)</f>
        <v>0</v>
      </c>
      <c r="N44" s="59">
        <f>INDEX(Itemstatlist!M$10:M$1210, MATCH($B44,Itemstatlist!$A$10:$A$1210, 0))+IF($C44 &lt;&gt; "",INDEX(Enchants!K$2:K$1198, MATCH($C44,Enchants!$A$2:$A$1198, 0)),0)</f>
        <v>7</v>
      </c>
      <c r="O44" s="59">
        <f>INDEX(Itemstatlist!N$10:N$1210, MATCH($B44,Itemstatlist!$A$10:$A$1210, 0))+IF($C44 &lt;&gt; "",INDEX(Enchants!L$2:L$1198, MATCH($C44,Enchants!$A$2:$A$1198, 0)),0)</f>
        <v>0</v>
      </c>
      <c r="P44" s="59">
        <f>INDEX(Itemstatlist!O$10:O$1210, MATCH($B44,Itemstatlist!$A$10:$A$1210, 0))+IF($C44 &lt;&gt; "",INDEX(Enchants!M$2:M$1198, MATCH($C44,Enchants!$A$2:$A$1198, 0)),0)</f>
        <v>0</v>
      </c>
      <c r="Q44" s="28">
        <f>INDEX(Itemstatlist!P$10:P$1210, MATCH($B44,Itemstatlist!$A$10:$A$1210, 0))</f>
        <v>0</v>
      </c>
      <c r="R44" s="28">
        <f>INDEX(Itemstatlist!Q$10:Q$1210, MATCH($B44,Itemstatlist!$A$10:$A$1210, 0))</f>
        <v>0</v>
      </c>
    </row>
    <row r="45" spans="1:32">
      <c r="A45" s="30" t="s">
        <v>16</v>
      </c>
      <c r="B45" s="52" t="s">
        <v>180</v>
      </c>
      <c r="C45" s="30" t="s">
        <v>170</v>
      </c>
      <c r="D45" s="34" t="str">
        <f>INDEX(Itemstatlist!C$10:C$1210, MATCH($B45,Itemstatlist!$A$10:$A$1210, 0))</f>
        <v>-</v>
      </c>
      <c r="E45" s="59">
        <f>INDEX(Itemstatlist!D$10:D$1210, MATCH($B45,Itemstatlist!$A$10:$A$1210, 0))+IF($C45 &lt;&gt; "",INDEX(Enchants!B$2:B$1198, MATCH($C45,Enchants!$A$2:$A$1198, 0)),0)</f>
        <v>33</v>
      </c>
      <c r="F45" s="59">
        <f>INDEX(Itemstatlist!E$10:E$1210, MATCH($B45,Itemstatlist!$A$10:$A$1210, 0))+IF($C45 &lt;&gt; "",INDEX(Enchants!C$2:C$1198, MATCH($C45,Enchants!$A$2:$A$1198, 0)),0)</f>
        <v>6</v>
      </c>
      <c r="G45" s="59">
        <f>INDEX(Itemstatlist!F$10:F$1210, MATCH($B45,Itemstatlist!$A$10:$A$1210, 0))+IF($C45 &lt;&gt; "",INDEX(Enchants!D$2:D$1198, MATCH($C45,Enchants!$A$2:$A$1198, 0)),0)</f>
        <v>0</v>
      </c>
      <c r="H45" s="60">
        <f>INDEX(Itemstatlist!G$10:G$1210, MATCH($B45,Itemstatlist!$A$10:$A$1210, 0))+IF($C45 &lt;&gt; "",INDEX(Enchants!E$2:E$1198, MATCH($C45,Enchants!$A$2:$A$1198, 0)),0)</f>
        <v>5.9142857142857146</v>
      </c>
      <c r="I45" s="59">
        <f>INDEX(Itemstatlist!H$10:H$1210, MATCH($B45,Itemstatlist!$A$10:$A$1210, 0))+IF($C45 &lt;&gt; "",INDEX(Enchants!F$2:F$1198, MATCH($C45,Enchants!$A$2:$A$1198, 0)),0)</f>
        <v>6</v>
      </c>
      <c r="J45" s="59">
        <f>INDEX(Itemstatlist!I$10:I$1210, MATCH($B45,Itemstatlist!$A$10:$A$1210, 0))+IF($C45 &lt;&gt; "",INDEX(Enchants!G$2:G$1198, MATCH($C45,Enchants!$A$2:$A$1198, 0)),0)</f>
        <v>8</v>
      </c>
      <c r="K45" s="59">
        <f>INDEX(Itemstatlist!J$10:J$1210, MATCH($B45,Itemstatlist!$A$10:$A$1210, 0))+IF($C45 &lt;&gt; "",INDEX(Enchants!H$2:H$1198, MATCH($C45,Enchants!$A$2:$A$1198, 0)),0)</f>
        <v>0</v>
      </c>
      <c r="L45" s="59">
        <f>INDEX(Itemstatlist!K$10:K$1210, MATCH($B45,Itemstatlist!$A$10:$A$1210, 0))+IF($C45 &lt;&gt; "",INDEX(Enchants!I$2:I$1198, MATCH($C45,Enchants!$A$2:$A$1198, 0)),0)</f>
        <v>0</v>
      </c>
      <c r="M45" s="59">
        <f>INDEX(Itemstatlist!L$10:L$1210, MATCH($B45,Itemstatlist!$A$10:$A$1210, 0))+IF($C45 &lt;&gt; "",INDEX(Enchants!J$2:J$1198, MATCH($C45,Enchants!$A$2:$A$1198, 0)),0)</f>
        <v>0</v>
      </c>
      <c r="N45" s="59">
        <f>INDEX(Itemstatlist!M$10:M$1210, MATCH($B45,Itemstatlist!$A$10:$A$1210, 0))+IF($C45 &lt;&gt; "",INDEX(Enchants!K$2:K$1198, MATCH($C45,Enchants!$A$2:$A$1198, 0)),0)</f>
        <v>0</v>
      </c>
      <c r="O45" s="59">
        <f>INDEX(Itemstatlist!N$10:N$1210, MATCH($B45,Itemstatlist!$A$10:$A$1210, 0))+IF($C45 &lt;&gt; "",INDEX(Enchants!L$2:L$1198, MATCH($C45,Enchants!$A$2:$A$1198, 0)),0)</f>
        <v>0</v>
      </c>
      <c r="P45" s="59">
        <f>INDEX(Itemstatlist!O$10:O$1210, MATCH($B45,Itemstatlist!$A$10:$A$1210, 0))+IF($C45 &lt;&gt; "",INDEX(Enchants!M$2:M$1198, MATCH($C45,Enchants!$A$2:$A$1198, 0)),0)</f>
        <v>7</v>
      </c>
      <c r="Q45" s="28">
        <f>INDEX(Itemstatlist!P$10:P$1210, MATCH($B45,Itemstatlist!$A$10:$A$1210, 0))</f>
        <v>0</v>
      </c>
      <c r="R45" s="28">
        <f>INDEX(Itemstatlist!Q$10:Q$1210, MATCH($B45,Itemstatlist!$A$10:$A$1210, 0))</f>
        <v>0</v>
      </c>
    </row>
    <row r="46" spans="1:32" ht="28.8">
      <c r="A46" s="30" t="s">
        <v>8</v>
      </c>
      <c r="B46" s="52" t="s">
        <v>85</v>
      </c>
      <c r="C46" s="30"/>
      <c r="D46" s="34" t="str">
        <f>INDEX(Itemstatlist!C$10:C$1210, MATCH($B46,Itemstatlist!$A$10:$A$1210, 0))</f>
        <v>Mail</v>
      </c>
      <c r="E46" s="59">
        <f>INDEX(Itemstatlist!D$10:D$1210, MATCH($B46,Itemstatlist!$A$10:$A$1210, 0))+IF($C46 &lt;&gt; "",INDEX(Enchants!B$2:B$1198, MATCH($C46,Enchants!$A$2:$A$1198, 0)),0)</f>
        <v>34</v>
      </c>
      <c r="F46" s="59">
        <f>INDEX(Itemstatlist!E$10:E$1210, MATCH($B46,Itemstatlist!$A$10:$A$1210, 0))+IF($C46 &lt;&gt; "",INDEX(Enchants!C$2:C$1198, MATCH($C46,Enchants!$A$2:$A$1198, 0)),0)</f>
        <v>15</v>
      </c>
      <c r="G46" s="59">
        <f>INDEX(Itemstatlist!F$10:F$1210, MATCH($B46,Itemstatlist!$A$10:$A$1210, 0))+IF($C46 &lt;&gt; "",INDEX(Enchants!D$2:D$1198, MATCH($C46,Enchants!$A$2:$A$1198, 0)),0)</f>
        <v>0</v>
      </c>
      <c r="H46" s="60">
        <f>INDEX(Itemstatlist!G$10:G$1210, MATCH($B46,Itemstatlist!$A$10:$A$1210, 0))+IF($C46 &lt;&gt; "",INDEX(Enchants!E$2:E$1198, MATCH($C46,Enchants!$A$2:$A$1198, 0)),0)</f>
        <v>7.8571428571428568</v>
      </c>
      <c r="I46" s="59">
        <f>INDEX(Itemstatlist!H$10:H$1210, MATCH($B46,Itemstatlist!$A$10:$A$1210, 0))+IF($C46 &lt;&gt; "",INDEX(Enchants!F$2:F$1198, MATCH($C46,Enchants!$A$2:$A$1198, 0)),0)</f>
        <v>19</v>
      </c>
      <c r="J46" s="59">
        <f>INDEX(Itemstatlist!I$10:I$1210, MATCH($B46,Itemstatlist!$A$10:$A$1210, 0))+IF($C46 &lt;&gt; "",INDEX(Enchants!G$2:G$1198, MATCH($C46,Enchants!$A$2:$A$1198, 0)),0)</f>
        <v>0</v>
      </c>
      <c r="K46" s="59">
        <f>INDEX(Itemstatlist!J$10:J$1210, MATCH($B46,Itemstatlist!$A$10:$A$1210, 0))+IF($C46 &lt;&gt; "",INDEX(Enchants!H$2:H$1198, MATCH($C46,Enchants!$A$2:$A$1198, 0)),0)</f>
        <v>1</v>
      </c>
      <c r="L46" s="59">
        <f>INDEX(Itemstatlist!K$10:K$1210, MATCH($B46,Itemstatlist!$A$10:$A$1210, 0))+IF($C46 &lt;&gt; "",INDEX(Enchants!I$2:I$1198, MATCH($C46,Enchants!$A$2:$A$1198, 0)),0)</f>
        <v>0</v>
      </c>
      <c r="M46" s="59">
        <f>INDEX(Itemstatlist!L$10:L$1210, MATCH($B46,Itemstatlist!$A$10:$A$1210, 0))+IF($C46 &lt;&gt; "",INDEX(Enchants!J$2:J$1198, MATCH($C46,Enchants!$A$2:$A$1198, 0)),0)</f>
        <v>0</v>
      </c>
      <c r="N46" s="59">
        <f>INDEX(Itemstatlist!M$10:M$1210, MATCH($B46,Itemstatlist!$A$10:$A$1210, 0))+IF($C46 &lt;&gt; "",INDEX(Enchants!K$2:K$1198, MATCH($C46,Enchants!$A$2:$A$1198, 0)),0)</f>
        <v>0</v>
      </c>
      <c r="O46" s="59">
        <f>INDEX(Itemstatlist!N$10:N$1210, MATCH($B46,Itemstatlist!$A$10:$A$1210, 0))+IF($C46 &lt;&gt; "",INDEX(Enchants!L$2:L$1198, MATCH($C46,Enchants!$A$2:$A$1198, 0)),0)</f>
        <v>0</v>
      </c>
      <c r="P46" s="59">
        <f>INDEX(Itemstatlist!O$10:O$1210, MATCH($B46,Itemstatlist!$A$10:$A$1210, 0))+IF($C46 &lt;&gt; "",INDEX(Enchants!M$2:M$1198, MATCH($C46,Enchants!$A$2:$A$1198, 0)),0)</f>
        <v>0</v>
      </c>
      <c r="Q46" s="28">
        <f>INDEX(Itemstatlist!P$10:P$1210, MATCH($B46,Itemstatlist!$A$10:$A$1210, 0))</f>
        <v>0</v>
      </c>
      <c r="R46" s="28">
        <f>INDEX(Itemstatlist!Q$10:Q$1210, MATCH($B46,Itemstatlist!$A$10:$A$1210, 0))</f>
        <v>0</v>
      </c>
    </row>
    <row r="47" spans="1:32">
      <c r="A47" s="30" t="s">
        <v>9</v>
      </c>
      <c r="B47" s="52" t="s">
        <v>19</v>
      </c>
      <c r="C47" s="30"/>
      <c r="D47" s="34" t="str">
        <f>INDEX(Itemstatlist!C$10:C$1210, MATCH($B47,Itemstatlist!$A$10:$A$1210, 0))</f>
        <v>Mail</v>
      </c>
      <c r="E47" s="59">
        <f>INDEX(Itemstatlist!D$10:D$1210, MATCH($B47,Itemstatlist!$A$10:$A$1210, 0))+IF($C47 &lt;&gt; "",INDEX(Enchants!B$2:B$1198, MATCH($C47,Enchants!$A$2:$A$1198, 0)),0)</f>
        <v>13</v>
      </c>
      <c r="F47" s="59">
        <f>INDEX(Itemstatlist!E$10:E$1210, MATCH($B47,Itemstatlist!$A$10:$A$1210, 0))+IF($C47 &lt;&gt; "",INDEX(Enchants!C$2:C$1198, MATCH($C47,Enchants!$A$2:$A$1198, 0)),0)</f>
        <v>11</v>
      </c>
      <c r="G47" s="59">
        <f>INDEX(Itemstatlist!F$10:F$1210, MATCH($B47,Itemstatlist!$A$10:$A$1210, 0))+IF($C47 &lt;&gt; "",INDEX(Enchants!D$2:D$1198, MATCH($C47,Enchants!$A$2:$A$1198, 0)),0)</f>
        <v>4</v>
      </c>
      <c r="H47" s="60">
        <f>INDEX(Itemstatlist!G$10:G$1210, MATCH($B47,Itemstatlist!$A$10:$A$1210, 0))+IF($C47 &lt;&gt; "",INDEX(Enchants!E$2:E$1198, MATCH($C47,Enchants!$A$2:$A$1198, 0)),0)</f>
        <v>8.0571428571428569</v>
      </c>
      <c r="I47" s="59">
        <f>INDEX(Itemstatlist!H$10:H$1210, MATCH($B47,Itemstatlist!$A$10:$A$1210, 0))+IF($C47 &lt;&gt; "",INDEX(Enchants!F$2:F$1198, MATCH($C47,Enchants!$A$2:$A$1198, 0)),0)</f>
        <v>12</v>
      </c>
      <c r="J47" s="59">
        <f>INDEX(Itemstatlist!I$10:I$1210, MATCH($B47,Itemstatlist!$A$10:$A$1210, 0))+IF($C47 &lt;&gt; "",INDEX(Enchants!G$2:G$1198, MATCH($C47,Enchants!$A$2:$A$1198, 0)),0)</f>
        <v>0</v>
      </c>
      <c r="K47" s="59">
        <f>INDEX(Itemstatlist!J$10:J$1210, MATCH($B47,Itemstatlist!$A$10:$A$1210, 0))+IF($C47 &lt;&gt; "",INDEX(Enchants!H$2:H$1198, MATCH($C47,Enchants!$A$2:$A$1198, 0)),0)</f>
        <v>0</v>
      </c>
      <c r="L47" s="59">
        <f>INDEX(Itemstatlist!K$10:K$1210, MATCH($B47,Itemstatlist!$A$10:$A$1210, 0))+IF($C47 &lt;&gt; "",INDEX(Enchants!I$2:I$1198, MATCH($C47,Enchants!$A$2:$A$1198, 0)),0)</f>
        <v>0</v>
      </c>
      <c r="M47" s="59">
        <f>INDEX(Itemstatlist!L$10:L$1210, MATCH($B47,Itemstatlist!$A$10:$A$1210, 0))+IF($C47 &lt;&gt; "",INDEX(Enchants!J$2:J$1198, MATCH($C47,Enchants!$A$2:$A$1198, 0)),0)</f>
        <v>0</v>
      </c>
      <c r="N47" s="59">
        <f>INDEX(Itemstatlist!M$10:M$1210, MATCH($B47,Itemstatlist!$A$10:$A$1210, 0))+IF($C47 &lt;&gt; "",INDEX(Enchants!K$2:K$1198, MATCH($C47,Enchants!$A$2:$A$1198, 0)),0)</f>
        <v>0</v>
      </c>
      <c r="O47" s="59">
        <f>INDEX(Itemstatlist!N$10:N$1210, MATCH($B47,Itemstatlist!$A$10:$A$1210, 0))+IF($C47 &lt;&gt; "",INDEX(Enchants!L$2:L$1198, MATCH($C47,Enchants!$A$2:$A$1198, 0)),0)</f>
        <v>0</v>
      </c>
      <c r="P47" s="59">
        <f>INDEX(Itemstatlist!O$10:O$1210, MATCH($B47,Itemstatlist!$A$10:$A$1210, 0))+IF($C47 &lt;&gt; "",INDEX(Enchants!M$2:M$1198, MATCH($C47,Enchants!$A$2:$A$1198, 0)),0)</f>
        <v>0</v>
      </c>
      <c r="Q47" s="28">
        <f>INDEX(Itemstatlist!P$10:P$1210, MATCH($B47,Itemstatlist!$A$10:$A$1210, 0))</f>
        <v>0</v>
      </c>
      <c r="R47" s="28">
        <f>INDEX(Itemstatlist!Q$10:Q$1210, MATCH($B47,Itemstatlist!$A$10:$A$1210, 0))</f>
        <v>0</v>
      </c>
    </row>
    <row r="48" spans="1:32">
      <c r="A48" s="30" t="s">
        <v>91</v>
      </c>
      <c r="B48" s="52" t="s">
        <v>20</v>
      </c>
      <c r="C48" s="30"/>
      <c r="D48" s="34" t="str">
        <f>INDEX(Itemstatlist!C$10:C$1210, MATCH($B48,Itemstatlist!$A$10:$A$1210, 0))</f>
        <v>Mail</v>
      </c>
      <c r="E48" s="59">
        <f>INDEX(Itemstatlist!D$10:D$1210, MATCH($B48,Itemstatlist!$A$10:$A$1210, 0))+IF($C48 &lt;&gt; "",INDEX(Enchants!B$2:B$1198, MATCH($C48,Enchants!$A$2:$A$1198, 0)),0)</f>
        <v>51</v>
      </c>
      <c r="F48" s="59">
        <f>INDEX(Itemstatlist!E$10:E$1210, MATCH($B48,Itemstatlist!$A$10:$A$1210, 0))+IF($C48 &lt;&gt; "",INDEX(Enchants!C$2:C$1198, MATCH($C48,Enchants!$A$2:$A$1198, 0)),0)</f>
        <v>5</v>
      </c>
      <c r="G48" s="59">
        <f>INDEX(Itemstatlist!F$10:F$1210, MATCH($B48,Itemstatlist!$A$10:$A$1210, 0))+IF($C48 &lt;&gt; "",INDEX(Enchants!D$2:D$1198, MATCH($C48,Enchants!$A$2:$A$1198, 0)),0)</f>
        <v>0</v>
      </c>
      <c r="H48" s="60">
        <f>INDEX(Itemstatlist!G$10:G$1210, MATCH($B48,Itemstatlist!$A$10:$A$1210, 0))+IF($C48 &lt;&gt; "",INDEX(Enchants!E$2:E$1198, MATCH($C48,Enchants!$A$2:$A$1198, 0)),0)</f>
        <v>8.2857142857142847</v>
      </c>
      <c r="I48" s="59">
        <f>INDEX(Itemstatlist!H$10:H$1210, MATCH($B48,Itemstatlist!$A$10:$A$1210, 0))+IF($C48 &lt;&gt; "",INDEX(Enchants!F$2:F$1198, MATCH($C48,Enchants!$A$2:$A$1198, 0)),0)</f>
        <v>5</v>
      </c>
      <c r="J48" s="59">
        <f>INDEX(Itemstatlist!I$10:I$1210, MATCH($B48,Itemstatlist!$A$10:$A$1210, 0))+IF($C48 &lt;&gt; "",INDEX(Enchants!G$2:G$1198, MATCH($C48,Enchants!$A$2:$A$1198, 0)),0)</f>
        <v>5</v>
      </c>
      <c r="K48" s="59">
        <f>INDEX(Itemstatlist!J$10:J$1210, MATCH($B48,Itemstatlist!$A$10:$A$1210, 0))+IF($C48 &lt;&gt; "",INDEX(Enchants!H$2:H$1198, MATCH($C48,Enchants!$A$2:$A$1198, 0)),0)</f>
        <v>0</v>
      </c>
      <c r="L48" s="59">
        <f>INDEX(Itemstatlist!K$10:K$1210, MATCH($B48,Itemstatlist!$A$10:$A$1210, 0))+IF($C48 &lt;&gt; "",INDEX(Enchants!I$2:I$1198, MATCH($C48,Enchants!$A$2:$A$1198, 0)),0)</f>
        <v>0</v>
      </c>
      <c r="M48" s="59">
        <f>INDEX(Itemstatlist!L$10:L$1210, MATCH($B48,Itemstatlist!$A$10:$A$1210, 0))+IF($C48 &lt;&gt; "",INDEX(Enchants!J$2:J$1198, MATCH($C48,Enchants!$A$2:$A$1198, 0)),0)</f>
        <v>0</v>
      </c>
      <c r="N48" s="59">
        <f>INDEX(Itemstatlist!M$10:M$1210, MATCH($B48,Itemstatlist!$A$10:$A$1210, 0))+IF($C48 &lt;&gt; "",INDEX(Enchants!K$2:K$1198, MATCH($C48,Enchants!$A$2:$A$1198, 0)),0)</f>
        <v>0</v>
      </c>
      <c r="O48" s="59">
        <f>INDEX(Itemstatlist!N$10:N$1210, MATCH($B48,Itemstatlist!$A$10:$A$1210, 0))+IF($C48 &lt;&gt; "",INDEX(Enchants!L$2:L$1198, MATCH($C48,Enchants!$A$2:$A$1198, 0)),0)</f>
        <v>0</v>
      </c>
      <c r="P48" s="59">
        <f>INDEX(Itemstatlist!O$10:O$1210, MATCH($B48,Itemstatlist!$A$10:$A$1210, 0))+IF($C48 &lt;&gt; "",INDEX(Enchants!M$2:M$1198, MATCH($C48,Enchants!$A$2:$A$1198, 0)),0)</f>
        <v>0</v>
      </c>
      <c r="Q48" s="28">
        <f>INDEX(Itemstatlist!P$10:P$1210, MATCH($B48,Itemstatlist!$A$10:$A$1210, 0))</f>
        <v>0</v>
      </c>
      <c r="R48" s="28">
        <f>INDEX(Itemstatlist!Q$10:Q$1210, MATCH($B48,Itemstatlist!$A$10:$A$1210, 0))</f>
        <v>0</v>
      </c>
    </row>
    <row r="49" spans="1:18">
      <c r="A49" s="30" t="s">
        <v>62</v>
      </c>
      <c r="B49" s="52" t="s">
        <v>34</v>
      </c>
      <c r="C49" s="30"/>
      <c r="D49" s="34" t="str">
        <f>INDEX(Itemstatlist!C$10:C$1210, MATCH($B49,Itemstatlist!$A$10:$A$1210, 0))</f>
        <v>Mail</v>
      </c>
      <c r="E49" s="59">
        <f>INDEX(Itemstatlist!D$10:D$1210, MATCH($B49,Itemstatlist!$A$10:$A$1210, 0))+IF($C49 &lt;&gt; "",INDEX(Enchants!B$2:B$1198, MATCH($C49,Enchants!$A$2:$A$1198, 0)),0)</f>
        <v>18</v>
      </c>
      <c r="F49" s="59">
        <f>INDEX(Itemstatlist!E$10:E$1210, MATCH($B49,Itemstatlist!$A$10:$A$1210, 0))+IF($C49 &lt;&gt; "",INDEX(Enchants!C$2:C$1198, MATCH($C49,Enchants!$A$2:$A$1198, 0)),0)</f>
        <v>21</v>
      </c>
      <c r="G49" s="59">
        <f>INDEX(Itemstatlist!F$10:F$1210, MATCH($B49,Itemstatlist!$A$10:$A$1210, 0))+IF($C49 &lt;&gt; "",INDEX(Enchants!D$2:D$1198, MATCH($C49,Enchants!$A$2:$A$1198, 0)),0)</f>
        <v>4</v>
      </c>
      <c r="H49" s="60">
        <f>INDEX(Itemstatlist!G$10:G$1210, MATCH($B49,Itemstatlist!$A$10:$A$1210, 0))+IF($C49 &lt;&gt; "",INDEX(Enchants!E$2:E$1198, MATCH($C49,Enchants!$A$2:$A$1198, 0)),0)</f>
        <v>10.77142857142857</v>
      </c>
      <c r="I49" s="59">
        <f>INDEX(Itemstatlist!H$10:H$1210, MATCH($B49,Itemstatlist!$A$10:$A$1210, 0))+IF($C49 &lt;&gt; "",INDEX(Enchants!F$2:F$1198, MATCH($C49,Enchants!$A$2:$A$1198, 0)),0)</f>
        <v>12</v>
      </c>
      <c r="J49" s="59">
        <f>INDEX(Itemstatlist!I$10:I$1210, MATCH($B49,Itemstatlist!$A$10:$A$1210, 0))+IF($C49 &lt;&gt; "",INDEX(Enchants!G$2:G$1198, MATCH($C49,Enchants!$A$2:$A$1198, 0)),0)</f>
        <v>7</v>
      </c>
      <c r="K49" s="59">
        <f>INDEX(Itemstatlist!J$10:J$1210, MATCH($B49,Itemstatlist!$A$10:$A$1210, 0))+IF($C49 &lt;&gt; "",INDEX(Enchants!H$2:H$1198, MATCH($C49,Enchants!$A$2:$A$1198, 0)),0)</f>
        <v>0</v>
      </c>
      <c r="L49" s="59">
        <f>INDEX(Itemstatlist!K$10:K$1210, MATCH($B49,Itemstatlist!$A$10:$A$1210, 0))+IF($C49 &lt;&gt; "",INDEX(Enchants!I$2:I$1198, MATCH($C49,Enchants!$A$2:$A$1198, 0)),0)</f>
        <v>0</v>
      </c>
      <c r="M49" s="59">
        <f>INDEX(Itemstatlist!L$10:L$1210, MATCH($B49,Itemstatlist!$A$10:$A$1210, 0))+IF($C49 &lt;&gt; "",INDEX(Enchants!J$2:J$1198, MATCH($C49,Enchants!$A$2:$A$1198, 0)),0)</f>
        <v>0</v>
      </c>
      <c r="N49" s="59">
        <f>INDEX(Itemstatlist!M$10:M$1210, MATCH($B49,Itemstatlist!$A$10:$A$1210, 0))+IF($C49 &lt;&gt; "",INDEX(Enchants!K$2:K$1198, MATCH($C49,Enchants!$A$2:$A$1198, 0)),0)</f>
        <v>0</v>
      </c>
      <c r="O49" s="59">
        <f>INDEX(Itemstatlist!N$10:N$1210, MATCH($B49,Itemstatlist!$A$10:$A$1210, 0))+IF($C49 &lt;&gt; "",INDEX(Enchants!L$2:L$1198, MATCH($C49,Enchants!$A$2:$A$1198, 0)),0)</f>
        <v>0</v>
      </c>
      <c r="P49" s="59">
        <f>INDEX(Itemstatlist!O$10:O$1210, MATCH($B49,Itemstatlist!$A$10:$A$1210, 0))+IF($C49 &lt;&gt; "",INDEX(Enchants!M$2:M$1198, MATCH($C49,Enchants!$A$2:$A$1198, 0)),0)</f>
        <v>7</v>
      </c>
      <c r="Q49" s="28">
        <f>INDEX(Itemstatlist!P$10:P$1210, MATCH($B49,Itemstatlist!$A$10:$A$1210, 0))</f>
        <v>0</v>
      </c>
      <c r="R49" s="28">
        <f>INDEX(Itemstatlist!Q$10:Q$1210, MATCH($B49,Itemstatlist!$A$10:$A$1210, 0))</f>
        <v>0</v>
      </c>
    </row>
    <row r="50" spans="1:18">
      <c r="A50" s="30" t="s">
        <v>11</v>
      </c>
      <c r="B50" s="52" t="s">
        <v>278</v>
      </c>
      <c r="C50" s="30"/>
      <c r="D50" s="34" t="str">
        <f>INDEX(Itemstatlist!C$10:C$1210, MATCH($B50,Itemstatlist!$A$10:$A$1210, 0))</f>
        <v>Leather</v>
      </c>
      <c r="E50" s="59">
        <f>INDEX(Itemstatlist!D$10:D$1210, MATCH($B50,Itemstatlist!$A$10:$A$1210, 0))+IF($C50 &lt;&gt; "",INDEX(Enchants!B$2:B$1198, MATCH($C50,Enchants!$A$2:$A$1198, 0)),0)</f>
        <v>51</v>
      </c>
      <c r="F50" s="59">
        <f>INDEX(Itemstatlist!E$10:E$1210, MATCH($B50,Itemstatlist!$A$10:$A$1210, 0))+IF($C50 &lt;&gt; "",INDEX(Enchants!C$2:C$1198, MATCH($C50,Enchants!$A$2:$A$1198, 0)),0)</f>
        <v>14</v>
      </c>
      <c r="G50" s="59">
        <f>INDEX(Itemstatlist!F$10:F$1210, MATCH($B50,Itemstatlist!$A$10:$A$1210, 0))+IF($C50 &lt;&gt; "",INDEX(Enchants!D$2:D$1198, MATCH($C50,Enchants!$A$2:$A$1198, 0)),0)</f>
        <v>9</v>
      </c>
      <c r="H50" s="60">
        <f>INDEX(Itemstatlist!G$10:G$1210, MATCH($B50,Itemstatlist!$A$10:$A$1210, 0))+IF($C50 &lt;&gt; "",INDEX(Enchants!E$2:E$1198, MATCH($C50,Enchants!$A$2:$A$1198, 0)),0)</f>
        <v>19.085714285714285</v>
      </c>
      <c r="I50" s="59">
        <f>INDEX(Itemstatlist!H$10:H$1210, MATCH($B50,Itemstatlist!$A$10:$A$1210, 0))+IF($C50 &lt;&gt; "",INDEX(Enchants!F$2:F$1198, MATCH($C50,Enchants!$A$2:$A$1198, 0)),0)</f>
        <v>14</v>
      </c>
      <c r="J50" s="59">
        <f>INDEX(Itemstatlist!I$10:I$1210, MATCH($B50,Itemstatlist!$A$10:$A$1210, 0))+IF($C50 &lt;&gt; "",INDEX(Enchants!G$2:G$1198, MATCH($C50,Enchants!$A$2:$A$1198, 0)),0)</f>
        <v>0</v>
      </c>
      <c r="K50" s="59">
        <f>INDEX(Itemstatlist!J$10:J$1210, MATCH($B50,Itemstatlist!$A$10:$A$1210, 0))+IF($C50 &lt;&gt; "",INDEX(Enchants!H$2:H$1198, MATCH($C50,Enchants!$A$2:$A$1198, 0)),0)</f>
        <v>0</v>
      </c>
      <c r="L50" s="59">
        <f>INDEX(Itemstatlist!K$10:K$1210, MATCH($B50,Itemstatlist!$A$10:$A$1210, 0))+IF($C50 &lt;&gt; "",INDEX(Enchants!I$2:I$1198, MATCH($C50,Enchants!$A$2:$A$1198, 0)),0)</f>
        <v>0</v>
      </c>
      <c r="M50" s="59">
        <f>INDEX(Itemstatlist!L$10:L$1210, MATCH($B50,Itemstatlist!$A$10:$A$1210, 0))+IF($C50 &lt;&gt; "",INDEX(Enchants!J$2:J$1198, MATCH($C50,Enchants!$A$2:$A$1198, 0)),0)</f>
        <v>0</v>
      </c>
      <c r="N50" s="59">
        <f>INDEX(Itemstatlist!M$10:M$1210, MATCH($B50,Itemstatlist!$A$10:$A$1210, 0))+IF($C50 &lt;&gt; "",INDEX(Enchants!K$2:K$1198, MATCH($C50,Enchants!$A$2:$A$1198, 0)),0)</f>
        <v>0</v>
      </c>
      <c r="O50" s="59">
        <f>INDEX(Itemstatlist!N$10:N$1210, MATCH($B50,Itemstatlist!$A$10:$A$1210, 0))+IF($C50 &lt;&gt; "",INDEX(Enchants!L$2:L$1198, MATCH($C50,Enchants!$A$2:$A$1198, 0)),0)</f>
        <v>0</v>
      </c>
      <c r="P50" s="59">
        <f>INDEX(Itemstatlist!O$10:O$1210, MATCH($B50,Itemstatlist!$A$10:$A$1210, 0))+IF($C50 &lt;&gt; "",INDEX(Enchants!M$2:M$1198, MATCH($C50,Enchants!$A$2:$A$1198, 0)),0)</f>
        <v>10</v>
      </c>
      <c r="Q50" s="28">
        <f>INDEX(Itemstatlist!P$10:P$1210, MATCH($B50,Itemstatlist!$A$10:$A$1210, 0))</f>
        <v>0</v>
      </c>
      <c r="R50" s="28">
        <f>INDEX(Itemstatlist!Q$10:Q$1210, MATCH($B50,Itemstatlist!$A$10:$A$1210, 0))</f>
        <v>0</v>
      </c>
    </row>
    <row r="51" spans="1:18">
      <c r="A51" s="30" t="s">
        <v>121</v>
      </c>
      <c r="B51" s="52" t="s">
        <v>184</v>
      </c>
      <c r="C51" s="30"/>
      <c r="D51" s="34" t="str">
        <f>INDEX(Itemstatlist!C$10:C$1210, MATCH($B51,Itemstatlist!$A$10:$A$1210, 0))</f>
        <v>Mail</v>
      </c>
      <c r="E51" s="59">
        <f>INDEX(Itemstatlist!D$10:D$1210, MATCH($B51,Itemstatlist!$A$10:$A$1210, 0))+IF($C51 &lt;&gt; "",INDEX(Enchants!B$2:B$1198, MATCH($C51,Enchants!$A$2:$A$1198, 0)),0)</f>
        <v>12</v>
      </c>
      <c r="F51" s="59">
        <f>INDEX(Itemstatlist!E$10:E$1210, MATCH($B51,Itemstatlist!$A$10:$A$1210, 0))+IF($C51 &lt;&gt; "",INDEX(Enchants!C$2:C$1198, MATCH($C51,Enchants!$A$2:$A$1198, 0)),0)</f>
        <v>15</v>
      </c>
      <c r="G51" s="59">
        <f>INDEX(Itemstatlist!F$10:F$1210, MATCH($B51,Itemstatlist!$A$10:$A$1210, 0))+IF($C51 &lt;&gt; "",INDEX(Enchants!D$2:D$1198, MATCH($C51,Enchants!$A$2:$A$1198, 0)),0)</f>
        <v>5</v>
      </c>
      <c r="H51" s="60">
        <f>INDEX(Itemstatlist!G$10:G$1210, MATCH($B51,Itemstatlist!$A$10:$A$1210, 0))+IF($C51 &lt;&gt; "",INDEX(Enchants!E$2:E$1198, MATCH($C51,Enchants!$A$2:$A$1198, 0)),0)</f>
        <v>9.7142857142857135</v>
      </c>
      <c r="I51" s="59">
        <f>INDEX(Itemstatlist!H$10:H$1210, MATCH($B51,Itemstatlist!$A$10:$A$1210, 0))+IF($C51 &lt;&gt; "",INDEX(Enchants!F$2:F$1198, MATCH($C51,Enchants!$A$2:$A$1198, 0)),0)</f>
        <v>10</v>
      </c>
      <c r="J51" s="59">
        <f>INDEX(Itemstatlist!I$10:I$1210, MATCH($B51,Itemstatlist!$A$10:$A$1210, 0))+IF($C51 &lt;&gt; "",INDEX(Enchants!G$2:G$1198, MATCH($C51,Enchants!$A$2:$A$1198, 0)),0)</f>
        <v>0</v>
      </c>
      <c r="K51" s="59">
        <f>INDEX(Itemstatlist!J$10:J$1210, MATCH($B51,Itemstatlist!$A$10:$A$1210, 0))+IF($C51 &lt;&gt; "",INDEX(Enchants!H$2:H$1198, MATCH($C51,Enchants!$A$2:$A$1198, 0)),0)</f>
        <v>0</v>
      </c>
      <c r="L51" s="59">
        <f>INDEX(Itemstatlist!K$10:K$1210, MATCH($B51,Itemstatlist!$A$10:$A$1210, 0))+IF($C51 &lt;&gt; "",INDEX(Enchants!I$2:I$1198, MATCH($C51,Enchants!$A$2:$A$1198, 0)),0)</f>
        <v>0</v>
      </c>
      <c r="M51" s="59">
        <f>INDEX(Itemstatlist!L$10:L$1210, MATCH($B51,Itemstatlist!$A$10:$A$1210, 0))+IF($C51 &lt;&gt; "",INDEX(Enchants!J$2:J$1198, MATCH($C51,Enchants!$A$2:$A$1198, 0)),0)</f>
        <v>0</v>
      </c>
      <c r="N51" s="59">
        <f>INDEX(Itemstatlist!M$10:M$1210, MATCH($B51,Itemstatlist!$A$10:$A$1210, 0))+IF($C51 &lt;&gt; "",INDEX(Enchants!K$2:K$1198, MATCH($C51,Enchants!$A$2:$A$1198, 0)),0)</f>
        <v>0</v>
      </c>
      <c r="O51" s="59">
        <f>INDEX(Itemstatlist!N$10:N$1210, MATCH($B51,Itemstatlist!$A$10:$A$1210, 0))+IF($C51 &lt;&gt; "",INDEX(Enchants!L$2:L$1198, MATCH($C51,Enchants!$A$2:$A$1198, 0)),0)</f>
        <v>0</v>
      </c>
      <c r="P51" s="59">
        <f>INDEX(Itemstatlist!O$10:O$1210, MATCH($B51,Itemstatlist!$A$10:$A$1210, 0))+IF($C51 &lt;&gt; "",INDEX(Enchants!M$2:M$1198, MATCH($C51,Enchants!$A$2:$A$1198, 0)),0)</f>
        <v>0</v>
      </c>
      <c r="Q51" s="28">
        <f>INDEX(Itemstatlist!P$10:P$1210, MATCH($B51,Itemstatlist!$A$10:$A$1210, 0))</f>
        <v>0</v>
      </c>
      <c r="R51" s="28">
        <f>INDEX(Itemstatlist!Q$10:Q$1210, MATCH($B51,Itemstatlist!$A$10:$A$1210, 0))</f>
        <v>0</v>
      </c>
    </row>
    <row r="52" spans="1:18">
      <c r="A52" s="30" t="s">
        <v>36</v>
      </c>
      <c r="B52" s="52" t="s">
        <v>335</v>
      </c>
      <c r="C52" s="30"/>
      <c r="D52" s="34" t="str">
        <f>INDEX(Itemstatlist!C$10:C$1210, MATCH($B52,Itemstatlist!$A$10:$A$1210, 0))</f>
        <v>-</v>
      </c>
      <c r="E52" s="59">
        <f>INDEX(Itemstatlist!D$10:D$1210, MATCH($B52,Itemstatlist!$A$10:$A$1210, 0))+IF($C52 &lt;&gt; "",INDEX(Enchants!B$2:B$1198, MATCH($C52,Enchants!$A$2:$A$1198, 0)),0)</f>
        <v>0</v>
      </c>
      <c r="F52" s="59">
        <f>INDEX(Itemstatlist!E$10:E$1210, MATCH($B52,Itemstatlist!$A$10:$A$1210, 0))+IF($C52 &lt;&gt; "",INDEX(Enchants!C$2:C$1198, MATCH($C52,Enchants!$A$2:$A$1198, 0)),0)</f>
        <v>10</v>
      </c>
      <c r="G52" s="59">
        <f>INDEX(Itemstatlist!F$10:F$1210, MATCH($B52,Itemstatlist!$A$10:$A$1210, 0))+IF($C52 &lt;&gt; "",INDEX(Enchants!D$2:D$1198, MATCH($C52,Enchants!$A$2:$A$1198, 0)),0)</f>
        <v>6</v>
      </c>
      <c r="H52" s="60">
        <f>INDEX(Itemstatlist!G$10:G$1210, MATCH($B52,Itemstatlist!$A$10:$A$1210, 0))+IF($C52 &lt;&gt; "",INDEX(Enchants!E$2:E$1198, MATCH($C52,Enchants!$A$2:$A$1198, 0)),0)</f>
        <v>8</v>
      </c>
      <c r="I52" s="59">
        <f>INDEX(Itemstatlist!H$10:H$1210, MATCH($B52,Itemstatlist!$A$10:$A$1210, 0))+IF($C52 &lt;&gt; "",INDEX(Enchants!F$2:F$1198, MATCH($C52,Enchants!$A$2:$A$1198, 0)),0)</f>
        <v>8</v>
      </c>
      <c r="J52" s="59">
        <f>INDEX(Itemstatlist!I$10:I$1210, MATCH($B52,Itemstatlist!$A$10:$A$1210, 0))+IF($C52 &lt;&gt; "",INDEX(Enchants!G$2:G$1198, MATCH($C52,Enchants!$A$2:$A$1198, 0)),0)</f>
        <v>0</v>
      </c>
      <c r="K52" s="59">
        <f>INDEX(Itemstatlist!J$10:J$1210, MATCH($B52,Itemstatlist!$A$10:$A$1210, 0))+IF($C52 &lt;&gt; "",INDEX(Enchants!H$2:H$1198, MATCH($C52,Enchants!$A$2:$A$1198, 0)),0)</f>
        <v>0</v>
      </c>
      <c r="L52" s="59">
        <f>INDEX(Itemstatlist!K$10:K$1210, MATCH($B52,Itemstatlist!$A$10:$A$1210, 0))+IF($C52 &lt;&gt; "",INDEX(Enchants!I$2:I$1198, MATCH($C52,Enchants!$A$2:$A$1198, 0)),0)</f>
        <v>0</v>
      </c>
      <c r="M52" s="59">
        <f>INDEX(Itemstatlist!L$10:L$1210, MATCH($B52,Itemstatlist!$A$10:$A$1210, 0))+IF($C52 &lt;&gt; "",INDEX(Enchants!J$2:J$1198, MATCH($C52,Enchants!$A$2:$A$1198, 0)),0)</f>
        <v>0</v>
      </c>
      <c r="N52" s="59">
        <f>INDEX(Itemstatlist!M$10:M$1210, MATCH($B52,Itemstatlist!$A$10:$A$1210, 0))+IF($C52 &lt;&gt; "",INDEX(Enchants!K$2:K$1198, MATCH($C52,Enchants!$A$2:$A$1198, 0)),0)</f>
        <v>0</v>
      </c>
      <c r="O52" s="59">
        <f>INDEX(Itemstatlist!N$10:N$1210, MATCH($B52,Itemstatlist!$A$10:$A$1210, 0))+IF($C52 &lt;&gt; "",INDEX(Enchants!L$2:L$1198, MATCH($C52,Enchants!$A$2:$A$1198, 0)),0)</f>
        <v>0</v>
      </c>
      <c r="P52" s="59">
        <f>INDEX(Itemstatlist!O$10:O$1210, MATCH($B52,Itemstatlist!$A$10:$A$1210, 0))+IF($C52 &lt;&gt; "",INDEX(Enchants!M$2:M$1198, MATCH($C52,Enchants!$A$2:$A$1198, 0)),0)</f>
        <v>0</v>
      </c>
      <c r="Q52" s="28">
        <f>INDEX(Itemstatlist!P$10:P$1210, MATCH($B52,Itemstatlist!$A$10:$A$1210, 0))</f>
        <v>0</v>
      </c>
      <c r="R52" s="28">
        <f>INDEX(Itemstatlist!Q$10:Q$1210, MATCH($B52,Itemstatlist!$A$10:$A$1210, 0))</f>
        <v>0</v>
      </c>
    </row>
    <row r="53" spans="1:18">
      <c r="A53" s="30" t="s">
        <v>36</v>
      </c>
      <c r="B53" s="52" t="s">
        <v>25</v>
      </c>
      <c r="C53" s="30"/>
      <c r="D53" s="34" t="str">
        <f>INDEX(Itemstatlist!C$10:C$1210, MATCH($B53,Itemstatlist!$A$10:$A$1210, 0))</f>
        <v>-</v>
      </c>
      <c r="E53" s="59">
        <f>INDEX(Itemstatlist!D$10:D$1210, MATCH($B53,Itemstatlist!$A$10:$A$1210, 0))+IF($C53 &lt;&gt; "",INDEX(Enchants!B$2:B$1198, MATCH($C53,Enchants!$A$2:$A$1198, 0)),0)</f>
        <v>46</v>
      </c>
      <c r="F53" s="59">
        <f>INDEX(Itemstatlist!E$10:E$1210, MATCH($B53,Itemstatlist!$A$10:$A$1210, 0))+IF($C53 &lt;&gt; "",INDEX(Enchants!C$2:C$1198, MATCH($C53,Enchants!$A$2:$A$1198, 0)),0)</f>
        <v>12</v>
      </c>
      <c r="G53" s="59">
        <f>INDEX(Itemstatlist!F$10:F$1210, MATCH($B53,Itemstatlist!$A$10:$A$1210, 0))+IF($C53 &lt;&gt; "",INDEX(Enchants!D$2:D$1198, MATCH($C53,Enchants!$A$2:$A$1198, 0)),0)</f>
        <v>0</v>
      </c>
      <c r="H53" s="60">
        <f>INDEX(Itemstatlist!G$10:G$1210, MATCH($B53,Itemstatlist!$A$10:$A$1210, 0))+IF($C53 &lt;&gt; "",INDEX(Enchants!E$2:E$1198, MATCH($C53,Enchants!$A$2:$A$1198, 0)),0)</f>
        <v>8.9714285714285715</v>
      </c>
      <c r="I53" s="59">
        <f>INDEX(Itemstatlist!H$10:H$1210, MATCH($B53,Itemstatlist!$A$10:$A$1210, 0))+IF($C53 &lt;&gt; "",INDEX(Enchants!F$2:F$1198, MATCH($C53,Enchants!$A$2:$A$1198, 0)),0)</f>
        <v>9</v>
      </c>
      <c r="J53" s="59">
        <f>INDEX(Itemstatlist!I$10:I$1210, MATCH($B53,Itemstatlist!$A$10:$A$1210, 0))+IF($C53 &lt;&gt; "",INDEX(Enchants!G$2:G$1198, MATCH($C53,Enchants!$A$2:$A$1198, 0)),0)</f>
        <v>0</v>
      </c>
      <c r="K53" s="59">
        <f>INDEX(Itemstatlist!J$10:J$1210, MATCH($B53,Itemstatlist!$A$10:$A$1210, 0))+IF($C53 &lt;&gt; "",INDEX(Enchants!H$2:H$1198, MATCH($C53,Enchants!$A$2:$A$1198, 0)),0)</f>
        <v>0</v>
      </c>
      <c r="L53" s="59">
        <f>INDEX(Itemstatlist!K$10:K$1210, MATCH($B53,Itemstatlist!$A$10:$A$1210, 0))+IF($C53 &lt;&gt; "",INDEX(Enchants!I$2:I$1198, MATCH($C53,Enchants!$A$2:$A$1198, 0)),0)</f>
        <v>0</v>
      </c>
      <c r="M53" s="59">
        <f>INDEX(Itemstatlist!L$10:L$1210, MATCH($B53,Itemstatlist!$A$10:$A$1210, 0))+IF($C53 &lt;&gt; "",INDEX(Enchants!J$2:J$1198, MATCH($C53,Enchants!$A$2:$A$1198, 0)),0)</f>
        <v>0</v>
      </c>
      <c r="N53" s="59">
        <f>INDEX(Itemstatlist!M$10:M$1210, MATCH($B53,Itemstatlist!$A$10:$A$1210, 0))+IF($C53 &lt;&gt; "",INDEX(Enchants!K$2:K$1198, MATCH($C53,Enchants!$A$2:$A$1198, 0)),0)</f>
        <v>0</v>
      </c>
      <c r="O53" s="59">
        <f>INDEX(Itemstatlist!N$10:N$1210, MATCH($B53,Itemstatlist!$A$10:$A$1210, 0))+IF($C53 &lt;&gt; "",INDEX(Enchants!L$2:L$1198, MATCH($C53,Enchants!$A$2:$A$1198, 0)),0)</f>
        <v>0</v>
      </c>
      <c r="P53" s="59">
        <f>INDEX(Itemstatlist!O$10:O$1210, MATCH($B53,Itemstatlist!$A$10:$A$1210, 0))+IF($C53 &lt;&gt; "",INDEX(Enchants!M$2:M$1198, MATCH($C53,Enchants!$A$2:$A$1198, 0)),0)</f>
        <v>0</v>
      </c>
      <c r="Q53" s="28">
        <f>INDEX(Itemstatlist!P$10:P$1210, MATCH($B53,Itemstatlist!$A$10:$A$1210, 0))</f>
        <v>0</v>
      </c>
      <c r="R53" s="28">
        <f>INDEX(Itemstatlist!Q$10:Q$1210, MATCH($B53,Itemstatlist!$A$10:$A$1210, 0))</f>
        <v>0</v>
      </c>
    </row>
    <row r="54" spans="1:18" ht="28.8">
      <c r="A54" s="30" t="s">
        <v>92</v>
      </c>
      <c r="B54" s="52" t="s">
        <v>136</v>
      </c>
      <c r="C54" s="30"/>
      <c r="D54" s="34" t="str">
        <f>INDEX(Itemstatlist!C$10:C$1210, MATCH($B54,Itemstatlist!$A$10:$A$1210, 0))</f>
        <v>-</v>
      </c>
      <c r="E54" s="59">
        <f>INDEX(Itemstatlist!D$10:D$1210, MATCH($B54,Itemstatlist!$A$10:$A$1210, 0))+IF($C54 &lt;&gt; "",INDEX(Enchants!B$2:B$1198, MATCH($C54,Enchants!$A$2:$A$1198, 0)),0)</f>
        <v>23</v>
      </c>
      <c r="F54" s="59">
        <f>INDEX(Itemstatlist!E$10:E$1210, MATCH($B54,Itemstatlist!$A$10:$A$1210, 0))+IF($C54 &lt;&gt; "",INDEX(Enchants!C$2:C$1198, MATCH($C54,Enchants!$A$2:$A$1198, 0)),0)</f>
        <v>0</v>
      </c>
      <c r="G54" s="59">
        <f>INDEX(Itemstatlist!F$10:F$1210, MATCH($B54,Itemstatlist!$A$10:$A$1210, 0))+IF($C54 &lt;&gt; "",INDEX(Enchants!D$2:D$1198, MATCH($C54,Enchants!$A$2:$A$1198, 0)),0)</f>
        <v>0</v>
      </c>
      <c r="H54" s="60">
        <f>INDEX(Itemstatlist!G$10:G$1210, MATCH($B54,Itemstatlist!$A$10:$A$1210, 0))+IF($C54 &lt;&gt; "",INDEX(Enchants!E$2:E$1198, MATCH($C54,Enchants!$A$2:$A$1198, 0)),0)</f>
        <v>3.2857142857142856</v>
      </c>
      <c r="I54" s="59">
        <f>INDEX(Itemstatlist!H$10:H$1210, MATCH($B54,Itemstatlist!$A$10:$A$1210, 0))+IF($C54 &lt;&gt; "",INDEX(Enchants!F$2:F$1198, MATCH($C54,Enchants!$A$2:$A$1198, 0)),0)</f>
        <v>0</v>
      </c>
      <c r="J54" s="59">
        <f>INDEX(Itemstatlist!I$10:I$1210, MATCH($B54,Itemstatlist!$A$10:$A$1210, 0))+IF($C54 &lt;&gt; "",INDEX(Enchants!G$2:G$1198, MATCH($C54,Enchants!$A$2:$A$1198, 0)),0)</f>
        <v>0</v>
      </c>
      <c r="K54" s="59">
        <f>INDEX(Itemstatlist!J$10:J$1210, MATCH($B54,Itemstatlist!$A$10:$A$1210, 0))+IF($C54 &lt;&gt; "",INDEX(Enchants!H$2:H$1198, MATCH($C54,Enchants!$A$2:$A$1198, 0)),0)</f>
        <v>0</v>
      </c>
      <c r="L54" s="59">
        <f>INDEX(Itemstatlist!K$10:K$1210, MATCH($B54,Itemstatlist!$A$10:$A$1210, 0))+IF($C54 &lt;&gt; "",INDEX(Enchants!I$2:I$1198, MATCH($C54,Enchants!$A$2:$A$1198, 0)),0)</f>
        <v>0</v>
      </c>
      <c r="M54" s="59">
        <f>INDEX(Itemstatlist!L$10:L$1210, MATCH($B54,Itemstatlist!$A$10:$A$1210, 0))+IF($C54 &lt;&gt; "",INDEX(Enchants!J$2:J$1198, MATCH($C54,Enchants!$A$2:$A$1198, 0)),0)</f>
        <v>0</v>
      </c>
      <c r="N54" s="59">
        <f>INDEX(Itemstatlist!M$10:M$1210, MATCH($B54,Itemstatlist!$A$10:$A$1210, 0))+IF($C54 &lt;&gt; "",INDEX(Enchants!K$2:K$1198, MATCH($C54,Enchants!$A$2:$A$1198, 0)),0)</f>
        <v>0</v>
      </c>
      <c r="O54" s="59">
        <f>INDEX(Itemstatlist!N$10:N$1210, MATCH($B54,Itemstatlist!$A$10:$A$1210, 0))+IF($C54 &lt;&gt; "",INDEX(Enchants!L$2:L$1198, MATCH($C54,Enchants!$A$2:$A$1198, 0)),0)</f>
        <v>0</v>
      </c>
      <c r="P54" s="59">
        <f>INDEX(Itemstatlist!O$10:O$1210, MATCH($B54,Itemstatlist!$A$10:$A$1210, 0))+IF($C54 &lt;&gt; "",INDEX(Enchants!M$2:M$1198, MATCH($C54,Enchants!$A$2:$A$1198, 0)),0)</f>
        <v>10</v>
      </c>
      <c r="Q54" s="28">
        <f>INDEX(Itemstatlist!P$10:P$1210, MATCH($B54,Itemstatlist!$A$10:$A$1210, 0))</f>
        <v>0</v>
      </c>
      <c r="R54" s="28">
        <f>INDEX(Itemstatlist!Q$10:Q$1210, MATCH($B54,Itemstatlist!$A$10:$A$1210, 0))</f>
        <v>0</v>
      </c>
    </row>
    <row r="55" spans="1:18" ht="72">
      <c r="A55" s="30" t="s">
        <v>92</v>
      </c>
      <c r="B55" s="52" t="s">
        <v>505</v>
      </c>
      <c r="C55" s="30"/>
      <c r="D55" s="34" t="str">
        <f>INDEX(Itemstatlist!C$10:C$1210, MATCH($B55,Itemstatlist!$A$10:$A$1210, 0))</f>
        <v>-</v>
      </c>
      <c r="E55" s="59">
        <f>INDEX(Itemstatlist!D$10:D$1210, MATCH($B55,Itemstatlist!$A$10:$A$1210, 0))+IF($C55 &lt;&gt; "",INDEX(Enchants!B$2:B$1198, MATCH($C55,Enchants!$A$2:$A$1198, 0)),0)</f>
        <v>0</v>
      </c>
      <c r="F55" s="59">
        <f>INDEX(Itemstatlist!E$10:E$1210, MATCH($B55,Itemstatlist!$A$10:$A$1210, 0))+IF($C55 &lt;&gt; "",INDEX(Enchants!C$2:C$1198, MATCH($C55,Enchants!$A$2:$A$1198, 0)),0)</f>
        <v>0</v>
      </c>
      <c r="G55" s="59">
        <f>INDEX(Itemstatlist!F$10:F$1210, MATCH($B55,Itemstatlist!$A$10:$A$1210, 0))+IF($C55 &lt;&gt; "",INDEX(Enchants!D$2:D$1198, MATCH($C55,Enchants!$A$2:$A$1198, 0)),0)</f>
        <v>0</v>
      </c>
      <c r="H55" s="60">
        <f>INDEX(Itemstatlist!G$10:G$1210, MATCH($B55,Itemstatlist!$A$10:$A$1210, 0))+IF($C55 &lt;&gt; "",INDEX(Enchants!E$2:E$1198, MATCH($C55,Enchants!$A$2:$A$1198, 0)),0)</f>
        <v>0</v>
      </c>
      <c r="I55" s="59">
        <f>INDEX(Itemstatlist!H$10:H$1210, MATCH($B55,Itemstatlist!$A$10:$A$1210, 0))+IF($C55 &lt;&gt; "",INDEX(Enchants!F$2:F$1198, MATCH($C55,Enchants!$A$2:$A$1198, 0)),0)</f>
        <v>0</v>
      </c>
      <c r="J55" s="59">
        <f>INDEX(Itemstatlist!I$10:I$1210, MATCH($B55,Itemstatlist!$A$10:$A$1210, 0))+IF($C55 &lt;&gt; "",INDEX(Enchants!G$2:G$1198, MATCH($C55,Enchants!$A$2:$A$1198, 0)),0)</f>
        <v>0</v>
      </c>
      <c r="K55" s="59">
        <f>INDEX(Itemstatlist!J$10:J$1210, MATCH($B55,Itemstatlist!$A$10:$A$1210, 0))+IF($C55 &lt;&gt; "",INDEX(Enchants!H$2:H$1198, MATCH($C55,Enchants!$A$2:$A$1198, 0)),0)</f>
        <v>0</v>
      </c>
      <c r="L55" s="59">
        <f>INDEX(Itemstatlist!K$10:K$1210, MATCH($B55,Itemstatlist!$A$10:$A$1210, 0))+IF($C55 &lt;&gt; "",INDEX(Enchants!I$2:I$1198, MATCH($C55,Enchants!$A$2:$A$1198, 0)),0)</f>
        <v>0</v>
      </c>
      <c r="M55" s="59">
        <f>INDEX(Itemstatlist!L$10:L$1210, MATCH($B55,Itemstatlist!$A$10:$A$1210, 0))+IF($C55 &lt;&gt; "",INDEX(Enchants!J$2:J$1198, MATCH($C55,Enchants!$A$2:$A$1198, 0)),0)</f>
        <v>0</v>
      </c>
      <c r="N55" s="59">
        <f>INDEX(Itemstatlist!M$10:M$1210, MATCH($B55,Itemstatlist!$A$10:$A$1210, 0))+IF($C55 &lt;&gt; "",INDEX(Enchants!K$2:K$1198, MATCH($C55,Enchants!$A$2:$A$1198, 0)),0)</f>
        <v>0</v>
      </c>
      <c r="O55" s="59">
        <f>INDEX(Itemstatlist!N$10:N$1210, MATCH($B55,Itemstatlist!$A$10:$A$1210, 0))+IF($C55 &lt;&gt; "",INDEX(Enchants!L$2:L$1198, MATCH($C55,Enchants!$A$2:$A$1198, 0)),0)</f>
        <v>0</v>
      </c>
      <c r="P55" s="59">
        <f>INDEX(Itemstatlist!O$10:O$1210, MATCH($B55,Itemstatlist!$A$10:$A$1210, 0))+IF($C55 &lt;&gt; "",INDEX(Enchants!M$2:M$1198, MATCH($C55,Enchants!$A$2:$A$1198, 0)),0)</f>
        <v>0</v>
      </c>
      <c r="Q55" s="28" t="str">
        <f>INDEX(Itemstatlist!P$10:P$1210, MATCH($B55,Itemstatlist!$A$10:$A$1210, 0))</f>
        <v>+204/408  damage/healing for 20 sec. Every cast reduces bonus by 17/34</v>
      </c>
      <c r="R55" s="28" t="str">
        <f>INDEX(Itemstatlist!Q$10:Q$1210, MATCH($B55,Itemstatlist!$A$10:$A$1210, 0))</f>
        <v>2 min</v>
      </c>
    </row>
    <row r="56" spans="1:18">
      <c r="A56" s="30" t="s">
        <v>130</v>
      </c>
      <c r="B56" s="52" t="s">
        <v>86</v>
      </c>
      <c r="C56" s="52"/>
      <c r="D56" s="34" t="str">
        <f>INDEX(Itemstatlist!C$10:C$1210, MATCH($B56,Itemstatlist!$A$10:$A$1210, 0))</f>
        <v>1H Mace</v>
      </c>
      <c r="E56" s="59">
        <f>INDEX(Itemstatlist!D$10:D$1210, MATCH($B56,Itemstatlist!$A$10:$A$1210, 0))+IF($C56 &lt;&gt; "",INDEX(Enchants!B$2:B$1198, MATCH($C56,Enchants!$A$2:$A$1198, 0)),0)</f>
        <v>26</v>
      </c>
      <c r="F56" s="59">
        <f>INDEX(Itemstatlist!E$10:E$1210, MATCH($B56,Itemstatlist!$A$10:$A$1210, 0))+IF($C56 &lt;&gt; "",INDEX(Enchants!C$2:C$1198, MATCH($C56,Enchants!$A$2:$A$1198, 0)),0)</f>
        <v>8</v>
      </c>
      <c r="G56" s="59">
        <f>INDEX(Itemstatlist!F$10:F$1210, MATCH($B56,Itemstatlist!$A$10:$A$1210, 0))+IF($C56 &lt;&gt; "",INDEX(Enchants!D$2:D$1198, MATCH($C56,Enchants!$A$2:$A$1198, 0)),0)</f>
        <v>4</v>
      </c>
      <c r="H56" s="60">
        <f>INDEX(Itemstatlist!G$10:G$1210, MATCH($B56,Itemstatlist!$A$10:$A$1210, 0))+IF($C56 &lt;&gt; "",INDEX(Enchants!E$2:E$1198, MATCH($C56,Enchants!$A$2:$A$1198, 0)),0)</f>
        <v>9.3142857142857132</v>
      </c>
      <c r="I56" s="59">
        <f>INDEX(Itemstatlist!H$10:H$1210, MATCH($B56,Itemstatlist!$A$10:$A$1210, 0))+IF($C56 &lt;&gt; "",INDEX(Enchants!F$2:F$1198, MATCH($C56,Enchants!$A$2:$A$1198, 0)),0)</f>
        <v>9</v>
      </c>
      <c r="J56" s="59">
        <f>INDEX(Itemstatlist!I$10:I$1210, MATCH($B56,Itemstatlist!$A$10:$A$1210, 0))+IF($C56 &lt;&gt; "",INDEX(Enchants!G$2:G$1198, MATCH($C56,Enchants!$A$2:$A$1198, 0)),0)</f>
        <v>0</v>
      </c>
      <c r="K56" s="59">
        <f>INDEX(Itemstatlist!J$10:J$1210, MATCH($B56,Itemstatlist!$A$10:$A$1210, 0))+IF($C56 &lt;&gt; "",INDEX(Enchants!H$2:H$1198, MATCH($C56,Enchants!$A$2:$A$1198, 0)),0)</f>
        <v>0</v>
      </c>
      <c r="L56" s="59">
        <f>INDEX(Itemstatlist!K$10:K$1210, MATCH($B56,Itemstatlist!$A$10:$A$1210, 0))+IF($C56 &lt;&gt; "",INDEX(Enchants!I$2:I$1198, MATCH($C56,Enchants!$A$2:$A$1198, 0)),0)</f>
        <v>0</v>
      </c>
      <c r="M56" s="59">
        <f>INDEX(Itemstatlist!L$10:L$1210, MATCH($B56,Itemstatlist!$A$10:$A$1210, 0))+IF($C56 &lt;&gt; "",INDEX(Enchants!J$2:J$1198, MATCH($C56,Enchants!$A$2:$A$1198, 0)),0)</f>
        <v>0</v>
      </c>
      <c r="N56" s="59">
        <f>INDEX(Itemstatlist!M$10:M$1210, MATCH($B56,Itemstatlist!$A$10:$A$1210, 0))+IF($C56 &lt;&gt; "",INDEX(Enchants!K$2:K$1198, MATCH($C56,Enchants!$A$2:$A$1198, 0)),0)</f>
        <v>0</v>
      </c>
      <c r="O56" s="59">
        <f>INDEX(Itemstatlist!N$10:N$1210, MATCH($B56,Itemstatlist!$A$10:$A$1210, 0))+IF($C56 &lt;&gt; "",INDEX(Enchants!L$2:L$1198, MATCH($C56,Enchants!$A$2:$A$1198, 0)),0)</f>
        <v>0</v>
      </c>
      <c r="P56" s="59">
        <f>INDEX(Itemstatlist!O$10:O$1210, MATCH($B56,Itemstatlist!$A$10:$A$1210, 0))+IF($C56 &lt;&gt; "",INDEX(Enchants!M$2:M$1198, MATCH($C56,Enchants!$A$2:$A$1198, 0)),0)</f>
        <v>0</v>
      </c>
      <c r="Q56" s="28">
        <f>INDEX(Itemstatlist!P$10:P$1210, MATCH($B56,Itemstatlist!$A$10:$A$1210, 0))</f>
        <v>0</v>
      </c>
      <c r="R56" s="28">
        <f>INDEX(Itemstatlist!Q$10:Q$1210, MATCH($B56,Itemstatlist!$A$10:$A$1210, 0))</f>
        <v>0</v>
      </c>
    </row>
    <row r="57" spans="1:18">
      <c r="A57" s="30" t="s">
        <v>131</v>
      </c>
      <c r="B57" s="52" t="s">
        <v>87</v>
      </c>
      <c r="C57" s="30"/>
      <c r="D57" s="34" t="str">
        <f>INDEX(Itemstatlist!C$10:C$1210, MATCH($B57,Itemstatlist!$A$10:$A$1210, 0))</f>
        <v>OH</v>
      </c>
      <c r="E57" s="59">
        <f>INDEX(Itemstatlist!D$10:D$1210, MATCH($B57,Itemstatlist!$A$10:$A$1210, 0))+IF($C57 &lt;&gt; "",INDEX(Enchants!B$2:B$1198, MATCH($C57,Enchants!$A$2:$A$1198, 0)),0)</f>
        <v>37</v>
      </c>
      <c r="F57" s="59">
        <f>INDEX(Itemstatlist!E$10:E$1210, MATCH($B57,Itemstatlist!$A$10:$A$1210, 0))+IF($C57 &lt;&gt; "",INDEX(Enchants!C$2:C$1198, MATCH($C57,Enchants!$A$2:$A$1198, 0)),0)</f>
        <v>0</v>
      </c>
      <c r="G57" s="59">
        <f>INDEX(Itemstatlist!F$10:F$1210, MATCH($B57,Itemstatlist!$A$10:$A$1210, 0))+IF($C57 &lt;&gt; "",INDEX(Enchants!D$2:D$1198, MATCH($C57,Enchants!$A$2:$A$1198, 0)),0)</f>
        <v>0</v>
      </c>
      <c r="H57" s="60">
        <f>INDEX(Itemstatlist!G$10:G$1210, MATCH($B57,Itemstatlist!$A$10:$A$1210, 0))+IF($C57 &lt;&gt; "",INDEX(Enchants!E$2:E$1198, MATCH($C57,Enchants!$A$2:$A$1198, 0)),0)</f>
        <v>5.2857142857142856</v>
      </c>
      <c r="I57" s="59">
        <f>INDEX(Itemstatlist!H$10:H$1210, MATCH($B57,Itemstatlist!$A$10:$A$1210, 0))+IF($C57 &lt;&gt; "",INDEX(Enchants!F$2:F$1198, MATCH($C57,Enchants!$A$2:$A$1198, 0)),0)</f>
        <v>7</v>
      </c>
      <c r="J57" s="59">
        <f>INDEX(Itemstatlist!I$10:I$1210, MATCH($B57,Itemstatlist!$A$10:$A$1210, 0))+IF($C57 &lt;&gt; "",INDEX(Enchants!G$2:G$1198, MATCH($C57,Enchants!$A$2:$A$1198, 0)),0)</f>
        <v>0</v>
      </c>
      <c r="K57" s="59">
        <f>INDEX(Itemstatlist!J$10:J$1210, MATCH($B57,Itemstatlist!$A$10:$A$1210, 0))+IF($C57 &lt;&gt; "",INDEX(Enchants!H$2:H$1198, MATCH($C57,Enchants!$A$2:$A$1198, 0)),0)</f>
        <v>0</v>
      </c>
      <c r="L57" s="59">
        <f>INDEX(Itemstatlist!K$10:K$1210, MATCH($B57,Itemstatlist!$A$10:$A$1210, 0))+IF($C57 &lt;&gt; "",INDEX(Enchants!I$2:I$1198, MATCH($C57,Enchants!$A$2:$A$1198, 0)),0)</f>
        <v>0</v>
      </c>
      <c r="M57" s="59">
        <f>INDEX(Itemstatlist!L$10:L$1210, MATCH($B57,Itemstatlist!$A$10:$A$1210, 0))+IF($C57 &lt;&gt; "",INDEX(Enchants!J$2:J$1198, MATCH($C57,Enchants!$A$2:$A$1198, 0)),0)</f>
        <v>0</v>
      </c>
      <c r="N57" s="59">
        <f>INDEX(Itemstatlist!M$10:M$1210, MATCH($B57,Itemstatlist!$A$10:$A$1210, 0))+IF($C57 &lt;&gt; "",INDEX(Enchants!K$2:K$1198, MATCH($C57,Enchants!$A$2:$A$1198, 0)),0)</f>
        <v>0</v>
      </c>
      <c r="O57" s="59">
        <f>INDEX(Itemstatlist!N$10:N$1210, MATCH($B57,Itemstatlist!$A$10:$A$1210, 0))+IF($C57 &lt;&gt; "",INDEX(Enchants!L$2:L$1198, MATCH($C57,Enchants!$A$2:$A$1198, 0)),0)</f>
        <v>0</v>
      </c>
      <c r="P57" s="59">
        <f>INDEX(Itemstatlist!O$10:O$1210, MATCH($B57,Itemstatlist!$A$10:$A$1210, 0))+IF($C57 &lt;&gt; "",INDEX(Enchants!M$2:M$1198, MATCH($C57,Enchants!$A$2:$A$1198, 0)),0)</f>
        <v>0</v>
      </c>
      <c r="Q57" s="28">
        <f>INDEX(Itemstatlist!P$10:P$1210, MATCH($B57,Itemstatlist!$A$10:$A$1210, 0))</f>
        <v>0</v>
      </c>
      <c r="R57" s="28">
        <f>INDEX(Itemstatlist!Q$10:Q$1210, MATCH($B57,Itemstatlist!$A$10:$A$1210, 0))</f>
        <v>0</v>
      </c>
    </row>
    <row r="58" spans="1:18">
      <c r="A58" s="31" t="s">
        <v>50</v>
      </c>
      <c r="B58" s="53" t="s">
        <v>88</v>
      </c>
      <c r="C58" s="31"/>
      <c r="D58" s="34" t="str">
        <f>INDEX(Itemstatlist!C$10:C$1210, MATCH($B58,Itemstatlist!$A$10:$A$1210, 0))</f>
        <v>-</v>
      </c>
      <c r="E58" s="59">
        <f>INDEX(Itemstatlist!D$10:D$1210, MATCH($B58,Itemstatlist!$A$10:$A$1210, 0))+IF($C58 &lt;&gt; "",INDEX(Enchants!B$2:B$1198, MATCH($C58,Enchants!$A$2:$A$1198, 0)),0)</f>
        <v>0</v>
      </c>
      <c r="F58" s="59">
        <f>INDEX(Itemstatlist!E$10:E$1210, MATCH($B58,Itemstatlist!$A$10:$A$1210, 0))+IF($C58 &lt;&gt; "",INDEX(Enchants!C$2:C$1198, MATCH($C58,Enchants!$A$2:$A$1198, 0)),0)</f>
        <v>0</v>
      </c>
      <c r="G58" s="59">
        <f>INDEX(Itemstatlist!F$10:F$1210, MATCH($B58,Itemstatlist!$A$10:$A$1210, 0))+IF($C58 &lt;&gt; "",INDEX(Enchants!D$2:D$1198, MATCH($C58,Enchants!$A$2:$A$1198, 0)),0)</f>
        <v>0</v>
      </c>
      <c r="H58" s="60">
        <f>INDEX(Itemstatlist!G$10:G$1210, MATCH($B58,Itemstatlist!$A$10:$A$1210, 0))+IF($C58 &lt;&gt; "",INDEX(Enchants!E$2:E$1198, MATCH($C58,Enchants!$A$2:$A$1198, 0)),0)</f>
        <v>0</v>
      </c>
      <c r="I58" s="59">
        <f>INDEX(Itemstatlist!H$10:H$1210, MATCH($B58,Itemstatlist!$A$10:$A$1210, 0))+IF($C58 &lt;&gt; "",INDEX(Enchants!F$2:F$1198, MATCH($C58,Enchants!$A$2:$A$1198, 0)),0)</f>
        <v>0</v>
      </c>
      <c r="J58" s="59">
        <f>INDEX(Itemstatlist!I$10:I$1210, MATCH($B58,Itemstatlist!$A$10:$A$1210, 0))+IF($C58 &lt;&gt; "",INDEX(Enchants!G$2:G$1198, MATCH($C58,Enchants!$A$2:$A$1198, 0)),0)</f>
        <v>0</v>
      </c>
      <c r="K58" s="59">
        <f>INDEX(Itemstatlist!J$10:J$1210, MATCH($B58,Itemstatlist!$A$10:$A$1210, 0))+IF($C58 &lt;&gt; "",INDEX(Enchants!H$2:H$1198, MATCH($C58,Enchants!$A$2:$A$1198, 0)),0)</f>
        <v>0</v>
      </c>
      <c r="L58" s="59">
        <f>INDEX(Itemstatlist!K$10:K$1210, MATCH($B58,Itemstatlist!$A$10:$A$1210, 0))+IF($C58 &lt;&gt; "",INDEX(Enchants!I$2:I$1198, MATCH($C58,Enchants!$A$2:$A$1198, 0)),0)</f>
        <v>0</v>
      </c>
      <c r="M58" s="59">
        <f>INDEX(Itemstatlist!L$10:L$1210, MATCH($B58,Itemstatlist!$A$10:$A$1210, 0))+IF($C58 &lt;&gt; "",INDEX(Enchants!J$2:J$1198, MATCH($C58,Enchants!$A$2:$A$1198, 0)),0)</f>
        <v>0</v>
      </c>
      <c r="N58" s="59">
        <f>INDEX(Itemstatlist!M$10:M$1210, MATCH($B58,Itemstatlist!$A$10:$A$1210, 0))+IF($C58 &lt;&gt; "",INDEX(Enchants!K$2:K$1198, MATCH($C58,Enchants!$A$2:$A$1198, 0)),0)</f>
        <v>0</v>
      </c>
      <c r="O58" s="59">
        <f>INDEX(Itemstatlist!N$10:N$1210, MATCH($B58,Itemstatlist!$A$10:$A$1210, 0))+IF($C58 &lt;&gt; "",INDEX(Enchants!L$2:L$1198, MATCH($C58,Enchants!$A$2:$A$1198, 0)),0)</f>
        <v>0</v>
      </c>
      <c r="P58" s="59">
        <f>INDEX(Itemstatlist!O$10:O$1210, MATCH($B58,Itemstatlist!$A$10:$A$1210, 0))+IF($C58 &lt;&gt; "",INDEX(Enchants!M$2:M$1198, MATCH($C58,Enchants!$A$2:$A$1198, 0)),0)</f>
        <v>0</v>
      </c>
      <c r="Q58" s="28" t="str">
        <f>INDEX(Itemstatlist!P$10:P$1210, MATCH($B58,Itemstatlist!$A$10:$A$1210, 0))</f>
        <v>LHW +53</v>
      </c>
      <c r="R58" s="28">
        <f>INDEX(Itemstatlist!Q$10:Q$1210, MATCH($B58,Itemstatlist!$A$10:$A$1210, 0))</f>
        <v>0</v>
      </c>
    </row>
    <row r="59" spans="1:18" ht="15.6">
      <c r="A59" s="47"/>
      <c r="B59" s="54" t="s">
        <v>122</v>
      </c>
      <c r="C59" s="48"/>
      <c r="D59" s="34"/>
      <c r="E59" s="19">
        <f>SUM(E42:E58)</f>
        <v>384</v>
      </c>
      <c r="F59" s="19">
        <f>SUM(F42:F58)</f>
        <v>174</v>
      </c>
      <c r="G59" s="19">
        <f>SUM(G42:G58)</f>
        <v>42</v>
      </c>
      <c r="H59" s="21">
        <f>SUM(H42:H58)</f>
        <v>131.65714285714284</v>
      </c>
      <c r="I59" s="19">
        <f>SUM(I42:I58)</f>
        <v>162</v>
      </c>
      <c r="J59" s="19">
        <f>SUM(J42:J58)</f>
        <v>51</v>
      </c>
      <c r="K59" s="19">
        <f>SUM(K42:K58)</f>
        <v>1</v>
      </c>
      <c r="L59" s="19">
        <f>SUM(L42:L58)</f>
        <v>0</v>
      </c>
      <c r="M59" s="19">
        <f>SUM(M42:M58)</f>
        <v>0</v>
      </c>
      <c r="N59" s="19">
        <f>SUM(N42:N58)</f>
        <v>7</v>
      </c>
      <c r="O59" s="19">
        <f>SUM(O42:O58)</f>
        <v>0</v>
      </c>
      <c r="P59" s="19">
        <f>SUM(P42:P58)</f>
        <v>44</v>
      </c>
      <c r="Q59" s="28" t="s">
        <v>158</v>
      </c>
      <c r="R59" s="28" t="s">
        <v>158</v>
      </c>
    </row>
  </sheetData>
  <conditionalFormatting sqref="J40 AF5 J60:J1048576 Z2:Z3 J2:J10 J22:J29 J42:J57 J31 J35:J38 J13:J17 J33 AA14:AB1048576">
    <cfRule type="cellIs" dxfId="196" priority="510" operator="greaterThan">
      <formula>0</formula>
    </cfRule>
  </conditionalFormatting>
  <conditionalFormatting sqref="Q2:R20 Q42:R1048576 Q22:R40">
    <cfRule type="cellIs" dxfId="195" priority="558" operator="greaterThan">
      <formula>0</formula>
    </cfRule>
  </conditionalFormatting>
  <conditionalFormatting sqref="F40 AA5:AB5 F60:F1048576 V2:V3 F2:F10 F22:F29 F42:F57 F31 F35:F38 F13:F17 F33 W14:W1048576">
    <cfRule type="cellIs" dxfId="194" priority="499" operator="greaterThan">
      <formula>0</formula>
    </cfRule>
  </conditionalFormatting>
  <conditionalFormatting sqref="G40 AC5 G60:G1048576 W2:W3 G2:G10 G22:G29 G42:G57 G31 G35:G38 G13:G17 G33 X14:X1048576">
    <cfRule type="cellIs" dxfId="193" priority="500" operator="greaterThan">
      <formula>0</formula>
    </cfRule>
  </conditionalFormatting>
  <conditionalFormatting sqref="I40 AE5 I60:I1048576 Y2:Y3 I2:I10 I22:I29 I42:I57 I31 I35:I38 I13:I17 I33 Z14:Z1048576">
    <cfRule type="cellIs" dxfId="192" priority="509" operator="greaterThan">
      <formula>0</formula>
    </cfRule>
  </conditionalFormatting>
  <conditionalFormatting sqref="O40 AJ1:AJ2 O60:O1048576 AF14:AF1048576">
    <cfRule type="cellIs" dxfId="191" priority="514" operator="greaterThan">
      <formula>0</formula>
    </cfRule>
  </conditionalFormatting>
  <conditionalFormatting sqref="K40:L40 AG1:AG2 K60:L1048576 AB2:AB3 L2:L10 L22:L29 L42:L57 L31 L35:L38 L13:L17 L33 AC14:AC1048576">
    <cfRule type="cellIs" dxfId="190" priority="511" operator="greaterThan">
      <formula>0</formula>
    </cfRule>
  </conditionalFormatting>
  <conditionalFormatting sqref="M40 AH1:AH2 M60:M1048576 AF2:AF3 P2:P10 P22:P29 P42:P57 P31 P35:P38 P13:P17 P33 AD14:AD1048576">
    <cfRule type="cellIs" dxfId="189" priority="512" operator="greaterThan">
      <formula>0</formula>
    </cfRule>
  </conditionalFormatting>
  <conditionalFormatting sqref="N40 AI1:AI2 N60:N1048576 AC2:AC3 M2:M10 M22:M29 M42:M57 M31 M35:M38 M13:M17 M33 AE14:AE1048576">
    <cfRule type="cellIs" dxfId="188" priority="513" operator="greaterThan">
      <formula>0</formula>
    </cfRule>
  </conditionalFormatting>
  <conditionalFormatting sqref="E40 Z5 E60:E1048576 U2:U3 E2:E10 E22:E29 E42:E57 E31 E35:E38 E13:E17 E33 V14:V1048576">
    <cfRule type="cellIs" dxfId="187" priority="497" operator="greaterThan">
      <formula>0</formula>
    </cfRule>
  </conditionalFormatting>
  <conditionalFormatting sqref="H40 AD5 H60:H1048576 X2:X3 H2:H10 H22:H29 H42:H57 H31 H35:H38 H13:H17 H33 Y14:Y1048576">
    <cfRule type="cellIs" dxfId="186" priority="508" operator="greaterThan">
      <formula>0</formula>
    </cfRule>
  </conditionalFormatting>
  <conditionalFormatting sqref="P40 P60:P1048576 AE2:AE3 O2:O10 O22:O29 O42:O57 O31 O35:O38 O13:O17 O33 AG6:AG1048576">
    <cfRule type="cellIs" dxfId="185" priority="532" operator="greaterThan">
      <formula>0</formula>
    </cfRule>
  </conditionalFormatting>
  <conditionalFormatting sqref="AA2:AA3 K2:K10 K22:K29 K42:K57 K31 K13:K17 K33 K35:K38">
    <cfRule type="cellIs" dxfId="184" priority="134" operator="greaterThan">
      <formula>0</formula>
    </cfRule>
  </conditionalFormatting>
  <conditionalFormatting sqref="AD2:AD3 N2:N10 N22:N29 N42:N57 N31 N13:N17 N33 N35:N38">
    <cfRule type="cellIs" dxfId="183" priority="137" operator="greaterThan">
      <formula>0</formula>
    </cfRule>
  </conditionalFormatting>
  <conditionalFormatting sqref="O1 O20">
    <cfRule type="cellIs" dxfId="182" priority="324" operator="greaterThan">
      <formula>0</formula>
    </cfRule>
  </conditionalFormatting>
  <conditionalFormatting sqref="H1 H20">
    <cfRule type="cellIs" dxfId="181" priority="317" operator="greaterThan">
      <formula>0</formula>
    </cfRule>
  </conditionalFormatting>
  <conditionalFormatting sqref="E1 E20">
    <cfRule type="cellIs" dxfId="180" priority="314" operator="greaterThan">
      <formula>0</formula>
    </cfRule>
  </conditionalFormatting>
  <conditionalFormatting sqref="F1 F20">
    <cfRule type="cellIs" dxfId="179" priority="315" operator="greaterThan">
      <formula>0</formula>
    </cfRule>
  </conditionalFormatting>
  <conditionalFormatting sqref="G1 G20">
    <cfRule type="cellIs" dxfId="178" priority="316" operator="greaterThan">
      <formula>0</formula>
    </cfRule>
  </conditionalFormatting>
  <conditionalFormatting sqref="I1 I20">
    <cfRule type="cellIs" dxfId="177" priority="318" operator="greaterThan">
      <formula>0</formula>
    </cfRule>
  </conditionalFormatting>
  <conditionalFormatting sqref="J1 J20">
    <cfRule type="cellIs" dxfId="176" priority="319" operator="greaterThan">
      <formula>0</formula>
    </cfRule>
  </conditionalFormatting>
  <conditionalFormatting sqref="K1 K20">
    <cfRule type="cellIs" dxfId="175" priority="320" operator="greaterThan">
      <formula>0</formula>
    </cfRule>
  </conditionalFormatting>
  <conditionalFormatting sqref="P1 P20">
    <cfRule type="cellIs" dxfId="174" priority="325" operator="greaterThan">
      <formula>0</formula>
    </cfRule>
  </conditionalFormatting>
  <conditionalFormatting sqref="M1 M20">
    <cfRule type="cellIs" dxfId="173" priority="322" operator="greaterThan">
      <formula>0</formula>
    </cfRule>
  </conditionalFormatting>
  <conditionalFormatting sqref="N1 N20">
    <cfRule type="cellIs" dxfId="172" priority="323" operator="greaterThan">
      <formula>0</formula>
    </cfRule>
  </conditionalFormatting>
  <conditionalFormatting sqref="Q1:R1">
    <cfRule type="cellIs" dxfId="171" priority="326" operator="greaterThan">
      <formula>0</formula>
    </cfRule>
  </conditionalFormatting>
  <conditionalFormatting sqref="L1 L20">
    <cfRule type="cellIs" dxfId="170" priority="321" operator="greaterThan">
      <formula>0</formula>
    </cfRule>
  </conditionalFormatting>
  <conditionalFormatting sqref="AE1">
    <cfRule type="cellIs" dxfId="169" priority="312" operator="greaterThan">
      <formula>0</formula>
    </cfRule>
  </conditionalFormatting>
  <conditionalFormatting sqref="X1">
    <cfRule type="cellIs" dxfId="168" priority="305" operator="greaterThan">
      <formula>0</formula>
    </cfRule>
  </conditionalFormatting>
  <conditionalFormatting sqref="U1">
    <cfRule type="cellIs" dxfId="167" priority="302" operator="greaterThan">
      <formula>0</formula>
    </cfRule>
  </conditionalFormatting>
  <conditionalFormatting sqref="V1">
    <cfRule type="cellIs" dxfId="166" priority="303" operator="greaterThan">
      <formula>0</formula>
    </cfRule>
  </conditionalFormatting>
  <conditionalFormatting sqref="W1">
    <cfRule type="cellIs" dxfId="165" priority="304" operator="greaterThan">
      <formula>0</formula>
    </cfRule>
  </conditionalFormatting>
  <conditionalFormatting sqref="Y1">
    <cfRule type="cellIs" dxfId="164" priority="306" operator="greaterThan">
      <formula>0</formula>
    </cfRule>
  </conditionalFormatting>
  <conditionalFormatting sqref="Z1">
    <cfRule type="cellIs" dxfId="163" priority="307" operator="greaterThan">
      <formula>0</formula>
    </cfRule>
  </conditionalFormatting>
  <conditionalFormatting sqref="AA1">
    <cfRule type="cellIs" dxfId="162" priority="308" operator="greaterThan">
      <formula>0</formula>
    </cfRule>
  </conditionalFormatting>
  <conditionalFormatting sqref="AF1">
    <cfRule type="cellIs" dxfId="161" priority="313" operator="greaterThan">
      <formula>0</formula>
    </cfRule>
  </conditionalFormatting>
  <conditionalFormatting sqref="AC1">
    <cfRule type="cellIs" dxfId="160" priority="310" operator="greaterThan">
      <formula>0</formula>
    </cfRule>
  </conditionalFormatting>
  <conditionalFormatting sqref="AD1">
    <cfRule type="cellIs" dxfId="159" priority="311" operator="greaterThan">
      <formula>0</formula>
    </cfRule>
  </conditionalFormatting>
  <conditionalFormatting sqref="AB1">
    <cfRule type="cellIs" dxfId="158" priority="309" operator="greaterThan">
      <formula>0</formula>
    </cfRule>
  </conditionalFormatting>
  <conditionalFormatting sqref="O19">
    <cfRule type="cellIs" dxfId="157" priority="248" operator="greaterThan">
      <formula>0</formula>
    </cfRule>
  </conditionalFormatting>
  <conditionalFormatting sqref="H19">
    <cfRule type="cellIs" dxfId="156" priority="241" operator="greaterThan">
      <formula>0</formula>
    </cfRule>
  </conditionalFormatting>
  <conditionalFormatting sqref="E19">
    <cfRule type="cellIs" dxfId="155" priority="238" operator="greaterThan">
      <formula>0</formula>
    </cfRule>
  </conditionalFormatting>
  <conditionalFormatting sqref="F19">
    <cfRule type="cellIs" dxfId="154" priority="239" operator="greaterThan">
      <formula>0</formula>
    </cfRule>
  </conditionalFormatting>
  <conditionalFormatting sqref="G19">
    <cfRule type="cellIs" dxfId="153" priority="240" operator="greaterThan">
      <formula>0</formula>
    </cfRule>
  </conditionalFormatting>
  <conditionalFormatting sqref="I19">
    <cfRule type="cellIs" dxfId="152" priority="242" operator="greaterThan">
      <formula>0</formula>
    </cfRule>
  </conditionalFormatting>
  <conditionalFormatting sqref="J19">
    <cfRule type="cellIs" dxfId="151" priority="243" operator="greaterThan">
      <formula>0</formula>
    </cfRule>
  </conditionalFormatting>
  <conditionalFormatting sqref="K19">
    <cfRule type="cellIs" dxfId="150" priority="244" operator="greaterThan">
      <formula>0</formula>
    </cfRule>
  </conditionalFormatting>
  <conditionalFormatting sqref="P19">
    <cfRule type="cellIs" dxfId="149" priority="249" operator="greaterThan">
      <formula>0</formula>
    </cfRule>
  </conditionalFormatting>
  <conditionalFormatting sqref="M19">
    <cfRule type="cellIs" dxfId="148" priority="246" operator="greaterThan">
      <formula>0</formula>
    </cfRule>
  </conditionalFormatting>
  <conditionalFormatting sqref="N19">
    <cfRule type="cellIs" dxfId="147" priority="247" operator="greaterThan">
      <formula>0</formula>
    </cfRule>
  </conditionalFormatting>
  <conditionalFormatting sqref="L19">
    <cfRule type="cellIs" dxfId="146" priority="245" operator="greaterThan">
      <formula>0</formula>
    </cfRule>
  </conditionalFormatting>
  <conditionalFormatting sqref="O18">
    <cfRule type="cellIs" dxfId="145" priority="212" operator="greaterThan">
      <formula>0</formula>
    </cfRule>
  </conditionalFormatting>
  <conditionalFormatting sqref="H18">
    <cfRule type="cellIs" dxfId="144" priority="205" operator="greaterThan">
      <formula>0</formula>
    </cfRule>
  </conditionalFormatting>
  <conditionalFormatting sqref="E18">
    <cfRule type="cellIs" dxfId="143" priority="202" operator="greaterThan">
      <formula>0</formula>
    </cfRule>
  </conditionalFormatting>
  <conditionalFormatting sqref="F18">
    <cfRule type="cellIs" dxfId="142" priority="203" operator="greaterThan">
      <formula>0</formula>
    </cfRule>
  </conditionalFormatting>
  <conditionalFormatting sqref="G18">
    <cfRule type="cellIs" dxfId="141" priority="204" operator="greaterThan">
      <formula>0</formula>
    </cfRule>
  </conditionalFormatting>
  <conditionalFormatting sqref="I18">
    <cfRule type="cellIs" dxfId="140" priority="206" operator="greaterThan">
      <formula>0</formula>
    </cfRule>
  </conditionalFormatting>
  <conditionalFormatting sqref="J18">
    <cfRule type="cellIs" dxfId="139" priority="207" operator="greaterThan">
      <formula>0</formula>
    </cfRule>
  </conditionalFormatting>
  <conditionalFormatting sqref="K18">
    <cfRule type="cellIs" dxfId="138" priority="208" operator="greaterThan">
      <formula>0</formula>
    </cfRule>
  </conditionalFormatting>
  <conditionalFormatting sqref="P18">
    <cfRule type="cellIs" dxfId="137" priority="213" operator="greaterThan">
      <formula>0</formula>
    </cfRule>
  </conditionalFormatting>
  <conditionalFormatting sqref="M18">
    <cfRule type="cellIs" dxfId="136" priority="210" operator="greaterThan">
      <formula>0</formula>
    </cfRule>
  </conditionalFormatting>
  <conditionalFormatting sqref="N18">
    <cfRule type="cellIs" dxfId="135" priority="211" operator="greaterThan">
      <formula>0</formula>
    </cfRule>
  </conditionalFormatting>
  <conditionalFormatting sqref="L18">
    <cfRule type="cellIs" dxfId="134" priority="209" operator="greaterThan">
      <formula>0</formula>
    </cfRule>
  </conditionalFormatting>
  <conditionalFormatting sqref="H21">
    <cfRule type="cellIs" dxfId="133" priority="168" operator="greaterThan">
      <formula>0</formula>
    </cfRule>
  </conditionalFormatting>
  <conditionalFormatting sqref="E21">
    <cfRule type="cellIs" dxfId="132" priority="165" operator="greaterThan">
      <formula>0</formula>
    </cfRule>
  </conditionalFormatting>
  <conditionalFormatting sqref="F21">
    <cfRule type="cellIs" dxfId="131" priority="166" operator="greaterThan">
      <formula>0</formula>
    </cfRule>
  </conditionalFormatting>
  <conditionalFormatting sqref="G21">
    <cfRule type="cellIs" dxfId="130" priority="167" operator="greaterThan">
      <formula>0</formula>
    </cfRule>
  </conditionalFormatting>
  <conditionalFormatting sqref="I21">
    <cfRule type="cellIs" dxfId="129" priority="169" operator="greaterThan">
      <formula>0</formula>
    </cfRule>
  </conditionalFormatting>
  <conditionalFormatting sqref="J21">
    <cfRule type="cellIs" dxfId="128" priority="170" operator="greaterThan">
      <formula>0</formula>
    </cfRule>
  </conditionalFormatting>
  <conditionalFormatting sqref="K21">
    <cfRule type="cellIs" dxfId="127" priority="171" operator="greaterThan">
      <formula>0</formula>
    </cfRule>
  </conditionalFormatting>
  <conditionalFormatting sqref="Q21:R21">
    <cfRule type="cellIs" dxfId="126" priority="177" operator="greaterThan">
      <formula>0</formula>
    </cfRule>
  </conditionalFormatting>
  <conditionalFormatting sqref="O39">
    <cfRule type="cellIs" dxfId="125" priority="162" operator="greaterThan">
      <formula>0</formula>
    </cfRule>
  </conditionalFormatting>
  <conditionalFormatting sqref="H39">
    <cfRule type="cellIs" dxfId="124" priority="155" operator="greaterThan">
      <formula>0</formula>
    </cfRule>
  </conditionalFormatting>
  <conditionalFormatting sqref="E39">
    <cfRule type="cellIs" dxfId="123" priority="152" operator="greaterThan">
      <formula>0</formula>
    </cfRule>
  </conditionalFormatting>
  <conditionalFormatting sqref="F39">
    <cfRule type="cellIs" dxfId="122" priority="153" operator="greaterThan">
      <formula>0</formula>
    </cfRule>
  </conditionalFormatting>
  <conditionalFormatting sqref="G39">
    <cfRule type="cellIs" dxfId="121" priority="154" operator="greaterThan">
      <formula>0</formula>
    </cfRule>
  </conditionalFormatting>
  <conditionalFormatting sqref="I39">
    <cfRule type="cellIs" dxfId="120" priority="156" operator="greaterThan">
      <formula>0</formula>
    </cfRule>
  </conditionalFormatting>
  <conditionalFormatting sqref="J39">
    <cfRule type="cellIs" dxfId="119" priority="157" operator="greaterThan">
      <formula>0</formula>
    </cfRule>
  </conditionalFormatting>
  <conditionalFormatting sqref="K39">
    <cfRule type="cellIs" dxfId="118" priority="158" operator="greaterThan">
      <formula>0</formula>
    </cfRule>
  </conditionalFormatting>
  <conditionalFormatting sqref="P39">
    <cfRule type="cellIs" dxfId="117" priority="163" operator="greaterThan">
      <formula>0</formula>
    </cfRule>
  </conditionalFormatting>
  <conditionalFormatting sqref="M39">
    <cfRule type="cellIs" dxfId="116" priority="160" operator="greaterThan">
      <formula>0</formula>
    </cfRule>
  </conditionalFormatting>
  <conditionalFormatting sqref="N39">
    <cfRule type="cellIs" dxfId="115" priority="161" operator="greaterThan">
      <formula>0</formula>
    </cfRule>
  </conditionalFormatting>
  <conditionalFormatting sqref="L39">
    <cfRule type="cellIs" dxfId="114" priority="159" operator="greaterThan">
      <formula>0</formula>
    </cfRule>
  </conditionalFormatting>
  <conditionalFormatting sqref="O21">
    <cfRule type="cellIs" dxfId="113" priority="126" operator="greaterThan">
      <formula>0</formula>
    </cfRule>
  </conditionalFormatting>
  <conditionalFormatting sqref="P21">
    <cfRule type="cellIs" dxfId="112" priority="127" operator="greaterThan">
      <formula>0</formula>
    </cfRule>
  </conditionalFormatting>
  <conditionalFormatting sqref="M21">
    <cfRule type="cellIs" dxfId="111" priority="124" operator="greaterThan">
      <formula>0</formula>
    </cfRule>
  </conditionalFormatting>
  <conditionalFormatting sqref="N21">
    <cfRule type="cellIs" dxfId="110" priority="125" operator="greaterThan">
      <formula>0</formula>
    </cfRule>
  </conditionalFormatting>
  <conditionalFormatting sqref="L21">
    <cfRule type="cellIs" dxfId="109" priority="123" operator="greaterThan">
      <formula>0</formula>
    </cfRule>
  </conditionalFormatting>
  <conditionalFormatting sqref="O58">
    <cfRule type="cellIs" dxfId="108" priority="88" operator="greaterThan">
      <formula>0</formula>
    </cfRule>
  </conditionalFormatting>
  <conditionalFormatting sqref="H58">
    <cfRule type="cellIs" dxfId="107" priority="81" operator="greaterThan">
      <formula>0</formula>
    </cfRule>
  </conditionalFormatting>
  <conditionalFormatting sqref="E58">
    <cfRule type="cellIs" dxfId="106" priority="78" operator="greaterThan">
      <formula>0</formula>
    </cfRule>
  </conditionalFormatting>
  <conditionalFormatting sqref="F58">
    <cfRule type="cellIs" dxfId="105" priority="79" operator="greaterThan">
      <formula>0</formula>
    </cfRule>
  </conditionalFormatting>
  <conditionalFormatting sqref="G58">
    <cfRule type="cellIs" dxfId="104" priority="80" operator="greaterThan">
      <formula>0</formula>
    </cfRule>
  </conditionalFormatting>
  <conditionalFormatting sqref="I58">
    <cfRule type="cellIs" dxfId="103" priority="82" operator="greaterThan">
      <formula>0</formula>
    </cfRule>
  </conditionalFormatting>
  <conditionalFormatting sqref="J58">
    <cfRule type="cellIs" dxfId="102" priority="83" operator="greaterThan">
      <formula>0</formula>
    </cfRule>
  </conditionalFormatting>
  <conditionalFormatting sqref="K58">
    <cfRule type="cellIs" dxfId="101" priority="84" operator="greaterThan">
      <formula>0</formula>
    </cfRule>
  </conditionalFormatting>
  <conditionalFormatting sqref="P58">
    <cfRule type="cellIs" dxfId="100" priority="89" operator="greaterThan">
      <formula>0</formula>
    </cfRule>
  </conditionalFormatting>
  <conditionalFormatting sqref="M58">
    <cfRule type="cellIs" dxfId="99" priority="86" operator="greaterThan">
      <formula>0</formula>
    </cfRule>
  </conditionalFormatting>
  <conditionalFormatting sqref="N58">
    <cfRule type="cellIs" dxfId="98" priority="87" operator="greaterThan">
      <formula>0</formula>
    </cfRule>
  </conditionalFormatting>
  <conditionalFormatting sqref="L58">
    <cfRule type="cellIs" dxfId="97" priority="85" operator="greaterThan">
      <formula>0</formula>
    </cfRule>
  </conditionalFormatting>
  <conditionalFormatting sqref="H41">
    <cfRule type="cellIs" dxfId="96" priority="118" operator="greaterThan">
      <formula>0</formula>
    </cfRule>
  </conditionalFormatting>
  <conditionalFormatting sqref="E41">
    <cfRule type="cellIs" dxfId="95" priority="115" operator="greaterThan">
      <formula>0</formula>
    </cfRule>
  </conditionalFormatting>
  <conditionalFormatting sqref="F41">
    <cfRule type="cellIs" dxfId="94" priority="116" operator="greaterThan">
      <formula>0</formula>
    </cfRule>
  </conditionalFormatting>
  <conditionalFormatting sqref="G41">
    <cfRule type="cellIs" dxfId="93" priority="117" operator="greaterThan">
      <formula>0</formula>
    </cfRule>
  </conditionalFormatting>
  <conditionalFormatting sqref="I41">
    <cfRule type="cellIs" dxfId="92" priority="119" operator="greaterThan">
      <formula>0</formula>
    </cfRule>
  </conditionalFormatting>
  <conditionalFormatting sqref="J41">
    <cfRule type="cellIs" dxfId="91" priority="120" operator="greaterThan">
      <formula>0</formula>
    </cfRule>
  </conditionalFormatting>
  <conditionalFormatting sqref="K41">
    <cfRule type="cellIs" dxfId="90" priority="121" operator="greaterThan">
      <formula>0</formula>
    </cfRule>
  </conditionalFormatting>
  <conditionalFormatting sqref="Q41:R41">
    <cfRule type="cellIs" dxfId="89" priority="122" operator="greaterThan">
      <formula>0</formula>
    </cfRule>
  </conditionalFormatting>
  <conditionalFormatting sqref="O59">
    <cfRule type="cellIs" dxfId="88" priority="112" operator="greaterThan">
      <formula>0</formula>
    </cfRule>
  </conditionalFormatting>
  <conditionalFormatting sqref="H59">
    <cfRule type="cellIs" dxfId="87" priority="105" operator="greaterThan">
      <formula>0</formula>
    </cfRule>
  </conditionalFormatting>
  <conditionalFormatting sqref="E59">
    <cfRule type="cellIs" dxfId="86" priority="102" operator="greaterThan">
      <formula>0</formula>
    </cfRule>
  </conditionalFormatting>
  <conditionalFormatting sqref="F59">
    <cfRule type="cellIs" dxfId="85" priority="103" operator="greaterThan">
      <formula>0</formula>
    </cfRule>
  </conditionalFormatting>
  <conditionalFormatting sqref="G59">
    <cfRule type="cellIs" dxfId="84" priority="104" operator="greaterThan">
      <formula>0</formula>
    </cfRule>
  </conditionalFormatting>
  <conditionalFormatting sqref="I59">
    <cfRule type="cellIs" dxfId="83" priority="106" operator="greaterThan">
      <formula>0</formula>
    </cfRule>
  </conditionalFormatting>
  <conditionalFormatting sqref="J59">
    <cfRule type="cellIs" dxfId="82" priority="107" operator="greaterThan">
      <formula>0</formula>
    </cfRule>
  </conditionalFormatting>
  <conditionalFormatting sqref="K59">
    <cfRule type="cellIs" dxfId="81" priority="108" operator="greaterThan">
      <formula>0</formula>
    </cfRule>
  </conditionalFormatting>
  <conditionalFormatting sqref="P59">
    <cfRule type="cellIs" dxfId="80" priority="113" operator="greaterThan">
      <formula>0</formula>
    </cfRule>
  </conditionalFormatting>
  <conditionalFormatting sqref="M59">
    <cfRule type="cellIs" dxfId="79" priority="110" operator="greaterThan">
      <formula>0</formula>
    </cfRule>
  </conditionalFormatting>
  <conditionalFormatting sqref="N59">
    <cfRule type="cellIs" dxfId="78" priority="111" operator="greaterThan">
      <formula>0</formula>
    </cfRule>
  </conditionalFormatting>
  <conditionalFormatting sqref="L59">
    <cfRule type="cellIs" dxfId="77" priority="109" operator="greaterThan">
      <formula>0</formula>
    </cfRule>
  </conditionalFormatting>
  <conditionalFormatting sqref="O41">
    <cfRule type="cellIs" dxfId="76" priority="76" operator="greaterThan">
      <formula>0</formula>
    </cfRule>
  </conditionalFormatting>
  <conditionalFormatting sqref="P41">
    <cfRule type="cellIs" dxfId="75" priority="77" operator="greaterThan">
      <formula>0</formula>
    </cfRule>
  </conditionalFormatting>
  <conditionalFormatting sqref="M41">
    <cfRule type="cellIs" dxfId="74" priority="74" operator="greaterThan">
      <formula>0</formula>
    </cfRule>
  </conditionalFormatting>
  <conditionalFormatting sqref="N41">
    <cfRule type="cellIs" dxfId="73" priority="75" operator="greaterThan">
      <formula>0</formula>
    </cfRule>
  </conditionalFormatting>
  <conditionalFormatting sqref="L41">
    <cfRule type="cellIs" dxfId="72" priority="73" operator="greaterThan">
      <formula>0</formula>
    </cfRule>
  </conditionalFormatting>
  <conditionalFormatting sqref="Z4">
    <cfRule type="cellIs" dxfId="71" priority="68" operator="greaterThan">
      <formula>0</formula>
    </cfRule>
  </conditionalFormatting>
  <conditionalFormatting sqref="V4">
    <cfRule type="cellIs" dxfId="70" priority="64" operator="greaterThan">
      <formula>0</formula>
    </cfRule>
  </conditionalFormatting>
  <conditionalFormatting sqref="W4">
    <cfRule type="cellIs" dxfId="69" priority="65" operator="greaterThan">
      <formula>0</formula>
    </cfRule>
  </conditionalFormatting>
  <conditionalFormatting sqref="Y4">
    <cfRule type="cellIs" dxfId="68" priority="67" operator="greaterThan">
      <formula>0</formula>
    </cfRule>
  </conditionalFormatting>
  <conditionalFormatting sqref="AB4">
    <cfRule type="cellIs" dxfId="67" priority="69" operator="greaterThan">
      <formula>0</formula>
    </cfRule>
  </conditionalFormatting>
  <conditionalFormatting sqref="AF4">
    <cfRule type="cellIs" dxfId="66" priority="70" operator="greaterThan">
      <formula>0</formula>
    </cfRule>
  </conditionalFormatting>
  <conditionalFormatting sqref="AC4">
    <cfRule type="cellIs" dxfId="65" priority="71" operator="greaterThan">
      <formula>0</formula>
    </cfRule>
  </conditionalFormatting>
  <conditionalFormatting sqref="U4">
    <cfRule type="cellIs" dxfId="64" priority="63" operator="greaterThan">
      <formula>0</formula>
    </cfRule>
  </conditionalFormatting>
  <conditionalFormatting sqref="X4">
    <cfRule type="cellIs" dxfId="63" priority="66" operator="greaterThan">
      <formula>0</formula>
    </cfRule>
  </conditionalFormatting>
  <conditionalFormatting sqref="AE4">
    <cfRule type="cellIs" dxfId="62" priority="72" operator="greaterThan">
      <formula>0</formula>
    </cfRule>
  </conditionalFormatting>
  <conditionalFormatting sqref="AA4">
    <cfRule type="cellIs" dxfId="61" priority="61" operator="greaterThan">
      <formula>0</formula>
    </cfRule>
  </conditionalFormatting>
  <conditionalFormatting sqref="AD4">
    <cfRule type="cellIs" dxfId="60" priority="62" operator="greaterThan">
      <formula>0</formula>
    </cfRule>
  </conditionalFormatting>
  <conditionalFormatting sqref="J30">
    <cfRule type="cellIs" dxfId="59" priority="56" operator="greaterThan">
      <formula>0</formula>
    </cfRule>
  </conditionalFormatting>
  <conditionalFormatting sqref="F30">
    <cfRule type="cellIs" dxfId="58" priority="52" operator="greaterThan">
      <formula>0</formula>
    </cfRule>
  </conditionalFormatting>
  <conditionalFormatting sqref="G30">
    <cfRule type="cellIs" dxfId="57" priority="53" operator="greaterThan">
      <formula>0</formula>
    </cfRule>
  </conditionalFormatting>
  <conditionalFormatting sqref="I30">
    <cfRule type="cellIs" dxfId="56" priority="55" operator="greaterThan">
      <formula>0</formula>
    </cfRule>
  </conditionalFormatting>
  <conditionalFormatting sqref="L30">
    <cfRule type="cellIs" dxfId="55" priority="57" operator="greaterThan">
      <formula>0</formula>
    </cfRule>
  </conditionalFormatting>
  <conditionalFormatting sqref="P30">
    <cfRule type="cellIs" dxfId="54" priority="58" operator="greaterThan">
      <formula>0</formula>
    </cfRule>
  </conditionalFormatting>
  <conditionalFormatting sqref="M30">
    <cfRule type="cellIs" dxfId="53" priority="59" operator="greaterThan">
      <formula>0</formula>
    </cfRule>
  </conditionalFormatting>
  <conditionalFormatting sqref="E30">
    <cfRule type="cellIs" dxfId="52" priority="51" operator="greaterThan">
      <formula>0</formula>
    </cfRule>
  </conditionalFormatting>
  <conditionalFormatting sqref="H30">
    <cfRule type="cellIs" dxfId="51" priority="54" operator="greaterThan">
      <formula>0</formula>
    </cfRule>
  </conditionalFormatting>
  <conditionalFormatting sqref="O30">
    <cfRule type="cellIs" dxfId="50" priority="60" operator="greaterThan">
      <formula>0</formula>
    </cfRule>
  </conditionalFormatting>
  <conditionalFormatting sqref="K30">
    <cfRule type="cellIs" dxfId="49" priority="49" operator="greaterThan">
      <formula>0</formula>
    </cfRule>
  </conditionalFormatting>
  <conditionalFormatting sqref="N30">
    <cfRule type="cellIs" dxfId="48" priority="50" operator="greaterThan">
      <formula>0</formula>
    </cfRule>
  </conditionalFormatting>
  <conditionalFormatting sqref="J34">
    <cfRule type="cellIs" dxfId="47" priority="44" operator="greaterThan">
      <formula>0</formula>
    </cfRule>
  </conditionalFormatting>
  <conditionalFormatting sqref="F34">
    <cfRule type="cellIs" dxfId="46" priority="40" operator="greaterThan">
      <formula>0</formula>
    </cfRule>
  </conditionalFormatting>
  <conditionalFormatting sqref="G34">
    <cfRule type="cellIs" dxfId="45" priority="41" operator="greaterThan">
      <formula>0</formula>
    </cfRule>
  </conditionalFormatting>
  <conditionalFormatting sqref="I34">
    <cfRule type="cellIs" dxfId="44" priority="43" operator="greaterThan">
      <formula>0</formula>
    </cfRule>
  </conditionalFormatting>
  <conditionalFormatting sqref="L34">
    <cfRule type="cellIs" dxfId="43" priority="45" operator="greaterThan">
      <formula>0</formula>
    </cfRule>
  </conditionalFormatting>
  <conditionalFormatting sqref="P34">
    <cfRule type="cellIs" dxfId="42" priority="46" operator="greaterThan">
      <formula>0</formula>
    </cfRule>
  </conditionalFormatting>
  <conditionalFormatting sqref="M34">
    <cfRule type="cellIs" dxfId="41" priority="47" operator="greaterThan">
      <formula>0</formula>
    </cfRule>
  </conditionalFormatting>
  <conditionalFormatting sqref="E34">
    <cfRule type="cellIs" dxfId="40" priority="39" operator="greaterThan">
      <formula>0</formula>
    </cfRule>
  </conditionalFormatting>
  <conditionalFormatting sqref="H34">
    <cfRule type="cellIs" dxfId="39" priority="42" operator="greaterThan">
      <formula>0</formula>
    </cfRule>
  </conditionalFormatting>
  <conditionalFormatting sqref="O34">
    <cfRule type="cellIs" dxfId="38" priority="48" operator="greaterThan">
      <formula>0</formula>
    </cfRule>
  </conditionalFormatting>
  <conditionalFormatting sqref="K34">
    <cfRule type="cellIs" dxfId="37" priority="37" operator="greaterThan">
      <formula>0</formula>
    </cfRule>
  </conditionalFormatting>
  <conditionalFormatting sqref="N34">
    <cfRule type="cellIs" dxfId="36" priority="38" operator="greaterThan">
      <formula>0</formula>
    </cfRule>
  </conditionalFormatting>
  <conditionalFormatting sqref="J12">
    <cfRule type="cellIs" dxfId="35" priority="32" operator="greaterThan">
      <formula>0</formula>
    </cfRule>
  </conditionalFormatting>
  <conditionalFormatting sqref="F12">
    <cfRule type="cellIs" dxfId="34" priority="28" operator="greaterThan">
      <formula>0</formula>
    </cfRule>
  </conditionalFormatting>
  <conditionalFormatting sqref="G12">
    <cfRule type="cellIs" dxfId="33" priority="29" operator="greaterThan">
      <formula>0</formula>
    </cfRule>
  </conditionalFormatting>
  <conditionalFormatting sqref="I12">
    <cfRule type="cellIs" dxfId="32" priority="31" operator="greaterThan">
      <formula>0</formula>
    </cfRule>
  </conditionalFormatting>
  <conditionalFormatting sqref="L12">
    <cfRule type="cellIs" dxfId="31" priority="33" operator="greaterThan">
      <formula>0</formula>
    </cfRule>
  </conditionalFormatting>
  <conditionalFormatting sqref="P12">
    <cfRule type="cellIs" dxfId="30" priority="34" operator="greaterThan">
      <formula>0</formula>
    </cfRule>
  </conditionalFormatting>
  <conditionalFormatting sqref="M12">
    <cfRule type="cellIs" dxfId="29" priority="35" operator="greaterThan">
      <formula>0</formula>
    </cfRule>
  </conditionalFormatting>
  <conditionalFormatting sqref="E12">
    <cfRule type="cellIs" dxfId="28" priority="27" operator="greaterThan">
      <formula>0</formula>
    </cfRule>
  </conditionalFormatting>
  <conditionalFormatting sqref="H12">
    <cfRule type="cellIs" dxfId="27" priority="30" operator="greaterThan">
      <formula>0</formula>
    </cfRule>
  </conditionalFormatting>
  <conditionalFormatting sqref="O12">
    <cfRule type="cellIs" dxfId="26" priority="36" operator="greaterThan">
      <formula>0</formula>
    </cfRule>
  </conditionalFormatting>
  <conditionalFormatting sqref="K12">
    <cfRule type="cellIs" dxfId="25" priority="25" operator="greaterThan">
      <formula>0</formula>
    </cfRule>
  </conditionalFormatting>
  <conditionalFormatting sqref="N12">
    <cfRule type="cellIs" dxfId="24" priority="26" operator="greaterThan">
      <formula>0</formula>
    </cfRule>
  </conditionalFormatting>
  <conditionalFormatting sqref="J11">
    <cfRule type="cellIs" dxfId="23" priority="20" operator="greaterThan">
      <formula>0</formula>
    </cfRule>
  </conditionalFormatting>
  <conditionalFormatting sqref="F11">
    <cfRule type="cellIs" dxfId="22" priority="16" operator="greaterThan">
      <formula>0</formula>
    </cfRule>
  </conditionalFormatting>
  <conditionalFormatting sqref="G11">
    <cfRule type="cellIs" dxfId="21" priority="17" operator="greaterThan">
      <formula>0</formula>
    </cfRule>
  </conditionalFormatting>
  <conditionalFormatting sqref="I11">
    <cfRule type="cellIs" dxfId="20" priority="19" operator="greaterThan">
      <formula>0</formula>
    </cfRule>
  </conditionalFormatting>
  <conditionalFormatting sqref="L11">
    <cfRule type="cellIs" dxfId="19" priority="21" operator="greaterThan">
      <formula>0</formula>
    </cfRule>
  </conditionalFormatting>
  <conditionalFormatting sqref="P11">
    <cfRule type="cellIs" dxfId="18" priority="22" operator="greaterThan">
      <formula>0</formula>
    </cfRule>
  </conditionalFormatting>
  <conditionalFormatting sqref="M11">
    <cfRule type="cellIs" dxfId="17" priority="23" operator="greaterThan">
      <formula>0</formula>
    </cfRule>
  </conditionalFormatting>
  <conditionalFormatting sqref="E11">
    <cfRule type="cellIs" dxfId="16" priority="15" operator="greaterThan">
      <formula>0</formula>
    </cfRule>
  </conditionalFormatting>
  <conditionalFormatting sqref="H11">
    <cfRule type="cellIs" dxfId="15" priority="18" operator="greaterThan">
      <formula>0</formula>
    </cfRule>
  </conditionalFormatting>
  <conditionalFormatting sqref="O11">
    <cfRule type="cellIs" dxfId="14" priority="24" operator="greaterThan">
      <formula>0</formula>
    </cfRule>
  </conditionalFormatting>
  <conditionalFormatting sqref="K11">
    <cfRule type="cellIs" dxfId="13" priority="13" operator="greaterThan">
      <formula>0</formula>
    </cfRule>
  </conditionalFormatting>
  <conditionalFormatting sqref="N11">
    <cfRule type="cellIs" dxfId="12" priority="14" operator="greaterThan">
      <formula>0</formula>
    </cfRule>
  </conditionalFormatting>
  <conditionalFormatting sqref="J32">
    <cfRule type="cellIs" dxfId="11" priority="8" operator="greaterThan">
      <formula>0</formula>
    </cfRule>
  </conditionalFormatting>
  <conditionalFormatting sqref="F32">
    <cfRule type="cellIs" dxfId="10" priority="4" operator="greaterThan">
      <formula>0</formula>
    </cfRule>
  </conditionalFormatting>
  <conditionalFormatting sqref="G32">
    <cfRule type="cellIs" dxfId="9" priority="5" operator="greaterThan">
      <formula>0</formula>
    </cfRule>
  </conditionalFormatting>
  <conditionalFormatting sqref="I32">
    <cfRule type="cellIs" dxfId="8" priority="7" operator="greaterThan">
      <formula>0</formula>
    </cfRule>
  </conditionalFormatting>
  <conditionalFormatting sqref="L32">
    <cfRule type="cellIs" dxfId="7" priority="9" operator="greaterThan">
      <formula>0</formula>
    </cfRule>
  </conditionalFormatting>
  <conditionalFormatting sqref="P32">
    <cfRule type="cellIs" dxfId="6" priority="10" operator="greaterThan">
      <formula>0</formula>
    </cfRule>
  </conditionalFormatting>
  <conditionalFormatting sqref="M32">
    <cfRule type="cellIs" dxfId="5" priority="11" operator="greaterThan">
      <formula>0</formula>
    </cfRule>
  </conditionalFormatting>
  <conditionalFormatting sqref="E32">
    <cfRule type="cellIs" dxfId="4" priority="3" operator="greaterThan">
      <formula>0</formula>
    </cfRule>
  </conditionalFormatting>
  <conditionalFormatting sqref="H32">
    <cfRule type="cellIs" dxfId="3" priority="6" operator="greaterThan">
      <formula>0</formula>
    </cfRule>
  </conditionalFormatting>
  <conditionalFormatting sqref="O32">
    <cfRule type="cellIs" dxfId="2" priority="12" operator="greaterThan">
      <formula>0</formula>
    </cfRule>
  </conditionalFormatting>
  <conditionalFormatting sqref="K32">
    <cfRule type="cellIs" dxfId="1" priority="1" operator="greaterThan">
      <formula>0</formula>
    </cfRule>
  </conditionalFormatting>
  <conditionalFormatting sqref="N32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R6" sqref="R6"/>
    </sheetView>
  </sheetViews>
  <sheetFormatPr defaultRowHeight="14.4"/>
  <cols>
    <col min="1" max="1" width="17.44140625" customWidth="1"/>
    <col min="2" max="2" width="7.109375" style="14" customWidth="1"/>
    <col min="3" max="3" width="6.77734375" style="14" customWidth="1"/>
    <col min="4" max="4" width="11.88671875" style="14" customWidth="1"/>
    <col min="5" max="5" width="6.33203125" style="14" customWidth="1"/>
    <col min="6" max="6" width="8" style="14" customWidth="1"/>
    <col min="7" max="7" width="7.88671875" style="14" customWidth="1"/>
    <col min="8" max="9" width="8.109375" style="14" customWidth="1"/>
    <col min="10" max="10" width="8" style="14" customWidth="1"/>
    <col min="11" max="11" width="6.77734375" customWidth="1"/>
    <col min="12" max="12" width="7.77734375" customWidth="1"/>
    <col min="13" max="13" width="6.88671875" customWidth="1"/>
    <col min="14" max="14" width="7.21875" customWidth="1"/>
    <col min="15" max="15" width="6.6640625" customWidth="1"/>
    <col min="16" max="16" width="6.44140625" customWidth="1"/>
    <col min="17" max="17" width="8.33203125" customWidth="1"/>
    <col min="18" max="18" width="10.77734375" customWidth="1"/>
    <col min="19" max="19" width="10.6640625" customWidth="1"/>
    <col min="20" max="20" width="6.44140625" customWidth="1"/>
  </cols>
  <sheetData>
    <row r="1" spans="1:27">
      <c r="A1" t="s">
        <v>112</v>
      </c>
      <c r="B1" s="14" t="s">
        <v>112</v>
      </c>
      <c r="K1" s="14" t="s">
        <v>111</v>
      </c>
      <c r="L1" s="14"/>
      <c r="M1" s="14"/>
      <c r="N1" s="14"/>
      <c r="O1" s="14"/>
      <c r="P1" s="14"/>
      <c r="Q1" t="s">
        <v>115</v>
      </c>
      <c r="R1" s="14"/>
      <c r="S1" s="14"/>
      <c r="T1" s="14"/>
    </row>
    <row r="2" spans="1:27">
      <c r="A2" t="s">
        <v>536</v>
      </c>
      <c r="B2" s="78">
        <v>1</v>
      </c>
      <c r="C2" s="78">
        <v>6</v>
      </c>
      <c r="D2" s="78">
        <v>12</v>
      </c>
      <c r="E2" s="78">
        <v>18</v>
      </c>
      <c r="F2" s="78">
        <v>24</v>
      </c>
      <c r="G2" s="78">
        <v>32</v>
      </c>
      <c r="H2" s="78">
        <v>40</v>
      </c>
      <c r="I2" s="78">
        <v>48</v>
      </c>
      <c r="J2" s="78">
        <v>56</v>
      </c>
      <c r="K2" s="78">
        <v>20</v>
      </c>
      <c r="L2" s="78">
        <v>28</v>
      </c>
      <c r="M2" s="78">
        <v>36</v>
      </c>
      <c r="N2" s="78">
        <v>44</v>
      </c>
      <c r="O2" s="78">
        <v>52</v>
      </c>
      <c r="P2" s="78">
        <v>60</v>
      </c>
      <c r="Q2" s="78">
        <v>40</v>
      </c>
      <c r="R2" s="14">
        <v>46</v>
      </c>
      <c r="S2" s="14">
        <v>54</v>
      </c>
      <c r="T2" s="14"/>
    </row>
    <row r="3" spans="1:27">
      <c r="A3" t="s">
        <v>105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</v>
      </c>
      <c r="L3" s="78">
        <v>2</v>
      </c>
      <c r="M3" s="78">
        <v>3</v>
      </c>
      <c r="N3" s="78">
        <v>4</v>
      </c>
      <c r="O3" s="78">
        <v>5</v>
      </c>
      <c r="P3" s="78">
        <v>6</v>
      </c>
      <c r="Q3" s="14">
        <v>1</v>
      </c>
      <c r="R3" s="14">
        <v>2</v>
      </c>
      <c r="S3" s="14">
        <v>3</v>
      </c>
    </row>
    <row r="4" spans="1:27">
      <c r="A4" t="s">
        <v>537</v>
      </c>
      <c r="B4" s="77">
        <f>(B6/$B$31)*(1-(($B$15-MIN(B2, $B$15))*$B$16))</f>
        <v>0.12321428571428569</v>
      </c>
      <c r="C4" s="77">
        <f>(C6/$B$31)*(1-(($B$15-MIN(C2, $B$15))*$B$16))</f>
        <v>0.27142857142857141</v>
      </c>
      <c r="D4" s="77">
        <f>(D6/$B$31)*(1-(($B$15-MIN(D2, $B$15))*$B$16))</f>
        <v>0.5</v>
      </c>
      <c r="E4" s="77">
        <f>(E6/$B$31)*(1-(($B$15-MIN(E2, $B$15))*$B$16))</f>
        <v>0.79285714285714282</v>
      </c>
      <c r="F4" s="77">
        <f>(F6/$B$31)*(1-(($B$15-MIN(F2, $B$15))*$B$16))</f>
        <v>0.8571428571428571</v>
      </c>
      <c r="G4" s="77">
        <f>(G6/$B$31)*(1-(($B$15-MIN(G2, $B$15))*$B$16))</f>
        <v>0.8571428571428571</v>
      </c>
      <c r="H4" s="77">
        <f>(H6/$B$31)*(1-(($B$15-MIN(H2, $B$15))*$B$16))</f>
        <v>0.8571428571428571</v>
      </c>
      <c r="I4" s="77">
        <f>(I6/$B$31)*(1-(($B$15-MIN(I2, $B$15))*$B$16))</f>
        <v>0.8571428571428571</v>
      </c>
      <c r="J4" s="77">
        <f>(J6/$B$31)*(1-(($B$15-MIN(J2, $B$15))*$B$16))</f>
        <v>0.8571428571428571</v>
      </c>
      <c r="K4" s="77">
        <f>(K6/$B$31)*(1-(($B$15-MIN(K2, $B$15))*$B$16))</f>
        <v>0.42857142857142855</v>
      </c>
      <c r="L4" s="77">
        <f>(L6/$B$31)*(1-(($B$15-MIN(L2, $B$15))*$B$16))</f>
        <v>0.42857142857142855</v>
      </c>
      <c r="M4" s="77">
        <f>(M6/$B$31)*(1-(($B$15-MIN(M2, $B$15))*$B$16))</f>
        <v>0.42857142857142855</v>
      </c>
      <c r="N4" s="77">
        <f>(N6/$B$31)*(1-(($B$15-MIN(N2, $B$15))*$B$16))</f>
        <v>0.42857142857142855</v>
      </c>
      <c r="O4" s="77">
        <f>(O6/$B$31)*(1-(($B$15-MIN(O2, $B$15))*$B$16))</f>
        <v>0.42857142857142855</v>
      </c>
      <c r="P4" s="77">
        <f>(P6/$B$31)*(1-(($B$15-MIN(P2, $B$15))*$B$16))</f>
        <v>0.42857142857142855</v>
      </c>
      <c r="Q4" s="77">
        <f>(Q6/$B$31)*(1-(($B$15-MIN(Q2, $B$15))*$B$16))</f>
        <v>0.7142857142857143</v>
      </c>
      <c r="R4" s="77">
        <f>(R6/$B$31)*(1-(($B$15-MIN(R2, $B$15))*$B$16))</f>
        <v>0.7142857142857143</v>
      </c>
      <c r="S4" s="77">
        <f>(S6/$B$31)*(1-(($B$15-MIN(S2, $B$15))*$B$16))</f>
        <v>0.7142857142857143</v>
      </c>
    </row>
    <row r="5" spans="1:27">
      <c r="A5" t="s">
        <v>108</v>
      </c>
      <c r="B5" s="78">
        <v>23</v>
      </c>
      <c r="C5" s="78">
        <v>42</v>
      </c>
      <c r="D5" s="78">
        <v>76</v>
      </c>
      <c r="E5" s="78">
        <v>147</v>
      </c>
      <c r="F5" s="78">
        <v>190</v>
      </c>
      <c r="G5" s="78">
        <v>251</v>
      </c>
      <c r="H5" s="78">
        <v>323</v>
      </c>
      <c r="I5" s="78">
        <v>418</v>
      </c>
      <c r="J5" s="78">
        <v>532</v>
      </c>
      <c r="K5" s="78">
        <v>99</v>
      </c>
      <c r="L5" s="78">
        <v>137</v>
      </c>
      <c r="M5" s="78">
        <v>175</v>
      </c>
      <c r="N5" s="78">
        <v>223</v>
      </c>
      <c r="O5" s="78">
        <v>289</v>
      </c>
      <c r="P5" s="78">
        <v>361</v>
      </c>
      <c r="Q5" s="14">
        <v>247</v>
      </c>
      <c r="R5" s="14">
        <v>299</v>
      </c>
      <c r="S5" s="14">
        <v>384</v>
      </c>
    </row>
    <row r="6" spans="1:27">
      <c r="A6" t="s">
        <v>109</v>
      </c>
      <c r="B6" s="14">
        <v>1.5</v>
      </c>
      <c r="C6" s="14">
        <v>2</v>
      </c>
      <c r="D6" s="14">
        <v>2.5</v>
      </c>
      <c r="E6" s="14">
        <v>3</v>
      </c>
      <c r="F6" s="14">
        <v>3</v>
      </c>
      <c r="G6" s="14">
        <v>3</v>
      </c>
      <c r="H6" s="14">
        <v>3</v>
      </c>
      <c r="I6" s="14">
        <v>3</v>
      </c>
      <c r="J6" s="14">
        <v>3</v>
      </c>
      <c r="K6" s="14">
        <v>1.5</v>
      </c>
      <c r="L6" s="14">
        <v>1.5</v>
      </c>
      <c r="M6" s="14">
        <v>1.5</v>
      </c>
      <c r="N6" s="14">
        <v>1.5</v>
      </c>
      <c r="O6">
        <v>1.5</v>
      </c>
      <c r="P6">
        <v>1.5</v>
      </c>
      <c r="Q6" s="14">
        <v>2.5</v>
      </c>
      <c r="R6" s="14">
        <v>2.5</v>
      </c>
      <c r="S6" s="14">
        <v>2.5</v>
      </c>
      <c r="AA6" s="14"/>
    </row>
    <row r="7" spans="1:27">
      <c r="A7" t="s">
        <v>106</v>
      </c>
      <c r="B7" s="78">
        <v>34</v>
      </c>
      <c r="C7" s="78">
        <v>64</v>
      </c>
      <c r="D7" s="78">
        <v>129</v>
      </c>
      <c r="E7" s="78">
        <v>268</v>
      </c>
      <c r="F7" s="78">
        <v>376</v>
      </c>
      <c r="G7" s="78">
        <v>536</v>
      </c>
      <c r="H7" s="78">
        <v>740</v>
      </c>
      <c r="I7" s="78">
        <v>1017</v>
      </c>
      <c r="J7" s="78">
        <v>1367</v>
      </c>
      <c r="K7" s="78">
        <v>162</v>
      </c>
      <c r="L7" s="78">
        <v>247</v>
      </c>
      <c r="M7" s="78">
        <v>337</v>
      </c>
      <c r="N7" s="78">
        <v>458</v>
      </c>
      <c r="O7" s="78">
        <v>631</v>
      </c>
      <c r="P7" s="78">
        <v>832</v>
      </c>
      <c r="Q7" s="14">
        <v>320</v>
      </c>
      <c r="R7" s="14">
        <v>405</v>
      </c>
      <c r="S7" s="14">
        <v>551</v>
      </c>
      <c r="AA7" s="14"/>
    </row>
    <row r="8" spans="1:27">
      <c r="A8" t="s">
        <v>107</v>
      </c>
      <c r="B8" s="78">
        <v>45</v>
      </c>
      <c r="C8" s="78">
        <v>79</v>
      </c>
      <c r="D8" s="78">
        <v>156</v>
      </c>
      <c r="E8" s="78">
        <v>317</v>
      </c>
      <c r="F8" s="78">
        <v>441</v>
      </c>
      <c r="G8" s="78">
        <v>623</v>
      </c>
      <c r="H8" s="78">
        <v>855</v>
      </c>
      <c r="I8" s="78">
        <v>1168</v>
      </c>
      <c r="J8" s="78">
        <v>1562</v>
      </c>
      <c r="K8" s="78">
        <v>187</v>
      </c>
      <c r="L8" s="78">
        <v>282</v>
      </c>
      <c r="M8" s="78">
        <v>382</v>
      </c>
      <c r="N8" s="78">
        <v>515</v>
      </c>
      <c r="O8" s="78">
        <v>706</v>
      </c>
      <c r="P8" s="78">
        <v>929</v>
      </c>
      <c r="Q8" s="14">
        <v>368</v>
      </c>
      <c r="R8" s="14">
        <v>465</v>
      </c>
      <c r="S8" s="14">
        <v>629</v>
      </c>
      <c r="AA8" s="14"/>
    </row>
    <row r="9" spans="1:27">
      <c r="Q9" s="14"/>
      <c r="R9" s="14"/>
      <c r="S9" s="14"/>
      <c r="AA9" s="14"/>
    </row>
    <row r="10" spans="1:27">
      <c r="A10" s="14"/>
      <c r="F10"/>
      <c r="G10"/>
      <c r="Q10" s="14"/>
      <c r="R10" s="14"/>
      <c r="S10" s="14"/>
    </row>
    <row r="11" spans="1:27">
      <c r="Q11" s="14"/>
      <c r="R11" s="14"/>
      <c r="S11" s="14"/>
    </row>
    <row r="12" spans="1:27">
      <c r="A12" s="14"/>
      <c r="Q12" s="14"/>
      <c r="R12" s="14"/>
      <c r="S12" s="14"/>
    </row>
    <row r="13" spans="1:27">
      <c r="A13" s="14"/>
      <c r="Q13" s="14"/>
      <c r="R13" s="14"/>
      <c r="S13" s="14"/>
    </row>
    <row r="14" spans="1:27">
      <c r="A14" t="s">
        <v>533</v>
      </c>
      <c r="B14"/>
      <c r="Q14" s="14"/>
      <c r="R14" s="14"/>
      <c r="S14" s="14"/>
    </row>
    <row r="15" spans="1:27">
      <c r="A15" t="s">
        <v>534</v>
      </c>
      <c r="B15">
        <v>20</v>
      </c>
      <c r="Q15" s="14"/>
      <c r="R15" s="14"/>
      <c r="S15" s="14"/>
    </row>
    <row r="16" spans="1:27">
      <c r="A16" t="s">
        <v>535</v>
      </c>
      <c r="B16">
        <v>3.7499999999999999E-2</v>
      </c>
      <c r="Q16" s="14"/>
      <c r="R16" s="14"/>
      <c r="S16" s="14"/>
    </row>
    <row r="17" spans="1:19">
      <c r="A17" s="14"/>
      <c r="Q17" s="14"/>
      <c r="R17" s="14"/>
      <c r="S17" s="14"/>
    </row>
    <row r="19" spans="1:19">
      <c r="B19"/>
      <c r="C19"/>
      <c r="D19"/>
      <c r="E19"/>
      <c r="F19"/>
    </row>
    <row r="20" spans="1:19">
      <c r="B20"/>
      <c r="C20"/>
      <c r="F20"/>
    </row>
    <row r="21" spans="1:19">
      <c r="B21"/>
      <c r="C21"/>
      <c r="F21"/>
    </row>
    <row r="22" spans="1:19">
      <c r="A22" s="14" t="s">
        <v>117</v>
      </c>
      <c r="B22">
        <v>59.2</v>
      </c>
      <c r="C22"/>
      <c r="F22"/>
    </row>
    <row r="23" spans="1:19">
      <c r="A23" s="14" t="s">
        <v>118</v>
      </c>
      <c r="B23">
        <v>2.2999999999999998</v>
      </c>
      <c r="C23"/>
      <c r="D23"/>
      <c r="E23"/>
      <c r="F23"/>
    </row>
    <row r="24" spans="1:19">
      <c r="A24" s="14" t="s">
        <v>527</v>
      </c>
      <c r="B24">
        <v>86</v>
      </c>
      <c r="C24"/>
      <c r="D24"/>
      <c r="E24"/>
      <c r="F24"/>
    </row>
    <row r="25" spans="1:19">
      <c r="A25" s="14" t="s">
        <v>116</v>
      </c>
      <c r="B25">
        <f>B24/B22+B23</f>
        <v>3.7527027027027025</v>
      </c>
      <c r="C25"/>
      <c r="D25"/>
      <c r="E25"/>
      <c r="F25"/>
    </row>
    <row r="26" spans="1:19">
      <c r="A26" s="14" t="s">
        <v>124</v>
      </c>
      <c r="B26">
        <v>0.5</v>
      </c>
      <c r="C26"/>
      <c r="D26"/>
      <c r="E26"/>
      <c r="F26"/>
      <c r="G26"/>
      <c r="H26"/>
    </row>
    <row r="27" spans="1:19">
      <c r="A27" s="14" t="s">
        <v>516</v>
      </c>
      <c r="B27">
        <v>15</v>
      </c>
      <c r="C27"/>
      <c r="D27"/>
      <c r="E27"/>
      <c r="F27"/>
      <c r="G27"/>
      <c r="H27"/>
    </row>
    <row r="28" spans="1:19">
      <c r="A28" s="14" t="s">
        <v>525</v>
      </c>
      <c r="B28">
        <v>1240</v>
      </c>
      <c r="C28"/>
      <c r="D28"/>
      <c r="E28"/>
      <c r="F28"/>
      <c r="G28"/>
      <c r="H28"/>
    </row>
    <row r="29" spans="1:19">
      <c r="A29" s="14" t="s">
        <v>526</v>
      </c>
      <c r="B29">
        <f>B28+(B27*B24)</f>
        <v>2530</v>
      </c>
      <c r="C29"/>
      <c r="D29"/>
      <c r="E29"/>
      <c r="F29"/>
      <c r="G29"/>
      <c r="H29"/>
      <c r="K29" s="14"/>
      <c r="L29" s="14"/>
    </row>
    <row r="30" spans="1:19">
      <c r="A30" s="14" t="s">
        <v>531</v>
      </c>
      <c r="B30">
        <v>1.5</v>
      </c>
      <c r="C30"/>
      <c r="D30"/>
      <c r="E30"/>
      <c r="F30"/>
      <c r="G30"/>
      <c r="H30"/>
    </row>
    <row r="31" spans="1:19">
      <c r="A31" s="14" t="s">
        <v>530</v>
      </c>
      <c r="B31">
        <v>3.5</v>
      </c>
      <c r="C31"/>
      <c r="D31"/>
      <c r="E31"/>
      <c r="F31"/>
      <c r="G31"/>
      <c r="H31"/>
    </row>
    <row r="33" spans="1:2">
      <c r="A33" t="s">
        <v>127</v>
      </c>
    </row>
    <row r="35" spans="1:2">
      <c r="A35" t="s">
        <v>126</v>
      </c>
      <c r="B35">
        <v>0.1</v>
      </c>
    </row>
    <row r="36" spans="1:2">
      <c r="A36" s="14" t="s">
        <v>517</v>
      </c>
      <c r="B36">
        <v>1</v>
      </c>
    </row>
    <row r="37" spans="1:2">
      <c r="A37" s="14" t="s">
        <v>125</v>
      </c>
      <c r="B37">
        <v>6</v>
      </c>
    </row>
    <row r="38" spans="1:2">
      <c r="A38" t="s">
        <v>520</v>
      </c>
      <c r="B38" s="14">
        <v>2</v>
      </c>
    </row>
    <row r="39" spans="1:2">
      <c r="A39" t="s">
        <v>518</v>
      </c>
      <c r="B39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A22" workbookViewId="0">
      <selection activeCell="E52" sqref="E52"/>
    </sheetView>
  </sheetViews>
  <sheetFormatPr defaultRowHeight="14.4"/>
  <cols>
    <col min="1" max="1" width="17.21875" customWidth="1"/>
    <col min="2" max="3" width="9.44140625" style="76" customWidth="1"/>
    <col min="4" max="10" width="8.88671875" style="76"/>
  </cols>
  <sheetData>
    <row r="1" spans="1:3">
      <c r="A1" t="s">
        <v>544</v>
      </c>
      <c r="B1" s="76">
        <v>1</v>
      </c>
    </row>
    <row r="3" spans="1:3">
      <c r="B3" s="76" t="s">
        <v>551</v>
      </c>
      <c r="C3" s="76" t="s">
        <v>552</v>
      </c>
    </row>
    <row r="4" spans="1:3">
      <c r="A4" t="s">
        <v>553</v>
      </c>
    </row>
    <row r="5" spans="1:3">
      <c r="A5" t="s">
        <v>550</v>
      </c>
      <c r="B5" s="76" t="b">
        <f ca="1">IF(COUNTIF(OFFSET(Equipset!B1, (B1-1)*36, 0):OFFSET(Equipset!B19,(B1-1)*36,0),Itemstatlist!A274),TRUE,FALSE)</f>
        <v>1</v>
      </c>
      <c r="C5" s="76">
        <v>53</v>
      </c>
    </row>
    <row r="6" spans="1:3">
      <c r="A6" t="s">
        <v>564</v>
      </c>
      <c r="B6" s="76" t="b">
        <f>Sets!C17&gt;=2</f>
        <v>1</v>
      </c>
      <c r="C6" s="76">
        <v>4</v>
      </c>
    </row>
    <row r="8" spans="1:3">
      <c r="A8" t="s">
        <v>123</v>
      </c>
      <c r="B8" s="76" t="s">
        <v>514</v>
      </c>
      <c r="C8" s="76" t="s">
        <v>532</v>
      </c>
    </row>
    <row r="9" spans="1:3">
      <c r="A9" t="s">
        <v>521</v>
      </c>
      <c r="B9" s="76">
        <v>5</v>
      </c>
      <c r="C9" s="76">
        <f>B9*'Base Stats'!B35</f>
        <v>0.5</v>
      </c>
    </row>
    <row r="10" spans="1:3">
      <c r="A10" t="s">
        <v>522</v>
      </c>
      <c r="B10" s="76">
        <v>5</v>
      </c>
      <c r="C10" s="76">
        <f>B10*'Base Stats'!B36</f>
        <v>5</v>
      </c>
    </row>
    <row r="11" spans="1:3">
      <c r="A11" t="s">
        <v>119</v>
      </c>
      <c r="B11" s="76">
        <v>3</v>
      </c>
      <c r="C11" s="76">
        <f>1+B11*'Base Stats'!B37/100</f>
        <v>1.18</v>
      </c>
    </row>
    <row r="12" spans="1:3">
      <c r="A12" t="s">
        <v>519</v>
      </c>
      <c r="B12" s="76">
        <v>5</v>
      </c>
      <c r="C12" s="76">
        <f>1+B12*'Base Stats'!B38/100</f>
        <v>1.1000000000000001</v>
      </c>
    </row>
    <row r="13" spans="1:3">
      <c r="A13" t="s">
        <v>523</v>
      </c>
      <c r="B13" s="76">
        <v>5</v>
      </c>
      <c r="C13" s="76">
        <f>1+B13*'Base Stats'!B39/100</f>
        <v>1.05</v>
      </c>
    </row>
    <row r="15" spans="1:3">
      <c r="A15" t="s">
        <v>545</v>
      </c>
    </row>
    <row r="16" spans="1:3">
      <c r="A16" t="s">
        <v>546</v>
      </c>
      <c r="B16" s="76" t="b">
        <v>1</v>
      </c>
      <c r="C16" s="76">
        <v>30.65</v>
      </c>
    </row>
    <row r="19" spans="1:19">
      <c r="A19" t="s">
        <v>524</v>
      </c>
    </row>
    <row r="20" spans="1:19">
      <c r="A20" t="s">
        <v>515</v>
      </c>
      <c r="B20" s="76">
        <f ca="1">OFFSET(Equipset!$F$1, ($B$1*19)-2+$B$1, 0)+'Base Stats'!B24</f>
        <v>275</v>
      </c>
    </row>
    <row r="21" spans="1:19">
      <c r="A21" t="s">
        <v>173</v>
      </c>
      <c r="B21" s="76">
        <f ca="1">('Base Stats'!B28+(B20*'Base Stats'!B27))*C13</f>
        <v>5633.25</v>
      </c>
    </row>
    <row r="22" spans="1:19">
      <c r="A22" t="s">
        <v>528</v>
      </c>
      <c r="B22" s="76">
        <f ca="1">OFFSET(Equipset!$G$1, ($B$1*19)-2+$B$1, 0)+C6*B6</f>
        <v>46</v>
      </c>
    </row>
    <row r="23" spans="1:19">
      <c r="A23" t="s">
        <v>504</v>
      </c>
      <c r="B23" s="76">
        <f ca="1">OFFSET(Equipset!$K$1, ($B$1*19)-2+$B$1, 0)+(B20/'Base Stats'!B22)+'Base Stats'!B23+C10</f>
        <v>12.945270270270271</v>
      </c>
      <c r="C23" s="76">
        <f ca="1">B23/100</f>
        <v>0.1294527027027027</v>
      </c>
    </row>
    <row r="24" spans="1:19">
      <c r="A24" t="s">
        <v>529</v>
      </c>
      <c r="B24" s="76">
        <f ca="1">OFFSET(Equipset!$E$1, ($B$1*19)-2+$B$1, 0)</f>
        <v>397</v>
      </c>
    </row>
    <row r="26" spans="1:19">
      <c r="A26" t="s">
        <v>112</v>
      </c>
      <c r="B26" s="90" t="s">
        <v>112</v>
      </c>
      <c r="C26" s="90"/>
      <c r="D26" s="90"/>
      <c r="E26" s="90"/>
      <c r="F26" s="90"/>
      <c r="G26" s="90"/>
      <c r="H26" s="90"/>
      <c r="I26" s="90"/>
      <c r="J26" s="90"/>
      <c r="K26" s="80" t="s">
        <v>111</v>
      </c>
      <c r="L26" s="80"/>
      <c r="M26" s="80"/>
      <c r="N26" s="80"/>
      <c r="O26" s="80"/>
      <c r="P26" s="80"/>
      <c r="Q26" s="79" t="s">
        <v>115</v>
      </c>
      <c r="R26" s="79" t="s">
        <v>115</v>
      </c>
      <c r="S26" s="79" t="s">
        <v>115</v>
      </c>
    </row>
    <row r="27" spans="1:19" s="94" customFormat="1">
      <c r="A27" s="94" t="s">
        <v>105</v>
      </c>
      <c r="B27" s="95">
        <v>1</v>
      </c>
      <c r="C27" s="95">
        <v>2</v>
      </c>
      <c r="D27" s="95">
        <v>3</v>
      </c>
      <c r="E27" s="95">
        <v>4</v>
      </c>
      <c r="F27" s="95">
        <v>5</v>
      </c>
      <c r="G27" s="95">
        <v>6</v>
      </c>
      <c r="H27" s="95">
        <v>7</v>
      </c>
      <c r="I27" s="95">
        <v>8</v>
      </c>
      <c r="J27" s="95">
        <v>9</v>
      </c>
      <c r="K27" s="96">
        <v>1</v>
      </c>
      <c r="L27" s="96">
        <v>2</v>
      </c>
      <c r="M27" s="96">
        <v>3</v>
      </c>
      <c r="N27" s="96">
        <v>4</v>
      </c>
      <c r="O27" s="96">
        <v>5</v>
      </c>
      <c r="P27" s="96">
        <v>6</v>
      </c>
      <c r="Q27" s="97">
        <v>1</v>
      </c>
      <c r="R27" s="97">
        <v>2</v>
      </c>
      <c r="S27" s="97">
        <v>3</v>
      </c>
    </row>
    <row r="28" spans="1:19" s="98" customFormat="1">
      <c r="A28" s="98" t="s">
        <v>109</v>
      </c>
      <c r="B28" s="99">
        <f>'Base Stats'!B6-($B$9*'Base Stats'!$B$35)</f>
        <v>1</v>
      </c>
      <c r="C28" s="99">
        <f>'Base Stats'!C6-($B$9*'Base Stats'!$B$35)</f>
        <v>1.5</v>
      </c>
      <c r="D28" s="99">
        <f>'Base Stats'!D6-($B$9*'Base Stats'!$B$35)</f>
        <v>2</v>
      </c>
      <c r="E28" s="99">
        <f>'Base Stats'!E6-($B$9*'Base Stats'!$B$35)</f>
        <v>2.5</v>
      </c>
      <c r="F28" s="99">
        <f>'Base Stats'!F6-($B$9*'Base Stats'!$B$35)</f>
        <v>2.5</v>
      </c>
      <c r="G28" s="99">
        <f>'Base Stats'!G6-($B$9*'Base Stats'!$B$35)</f>
        <v>2.5</v>
      </c>
      <c r="H28" s="99">
        <f>'Base Stats'!H6-($B$9*'Base Stats'!$B$35)</f>
        <v>2.5</v>
      </c>
      <c r="I28" s="99">
        <f>'Base Stats'!I6-($B$9*'Base Stats'!$B$35)</f>
        <v>2.5</v>
      </c>
      <c r="J28" s="99">
        <f>'Base Stats'!J6-($B$9*'Base Stats'!$B$35)</f>
        <v>2.5</v>
      </c>
      <c r="K28" s="100">
        <f>'Base Stats'!K6</f>
        <v>1.5</v>
      </c>
      <c r="L28" s="100">
        <f>'Base Stats'!L6</f>
        <v>1.5</v>
      </c>
      <c r="M28" s="100">
        <f>'Base Stats'!M6</f>
        <v>1.5</v>
      </c>
      <c r="N28" s="100">
        <f>'Base Stats'!N6</f>
        <v>1.5</v>
      </c>
      <c r="O28" s="100">
        <f>'Base Stats'!O6</f>
        <v>1.5</v>
      </c>
      <c r="P28" s="100">
        <f>'Base Stats'!P6</f>
        <v>1.5</v>
      </c>
      <c r="Q28" s="101">
        <f>'Base Stats'!Q6</f>
        <v>2.5</v>
      </c>
      <c r="R28" s="101">
        <f>'Base Stats'!R6</f>
        <v>2.5</v>
      </c>
      <c r="S28" s="101">
        <f>'Base Stats'!S6</f>
        <v>2.5</v>
      </c>
    </row>
    <row r="29" spans="1:19">
      <c r="A29" t="s">
        <v>542</v>
      </c>
      <c r="B29" s="91">
        <f>MAX(B28,'Base Stats'!$B$30)</f>
        <v>1.5</v>
      </c>
      <c r="C29" s="91">
        <f>MAX(C28,'Base Stats'!$B$30)</f>
        <v>1.5</v>
      </c>
      <c r="D29" s="91">
        <f>MAX(D28,'Base Stats'!$B$30)</f>
        <v>2</v>
      </c>
      <c r="E29" s="91">
        <f>MAX(E28,'Base Stats'!$B$30)</f>
        <v>2.5</v>
      </c>
      <c r="F29" s="91">
        <f>MAX(F28,'Base Stats'!$B$30)</f>
        <v>2.5</v>
      </c>
      <c r="G29" s="91">
        <f>MAX(G28,'Base Stats'!$B$30)</f>
        <v>2.5</v>
      </c>
      <c r="H29" s="91">
        <f>MAX(H28,'Base Stats'!$B$30)</f>
        <v>2.5</v>
      </c>
      <c r="I29" s="91">
        <f>MAX(I28,'Base Stats'!$B$30)</f>
        <v>2.5</v>
      </c>
      <c r="J29" s="91">
        <f>MAX(J28,'Base Stats'!$B$30)</f>
        <v>2.5</v>
      </c>
      <c r="K29" s="83">
        <f>MAX('Base Stats'!K6,'Base Stats'!$B$30)</f>
        <v>1.5</v>
      </c>
      <c r="L29" s="83">
        <f>MAX('Base Stats'!L6,'Base Stats'!$B$30)</f>
        <v>1.5</v>
      </c>
      <c r="M29" s="83">
        <f>MAX('Base Stats'!M6,'Base Stats'!$B$30)</f>
        <v>1.5</v>
      </c>
      <c r="N29" s="83">
        <f>MAX('Base Stats'!N6,'Base Stats'!$B$30)</f>
        <v>1.5</v>
      </c>
      <c r="O29" s="83">
        <f>MAX('Base Stats'!O6,'Base Stats'!$B$30)</f>
        <v>1.5</v>
      </c>
      <c r="P29" s="83">
        <f>MAX('Base Stats'!P6,'Base Stats'!$B$30)</f>
        <v>1.5</v>
      </c>
      <c r="Q29" s="82">
        <f>MAX('Base Stats'!Q6,'Base Stats'!$B$30)</f>
        <v>2.5</v>
      </c>
      <c r="R29" s="82">
        <f>MAX('Base Stats'!R6,'Base Stats'!$B$30)</f>
        <v>2.5</v>
      </c>
      <c r="S29" s="82">
        <f>MAX('Base Stats'!S6,'Base Stats'!$B$30)</f>
        <v>2.5</v>
      </c>
    </row>
    <row r="30" spans="1:19">
      <c r="A30" t="s">
        <v>108</v>
      </c>
      <c r="B30" s="92">
        <v>23</v>
      </c>
      <c r="C30" s="92">
        <v>42</v>
      </c>
      <c r="D30" s="92">
        <v>76</v>
      </c>
      <c r="E30" s="92">
        <v>147</v>
      </c>
      <c r="F30" s="92">
        <v>190</v>
      </c>
      <c r="G30" s="92">
        <v>251</v>
      </c>
      <c r="H30" s="92">
        <v>323</v>
      </c>
      <c r="I30" s="92">
        <v>418</v>
      </c>
      <c r="J30" s="92">
        <v>532</v>
      </c>
      <c r="K30" s="81">
        <f>'Base Stats'!K5</f>
        <v>99</v>
      </c>
      <c r="L30" s="81">
        <f>'Base Stats'!L5</f>
        <v>137</v>
      </c>
      <c r="M30" s="81">
        <f>'Base Stats'!M5</f>
        <v>175</v>
      </c>
      <c r="N30" s="81">
        <f>'Base Stats'!N5</f>
        <v>223</v>
      </c>
      <c r="O30" s="81">
        <f>'Base Stats'!O5</f>
        <v>289</v>
      </c>
      <c r="P30" s="81">
        <f>'Base Stats'!P5</f>
        <v>361</v>
      </c>
      <c r="Q30" s="89">
        <f>'Base Stats'!Q5</f>
        <v>247</v>
      </c>
      <c r="R30" s="89">
        <f>'Base Stats'!R5</f>
        <v>299</v>
      </c>
      <c r="S30" s="89">
        <f>'Base Stats'!S5</f>
        <v>384</v>
      </c>
    </row>
    <row r="31" spans="1:19">
      <c r="A31" t="s">
        <v>540</v>
      </c>
      <c r="B31" s="91">
        <f ca="1">MAX(0,B30-(B29*$B$22/5))</f>
        <v>9.1999999999999993</v>
      </c>
      <c r="C31" s="91">
        <f t="shared" ref="C31:J31" ca="1" si="0">MAX(0,C30-(C29*$B$22/5))</f>
        <v>28.2</v>
      </c>
      <c r="D31" s="91">
        <f t="shared" ca="1" si="0"/>
        <v>57.6</v>
      </c>
      <c r="E31" s="91">
        <f t="shared" ca="1" si="0"/>
        <v>124</v>
      </c>
      <c r="F31" s="91">
        <f t="shared" ca="1" si="0"/>
        <v>167</v>
      </c>
      <c r="G31" s="91">
        <f t="shared" ca="1" si="0"/>
        <v>228</v>
      </c>
      <c r="H31" s="91">
        <f t="shared" ca="1" si="0"/>
        <v>300</v>
      </c>
      <c r="I31" s="91">
        <f t="shared" ca="1" si="0"/>
        <v>395</v>
      </c>
      <c r="J31" s="91">
        <f t="shared" ca="1" si="0"/>
        <v>509</v>
      </c>
      <c r="K31" s="83">
        <f ca="1">MAX(0,K30-(K29*$B$22/5))</f>
        <v>85.2</v>
      </c>
      <c r="L31" s="83">
        <f t="shared" ref="L31:P31" ca="1" si="1">MAX(0,L30-(L29*$B$22/5))</f>
        <v>123.2</v>
      </c>
      <c r="M31" s="83">
        <f t="shared" ca="1" si="1"/>
        <v>161.19999999999999</v>
      </c>
      <c r="N31" s="83">
        <f t="shared" ca="1" si="1"/>
        <v>209.2</v>
      </c>
      <c r="O31" s="83">
        <f t="shared" ca="1" si="1"/>
        <v>275.2</v>
      </c>
      <c r="P31" s="83">
        <f t="shared" ca="1" si="1"/>
        <v>347.2</v>
      </c>
      <c r="Q31" s="82">
        <f t="shared" ref="Q31:S31" ca="1" si="2">MAX(0,Q30-(Q29*$B$22/5))</f>
        <v>224</v>
      </c>
      <c r="R31" s="82">
        <f t="shared" ca="1" si="2"/>
        <v>276</v>
      </c>
      <c r="S31" s="82">
        <f t="shared" ca="1" si="2"/>
        <v>361</v>
      </c>
    </row>
    <row r="32" spans="1:19">
      <c r="A32" t="s">
        <v>538</v>
      </c>
      <c r="B32" s="92">
        <f ca="1">$B$24*'Base Stats'!B4</f>
        <v>48.916071428571421</v>
      </c>
      <c r="C32" s="92">
        <f ca="1">$B$24*'Base Stats'!C4</f>
        <v>107.75714285714285</v>
      </c>
      <c r="D32" s="92">
        <f ca="1">$B$24*'Base Stats'!D4</f>
        <v>198.5</v>
      </c>
      <c r="E32" s="92">
        <f ca="1">$B$24*'Base Stats'!E4</f>
        <v>314.76428571428568</v>
      </c>
      <c r="F32" s="92">
        <f ca="1">$B$24*'Base Stats'!F4</f>
        <v>340.28571428571428</v>
      </c>
      <c r="G32" s="92">
        <f ca="1">$B$24*'Base Stats'!G4</f>
        <v>340.28571428571428</v>
      </c>
      <c r="H32" s="92">
        <f ca="1">$B$24*'Base Stats'!H4</f>
        <v>340.28571428571428</v>
      </c>
      <c r="I32" s="92">
        <f ca="1">$B$24*'Base Stats'!I4</f>
        <v>340.28571428571428</v>
      </c>
      <c r="J32" s="92">
        <f ca="1">$B$24*'Base Stats'!J4</f>
        <v>340.28571428571428</v>
      </c>
      <c r="K32" s="85">
        <f ca="1">($B$24+$B$5*$C$5)*'Base Stats'!K4</f>
        <v>192.85714285714283</v>
      </c>
      <c r="L32" s="85">
        <f ca="1">($B$24+$B$5*$C$5)*'Base Stats'!L4</f>
        <v>192.85714285714283</v>
      </c>
      <c r="M32" s="85">
        <f ca="1">($B$24+$B$5*$C$5)*'Base Stats'!M4</f>
        <v>192.85714285714283</v>
      </c>
      <c r="N32" s="85">
        <f ca="1">($B$24+$B$5*$C$5)*'Base Stats'!N4</f>
        <v>192.85714285714283</v>
      </c>
      <c r="O32" s="85">
        <f ca="1">($B$24+$B$5*$C$5)*'Base Stats'!O4</f>
        <v>192.85714285714283</v>
      </c>
      <c r="P32" s="85">
        <f ca="1">($B$24+$B$5*$C$5)*'Base Stats'!P4</f>
        <v>192.85714285714283</v>
      </c>
      <c r="Q32" s="84">
        <f ca="1">($B$24+$B$5*$C$5)*'Base Stats'!Q4</f>
        <v>321.42857142857144</v>
      </c>
      <c r="R32" s="84">
        <f ca="1">($B$24+$B$5*$C$5)*'Base Stats'!R4</f>
        <v>321.42857142857144</v>
      </c>
      <c r="S32" s="84">
        <f ca="1">($B$24+$B$5*$C$5)*'Base Stats'!S4</f>
        <v>321.42857142857144</v>
      </c>
    </row>
    <row r="33" spans="1:19">
      <c r="A33" t="s">
        <v>106</v>
      </c>
      <c r="B33" s="92">
        <f ca="1">('Base Stats'!B7*$C$12)+B$32</f>
        <v>86.316071428571433</v>
      </c>
      <c r="C33" s="92">
        <f ca="1">('Base Stats'!C7*$C$12)+C$32</f>
        <v>178.15714285714284</v>
      </c>
      <c r="D33" s="92">
        <f ca="1">('Base Stats'!D7*$C$12)+D$32</f>
        <v>340.4</v>
      </c>
      <c r="E33" s="92">
        <f ca="1">('Base Stats'!E7*$C$12)+E$32</f>
        <v>609.56428571428569</v>
      </c>
      <c r="F33" s="92">
        <f ca="1">('Base Stats'!F7*$C$12)+F$32</f>
        <v>753.88571428571436</v>
      </c>
      <c r="G33" s="92">
        <f ca="1">('Base Stats'!G7*$C$12)+G$32</f>
        <v>929.88571428571436</v>
      </c>
      <c r="H33" s="92">
        <f ca="1">('Base Stats'!H7*$C$12)+H$32</f>
        <v>1154.2857142857144</v>
      </c>
      <c r="I33" s="92">
        <f ca="1">('Base Stats'!I7*$C$12)+I$32</f>
        <v>1458.9857142857143</v>
      </c>
      <c r="J33" s="92">
        <f ca="1">('Base Stats'!J7*$C$12)+J$32</f>
        <v>1843.9857142857143</v>
      </c>
      <c r="K33" s="81">
        <f ca="1">('Base Stats'!K7*$C$12)+K$32</f>
        <v>371.05714285714282</v>
      </c>
      <c r="L33" s="81">
        <f ca="1">('Base Stats'!L7*$C$12)+L$32</f>
        <v>464.55714285714288</v>
      </c>
      <c r="M33" s="81">
        <f ca="1">('Base Stats'!M7*$C$12)+M$32</f>
        <v>563.55714285714294</v>
      </c>
      <c r="N33" s="81">
        <f ca="1">('Base Stats'!N7*$C$12)+N$32</f>
        <v>696.65714285714284</v>
      </c>
      <c r="O33" s="81">
        <f ca="1">('Base Stats'!O7*$C$12)+O$32</f>
        <v>886.9571428571428</v>
      </c>
      <c r="P33" s="81">
        <f ca="1">('Base Stats'!P7*$C$12)+P$32</f>
        <v>1108.0571428571429</v>
      </c>
      <c r="Q33" s="89">
        <f ca="1">('Base Stats'!Q7*$C$12)+Q$32</f>
        <v>673.42857142857144</v>
      </c>
      <c r="R33" s="89">
        <f ca="1">('Base Stats'!R7*$C$12)+R$32</f>
        <v>766.92857142857156</v>
      </c>
      <c r="S33" s="89">
        <f ca="1">('Base Stats'!S7*$C$12)+S$32</f>
        <v>927.52857142857147</v>
      </c>
    </row>
    <row r="34" spans="1:19">
      <c r="A34" t="s">
        <v>107</v>
      </c>
      <c r="B34" s="92">
        <f ca="1">('Base Stats'!B8*$C$12)+B$32</f>
        <v>98.416071428571428</v>
      </c>
      <c r="C34" s="92">
        <f ca="1">('Base Stats'!C8*$C$12)+C$32</f>
        <v>194.65714285714284</v>
      </c>
      <c r="D34" s="92">
        <f ca="1">('Base Stats'!D8*$C$12)+D$32</f>
        <v>370.1</v>
      </c>
      <c r="E34" s="92">
        <f ca="1">('Base Stats'!E8*$C$12)+E$32</f>
        <v>663.46428571428578</v>
      </c>
      <c r="F34" s="92">
        <f ca="1">('Base Stats'!F8*$C$12)+F$32</f>
        <v>825.38571428571436</v>
      </c>
      <c r="G34" s="92">
        <f ca="1">('Base Stats'!G8*$C$12)+G$32</f>
        <v>1025.5857142857144</v>
      </c>
      <c r="H34" s="92">
        <f ca="1">('Base Stats'!H8*$C$12)+H$32</f>
        <v>1280.7857142857144</v>
      </c>
      <c r="I34" s="92">
        <f ca="1">('Base Stats'!I8*$C$12)+I$32</f>
        <v>1625.0857142857144</v>
      </c>
      <c r="J34" s="92">
        <f ca="1">('Base Stats'!J8*$C$12)+J$32</f>
        <v>2058.4857142857145</v>
      </c>
      <c r="K34" s="81">
        <f ca="1">('Base Stats'!K8*$C$12)+K$32</f>
        <v>398.55714285714282</v>
      </c>
      <c r="L34" s="81">
        <f ca="1">('Base Stats'!L8*$C$12)+L$32</f>
        <v>503.05714285714288</v>
      </c>
      <c r="M34" s="81">
        <f ca="1">('Base Stats'!M8*$C$12)+M$32</f>
        <v>613.05714285714294</v>
      </c>
      <c r="N34" s="81">
        <f ca="1">('Base Stats'!N8*$C$12)+N$32</f>
        <v>759.35714285714289</v>
      </c>
      <c r="O34" s="81">
        <f ca="1">('Base Stats'!O8*$C$12)+O$32</f>
        <v>969.4571428571428</v>
      </c>
      <c r="P34" s="81">
        <f ca="1">('Base Stats'!P8*$C$12)+P$32</f>
        <v>1214.757142857143</v>
      </c>
      <c r="Q34" s="89">
        <f ca="1">('Base Stats'!Q8*$C$12)+Q$32</f>
        <v>726.22857142857151</v>
      </c>
      <c r="R34" s="89">
        <f ca="1">('Base Stats'!R8*$C$12)+R$32</f>
        <v>832.92857142857156</v>
      </c>
      <c r="S34" s="89">
        <f ca="1">('Base Stats'!S8*$C$12)+S$32</f>
        <v>1013.3285714285715</v>
      </c>
    </row>
    <row r="35" spans="1:19">
      <c r="A35" t="s">
        <v>110</v>
      </c>
      <c r="B35" s="92">
        <f t="shared" ref="B35:J35" ca="1" si="3">AVERAGE(B33:B34)</f>
        <v>92.366071428571431</v>
      </c>
      <c r="C35" s="92">
        <f t="shared" ca="1" si="3"/>
        <v>186.40714285714284</v>
      </c>
      <c r="D35" s="92">
        <f t="shared" ca="1" si="3"/>
        <v>355.25</v>
      </c>
      <c r="E35" s="92">
        <f t="shared" ca="1" si="3"/>
        <v>636.51428571428573</v>
      </c>
      <c r="F35" s="92">
        <f t="shared" ca="1" si="3"/>
        <v>789.63571428571436</v>
      </c>
      <c r="G35" s="92">
        <f t="shared" ca="1" si="3"/>
        <v>977.73571428571438</v>
      </c>
      <c r="H35" s="92">
        <f t="shared" ca="1" si="3"/>
        <v>1217.5357142857144</v>
      </c>
      <c r="I35" s="92">
        <f t="shared" ca="1" si="3"/>
        <v>1542.0357142857142</v>
      </c>
      <c r="J35" s="92">
        <f t="shared" ca="1" si="3"/>
        <v>1951.2357142857145</v>
      </c>
      <c r="K35" s="81">
        <f t="shared" ref="K35:P35" ca="1" si="4">AVERAGE(K33:K34)</f>
        <v>384.80714285714282</v>
      </c>
      <c r="L35" s="81">
        <f t="shared" ca="1" si="4"/>
        <v>483.80714285714288</v>
      </c>
      <c r="M35" s="81">
        <f t="shared" ca="1" si="4"/>
        <v>588.30714285714294</v>
      </c>
      <c r="N35" s="81">
        <f t="shared" ca="1" si="4"/>
        <v>728.00714285714287</v>
      </c>
      <c r="O35" s="81">
        <f t="shared" ca="1" si="4"/>
        <v>928.2071428571428</v>
      </c>
      <c r="P35" s="81">
        <f t="shared" ca="1" si="4"/>
        <v>1161.4071428571428</v>
      </c>
      <c r="Q35" s="89">
        <f t="shared" ref="Q35:S35" ca="1" si="5">AVERAGE(Q33:Q34)</f>
        <v>699.82857142857142</v>
      </c>
      <c r="R35" s="89">
        <f t="shared" ca="1" si="5"/>
        <v>799.92857142857156</v>
      </c>
      <c r="S35" s="89">
        <f t="shared" ca="1" si="5"/>
        <v>970.42857142857156</v>
      </c>
    </row>
    <row r="36" spans="1:19">
      <c r="A36" t="s">
        <v>120</v>
      </c>
      <c r="B36" s="92">
        <f ca="1">Sheet1!B35*'Base Stats'!$B$26*$C$23</f>
        <v>5.97851879222973</v>
      </c>
      <c r="C36" s="92">
        <f ca="1">Sheet1!C35*'Base Stats'!$B$26*$C$23</f>
        <v>12.065454222972972</v>
      </c>
      <c r="D36" s="92">
        <f ca="1">Sheet1!D35*'Base Stats'!$B$26*$C$23</f>
        <v>22.994036317567566</v>
      </c>
      <c r="E36" s="92">
        <f ca="1">Sheet1!E35*'Base Stats'!$B$26*$C$23</f>
        <v>41.199247297297298</v>
      </c>
      <c r="F36" s="92">
        <f ca="1">Sheet1!F35*'Base Stats'!$B$26*$C$23</f>
        <v>51.110238682432438</v>
      </c>
      <c r="G36" s="92">
        <f ca="1">Sheet1!G35*'Base Stats'!$B$26*$C$23</f>
        <v>63.285265371621627</v>
      </c>
      <c r="H36" s="92">
        <f ca="1">Sheet1!H35*'Base Stats'!$B$26*$C$23</f>
        <v>78.806644425675685</v>
      </c>
      <c r="I36" s="92">
        <f ca="1">Sheet1!I35*'Base Stats'!$B$26*$C$23</f>
        <v>99.810345439189192</v>
      </c>
      <c r="J36" s="92">
        <f ca="1">J35*'Base Stats'!$B$26*$C$23</f>
        <v>126.29636841216218</v>
      </c>
      <c r="K36" s="81">
        <f ca="1">Sheet1!K35*'Base Stats'!$B$26*$C$23</f>
        <v>24.907162331081079</v>
      </c>
      <c r="L36" s="81">
        <f ca="1">Sheet1!L35*'Base Stats'!$B$26*$C$23</f>
        <v>31.315071114864867</v>
      </c>
      <c r="M36" s="81">
        <f ca="1">Sheet1!M35*'Base Stats'!$B$26*$C$23</f>
        <v>38.078974831081084</v>
      </c>
      <c r="N36" s="81">
        <f ca="1">Sheet1!N35*'Base Stats'!$B$26*$C$23</f>
        <v>47.121246114864867</v>
      </c>
      <c r="O36" s="81">
        <f ca="1">Sheet1!O35*'Base Stats'!$B$26*$C$23</f>
        <v>60.079461655405403</v>
      </c>
      <c r="P36" s="81">
        <f ca="1">Sheet1!P35*'Base Stats'!$B$26*$C$23</f>
        <v>75.173646790540545</v>
      </c>
      <c r="Q36" s="89">
        <f ca="1">Sheet1!Q35*'Base Stats'!$B$26*$C$23</f>
        <v>45.297350000000002</v>
      </c>
      <c r="R36" s="89">
        <f ca="1">Sheet1!R35*'Base Stats'!$B$26*$C$23</f>
        <v>51.776457770270277</v>
      </c>
      <c r="S36" s="89">
        <f ca="1">Sheet1!S35*'Base Stats'!$B$26*$C$23</f>
        <v>62.812300675675687</v>
      </c>
    </row>
    <row r="37" spans="1:19">
      <c r="A37" t="s">
        <v>539</v>
      </c>
      <c r="B37" s="92">
        <f t="shared" ref="B37:J37" ca="1" si="6">SUM(B35:B36)</f>
        <v>98.344590220801166</v>
      </c>
      <c r="C37" s="92">
        <f t="shared" ca="1" si="6"/>
        <v>198.4725970801158</v>
      </c>
      <c r="D37" s="92">
        <f t="shared" ca="1" si="6"/>
        <v>378.24403631756758</v>
      </c>
      <c r="E37" s="92">
        <f t="shared" ca="1" si="6"/>
        <v>677.71353301158308</v>
      </c>
      <c r="F37" s="92">
        <f t="shared" ca="1" si="6"/>
        <v>840.74595296814675</v>
      </c>
      <c r="G37" s="92">
        <f t="shared" ca="1" si="6"/>
        <v>1041.0209796573361</v>
      </c>
      <c r="H37" s="92">
        <f t="shared" ca="1" si="6"/>
        <v>1296.34235871139</v>
      </c>
      <c r="I37" s="92">
        <f t="shared" ca="1" si="6"/>
        <v>1641.8460597249034</v>
      </c>
      <c r="J37" s="92">
        <f t="shared" ca="1" si="6"/>
        <v>2077.5320826978768</v>
      </c>
      <c r="K37" s="81">
        <f t="shared" ref="K37:P37" ca="1" si="7">SUM(K35:K36)</f>
        <v>409.71430518822388</v>
      </c>
      <c r="L37" s="81">
        <f t="shared" ca="1" si="7"/>
        <v>515.12221397200778</v>
      </c>
      <c r="M37" s="81">
        <f t="shared" ca="1" si="7"/>
        <v>626.38611768822398</v>
      </c>
      <c r="N37" s="81">
        <f t="shared" ca="1" si="7"/>
        <v>775.12838897200777</v>
      </c>
      <c r="O37" s="81">
        <f t="shared" ca="1" si="7"/>
        <v>988.28660451254825</v>
      </c>
      <c r="P37" s="81">
        <f t="shared" ca="1" si="7"/>
        <v>1236.5807896476833</v>
      </c>
      <c r="Q37" s="89">
        <f t="shared" ref="Q37:S37" ca="1" si="8">SUM(Q35:Q36)</f>
        <v>745.12592142857147</v>
      </c>
      <c r="R37" s="89">
        <f t="shared" ca="1" si="8"/>
        <v>851.70502919884188</v>
      </c>
      <c r="S37" s="89">
        <f t="shared" ca="1" si="8"/>
        <v>1033.2408721042473</v>
      </c>
    </row>
    <row r="38" spans="1:19">
      <c r="A38" s="14" t="s">
        <v>113</v>
      </c>
      <c r="B38" s="90">
        <f ca="1">B37/B29</f>
        <v>65.563060147200773</v>
      </c>
      <c r="C38" s="90">
        <f t="shared" ref="C38:J38" ca="1" si="9">C37/C29</f>
        <v>132.3150647200772</v>
      </c>
      <c r="D38" s="90">
        <f t="shared" ca="1" si="9"/>
        <v>189.12201815878379</v>
      </c>
      <c r="E38" s="90">
        <f t="shared" ca="1" si="9"/>
        <v>271.08541320463326</v>
      </c>
      <c r="F38" s="90">
        <f t="shared" ca="1" si="9"/>
        <v>336.29838118725871</v>
      </c>
      <c r="G38" s="90">
        <f t="shared" ca="1" si="9"/>
        <v>416.40839186293442</v>
      </c>
      <c r="H38" s="90">
        <f t="shared" ca="1" si="9"/>
        <v>518.53694348455599</v>
      </c>
      <c r="I38" s="90">
        <f t="shared" ca="1" si="9"/>
        <v>656.73842388996138</v>
      </c>
      <c r="J38" s="90">
        <f t="shared" ca="1" si="9"/>
        <v>831.01283307915071</v>
      </c>
      <c r="K38" s="80">
        <f t="shared" ref="K38:P38" ca="1" si="10">K37/K28</f>
        <v>273.1428701254826</v>
      </c>
      <c r="L38" s="80">
        <f t="shared" ca="1" si="10"/>
        <v>343.41480931467186</v>
      </c>
      <c r="M38" s="80">
        <f t="shared" ca="1" si="10"/>
        <v>417.59074512548267</v>
      </c>
      <c r="N38" s="80">
        <f t="shared" ca="1" si="10"/>
        <v>516.75225931467185</v>
      </c>
      <c r="O38" s="80">
        <f t="shared" ca="1" si="10"/>
        <v>658.8577363416988</v>
      </c>
      <c r="P38" s="80">
        <f t="shared" ca="1" si="10"/>
        <v>824.38719309845555</v>
      </c>
      <c r="Q38" s="79">
        <f t="shared" ref="Q38:S38" ca="1" si="11">Q37/Q28</f>
        <v>298.05036857142858</v>
      </c>
      <c r="R38" s="79">
        <f t="shared" ca="1" si="11"/>
        <v>340.68201167953674</v>
      </c>
      <c r="S38" s="79">
        <f t="shared" ca="1" si="11"/>
        <v>413.29634884169889</v>
      </c>
    </row>
    <row r="39" spans="1:19">
      <c r="A39" t="s">
        <v>114</v>
      </c>
      <c r="B39" s="90">
        <f ca="1">B37/B31</f>
        <v>10.689629371826214</v>
      </c>
      <c r="C39" s="90">
        <f t="shared" ref="C39:J39" ca="1" si="12">C37/C31</f>
        <v>7.0380353574509149</v>
      </c>
      <c r="D39" s="90">
        <f t="shared" ca="1" si="12"/>
        <v>6.5667367416244371</v>
      </c>
      <c r="E39" s="90">
        <f t="shared" ca="1" si="12"/>
        <v>5.4654317178353473</v>
      </c>
      <c r="F39" s="90">
        <f t="shared" ca="1" si="12"/>
        <v>5.0344069040008792</v>
      </c>
      <c r="G39" s="90">
        <f t="shared" ca="1" si="12"/>
        <v>4.5658814897251583</v>
      </c>
      <c r="H39" s="90">
        <f t="shared" ca="1" si="12"/>
        <v>4.3211411957046337</v>
      </c>
      <c r="I39" s="90">
        <f t="shared" ca="1" si="12"/>
        <v>4.1565723031010213</v>
      </c>
      <c r="J39" s="90">
        <f t="shared" ca="1" si="12"/>
        <v>4.0815954473435694</v>
      </c>
      <c r="K39" s="80">
        <f t="shared" ref="K39:P39" ca="1" si="13">K37/K30</f>
        <v>4.138528335234585</v>
      </c>
      <c r="L39" s="80">
        <f t="shared" ca="1" si="13"/>
        <v>3.7600161603796187</v>
      </c>
      <c r="M39" s="80">
        <f t="shared" ca="1" si="13"/>
        <v>3.5793492439327084</v>
      </c>
      <c r="N39" s="80">
        <f t="shared" ca="1" si="13"/>
        <v>3.4759120581704384</v>
      </c>
      <c r="O39" s="80">
        <f t="shared" ca="1" si="13"/>
        <v>3.4196768322233502</v>
      </c>
      <c r="P39" s="80">
        <f t="shared" ca="1" si="13"/>
        <v>3.425431550270591</v>
      </c>
      <c r="Q39" s="79">
        <f t="shared" ref="Q39:S39" ca="1" si="14">Q37/Q30</f>
        <v>3.0167041353383461</v>
      </c>
      <c r="R39" s="79">
        <f t="shared" ca="1" si="14"/>
        <v>2.8485118033406085</v>
      </c>
      <c r="S39" s="79">
        <f t="shared" ca="1" si="14"/>
        <v>2.6907314377714773</v>
      </c>
    </row>
    <row r="40" spans="1:19">
      <c r="A40" t="s">
        <v>541</v>
      </c>
      <c r="B40" s="93">
        <f t="shared" ref="B40:J40" ca="1" si="15">($B$21/B31)*B37</f>
        <v>60217.354658840028</v>
      </c>
      <c r="C40" s="93">
        <f t="shared" ca="1" si="15"/>
        <v>39647.012677360362</v>
      </c>
      <c r="D40" s="93">
        <f t="shared" ca="1" si="15"/>
        <v>36992.069749755858</v>
      </c>
      <c r="E40" s="93">
        <f t="shared" ca="1" si="15"/>
        <v>30788.143224495972</v>
      </c>
      <c r="F40" s="93">
        <f t="shared" ca="1" si="15"/>
        <v>28360.072691962949</v>
      </c>
      <c r="G40" s="93">
        <f t="shared" ca="1" si="15"/>
        <v>25720.751901994248</v>
      </c>
      <c r="H40" s="93">
        <f t="shared" ca="1" si="15"/>
        <v>24342.068640703124</v>
      </c>
      <c r="I40" s="93">
        <f t="shared" ca="1" si="15"/>
        <v>23415.010926443825</v>
      </c>
      <c r="J40" s="93">
        <f t="shared" ca="1" si="15"/>
        <v>22992.647553748164</v>
      </c>
      <c r="K40" s="87">
        <f t="shared" ref="K40:P40" ca="1" si="16">($B$21/K30)*K37</f>
        <v>23313.364744460221</v>
      </c>
      <c r="L40" s="87">
        <f t="shared" ca="1" si="16"/>
        <v>21181.111035458485</v>
      </c>
      <c r="M40" s="87">
        <f t="shared" ca="1" si="16"/>
        <v>20163.369128383929</v>
      </c>
      <c r="N40" s="87">
        <f t="shared" ca="1" si="16"/>
        <v>19580.681601688622</v>
      </c>
      <c r="O40" s="87">
        <f t="shared" ca="1" si="16"/>
        <v>19263.894515122189</v>
      </c>
      <c r="P40" s="87">
        <f t="shared" ca="1" si="16"/>
        <v>19296.312280561808</v>
      </c>
      <c r="Q40" s="86">
        <f t="shared" ref="Q40:S40" ca="1" si="17">($B$21/Q30)*Q37</f>
        <v>16993.848570394737</v>
      </c>
      <c r="R40" s="86">
        <f t="shared" ca="1" si="17"/>
        <v>16046.379116168482</v>
      </c>
      <c r="S40" s="86">
        <f t="shared" ca="1" si="17"/>
        <v>15157.562871826174</v>
      </c>
    </row>
    <row r="41" spans="1:19">
      <c r="A41" t="s">
        <v>543</v>
      </c>
      <c r="B41" s="90">
        <f t="shared" ref="B41:J41" ca="1" si="18">($B$21/B31)*B29</f>
        <v>918.46467391304361</v>
      </c>
      <c r="C41" s="90">
        <f t="shared" ca="1" si="18"/>
        <v>299.6409574468085</v>
      </c>
      <c r="D41" s="90">
        <f t="shared" ca="1" si="18"/>
        <v>195.59895833333331</v>
      </c>
      <c r="E41" s="90">
        <f t="shared" ca="1" si="18"/>
        <v>113.57358870967742</v>
      </c>
      <c r="F41" s="90">
        <f t="shared" ca="1" si="18"/>
        <v>84.330089820359277</v>
      </c>
      <c r="G41" s="90">
        <f t="shared" ca="1" si="18"/>
        <v>61.768092105263158</v>
      </c>
      <c r="H41" s="90">
        <f t="shared" ca="1" si="18"/>
        <v>46.943750000000001</v>
      </c>
      <c r="I41" s="90">
        <f t="shared" ca="1" si="18"/>
        <v>35.653481012658226</v>
      </c>
      <c r="J41" s="90">
        <f t="shared" ca="1" si="18"/>
        <v>27.668222003929273</v>
      </c>
      <c r="K41" s="80">
        <f t="shared" ref="K41:P41" ca="1" si="19">($B$21/K30)*K28</f>
        <v>85.35227272727272</v>
      </c>
      <c r="L41" s="80">
        <f t="shared" ca="1" si="19"/>
        <v>61.677919708029194</v>
      </c>
      <c r="M41" s="80">
        <f t="shared" ca="1" si="19"/>
        <v>48.284999999999997</v>
      </c>
      <c r="N41" s="80">
        <f t="shared" ca="1" si="19"/>
        <v>37.891816143497756</v>
      </c>
      <c r="O41" s="80">
        <f t="shared" ca="1" si="19"/>
        <v>29.238321799307961</v>
      </c>
      <c r="P41" s="80">
        <f t="shared" ca="1" si="19"/>
        <v>23.406855955678672</v>
      </c>
      <c r="Q41" s="79">
        <f t="shared" ref="Q41:S41" ca="1" si="20">($B$21/Q30)*Q28</f>
        <v>57.016700404858298</v>
      </c>
      <c r="R41" s="79">
        <f t="shared" ca="1" si="20"/>
        <v>47.100752508361204</v>
      </c>
      <c r="S41" s="79">
        <f t="shared" ca="1" si="20"/>
        <v>36.6748046875</v>
      </c>
    </row>
    <row r="43" spans="1:19">
      <c r="A43" s="14" t="s">
        <v>111</v>
      </c>
      <c r="B43" s="14"/>
      <c r="C43" s="14"/>
      <c r="D43" s="14"/>
      <c r="E43" s="14"/>
      <c r="F43"/>
      <c r="G43"/>
    </row>
    <row r="44" spans="1:19">
      <c r="A44" s="14" t="s">
        <v>105</v>
      </c>
    </row>
    <row r="45" spans="1:19">
      <c r="A45" s="14" t="s">
        <v>109</v>
      </c>
    </row>
    <row r="46" spans="1:19">
      <c r="A46" s="14" t="s">
        <v>542</v>
      </c>
    </row>
    <row r="47" spans="1:19">
      <c r="A47" s="14" t="s">
        <v>108</v>
      </c>
    </row>
    <row r="48" spans="1:19">
      <c r="A48" s="14" t="s">
        <v>540</v>
      </c>
    </row>
    <row r="49" spans="1:1">
      <c r="A49" s="14" t="s">
        <v>538</v>
      </c>
    </row>
    <row r="50" spans="1:1">
      <c r="A50" s="14" t="s">
        <v>106</v>
      </c>
    </row>
    <row r="51" spans="1:1">
      <c r="A51" s="14" t="s">
        <v>107</v>
      </c>
    </row>
    <row r="52" spans="1:1">
      <c r="A52" s="14" t="s">
        <v>110</v>
      </c>
    </row>
    <row r="53" spans="1:1">
      <c r="A53" s="14" t="s">
        <v>120</v>
      </c>
    </row>
    <row r="54" spans="1:1">
      <c r="A54" s="14" t="s">
        <v>539</v>
      </c>
    </row>
    <row r="55" spans="1:1">
      <c r="A55" s="14" t="s">
        <v>113</v>
      </c>
    </row>
    <row r="56" spans="1:1">
      <c r="A56" s="14" t="s">
        <v>114</v>
      </c>
    </row>
    <row r="57" spans="1:1">
      <c r="A57" s="14" t="s">
        <v>548</v>
      </c>
    </row>
    <row r="58" spans="1:1">
      <c r="A58" s="14" t="s">
        <v>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8" sqref="C8"/>
    </sheetView>
  </sheetViews>
  <sheetFormatPr defaultRowHeight="14.4"/>
  <cols>
    <col min="1" max="1" width="9.5546875" customWidth="1"/>
    <col min="2" max="2" width="11.44140625" customWidth="1"/>
    <col min="3" max="3" width="16.21875" customWidth="1"/>
    <col min="4" max="4" width="11.77734375" customWidth="1"/>
  </cols>
  <sheetData>
    <row r="1" spans="1:4">
      <c r="B1" t="s">
        <v>558</v>
      </c>
      <c r="C1" t="s">
        <v>559</v>
      </c>
      <c r="D1" t="s">
        <v>556</v>
      </c>
    </row>
    <row r="2" spans="1:4">
      <c r="A2" t="s">
        <v>560</v>
      </c>
      <c r="B2" t="s">
        <v>561</v>
      </c>
      <c r="C2" t="s">
        <v>562</v>
      </c>
      <c r="D2" t="s">
        <v>556</v>
      </c>
    </row>
    <row r="3" spans="1:4">
      <c r="A3" t="s">
        <v>5</v>
      </c>
      <c r="B3" s="88">
        <f>INT(ISNUMBER(SEARCH(B$2,Equipset!$B2)))</f>
        <v>0</v>
      </c>
      <c r="C3" s="88">
        <f>INT(ISNUMBER(SEARCH(C$2,Equipset!$B2)))</f>
        <v>0</v>
      </c>
      <c r="D3" s="88">
        <f>INT(ISNUMBER(SEARCH(D$2,Equipset!$B2)))</f>
        <v>1</v>
      </c>
    </row>
    <row r="4" spans="1:4">
      <c r="A4" t="s">
        <v>6</v>
      </c>
      <c r="B4" s="88">
        <f>INT(ISNUMBER(SEARCH(B$2,Equipset!$B3)))</f>
        <v>0</v>
      </c>
      <c r="C4" s="88">
        <f>INT(ISNUMBER(SEARCH(C$2,Equipset!$B3)))</f>
        <v>0</v>
      </c>
      <c r="D4" s="88">
        <f>INT(ISNUMBER(SEARCH(D$2,Equipset!$B3)))</f>
        <v>0</v>
      </c>
    </row>
    <row r="5" spans="1:4">
      <c r="A5" t="s">
        <v>83</v>
      </c>
      <c r="B5" s="88">
        <f>INT(ISNUMBER(SEARCH(B$2,Equipset!$B4)))</f>
        <v>0</v>
      </c>
      <c r="C5" s="88">
        <f>INT(ISNUMBER(SEARCH(C$2,Equipset!$B4)))</f>
        <v>0</v>
      </c>
      <c r="D5" s="88">
        <f>INT(ISNUMBER(SEARCH(D$2,Equipset!$B4)))</f>
        <v>1</v>
      </c>
    </row>
    <row r="6" spans="1:4">
      <c r="A6" t="s">
        <v>16</v>
      </c>
      <c r="B6" s="88">
        <f>INT(ISNUMBER(SEARCH(B$2,Equipset!$B5)))</f>
        <v>0</v>
      </c>
      <c r="C6" s="88">
        <f>INT(ISNUMBER(SEARCH(C$2,Equipset!$B5)))</f>
        <v>0</v>
      </c>
      <c r="D6" s="88">
        <f>INT(ISNUMBER(SEARCH(D$2,Equipset!$B5)))</f>
        <v>0</v>
      </c>
    </row>
    <row r="7" spans="1:4">
      <c r="A7" t="s">
        <v>8</v>
      </c>
      <c r="B7" s="88">
        <f>INT(ISNUMBER(SEARCH(B$2,Equipset!$B6)))</f>
        <v>0</v>
      </c>
      <c r="C7" s="88">
        <f>INT(ISNUMBER(SEARCH(C$2,Equipset!$B6)))</f>
        <v>1</v>
      </c>
      <c r="D7" s="88">
        <f>INT(ISNUMBER(SEARCH(D$2,Equipset!$B6)))</f>
        <v>0</v>
      </c>
    </row>
    <row r="8" spans="1:4">
      <c r="A8" t="s">
        <v>9</v>
      </c>
      <c r="B8" s="88">
        <f>INT(ISNUMBER(SEARCH(B$2,Equipset!$B7)))</f>
        <v>0</v>
      </c>
      <c r="C8" s="88">
        <f>INT(ISNUMBER(SEARCH(C$2,Equipset!$B7)))</f>
        <v>1</v>
      </c>
      <c r="D8" s="88">
        <f>INT(ISNUMBER(SEARCH(D$2,Equipset!$B7)))</f>
        <v>0</v>
      </c>
    </row>
    <row r="9" spans="1:4">
      <c r="A9" t="s">
        <v>91</v>
      </c>
      <c r="B9" s="88">
        <f>INT(ISNUMBER(SEARCH(B$2,Equipset!$B8)))</f>
        <v>0</v>
      </c>
      <c r="C9" s="88">
        <f>INT(ISNUMBER(SEARCH(C$2,Equipset!$B8)))</f>
        <v>0</v>
      </c>
      <c r="D9" s="88">
        <f>INT(ISNUMBER(SEARCH(D$2,Equipset!$B8)))</f>
        <v>0</v>
      </c>
    </row>
    <row r="10" spans="1:4">
      <c r="A10" t="s">
        <v>62</v>
      </c>
      <c r="B10" s="88">
        <f>INT(ISNUMBER(SEARCH(B$2,Equipset!$B9)))</f>
        <v>0</v>
      </c>
      <c r="C10" s="88">
        <f>INT(ISNUMBER(SEARCH(C$2,Equipset!$B9)))</f>
        <v>0</v>
      </c>
      <c r="D10" s="88">
        <f>INT(ISNUMBER(SEARCH(D$2,Equipset!$B9)))</f>
        <v>1</v>
      </c>
    </row>
    <row r="11" spans="1:4">
      <c r="A11" t="s">
        <v>11</v>
      </c>
      <c r="B11" s="88">
        <f>INT(ISNUMBER(SEARCH(B$2,Equipset!$B10)))</f>
        <v>0</v>
      </c>
      <c r="C11" s="88">
        <f>INT(ISNUMBER(SEARCH(C$2,Equipset!$B10)))</f>
        <v>0</v>
      </c>
      <c r="D11" s="88">
        <f>INT(ISNUMBER(SEARCH(D$2,Equipset!$B10)))</f>
        <v>0</v>
      </c>
    </row>
    <row r="12" spans="1:4">
      <c r="A12" t="s">
        <v>121</v>
      </c>
      <c r="B12" s="88">
        <f>INT(ISNUMBER(SEARCH(B$2,Equipset!$B11)))</f>
        <v>0</v>
      </c>
      <c r="C12" s="88">
        <f>INT(ISNUMBER(SEARCH(C$2,Equipset!$B11)))</f>
        <v>0</v>
      </c>
      <c r="D12" s="88">
        <f>INT(ISNUMBER(SEARCH(D$2,Equipset!$B11)))</f>
        <v>0</v>
      </c>
    </row>
    <row r="13" spans="1:4">
      <c r="A13" t="s">
        <v>36</v>
      </c>
      <c r="B13" s="88">
        <f>INT(ISNUMBER(SEARCH(B$2,Equipset!$B12)))</f>
        <v>0</v>
      </c>
      <c r="C13" s="88">
        <f>INT(ISNUMBER(SEARCH(C$2,Equipset!$B12)))</f>
        <v>0</v>
      </c>
      <c r="D13" s="88">
        <f>INT(ISNUMBER(SEARCH(D$2,Equipset!$B12)))</f>
        <v>0</v>
      </c>
    </row>
    <row r="14" spans="1:4">
      <c r="A14" t="s">
        <v>36</v>
      </c>
      <c r="B14" s="88">
        <f>INT(ISNUMBER(SEARCH(B$2,Equipset!$B13)))</f>
        <v>0</v>
      </c>
      <c r="C14" s="88">
        <f>INT(ISNUMBER(SEARCH(C$2,Equipset!$B13)))</f>
        <v>0</v>
      </c>
      <c r="D14" s="88">
        <f>INT(ISNUMBER(SEARCH(D$2,Equipset!$B13)))</f>
        <v>0</v>
      </c>
    </row>
    <row r="15" spans="1:4">
      <c r="A15" t="s">
        <v>92</v>
      </c>
      <c r="B15" s="88">
        <f>INT(ISNUMBER(SEARCH(B$2,Equipset!$B14)))</f>
        <v>0</v>
      </c>
      <c r="C15" s="88">
        <f>INT(ISNUMBER(SEARCH(C$2,Equipset!$B14)))</f>
        <v>0</v>
      </c>
      <c r="D15" s="88">
        <f>INT(ISNUMBER(SEARCH(D$2,Equipset!$B14)))</f>
        <v>0</v>
      </c>
    </row>
    <row r="16" spans="1:4">
      <c r="A16" t="s">
        <v>92</v>
      </c>
      <c r="B16" s="88">
        <f>INT(ISNUMBER(SEARCH(B$2,Equipset!$B15)))</f>
        <v>0</v>
      </c>
      <c r="C16" s="88">
        <f>INT(ISNUMBER(SEARCH(C$2,Equipset!$B15)))</f>
        <v>0</v>
      </c>
      <c r="D16" s="88">
        <f>INT(ISNUMBER(SEARCH(D$2,Equipset!$B15)))</f>
        <v>0</v>
      </c>
    </row>
    <row r="17" spans="1:4">
      <c r="A17" t="s">
        <v>557</v>
      </c>
      <c r="B17">
        <f>SUM(B3:B16)</f>
        <v>0</v>
      </c>
      <c r="C17">
        <f t="shared" ref="C17:D17" si="0">SUM(C3:C16)</f>
        <v>2</v>
      </c>
      <c r="D17">
        <f t="shared" si="0"/>
        <v>3</v>
      </c>
    </row>
    <row r="19" spans="1:4">
      <c r="A19" t="s">
        <v>563</v>
      </c>
    </row>
    <row r="20" spans="1:4">
      <c r="A20" t="s">
        <v>556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D1" zoomScaleNormal="100" workbookViewId="0">
      <selection activeCell="O3" sqref="O3"/>
    </sheetView>
  </sheetViews>
  <sheetFormatPr defaultRowHeight="14.4"/>
  <cols>
    <col min="1" max="1" width="13.21875" customWidth="1"/>
    <col min="2" max="2" width="14.44140625" customWidth="1"/>
    <col min="3" max="3" width="13.109375" customWidth="1"/>
    <col min="4" max="4" width="12.5546875" customWidth="1"/>
    <col min="5" max="5" width="12.44140625" customWidth="1"/>
    <col min="6" max="6" width="11.44140625" customWidth="1"/>
    <col min="7" max="7" width="13.44140625" customWidth="1"/>
    <col min="8" max="8" width="13.6640625" customWidth="1"/>
    <col min="9" max="9" width="13.5546875" customWidth="1"/>
    <col min="10" max="10" width="13.21875" bestFit="1" customWidth="1"/>
    <col min="11" max="11" width="14.5546875" customWidth="1"/>
    <col min="12" max="12" width="15" customWidth="1"/>
    <col min="13" max="13" width="16.44140625" customWidth="1"/>
    <col min="14" max="14" width="12.33203125" customWidth="1"/>
    <col min="15" max="15" width="11.109375" customWidth="1"/>
    <col min="18" max="18" width="12.21875" customWidth="1"/>
  </cols>
  <sheetData>
    <row r="1" spans="1:15" ht="15" customHeight="1">
      <c r="A1" s="2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62</v>
      </c>
      <c r="G1" s="2" t="s">
        <v>11</v>
      </c>
      <c r="H1" s="2" t="s">
        <v>12</v>
      </c>
      <c r="I1" s="2" t="s">
        <v>6</v>
      </c>
      <c r="J1" s="2" t="s">
        <v>16</v>
      </c>
      <c r="K1" s="2" t="s">
        <v>36</v>
      </c>
      <c r="L1" s="2" t="s">
        <v>56</v>
      </c>
      <c r="M1" s="2" t="s">
        <v>48</v>
      </c>
      <c r="N1" s="2" t="s">
        <v>49</v>
      </c>
      <c r="O1" s="2" t="s">
        <v>50</v>
      </c>
    </row>
    <row r="2" spans="1:15" ht="46.8">
      <c r="A2" s="3" t="s">
        <v>81</v>
      </c>
      <c r="B2" s="3" t="s">
        <v>76</v>
      </c>
      <c r="C2" s="3" t="s">
        <v>74</v>
      </c>
      <c r="D2" s="8" t="s">
        <v>69</v>
      </c>
      <c r="E2" s="3" t="s">
        <v>20</v>
      </c>
      <c r="F2" s="3" t="s">
        <v>63</v>
      </c>
      <c r="G2" s="3" t="s">
        <v>58</v>
      </c>
      <c r="H2" s="3" t="s">
        <v>57</v>
      </c>
      <c r="I2" s="3" t="s">
        <v>42</v>
      </c>
      <c r="J2" s="3" t="s">
        <v>47</v>
      </c>
      <c r="K2" s="3" t="s">
        <v>38</v>
      </c>
      <c r="L2" s="3" t="s">
        <v>37</v>
      </c>
      <c r="M2" s="3" t="s">
        <v>53</v>
      </c>
      <c r="N2" s="3" t="s">
        <v>51</v>
      </c>
      <c r="O2" s="3" t="s">
        <v>88</v>
      </c>
    </row>
    <row r="3" spans="1:15" ht="46.8">
      <c r="A3" s="3" t="s">
        <v>82</v>
      </c>
      <c r="B3" s="3" t="s">
        <v>77</v>
      </c>
      <c r="C3" s="8" t="s">
        <v>75</v>
      </c>
      <c r="D3" s="3" t="s">
        <v>70</v>
      </c>
      <c r="E3" s="3" t="s">
        <v>66</v>
      </c>
      <c r="F3" s="3" t="s">
        <v>65</v>
      </c>
      <c r="G3" s="3" t="s">
        <v>60</v>
      </c>
      <c r="H3" s="3" t="s">
        <v>23</v>
      </c>
      <c r="I3" s="3" t="s">
        <v>43</v>
      </c>
      <c r="J3" s="3" t="s">
        <v>17</v>
      </c>
      <c r="K3" s="3" t="s">
        <v>39</v>
      </c>
      <c r="L3" s="3" t="s">
        <v>95</v>
      </c>
      <c r="M3" s="3" t="s">
        <v>54</v>
      </c>
      <c r="N3" s="3" t="s">
        <v>52</v>
      </c>
      <c r="O3" s="3" t="s">
        <v>253</v>
      </c>
    </row>
    <row r="4" spans="1:15" ht="46.8">
      <c r="A4" s="3" t="s">
        <v>13</v>
      </c>
      <c r="B4" s="3" t="s">
        <v>79</v>
      </c>
      <c r="C4" s="3" t="s">
        <v>18</v>
      </c>
      <c r="D4" s="3" t="s">
        <v>68</v>
      </c>
      <c r="E4" s="3" t="s">
        <v>141</v>
      </c>
      <c r="F4" s="8" t="s">
        <v>145</v>
      </c>
      <c r="G4" s="3" t="s">
        <v>61</v>
      </c>
      <c r="H4" s="3" t="s">
        <v>143</v>
      </c>
      <c r="I4" s="3" t="s">
        <v>44</v>
      </c>
      <c r="J4" s="8" t="s">
        <v>46</v>
      </c>
      <c r="K4" s="3" t="s">
        <v>40</v>
      </c>
      <c r="L4" s="3" t="s">
        <v>26</v>
      </c>
      <c r="M4" s="3" t="s">
        <v>55</v>
      </c>
      <c r="N4" s="3" t="s">
        <v>87</v>
      </c>
      <c r="O4" s="9"/>
    </row>
    <row r="5" spans="1:15" ht="46.8">
      <c r="A5" s="3" t="s">
        <v>202</v>
      </c>
      <c r="B5" s="3" t="s">
        <v>15</v>
      </c>
      <c r="C5" s="3" t="s">
        <v>72</v>
      </c>
      <c r="D5" s="3" t="s">
        <v>149</v>
      </c>
      <c r="E5" s="3" t="s">
        <v>142</v>
      </c>
      <c r="F5" s="9"/>
      <c r="G5" s="3" t="s">
        <v>22</v>
      </c>
      <c r="H5" s="8" t="s">
        <v>144</v>
      </c>
      <c r="I5" s="3" t="s">
        <v>45</v>
      </c>
      <c r="J5" s="26" t="s">
        <v>147</v>
      </c>
      <c r="K5" s="3" t="s">
        <v>93</v>
      </c>
      <c r="L5" s="3" t="s">
        <v>27</v>
      </c>
      <c r="M5" s="3" t="s">
        <v>89</v>
      </c>
      <c r="N5" s="3" t="s">
        <v>193</v>
      </c>
      <c r="O5" s="9"/>
    </row>
    <row r="6" spans="1:15" ht="46.8">
      <c r="A6" s="10" t="s">
        <v>80</v>
      </c>
      <c r="B6" s="10" t="s">
        <v>78</v>
      </c>
      <c r="C6" s="10" t="s">
        <v>73</v>
      </c>
      <c r="D6" s="10" t="s">
        <v>71</v>
      </c>
      <c r="E6" s="10" t="s">
        <v>67</v>
      </c>
      <c r="F6" s="10" t="s">
        <v>64</v>
      </c>
      <c r="G6" s="10" t="s">
        <v>59</v>
      </c>
      <c r="H6" s="10" t="s">
        <v>84</v>
      </c>
      <c r="I6" s="8" t="s">
        <v>14</v>
      </c>
      <c r="J6" s="26" t="s">
        <v>148</v>
      </c>
      <c r="K6" s="3" t="s">
        <v>41</v>
      </c>
      <c r="L6" s="3" t="s">
        <v>136</v>
      </c>
      <c r="M6" s="3" t="s">
        <v>86</v>
      </c>
      <c r="N6" s="3" t="s">
        <v>213</v>
      </c>
      <c r="O6" s="9"/>
    </row>
    <row r="7" spans="1:15" ht="46.8">
      <c r="A7" s="3" t="s">
        <v>234</v>
      </c>
      <c r="B7" s="8" t="s">
        <v>146</v>
      </c>
      <c r="C7" s="12" t="s">
        <v>85</v>
      </c>
      <c r="D7" s="12" t="s">
        <v>19</v>
      </c>
      <c r="E7" s="3" t="s">
        <v>226</v>
      </c>
      <c r="F7" s="12" t="s">
        <v>21</v>
      </c>
      <c r="G7" s="3" t="s">
        <v>150</v>
      </c>
      <c r="H7" s="3" t="s">
        <v>206</v>
      </c>
      <c r="I7" s="3" t="s">
        <v>132</v>
      </c>
      <c r="J7" s="3" t="s">
        <v>180</v>
      </c>
      <c r="K7" s="3" t="s">
        <v>24</v>
      </c>
      <c r="L7" s="3" t="s">
        <v>137</v>
      </c>
      <c r="M7" s="3" t="s">
        <v>200</v>
      </c>
      <c r="N7" s="3" t="s">
        <v>216</v>
      </c>
      <c r="O7" s="9"/>
    </row>
    <row r="8" spans="1:15" ht="46.8">
      <c r="A8" s="13" t="s">
        <v>29</v>
      </c>
      <c r="B8" s="13" t="s">
        <v>30</v>
      </c>
      <c r="C8" s="13" t="s">
        <v>31</v>
      </c>
      <c r="D8" s="13" t="s">
        <v>32</v>
      </c>
      <c r="E8" s="13" t="s">
        <v>33</v>
      </c>
      <c r="F8" s="13" t="s">
        <v>34</v>
      </c>
      <c r="G8" s="13" t="s">
        <v>35</v>
      </c>
      <c r="H8" s="13" t="s">
        <v>28</v>
      </c>
      <c r="I8" s="3" t="s">
        <v>178</v>
      </c>
      <c r="J8" s="3" t="s">
        <v>194</v>
      </c>
      <c r="K8" s="11" t="s">
        <v>25</v>
      </c>
      <c r="L8" s="3" t="s">
        <v>138</v>
      </c>
      <c r="M8" s="3" t="s">
        <v>212</v>
      </c>
      <c r="N8" s="3" t="s">
        <v>223</v>
      </c>
      <c r="O8" s="9"/>
    </row>
    <row r="9" spans="1:15" ht="46.8">
      <c r="A9" s="3" t="s">
        <v>238</v>
      </c>
      <c r="B9" s="3" t="s">
        <v>159</v>
      </c>
      <c r="C9" s="3" t="s">
        <v>140</v>
      </c>
      <c r="D9" s="3" t="s">
        <v>205</v>
      </c>
      <c r="E9" s="3" t="s">
        <v>199</v>
      </c>
      <c r="F9" s="3" t="s">
        <v>201</v>
      </c>
      <c r="G9" s="33" t="s">
        <v>179</v>
      </c>
      <c r="H9" s="3" t="s">
        <v>209</v>
      </c>
      <c r="I9" s="3" t="s">
        <v>250</v>
      </c>
      <c r="J9" s="3" t="s">
        <v>195</v>
      </c>
      <c r="K9" s="3" t="s">
        <v>133</v>
      </c>
      <c r="L9" s="3" t="s">
        <v>139</v>
      </c>
      <c r="M9" s="3" t="s">
        <v>215</v>
      </c>
      <c r="N9" s="3" t="s">
        <v>244</v>
      </c>
      <c r="O9" s="3"/>
    </row>
    <row r="10" spans="1:15" ht="62.4">
      <c r="A10" s="3" t="s">
        <v>239</v>
      </c>
      <c r="B10" s="3" t="s">
        <v>183</v>
      </c>
      <c r="C10" s="3" t="s">
        <v>196</v>
      </c>
      <c r="D10" s="3" t="s">
        <v>221</v>
      </c>
      <c r="E10" s="3" t="s">
        <v>217</v>
      </c>
      <c r="F10" s="3"/>
      <c r="G10" s="3" t="s">
        <v>181</v>
      </c>
      <c r="H10" s="3" t="s">
        <v>177</v>
      </c>
      <c r="I10" s="3" t="s">
        <v>281</v>
      </c>
      <c r="J10" s="3" t="s">
        <v>241</v>
      </c>
      <c r="K10" s="3" t="s">
        <v>134</v>
      </c>
      <c r="L10" s="3" t="s">
        <v>208</v>
      </c>
      <c r="M10" s="3" t="s">
        <v>243</v>
      </c>
      <c r="N10" s="3" t="s">
        <v>247</v>
      </c>
      <c r="O10" s="3"/>
    </row>
    <row r="11" spans="1:15" ht="46.8">
      <c r="A11" s="3" t="s">
        <v>246</v>
      </c>
      <c r="B11" s="3" t="s">
        <v>192</v>
      </c>
      <c r="C11" s="3" t="s">
        <v>272</v>
      </c>
      <c r="D11" s="3" t="s">
        <v>163</v>
      </c>
      <c r="E11" s="3" t="s">
        <v>224</v>
      </c>
      <c r="F11" s="3" t="s">
        <v>232</v>
      </c>
      <c r="G11" s="3" t="s">
        <v>182</v>
      </c>
      <c r="H11" s="3" t="s">
        <v>211</v>
      </c>
      <c r="I11" s="3" t="s">
        <v>292</v>
      </c>
      <c r="J11" s="3" t="s">
        <v>256</v>
      </c>
      <c r="K11" s="3" t="s">
        <v>135</v>
      </c>
      <c r="L11" s="3" t="s">
        <v>210</v>
      </c>
      <c r="M11" s="3" t="s">
        <v>252</v>
      </c>
      <c r="N11" s="3" t="s">
        <v>268</v>
      </c>
      <c r="O11" s="3"/>
    </row>
    <row r="12" spans="1:15" ht="46.8">
      <c r="A12" s="33" t="s">
        <v>264</v>
      </c>
      <c r="B12" s="33" t="s">
        <v>197</v>
      </c>
      <c r="C12" s="33" t="s">
        <v>161</v>
      </c>
      <c r="D12" s="33" t="s">
        <v>229</v>
      </c>
      <c r="E12" s="3" t="s">
        <v>227</v>
      </c>
      <c r="F12" s="3" t="s">
        <v>233</v>
      </c>
      <c r="G12" s="33" t="s">
        <v>198</v>
      </c>
      <c r="H12" s="3" t="s">
        <v>220</v>
      </c>
      <c r="I12" s="33" t="s">
        <v>294</v>
      </c>
      <c r="J12" s="33" t="s">
        <v>273</v>
      </c>
      <c r="K12" s="33" t="s">
        <v>335</v>
      </c>
      <c r="L12" s="33" t="s">
        <v>231</v>
      </c>
      <c r="M12" s="3" t="s">
        <v>254</v>
      </c>
      <c r="N12" s="3" t="s">
        <v>284</v>
      </c>
    </row>
    <row r="13" spans="1:15" ht="46.8">
      <c r="A13" s="33" t="s">
        <v>267</v>
      </c>
      <c r="B13" s="33" t="s">
        <v>204</v>
      </c>
      <c r="C13" s="33" t="s">
        <v>277</v>
      </c>
      <c r="D13" s="33" t="s">
        <v>255</v>
      </c>
      <c r="E13" s="3" t="s">
        <v>251</v>
      </c>
      <c r="F13" s="3" t="s">
        <v>237</v>
      </c>
      <c r="G13" s="33" t="s">
        <v>203</v>
      </c>
      <c r="H13" s="3" t="s">
        <v>235</v>
      </c>
      <c r="I13" s="33" t="s">
        <v>298</v>
      </c>
      <c r="J13" s="33" t="s">
        <v>288</v>
      </c>
      <c r="K13" s="33" t="s">
        <v>336</v>
      </c>
      <c r="L13" s="33" t="s">
        <v>248</v>
      </c>
      <c r="M13" s="3" t="s">
        <v>269</v>
      </c>
      <c r="N13" s="3" t="s">
        <v>291</v>
      </c>
    </row>
    <row r="14" spans="1:15" ht="46.8">
      <c r="A14" s="33" t="s">
        <v>279</v>
      </c>
      <c r="B14" s="33" t="s">
        <v>225</v>
      </c>
      <c r="C14" s="33" t="s">
        <v>300</v>
      </c>
      <c r="D14" s="33" t="s">
        <v>257</v>
      </c>
      <c r="E14" s="3" t="s">
        <v>259</v>
      </c>
      <c r="F14" s="3"/>
      <c r="G14" s="33" t="s">
        <v>207</v>
      </c>
      <c r="H14" s="3" t="s">
        <v>236</v>
      </c>
      <c r="I14" s="33" t="s">
        <v>315</v>
      </c>
      <c r="J14" s="33" t="s">
        <v>317</v>
      </c>
      <c r="K14" s="33" t="s">
        <v>338</v>
      </c>
      <c r="L14" s="33" t="s">
        <v>285</v>
      </c>
      <c r="M14" s="3" t="s">
        <v>287</v>
      </c>
      <c r="N14" s="3" t="s">
        <v>297</v>
      </c>
    </row>
    <row r="15" spans="1:15" ht="46.8">
      <c r="A15" s="33" t="s">
        <v>327</v>
      </c>
      <c r="B15" s="33" t="s">
        <v>275</v>
      </c>
      <c r="C15" s="33" t="s">
        <v>331</v>
      </c>
      <c r="D15" s="33" t="s">
        <v>265</v>
      </c>
      <c r="E15" s="3" t="s">
        <v>260</v>
      </c>
      <c r="F15" s="3" t="s">
        <v>258</v>
      </c>
      <c r="G15" s="33" t="s">
        <v>218</v>
      </c>
      <c r="H15" s="3" t="s">
        <v>249</v>
      </c>
      <c r="I15" s="33" t="s">
        <v>319</v>
      </c>
      <c r="J15" s="33" t="s">
        <v>328</v>
      </c>
      <c r="K15" s="33" t="s">
        <v>339</v>
      </c>
      <c r="M15" s="3" t="s">
        <v>295</v>
      </c>
      <c r="N15" s="3" t="s">
        <v>303</v>
      </c>
    </row>
    <row r="16" spans="1:15" ht="46.8">
      <c r="A16" s="33" t="s">
        <v>340</v>
      </c>
      <c r="B16" s="33" t="s">
        <v>283</v>
      </c>
      <c r="C16" s="33" t="s">
        <v>214</v>
      </c>
      <c r="D16" s="33" t="s">
        <v>329</v>
      </c>
      <c r="E16" s="3" t="s">
        <v>261</v>
      </c>
      <c r="F16" s="3" t="s">
        <v>262</v>
      </c>
      <c r="G16" s="33" t="s">
        <v>219</v>
      </c>
      <c r="H16" s="3" t="s">
        <v>263</v>
      </c>
      <c r="I16" s="33" t="s">
        <v>321</v>
      </c>
      <c r="K16" s="33" t="s">
        <v>164</v>
      </c>
      <c r="M16" s="3" t="s">
        <v>342</v>
      </c>
      <c r="N16" s="3" t="s">
        <v>316</v>
      </c>
    </row>
    <row r="17" spans="2:14" ht="46.8">
      <c r="B17" s="33" t="s">
        <v>290</v>
      </c>
      <c r="E17" s="3" t="s">
        <v>271</v>
      </c>
      <c r="F17" s="3" t="s">
        <v>274</v>
      </c>
      <c r="G17" s="33" t="s">
        <v>228</v>
      </c>
      <c r="H17" s="3" t="s">
        <v>307</v>
      </c>
      <c r="I17" s="33" t="s">
        <v>324</v>
      </c>
      <c r="K17" s="33" t="s">
        <v>230</v>
      </c>
      <c r="M17" s="33" t="s">
        <v>343</v>
      </c>
      <c r="N17" s="33" t="s">
        <v>334</v>
      </c>
    </row>
    <row r="18" spans="2:14" ht="46.8">
      <c r="B18" s="33" t="s">
        <v>296</v>
      </c>
      <c r="E18" s="3" t="s">
        <v>301</v>
      </c>
      <c r="F18" s="3" t="s">
        <v>282</v>
      </c>
      <c r="G18" s="33" t="s">
        <v>240</v>
      </c>
      <c r="H18" s="3" t="s">
        <v>310</v>
      </c>
      <c r="I18" s="33" t="s">
        <v>191</v>
      </c>
      <c r="K18" s="33" t="s">
        <v>245</v>
      </c>
      <c r="N18" s="33" t="s">
        <v>190</v>
      </c>
    </row>
    <row r="19" spans="2:14" ht="46.8">
      <c r="B19" s="33" t="s">
        <v>302</v>
      </c>
      <c r="E19" s="3" t="s">
        <v>323</v>
      </c>
      <c r="F19" s="3" t="s">
        <v>289</v>
      </c>
      <c r="G19" s="33" t="s">
        <v>242</v>
      </c>
      <c r="H19" s="3" t="s">
        <v>322</v>
      </c>
      <c r="K19" s="33" t="s">
        <v>280</v>
      </c>
    </row>
    <row r="20" spans="2:14" ht="31.2">
      <c r="B20" s="33" t="s">
        <v>305</v>
      </c>
      <c r="E20" s="3" t="s">
        <v>332</v>
      </c>
      <c r="F20" s="3" t="s">
        <v>313</v>
      </c>
      <c r="G20" s="33" t="s">
        <v>266</v>
      </c>
      <c r="H20" s="3" t="s">
        <v>337</v>
      </c>
      <c r="K20" s="33" t="s">
        <v>286</v>
      </c>
    </row>
    <row r="21" spans="2:14" ht="31.2">
      <c r="B21" s="33" t="s">
        <v>306</v>
      </c>
      <c r="E21" s="3" t="s">
        <v>341</v>
      </c>
      <c r="F21" s="3" t="s">
        <v>325</v>
      </c>
      <c r="G21" s="33" t="s">
        <v>270</v>
      </c>
      <c r="H21" s="3" t="s">
        <v>326</v>
      </c>
      <c r="K21" s="33" t="s">
        <v>293</v>
      </c>
    </row>
    <row r="22" spans="2:14" ht="46.8">
      <c r="B22" s="33" t="s">
        <v>314</v>
      </c>
      <c r="F22" s="3"/>
      <c r="G22" s="33" t="s">
        <v>276</v>
      </c>
      <c r="K22" s="33" t="s">
        <v>304</v>
      </c>
    </row>
    <row r="23" spans="2:14" ht="62.4">
      <c r="B23" s="33" t="s">
        <v>318</v>
      </c>
      <c r="F23" s="3"/>
      <c r="G23" s="33" t="s">
        <v>278</v>
      </c>
      <c r="K23" s="33" t="s">
        <v>311</v>
      </c>
    </row>
    <row r="24" spans="2:14" ht="31.2">
      <c r="B24" s="33" t="s">
        <v>330</v>
      </c>
      <c r="G24" s="33" t="s">
        <v>299</v>
      </c>
      <c r="K24" s="33" t="s">
        <v>320</v>
      </c>
    </row>
    <row r="25" spans="2:14" ht="46.8">
      <c r="B25" s="3" t="s">
        <v>222</v>
      </c>
      <c r="G25" s="33" t="s">
        <v>308</v>
      </c>
      <c r="K25" s="33" t="s">
        <v>333</v>
      </c>
    </row>
    <row r="26" spans="2:14" ht="31.2">
      <c r="G26" s="33" t="s">
        <v>309</v>
      </c>
    </row>
    <row r="27" spans="2:14" ht="46.8">
      <c r="G27" s="33" t="s">
        <v>312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Itemstatlist</vt:lpstr>
      <vt:lpstr>Enchants</vt:lpstr>
      <vt:lpstr>Equipset</vt:lpstr>
      <vt:lpstr>Base Stats</vt:lpstr>
      <vt:lpstr>Sheet1</vt:lpstr>
      <vt:lpstr>Sets</vt:lpstr>
      <vt:lpstr>Itemchart</vt:lpstr>
      <vt:lpstr>Equipstat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Stealthmate</dc:creator>
  <cp:lastModifiedBy>Stealthmate</cp:lastModifiedBy>
  <cp:lastPrinted>2016-04-16T18:41:05Z</cp:lastPrinted>
  <dcterms:created xsi:type="dcterms:W3CDTF">2016-04-15T21:58:55Z</dcterms:created>
  <dcterms:modified xsi:type="dcterms:W3CDTF">2016-05-09T23:21:54Z</dcterms:modified>
</cp:coreProperties>
</file>