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BF39B9DA-5866-4F4D-9056-65213E31D25E}" xr6:coauthVersionLast="47" xr6:coauthVersionMax="47" xr10:uidLastSave="{00000000-0000-0000-0000-000000000000}"/>
  <bookViews>
    <workbookView xWindow="-108" yWindow="-108" windowWidth="23256" windowHeight="12456" firstSheet="8" activeTab="10" xr2:uid="{26D4546B-D2A1-4444-8EAF-A6228F96F0C1}"/>
  </bookViews>
  <sheets>
    <sheet name="Data" sheetId="1" r:id="rId1"/>
    <sheet name="Quick statistics" sheetId="2" r:id="rId2"/>
    <sheet name="Exploratory Data Analysis (EDA)" sheetId="3" r:id="rId3"/>
    <sheet name="Sales by country (with formulas" sheetId="4" r:id="rId4"/>
    <sheet name="Sales by country (with pivots)" sheetId="5" r:id="rId5"/>
    <sheet name="Top 5 products by $ per unit" sheetId="6" r:id="rId6"/>
    <sheet name="Are there any anomalies in the " sheetId="7" r:id="rId7"/>
    <sheet name="Best Sales person by country" sheetId="8" r:id="rId8"/>
    <sheet name="Profits by product (using produ" sheetId="10" r:id="rId9"/>
    <sheet name="Dynamic country-level Sales Rep" sheetId="11" r:id="rId10"/>
    <sheet name="Which products to discontinue " sheetId="12" r:id="rId11"/>
  </sheets>
  <definedNames>
    <definedName name="_xlnm._FilterDatabase" localSheetId="7" hidden="1">'Best Sales person by country'!#REF!</definedName>
    <definedName name="_xlnm._FilterDatabase" localSheetId="0" hidden="1">Data!$C$11:$G$11</definedName>
    <definedName name="_xlnm._FilterDatabase" localSheetId="9" hidden="1">'Dynamic country-level Sales Rep'!$T$3:$T$303</definedName>
    <definedName name="_xlnm._FilterDatabase" localSheetId="3" hidden="1">'Sales by country (with formulas'!$A$3:$D$9</definedName>
    <definedName name="_xlchart.v1.0" hidden="1">'Are there any anomalies in the '!$P$4</definedName>
    <definedName name="_xlchart.v1.1" hidden="1">'Are there any anomalies in the '!$P$5:$P$304</definedName>
    <definedName name="_xlchart.v1.2" hidden="1">'Are there any anomalies in the '!$N$5:$N$304</definedName>
    <definedName name="_xlchart.v1.3" hidden="1">'Are there any anomalies in the '!$P$4</definedName>
    <definedName name="_xlchart.v1.4" hidden="1">'Are there any anomalies in the '!$P$5:$P$304</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4" r:id="rId12"/>
    <pivotCache cacheId="48" r:id="rId13"/>
    <pivotCache cacheId="51" r:id="rId14"/>
    <pivotCache cacheId="73" r:id="rId15"/>
  </pivotCaches>
  <extLst>
    <ext xmlns:x14="http://schemas.microsoft.com/office/spreadsheetml/2009/9/main" uri="{876F7934-8845-4945-9796-88D515C7AA90}">
      <x14:pivotCaches>
        <pivotCache cacheId="47" r:id="rId16"/>
        <pivotCache cacheId="5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1" l="1"/>
  <c r="C11" i="11"/>
  <c r="G9" i="11" a="1"/>
  <c r="G9" i="11" s="1"/>
  <c r="I9" i="11" s="1" a="1"/>
  <c r="I9" i="11" s="1"/>
  <c r="E8" i="11"/>
  <c r="V4" i="11" a="1"/>
  <c r="V4" i="11" s="1"/>
  <c r="E11" i="11"/>
  <c r="E12" i="11"/>
  <c r="C14" i="11"/>
  <c r="E14" i="11"/>
  <c r="W4" i="11" a="1"/>
  <c r="W4" i="11" s="1"/>
  <c r="A4" i="4" a="1"/>
  <c r="A4" i="4" s="1"/>
  <c r="B4" i="4" s="1"/>
  <c r="C4" i="4"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A4" i="5" a="1"/>
  <c r="D8" i="5" s="1"/>
  <c r="B12" i="2"/>
  <c r="C9" i="2"/>
  <c r="B9" i="2"/>
  <c r="C8" i="2"/>
  <c r="B8" i="2"/>
  <c r="C6" i="2"/>
  <c r="B6" i="2"/>
  <c r="C5" i="2"/>
  <c r="B5" i="2"/>
  <c r="C4" i="2"/>
  <c r="B4" i="2"/>
  <c r="C3" i="2"/>
  <c r="B3" i="2"/>
  <c r="H9" i="11" l="1" a="1"/>
  <c r="H9" i="11" s="1"/>
  <c r="J9" i="11" s="1" a="1"/>
  <c r="J9" i="11" s="1"/>
  <c r="E13" i="11"/>
  <c r="C13" i="11"/>
  <c r="B7" i="2"/>
  <c r="C7" i="2"/>
  <c r="D5" i="5"/>
  <c r="D9" i="5"/>
  <c r="B6" i="5"/>
  <c r="C6" i="5" s="1"/>
  <c r="B5" i="5"/>
  <c r="C5" i="5" s="1"/>
  <c r="D6" i="5"/>
  <c r="A4" i="5"/>
  <c r="B4" i="5" s="1"/>
  <c r="D7" i="5"/>
  <c r="B7" i="5"/>
  <c r="C7" i="5" s="1"/>
  <c r="B8" i="5"/>
  <c r="C8" i="5" s="1"/>
  <c r="B9" i="5"/>
  <c r="C9" i="5" s="1"/>
  <c r="D6" i="4"/>
  <c r="D9" i="4"/>
  <c r="D8" i="4"/>
  <c r="D7" i="4"/>
  <c r="D5" i="4"/>
  <c r="D4" i="4"/>
  <c r="B6" i="4"/>
  <c r="C6" i="4" s="1"/>
  <c r="B7" i="4"/>
  <c r="C7" i="4" s="1"/>
  <c r="B8" i="4"/>
  <c r="C8" i="4" s="1"/>
  <c r="B5" i="4"/>
  <c r="C5" i="4" s="1"/>
  <c r="B9" i="4"/>
  <c r="C9" i="4" s="1"/>
  <c r="D4" i="5" l="1"/>
  <c r="C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6627BB-E07A-4FAC-84E2-83C9C788031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505EC9C-B3B4-4307-9D39-1B968A7467F0}"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<sst xmlns="http://schemas.openxmlformats.org/spreadsheetml/2006/main" count="2892" uniqueCount="83">
  <si>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</si>
  <si>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</si>
  <si>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</si>
  <si>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</si>
  <si>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</si>
  <si>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</si>
  <si>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</si>
  <si>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</si>
  <si>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</si>
  <si>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</si>
  <si>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</si>
  <si>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</si>
  <si>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</si>
  <si>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</si>
  <si>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</si>
  <si>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</si>
  <si>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</si>
  <si>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</si>
  <si>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</si>
  <si>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</si>
  <si>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</si>
  <si>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</si>
  <si>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</si>
  <si>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</si>
  <si>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</si>
  <si>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</si>
  <si>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</si>
  <si>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</si>
  <si>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</si>
  <si>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</si>
  <si>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</si>
  <si>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</si>
  <si>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</si>
  <si>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</si>
  <si>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</si>
  <si>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</si>
  <si>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</si>
  <si>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</si>
  <si>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</si>
  <si>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</si>
  <si>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</si>
  <si>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</si>
  <si>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</si>
  <si>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</si>
  <si>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</si>
  <si>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</si>
  <si>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</si>
  <si>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</si>
  <si>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</si>
  <si>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</si>
  <si>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</si>
  <si>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</si>
  <si>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</si>
  <si>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</si>
  <si>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</si>
  <si>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</si>
  <si>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</si>
  <si>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</si>
  <si>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</si>
  <si>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</si>
  <si>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</si>
  <si>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Quartile</t>
  </si>
  <si>
    <t>Third Quartile</t>
  </si>
  <si>
    <t>Distinct count of products</t>
  </si>
  <si>
    <t>Country</t>
  </si>
  <si>
    <t>Row Labels</t>
  </si>
  <si>
    <t>Sum of Amount</t>
  </si>
  <si>
    <t>Sum of Units</t>
  </si>
  <si>
    <t xml:space="preserve"> </t>
  </si>
  <si>
    <t>Grand Total</t>
  </si>
  <si>
    <t>Sales as per Unit</t>
  </si>
  <si>
    <t>Cost per Unit</t>
  </si>
  <si>
    <t>Cost</t>
  </si>
  <si>
    <t>Total Profit</t>
  </si>
  <si>
    <t>Pick a country</t>
  </si>
  <si>
    <t xml:space="preserve">Quick summary </t>
  </si>
  <si>
    <t>Number of transactions</t>
  </si>
  <si>
    <t>Sales</t>
  </si>
  <si>
    <t xml:space="preserve">Total </t>
  </si>
  <si>
    <t>Profit</t>
  </si>
  <si>
    <t>Quantity</t>
  </si>
  <si>
    <t>By Sales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</si>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</sst>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quot;$&quot;#,##0_);[Red]\(&quot;$&quot;#,##0\)"/>
    <numFmt numFmtId="165" formatCode="&quot;$&quot;#,##0.00_);[Red]\(&quot;$&quot;#,##0.00\)"/>
    <numFmt numFmtId="166" formatCode="&quot;₹&quot;\ #,##0.00"/>
    <numFmt numFmtId="168" formatCode="&quot;₹&quot;\ #,##0"/>
    <numFmt numFmtId="170" formatCode="[$$-409]#,##0.00_ ;[Red]\-[$$-409]#,##0.00\ "/>
    <numFmt numFmtId="171" formatCode="[$$-409]#,##0.00"/>
    <numFmt numFmtId="172" formatCode="[$$-409]#,##0_ ;\-[$$-409]#,##0\ "/>
    <numFmt numFmtId="173" formatCode="[$$-409]#,##0.00_ ;\-[$$-409]#,##0.00\ "/>
    <numFmt numFmtId="174" formatCode="[$$-409]#,##0"/>
    <numFmt numFmtId="175" formatCode="&quot;₹&quot;\ #,##0.00;#,##0.00\ \-&quot;₹&quot;;&quot;₹&quot;\ #,##0.00"/>
    <numFmt numFmtId="177" formatCode="0.0%;\-0.0%;0.0%"/>
  </numFmts>
  <fonts count="6" x14ac:knownFonts="1">
    <font>
      <sz val="11"/>
      <color theme="1"/>
      <name val="Calibri"/>
      <family val="2"/>
      <scheme val="minor"/>
    </font>
    <font>
      <sz val="28"/>
      <color theme="1"/>
      <name val="Segoe UI Light"/>
      <family val="2"/>
    </font>
    <font>
      <b/>
      <sz val="11"/>
      <color theme="1"/>
      <name val="Calibri"/>
      <family val="2"/>
      <scheme val="minor"/>
    </font>
    <font>
      <sz val="10"/>
      <color rgb="FF181818"/>
      <name val="Verdana"/>
      <family val="2"/>
    </font>
    <font>
      <b/>
      <sz val="11"/>
      <color theme="0"/>
      <name val="Calibri"/>
      <family val="2"/>
      <scheme val="minor"/>
    </font>
    <font>
      <sz val="1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7"/>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s>
  <borders count="19">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style="thin">
        <color auto="1"/>
      </left>
      <right style="thin">
        <color auto="1"/>
      </right>
      <top style="thin">
        <color theme="0" tint="-0.14999847407452621"/>
      </top>
      <bottom style="thin">
        <color theme="0" tint="-0.14999847407452621"/>
      </bottom>
      <diagonal/>
    </border>
    <border>
      <left/>
      <right style="thin">
        <color theme="1"/>
      </right>
      <top style="thin">
        <color auto="1"/>
      </top>
      <bottom style="thin">
        <color auto="1"/>
      </bottom>
      <diagonal/>
    </border>
    <border>
      <left style="thin">
        <color theme="1"/>
      </left>
      <right style="thin">
        <color theme="0" tint="-0.14999847407452621"/>
      </right>
      <top/>
      <bottom/>
      <diagonal/>
    </border>
    <border>
      <left style="thin">
        <color auto="1"/>
      </left>
      <right style="thin">
        <color theme="0" tint="-0.14999847407452621"/>
      </right>
      <top/>
      <bottom/>
      <diagonal/>
    </border>
    <border>
      <left/>
      <right style="thin">
        <color indexed="64"/>
      </right>
      <top/>
      <bottom/>
      <diagonal/>
    </border>
    <border>
      <left/>
      <right/>
      <top style="thin">
        <color theme="0" tint="-0.14999847407452621"/>
      </top>
      <bottom style="thin">
        <color indexed="64"/>
      </bottom>
      <diagonal/>
    </border>
  </borders>
  <cellStyleXfs count="1">
    <xf numFmtId="0" fontId="0" fillId="0" borderId="0"/>
  </cellStyleXfs>
  <cellXfs count="7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2" fillId="4" borderId="2" xfId="0" applyFont="1" applyFill="1" applyBorder="1"/>
    <xf numFmtId="0" fontId="3" fillId="0" borderId="2" xfId="0" applyFont="1" applyBorder="1"/>
    <xf numFmtId="3" fontId="3" fillId="0" borderId="2" xfId="0" applyNumberFormat="1" applyFont="1" applyBorder="1"/>
    <xf numFmtId="0" fontId="0" fillId="0" borderId="2" xfId="0" applyBorder="1"/>
    <xf numFmtId="0" fontId="0" fillId="0" borderId="0" xfId="0" pivotButton="1"/>
    <xf numFmtId="0" fontId="0" fillId="0" borderId="0" xfId="0" applyAlignment="1">
      <alignment horizontal="left"/>
    </xf>
    <xf numFmtId="166" fontId="0" fillId="0" borderId="0" xfId="0" applyNumberFormat="1"/>
    <xf numFmtId="0" fontId="0" fillId="6" borderId="3" xfId="0" applyFill="1" applyBorder="1"/>
    <xf numFmtId="0" fontId="0" fillId="6" borderId="4" xfId="0" applyFill="1" applyBorder="1"/>
    <xf numFmtId="0" fontId="0" fillId="0" borderId="3" xfId="0" applyBorder="1"/>
    <xf numFmtId="0" fontId="0" fillId="0" borderId="4" xfId="0" applyBorder="1"/>
    <xf numFmtId="0" fontId="4" fillId="5" borderId="3" xfId="0" applyFont="1" applyFill="1" applyBorder="1"/>
    <xf numFmtId="164" fontId="0" fillId="6" borderId="4" xfId="0" applyNumberFormat="1" applyFill="1" applyBorder="1"/>
    <xf numFmtId="3" fontId="0" fillId="6" borderId="5" xfId="0" applyNumberFormat="1" applyFill="1" applyBorder="1"/>
    <xf numFmtId="164" fontId="0" fillId="0" borderId="4" xfId="0" applyNumberFormat="1" applyBorder="1"/>
    <xf numFmtId="3" fontId="0" fillId="0" borderId="5" xfId="0" applyNumberFormat="1" applyBorder="1"/>
    <xf numFmtId="0" fontId="4" fillId="5" borderId="4" xfId="0" applyFont="1" applyFill="1" applyBorder="1"/>
    <xf numFmtId="0" fontId="4" fillId="5" borderId="4" xfId="0" applyFont="1" applyFill="1" applyBorder="1" applyAlignment="1">
      <alignment horizontal="right"/>
    </xf>
    <xf numFmtId="0" fontId="4" fillId="5" borderId="5" xfId="0" applyFont="1" applyFill="1" applyBorder="1" applyAlignment="1">
      <alignment horizontal="right"/>
    </xf>
    <xf numFmtId="0" fontId="0" fillId="0" borderId="0" xfId="0" applyAlignment="1">
      <alignment horizontal="left" indent="1"/>
    </xf>
    <xf numFmtId="0" fontId="0" fillId="0" borderId="6" xfId="0" applyBorder="1"/>
    <xf numFmtId="0" fontId="2" fillId="4" borderId="0" xfId="0" applyFont="1" applyFill="1"/>
    <xf numFmtId="0" fontId="3" fillId="0" borderId="0" xfId="0" applyFont="1"/>
    <xf numFmtId="168" fontId="0" fillId="0" borderId="0" xfId="0" applyNumberFormat="1"/>
    <xf numFmtId="170" fontId="3" fillId="0" borderId="2" xfId="0" applyNumberFormat="1" applyFont="1" applyBorder="1"/>
    <xf numFmtId="171" fontId="0" fillId="0" borderId="0" xfId="0" applyNumberFormat="1"/>
    <xf numFmtId="172" fontId="0" fillId="0" borderId="0" xfId="0" applyNumberFormat="1"/>
    <xf numFmtId="173" fontId="0" fillId="0" borderId="0" xfId="0" applyNumberFormat="1"/>
    <xf numFmtId="174" fontId="0" fillId="0" borderId="2" xfId="0" applyNumberFormat="1" applyBorder="1"/>
    <xf numFmtId="0" fontId="0" fillId="0" borderId="0" xfId="0" applyNumberFormat="1"/>
    <xf numFmtId="0" fontId="0" fillId="0" borderId="7" xfId="0" applyBorder="1"/>
    <xf numFmtId="0" fontId="0" fillId="0" borderId="0" xfId="0" applyBorder="1"/>
    <xf numFmtId="0" fontId="0" fillId="9" borderId="8" xfId="0" applyFill="1" applyBorder="1"/>
    <xf numFmtId="0" fontId="0" fillId="0" borderId="2" xfId="0" applyBorder="1" applyAlignment="1">
      <alignment horizontal="center"/>
    </xf>
    <xf numFmtId="0" fontId="0" fillId="0" borderId="8" xfId="0" applyBorder="1"/>
    <xf numFmtId="174" fontId="0" fillId="0" borderId="8" xfId="0" applyNumberFormat="1" applyBorder="1" applyAlignment="1">
      <alignment horizontal="right"/>
    </xf>
    <xf numFmtId="0" fontId="0" fillId="9" borderId="9" xfId="0" applyFill="1" applyBorder="1"/>
    <xf numFmtId="0" fontId="0" fillId="0" borderId="9" xfId="0" applyBorder="1"/>
    <xf numFmtId="0" fontId="0" fillId="0" borderId="10" xfId="0" applyBorder="1"/>
    <xf numFmtId="0" fontId="0" fillId="9" borderId="12" xfId="0" applyFill="1" applyBorder="1"/>
    <xf numFmtId="0" fontId="0" fillId="0" borderId="11" xfId="0" applyBorder="1"/>
    <xf numFmtId="0" fontId="0" fillId="0" borderId="13" xfId="0" applyBorder="1"/>
    <xf numFmtId="0" fontId="0" fillId="9" borderId="12" xfId="0" applyFill="1" applyBorder="1" applyAlignment="1">
      <alignment vertical="top"/>
    </xf>
    <xf numFmtId="0" fontId="0" fillId="0" borderId="10" xfId="0" applyBorder="1" applyAlignment="1"/>
    <xf numFmtId="0" fontId="0" fillId="0" borderId="15" xfId="0" applyBorder="1"/>
    <xf numFmtId="0" fontId="0" fillId="0" borderId="16" xfId="0" applyBorder="1"/>
    <xf numFmtId="168" fontId="0" fillId="7" borderId="9" xfId="0" applyNumberFormat="1" applyFill="1" applyBorder="1"/>
    <xf numFmtId="0" fontId="0" fillId="0" borderId="17" xfId="0" applyBorder="1"/>
    <xf numFmtId="0" fontId="0" fillId="8" borderId="9" xfId="0" applyFill="1" applyBorder="1"/>
    <xf numFmtId="0" fontId="0" fillId="0" borderId="18" xfId="0" applyBorder="1"/>
    <xf numFmtId="0" fontId="0" fillId="10" borderId="9" xfId="0" applyFill="1" applyBorder="1"/>
    <xf numFmtId="0" fontId="0" fillId="10" borderId="8" xfId="0" applyFill="1" applyBorder="1"/>
    <xf numFmtId="0" fontId="0" fillId="11" borderId="14" xfId="0" applyFill="1" applyBorder="1"/>
    <xf numFmtId="0" fontId="0" fillId="9" borderId="13" xfId="0" applyFill="1" applyBorder="1"/>
    <xf numFmtId="0" fontId="0" fillId="0" borderId="0" xfId="0" applyBorder="1" applyAlignment="1"/>
    <xf numFmtId="0" fontId="0" fillId="10" borderId="7" xfId="0" applyFill="1" applyBorder="1" applyAlignment="1">
      <alignment horizontal="center"/>
    </xf>
    <xf numFmtId="0" fontId="5" fillId="10" borderId="7" xfId="0" applyFont="1" applyFill="1" applyBorder="1" applyAlignment="1">
      <alignment horizontal="center"/>
    </xf>
    <xf numFmtId="175" fontId="0" fillId="0" borderId="0" xfId="0" applyNumberFormat="1"/>
    <xf numFmtId="177" fontId="0" fillId="0" borderId="0" xfId="0" applyNumberFormat="1"/>
  </cellXfs>
  <cellStyles count="1">
    <cellStyle name="Normal" xfId="0" builtinId="0"/>
  </cellStyles>
  <dxfs count="23">
    <dxf>
      <numFmt numFmtId="172" formatCode="[$$-409]#,##0_ ;\-[$$-409]#,##0\ "/>
    </dxf>
    <dxf>
      <numFmt numFmtId="173" formatCode="[$$-409]#,##0.00_ ;\-[$$-409]#,##0.00\ "/>
    </dxf>
    <dxf>
      <numFmt numFmtId="173" formatCode="[$$-409]#,##0.00_ ;\-[$$-409]#,##0.00\ "/>
    </dxf>
    <dxf>
      <numFmt numFmtId="172" formatCode="[$$-409]#,##0_ ;\-[$$-409]#,##0\ "/>
    </dxf>
    <dxf>
      <numFmt numFmtId="173" formatCode="[$$-409]#,##0.00_ ;\-[$$-409]#,##0.00\ "/>
    </dxf>
    <dxf>
      <numFmt numFmtId="172" formatCode="[$$-409]#,##0_ ;\-[$$-409]#,##0\ "/>
    </dxf>
    <dxf>
      <font>
        <color rgb="FF9C0006"/>
      </font>
      <fill>
        <patternFill>
          <bgColor rgb="FFFFC7CE"/>
        </patternFill>
      </fill>
    </dxf>
    <dxf>
      <font>
        <color rgb="FF9C0006"/>
      </font>
      <fill>
        <patternFill>
          <bgColor rgb="FFFFC7CE"/>
        </patternFill>
      </fill>
    </dxf>
    <dxf>
      <numFmt numFmtId="173" formatCode="[$$-409]#,##0.00_ ;\-[$$-409]#,##0.00\ "/>
    </dxf>
    <dxf>
      <numFmt numFmtId="172" formatCode="[$$-409]#,##0_ ;\-[$$-409]#,##0\ "/>
    </dxf>
    <dxf>
      <numFmt numFmtId="171" formatCode="[$$-409]#,##0.00"/>
    </dxf>
    <dxf>
      <numFmt numFmtId="3" formatCode="#,##0"/>
    </dxf>
    <dxf>
      <numFmt numFmtId="166" formatCode="&quot;₹&quot;\ #,##0.00"/>
    </dxf>
    <dxf>
      <numFmt numFmtId="3" formatCode="#,##0"/>
    </dxf>
    <dxf>
      <numFmt numFmtId="164" formatCode="&quot;$&quot;#,##0_);[Red]\(&quot;$&quot;#,##0\)"/>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'Are there any anomalies in the '!$P$4</c:f>
              <c:strCache>
                <c:ptCount val="1"/>
                <c:pt idx="0">
                  <c:v>Amount</c:v>
                </c:pt>
              </c:strCache>
            </c:strRef>
          </c:tx>
          <c:spPr>
            <a:ln w="25400" cap="rnd">
              <a:noFill/>
              <a:round/>
            </a:ln>
            <a:effectLst/>
          </c:spPr>
          <c:marker>
            <c:symbol val="circle"/>
            <c:size val="5"/>
            <c:spPr>
              <a:solidFill>
                <a:schemeClr val="accent1"/>
              </a:solidFill>
              <a:ln w="9525">
                <a:solidFill>
                  <a:schemeClr val="accent1"/>
                </a:solidFill>
              </a:ln>
              <a:effectLst/>
            </c:spPr>
          </c:marker>
          <c:yVal>
            <c:numRef>
              <c:f>'Are there any anomalies in the '!$P$5:$P$304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yVal>
          <c:smooth val="0"/>
          <c:extLst>
            <c:ext xmlns:c16="http://schemas.microsoft.com/office/drawing/2014/chart" uri="{C3380CC4-5D6E-409C-BE32-E72D297353CC}">
              <c16:uniqueId val="{00000000-57EF-4EC0-A1E5-4A9A6F1C7339}"/>
            </c:ext>
          </c:extLst>
        </c:ser>
        <c:dLbls>
          <c:showLegendKey val="0"/>
          <c:showVal val="0"/>
          <c:showCatName val="0"/>
          <c:showSerName val="0"/>
          <c:showPercent val="0"/>
          <c:showBubbleSize val="0"/>
        </c:dLbls>
        <c:axId val="1892890543"/>
        <c:axId val="1892895343"/>
      </c:scatterChart>
      <c:valAx>
        <c:axId val="18928905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95343"/>
        <c:crosses val="autoZero"/>
        <c:crossBetween val="midCat"/>
      </c:valAx>
      <c:valAx>
        <c:axId val="1892895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8905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E050E0B4-0CA8-4F6D-B9ED-8B9971EFDA59}">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plotArea>
      <cx:plotAreaRegion>
        <cx:series layoutId="boxWhisker" uniqueId="{D16EA746-E507-4E69-9216-D0036694840F}">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663</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144780</xdr:colOff>
      <xdr:row>1</xdr:row>
      <xdr:rowOff>175261</xdr:rowOff>
    </xdr:from>
    <xdr:to>
      <xdr:col>15</xdr:col>
      <xdr:colOff>365760</xdr:colOff>
      <xdr:row>11</xdr:row>
      <xdr:rowOff>114301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38D7CF9E-2DC0-3034-40CA-09B4E37D36C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873240" y="358141"/>
              <a:ext cx="326898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156210</xdr:rowOff>
    </xdr:from>
    <xdr:to>
      <xdr:col>2</xdr:col>
      <xdr:colOff>7620</xdr:colOff>
      <xdr:row>17</xdr:row>
      <xdr:rowOff>156210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8AFF5CC-A1EC-C5CC-5B4E-748BED8EE0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21970"/>
              <a:ext cx="12268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4</xdr:row>
      <xdr:rowOff>125730</xdr:rowOff>
    </xdr:from>
    <xdr:to>
      <xdr:col>10</xdr:col>
      <xdr:colOff>304800</xdr:colOff>
      <xdr:row>19</xdr:row>
      <xdr:rowOff>125730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D275E05-E5B9-7E54-ED1E-EF246C2C61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28800" y="8572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167640</xdr:colOff>
      <xdr:row>21</xdr:row>
      <xdr:rowOff>179070</xdr:rowOff>
    </xdr:from>
    <xdr:to>
      <xdr:col>7</xdr:col>
      <xdr:colOff>472440</xdr:colOff>
      <xdr:row>36</xdr:row>
      <xdr:rowOff>179070</xdr:rowOff>
    </xdr:to>
    <xdr:graphicFrame macro="">
      <xdr:nvGraphicFramePr>
        <xdr:cNvPr id="5" name="Chart 4">
          <a:extLst>
            <a:ext uri="{FF2B5EF4-FFF2-40B4-BE49-F238E27FC236}">
              <a16:creationId xmlns:a16="http://schemas.microsoft.com/office/drawing/2014/main" id="{D634EDB0-F91C-307F-6D19-D14B4E41C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22860</xdr:colOff>
      <xdr:row>1</xdr:row>
      <xdr:rowOff>175260</xdr:rowOff>
    </xdr:from>
    <xdr:to>
      <xdr:col>5</xdr:col>
      <xdr:colOff>411480</xdr:colOff>
      <xdr:row>15</xdr:row>
      <xdr:rowOff>81915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A8861B6-A001-A94B-7F66-70B61553A1C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00228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312420</xdr:colOff>
      <xdr:row>7</xdr:row>
      <xdr:rowOff>7620</xdr:rowOff>
    </xdr:from>
    <xdr:to>
      <xdr:col>9</xdr:col>
      <xdr:colOff>495300</xdr:colOff>
      <xdr:row>8</xdr:row>
      <xdr:rowOff>7620</xdr:rowOff>
    </xdr:to>
    <xdr:pic>
      <xdr:nvPicPr>
        <xdr:cNvPr id="3" name="Graphic 2" descr="Checkmark with solid fill">
          <a:extLst>
            <a:ext uri="{FF2B5EF4-FFF2-40B4-BE49-F238E27FC236}">
              <a16:creationId xmlns:a16="http://schemas.microsoft.com/office/drawing/2014/main" id="{3D5AF8D1-E398-F2EB-C029-F4E3D7A38E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277100" y="1287780"/>
          <a:ext cx="182880" cy="182880"/>
        </a:xfrm>
        <a:prstGeom prst="rect">
          <a:avLst/>
        </a:prstGeom>
        <a:ln>
          <a:noFill/>
        </a:ln>
      </xdr:spPr>
    </xdr:pic>
    <xdr:clientData/>
  </xdr:twoCellAnchor>
  <xdr:twoCellAnchor editAs="oneCell">
    <xdr:from>
      <xdr:col>9</xdr:col>
      <xdr:colOff>563880</xdr:colOff>
      <xdr:row>7</xdr:row>
      <xdr:rowOff>0</xdr:rowOff>
    </xdr:from>
    <xdr:to>
      <xdr:col>9</xdr:col>
      <xdr:colOff>746760</xdr:colOff>
      <xdr:row>8</xdr:row>
      <xdr:rowOff>0</xdr:rowOff>
    </xdr:to>
    <xdr:pic>
      <xdr:nvPicPr>
        <xdr:cNvPr id="5" name="Graphic 4" descr="Close with solid fill">
          <a:extLst>
            <a:ext uri="{FF2B5EF4-FFF2-40B4-BE49-F238E27FC236}">
              <a16:creationId xmlns:a16="http://schemas.microsoft.com/office/drawing/2014/main" id="{A7BA721A-8250-1F63-B1B5-518C39C45B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28560" y="1280160"/>
          <a:ext cx="182880" cy="1828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7620</xdr:colOff>
      <xdr:row>2</xdr:row>
      <xdr:rowOff>175260</xdr:rowOff>
    </xdr:from>
    <xdr:to>
      <xdr:col>10</xdr:col>
      <xdr:colOff>7620</xdr:colOff>
      <xdr:row>16</xdr:row>
      <xdr:rowOff>81915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1FF5A93A-C98B-FB47-A017-3AEAB58EA643}"/>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684520" y="541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priya" refreshedDate="45455.851617476852" createdVersion="8" refreshedVersion="8" minRefreshableVersion="3" recordCount="300" xr:uid="{ACCFFB24-E62D-408D-9EAC-30F8396ED63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5520192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priya" refreshedDate="45457.802757291669" backgroundQuery="1" createdVersion="8" refreshedVersion="8" minRefreshableVersion="3" recordCount="0" supportSubquery="1" supportAdvancedDrill="1" xr:uid="{77A2D9AC-B36A-4D9A-BAA8-82981B72D435}">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as per Unit]" caption="Sales as per Unit" measure="1" displayFolder="" measureGroup="data" count="0"/>
    <cacheHierarchy uniqueName="[Measures].[Cost per units]" caption="Cost per units"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priya" refreshedDate="45457.802758680555" backgroundQuery="1" createdVersion="8" refreshedVersion="8" minRefreshableVersion="3" recordCount="0" supportSubquery="1" supportAdvancedDrill="1" xr:uid="{43B55CD5-378E-44DC-8C61-9E8727D6D542}">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as per Unit]" caption="Sales as per Unit" numFmtId="0" hierarchy="10"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as per Unit]" caption="Sales as per Unit" measure="1" displayFolder="" measureGroup="data" count="0" oneField="1">
      <fieldsUsage count="1">
        <fieldUsage x="1"/>
      </fieldsUsage>
    </cacheHierarchy>
    <cacheHierarchy uniqueName="[Measures].[Cost per units]" caption="Cost per units"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priya" refreshedDate="45457.805765625002" backgroundQuery="1" createdVersion="8" refreshedVersion="8" minRefreshableVersion="3" recordCount="0" supportSubquery="1" supportAdvancedDrill="1" xr:uid="{21DF22CB-95EC-4270-BD3E-4AD8D5E15B60}">
  <cacheSource type="external" connectionId="1"/>
  <cacheFields count="6">
    <cacheField name="[data].[Product].[Product]" caption="Product" numFmtId="0" hierarchy="2" level="1">
      <sharedItems count="22">
        <s v="50% Dark Bites"/>
        <s v="70% Dark Bites"/>
        <s v="85% Dark Bars"/>
        <s v="After Nines"/>
        <s v="Baker's Choco Chips"/>
        <s v="Caramel Stuffed Bars"/>
        <s v="Drinking Coco"/>
        <s v="Eclairs"/>
        <s v="Fruit &amp; Nut Bars"/>
        <s v="Manuka Honey Choco"/>
        <s v="Mint Chip Choco"/>
        <s v="Orange Choco"/>
        <s v="Organic Choco Syrup"/>
        <s v="Peanut Butter Cubes"/>
        <s v="Raspberry Choco"/>
        <s v="Smooth Sliky Salty"/>
        <s v="Spicy Special Slims"/>
        <s v="White Choc"/>
        <s v="99% Dark &amp; Pure" u="1"/>
        <s v="Almond Choco" u="1"/>
        <s v="Choco Coated Almonds" u="1"/>
        <s v="Milk Bars"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as per Unit]" caption="Sales as per Unit" measure="1" displayFolder="" measureGroup="data" count="0"/>
    <cacheHierarchy uniqueName="[Measures].[Cost per units]" caption="Cost per units"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priya" refreshedDate="45457.802756134261" backgroundQuery="1" createdVersion="3" refreshedVersion="8" minRefreshableVersion="3" recordCount="0" supportSubquery="1" supportAdvancedDrill="1" xr:uid="{FE740EEE-E13F-4BBA-8754-7523B35ED69F}">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as per Unit]" caption="Sales as per Unit" measure="1" displayFolder="" measureGroup="data" count="0"/>
    <cacheHierarchy uniqueName="[Measures].[Cost per units]" caption="Cost per units"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5472752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priya" refreshedDate="45457.805576157407" backgroundQuery="1" createdVersion="3" refreshedVersion="8" minRefreshableVersion="3" recordCount="0" supportSubquery="1" supportAdvancedDrill="1" xr:uid="{CDCA6F29-1B21-48B2-A37D-26A66908B06F}">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as per Unit]" caption="Sales as per Unit" measure="1" displayFolder="" measureGroup="data" count="0"/>
    <cacheHierarchy uniqueName="[Measures].[Cost per units]" caption="Cost per units"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5007805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BE45DE-8253-4A5A-BF1A-44E0DE325125}"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3:I9"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1"/>
    <dataField name=" " fld="3" baseField="0" baseItem="0"/>
    <dataField name="Sum of Units" fld="4" baseField="0" baseItem="0"/>
  </dataFields>
  <formats count="3">
    <format dxfId="12">
      <pivotArea dataOnly="0" outline="0" fieldPosition="0">
        <references count="1">
          <reference field="4294967294" count="1">
            <x v="0"/>
          </reference>
        </references>
      </pivotArea>
    </format>
    <format dxfId="11">
      <pivotArea dataOnly="0" outline="0" fieldPosition="0">
        <references count="1">
          <reference field="4294967294" count="1">
            <x v="2"/>
          </reference>
        </references>
      </pivotArea>
    </format>
    <format dxfId="10">
      <pivotArea outline="0" collapsedLevelsAreSubtotals="1" fieldPosition="0">
        <references count="1">
          <reference field="4294967294" count="1" selected="0">
            <x v="0"/>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AA7571-91C9-4752-8E7A-BD710C50C5C5}"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numFmtId="172"/>
  </dataFields>
  <formats count="1">
    <format dxfId="9">
      <pivotArea outline="0" collapsedLevelsAreSubtotals="1" fieldPosition="0"/>
    </format>
  </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FF547-626D-42EF-98D8-1C42FD9828A0}"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7"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272FAA-3F9A-488D-B401-3BF7061FA146}"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17" firstHeaderRow="1" firstDataRow="1" firstDataCol="1"/>
  <pivotFields count="5">
    <pivotField axis="axisRow" multipleItemSelectionAllowed="1"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7"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08A96D-C0D4-4EDB-9DF0-871A57491020}" name="PivotTable3"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6" firstHeaderRow="1" firstDataRow="1" firstDataCol="1"/>
  <pivotFields count="3">
    <pivotField axis="axisRow" allDrilled="1" subtotalTop="0" showAll="0" defaultSubtotal="0" defaultAttributeDrillState="1">
      <items count="22">
        <item x="1"/>
        <item x="4"/>
        <item x="6"/>
        <item x="7"/>
        <item x="10"/>
        <item x="11"/>
        <item x="12"/>
        <item x="14"/>
        <item x="16"/>
        <item x="17"/>
        <item x="19"/>
        <item x="20"/>
        <item x="21"/>
        <item x="9"/>
        <item x="3"/>
        <item x="5"/>
        <item x="8"/>
        <item x="13"/>
        <item x="0"/>
        <item x="2"/>
        <item x="15"/>
        <item x="18"/>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numFmtId="173"/>
  </dataFields>
  <formats count="1">
    <format dxfId="8">
      <pivotArea outline="0" collapsedLevelsAreSubtotals="1" fieldPosition="0"/>
    </format>
  </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649F9E-CA30-4C30-ACDE-D620B87196B3}" name="PivotTable2"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3"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8"/>
    </i>
    <i>
      <x v="10"/>
    </i>
    <i>
      <x/>
    </i>
    <i>
      <x v="9"/>
    </i>
    <i>
      <x v="17"/>
    </i>
    <i>
      <x v="1"/>
    </i>
    <i>
      <x v="15"/>
    </i>
    <i>
      <x v="11"/>
    </i>
    <i>
      <x v="7"/>
    </i>
    <i>
      <x v="14"/>
    </i>
    <i>
      <x v="5"/>
    </i>
    <i>
      <x v="2"/>
    </i>
    <i>
      <x v="4"/>
    </i>
    <i>
      <x v="16"/>
    </i>
    <i>
      <x v="6"/>
    </i>
    <i>
      <x v="3"/>
    </i>
    <i>
      <x v="12"/>
    </i>
    <i>
      <x v="13"/>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6">
    <pivotHierarchy dragToData="1"/>
    <pivotHierarchy multipleItemSelectionAllowed="1" dragToData="1">
      <members count="1" level="1">
        <member name="[data].[Geography].&amp;[UK]"/>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89C3E199-C922-478E-808A-55E891467A02}" sourceName="Sales Person">
  <pivotTables>
    <pivotTable tabId="5" name="PivotTable1"/>
  </pivotTables>
  <data>
    <tabular pivotCacheId="1552019254">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9F24A3A-61BA-4CB6-879A-8EBE7C08638B}" sourceName="[data].[Geography]">
  <pivotTables>
    <pivotTable tabId="10" name="PivotTable3"/>
  </pivotTables>
  <data>
    <olap pivotCacheId="65472752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2958B5BB-E61B-4AC0-85F9-4FA6F3EC4EDF}" sourceName="[data].[Geography]">
  <pivotTables>
    <pivotTable tabId="12" name="PivotTable2"/>
  </pivotTables>
  <data>
    <olap pivotCacheId="12500780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K]"/>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DC0E958-A8BA-437D-B528-912E50FBF060}"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F770EFC-3E08-4DE2-98DB-06064DE58C94}"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C37A9BAA-6EA9-4B6E-9632-226FAF1E363A}"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4A9B-1A92-4B58-AFFA-8DEC6DC05363}" name="data" displayName="data" ref="C11:I311" totalsRowShown="0" headerRowDxfId="21">
  <autoFilter ref="C11:I311" xr:uid="{83234A9B-1A92-4B58-AFFA-8DEC6DC05363}"/>
  <tableColumns count="7">
    <tableColumn id="1" xr3:uid="{2EAF4EDF-C917-4AE1-8394-E8731498E9BF}" name="Sales Person"/>
    <tableColumn id="2" xr3:uid="{EF7E903B-DA4C-4931-B152-A6D34C100F1C}" name="Geography"/>
    <tableColumn id="3" xr3:uid="{C0B30FE7-8351-4EB0-9FA2-D86B279F9F4C}" name="Product"/>
    <tableColumn id="4" xr3:uid="{CA83FA75-0D32-4FDE-9B60-627D469E1BAB}" name="Amount" dataDxfId="20"/>
    <tableColumn id="5" xr3:uid="{CF503444-79A1-463C-9243-CCDDDD22D13A}" name="Units" dataDxfId="19"/>
    <tableColumn id="6" xr3:uid="{5FBB9FCA-C6B2-4DA3-BD82-D7986AA1D000}" name="Cost per Unit" dataDxfId="18">
      <calculatedColumnFormula>_xlfn.XLOOKUP(data[[#This Row],[Product]],products[Product],products[Cost per unit])</calculatedColumnFormula>
    </tableColumn>
    <tableColumn id="7" xr3:uid="{FA177C18-3979-4FD6-8281-E124EC403B8E}" name="Cost" dataDxfId="1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5FE6B1-0375-463A-A714-29B0AE467F3E}" name="data4" displayName="data4" ref="A3:E303" totalsRowShown="0" headerRowDxfId="16">
  <autoFilter ref="A3:E303" xr:uid="{FC5FE6B1-0375-463A-A714-29B0AE467F3E}">
    <filterColumn colId="3">
      <colorFilter dxfId="15"/>
    </filterColumn>
  </autoFilter>
  <sortState xmlns:xlrd2="http://schemas.microsoft.com/office/spreadsheetml/2017/richdata2" ref="A4:E303">
    <sortCondition descending="1" ref="E3:E303"/>
  </sortState>
  <tableColumns count="5">
    <tableColumn id="1" xr3:uid="{D4CB6EEF-067E-41E2-ADBF-FD6E2710B0CB}" name="Sales Person"/>
    <tableColumn id="2" xr3:uid="{7DE78282-E4B1-4402-89D7-85CADA06FB01}" name="Geography"/>
    <tableColumn id="3" xr3:uid="{866C7DE5-6D82-41ED-8AF9-BDAE219B8C8F}" name="Product"/>
    <tableColumn id="4" xr3:uid="{5F125E42-74C3-40E0-9371-7845AA2B55B2}" name="Amount" dataDxfId="14"/>
    <tableColumn id="5" xr3:uid="{824FAE9B-C9A7-4DE6-85C6-81CC6A03DAD0}" name="Units"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92" zoomScaleNormal="92" workbookViewId="0">
      <selection activeCell="K21" sqref="K2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H11" s="6" t="s">
        <v>71</v>
      </c>
      <c r="I11" s="6" t="s">
        <v>72</v>
      </c>
      <c r="J11" s="9" t="s">
        <v>43</v>
      </c>
      <c r="K11" s="2"/>
      <c r="Y11" t="s">
        <v>0</v>
      </c>
      <c r="Z11" t="s">
        <v>51</v>
      </c>
    </row>
    <row r="12" spans="1:26" x14ac:dyDescent="0.3">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3">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3">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3">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3">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3">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3">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3">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3">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3">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3">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3">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3">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3">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3">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3">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3">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3">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3">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3">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3">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3">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3">
      <c r="C34" t="s">
        <v>10</v>
      </c>
      <c r="D34" t="s">
        <v>38</v>
      </c>
      <c r="E34" t="s">
        <v>22</v>
      </c>
      <c r="F34" s="4">
        <v>2205</v>
      </c>
      <c r="G34" s="5">
        <v>141</v>
      </c>
      <c r="H34">
        <f>_xlfn.XLOOKUP(data[[#This Row],[Product]],products[Product],products[Cost per unit])</f>
        <v>9.77</v>
      </c>
      <c r="I34">
        <f>data[[#This Row],[Cost per Unit]]*data[[#This Row],[Units]]</f>
        <v>1377.57</v>
      </c>
    </row>
    <row r="35" spans="3:26" x14ac:dyDescent="0.3">
      <c r="C35" t="s">
        <v>8</v>
      </c>
      <c r="D35" t="s">
        <v>37</v>
      </c>
      <c r="E35" t="s">
        <v>19</v>
      </c>
      <c r="F35" s="4">
        <v>1771</v>
      </c>
      <c r="G35" s="5">
        <v>204</v>
      </c>
      <c r="H35">
        <f>_xlfn.XLOOKUP(data[[#This Row],[Product]],products[Product],products[Cost per unit])</f>
        <v>7.64</v>
      </c>
      <c r="I35">
        <f>data[[#This Row],[Cost per Unit]]*data[[#This Row],[Units]]</f>
        <v>1558.56</v>
      </c>
    </row>
    <row r="36" spans="3:26"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3">
      <c r="C37" t="s">
        <v>41</v>
      </c>
      <c r="D37" t="s">
        <v>36</v>
      </c>
      <c r="E37" t="s">
        <v>13</v>
      </c>
      <c r="F37" s="4">
        <v>10311</v>
      </c>
      <c r="G37" s="5">
        <v>231</v>
      </c>
      <c r="H37">
        <f>_xlfn.XLOOKUP(data[[#This Row],[Product]],products[Product],products[Cost per unit])</f>
        <v>9.33</v>
      </c>
      <c r="I37">
        <f>data[[#This Row],[Cost per Unit]]*data[[#This Row],[Units]]</f>
        <v>2155.23</v>
      </c>
    </row>
    <row r="38" spans="3:26"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3">
      <c r="C42" t="s">
        <v>41</v>
      </c>
      <c r="D42" t="s">
        <v>37</v>
      </c>
      <c r="E42" t="s">
        <v>24</v>
      </c>
      <c r="F42" s="4">
        <v>6398</v>
      </c>
      <c r="G42" s="5">
        <v>102</v>
      </c>
      <c r="H42">
        <f>_xlfn.XLOOKUP(data[[#This Row],[Product]],products[Product],products[Cost per unit])</f>
        <v>4.97</v>
      </c>
      <c r="I42">
        <f>data[[#This Row],[Cost per Unit]]*data[[#This Row],[Units]]</f>
        <v>506.94</v>
      </c>
    </row>
    <row r="43" spans="3:26" x14ac:dyDescent="0.3">
      <c r="C43" t="s">
        <v>2</v>
      </c>
      <c r="D43" t="s">
        <v>35</v>
      </c>
      <c r="E43" t="s">
        <v>19</v>
      </c>
      <c r="F43" s="4">
        <v>553</v>
      </c>
      <c r="G43" s="5">
        <v>15</v>
      </c>
      <c r="H43">
        <f>_xlfn.XLOOKUP(data[[#This Row],[Product]],products[Product],products[Cost per unit])</f>
        <v>7.64</v>
      </c>
      <c r="I43">
        <f>data[[#This Row],[Cost per Unit]]*data[[#This Row],[Units]]</f>
        <v>114.6</v>
      </c>
    </row>
    <row r="44" spans="3:26" x14ac:dyDescent="0.3">
      <c r="C44" t="s">
        <v>8</v>
      </c>
      <c r="D44" t="s">
        <v>39</v>
      </c>
      <c r="E44" t="s">
        <v>30</v>
      </c>
      <c r="F44" s="4">
        <v>7021</v>
      </c>
      <c r="G44" s="5">
        <v>183</v>
      </c>
      <c r="H44">
        <f>_xlfn.XLOOKUP(data[[#This Row],[Product]],products[Product],products[Cost per unit])</f>
        <v>14.49</v>
      </c>
      <c r="I44">
        <f>data[[#This Row],[Cost per Unit]]*data[[#This Row],[Units]]</f>
        <v>2651.67</v>
      </c>
    </row>
    <row r="45" spans="3:26" x14ac:dyDescent="0.3">
      <c r="C45" t="s">
        <v>40</v>
      </c>
      <c r="D45" t="s">
        <v>39</v>
      </c>
      <c r="E45" t="s">
        <v>22</v>
      </c>
      <c r="F45" s="4">
        <v>5817</v>
      </c>
      <c r="G45" s="5">
        <v>12</v>
      </c>
      <c r="H45">
        <f>_xlfn.XLOOKUP(data[[#This Row],[Product]],products[Product],products[Cost per unit])</f>
        <v>9.77</v>
      </c>
      <c r="I45">
        <f>data[[#This Row],[Cost per Unit]]*data[[#This Row],[Units]]</f>
        <v>117.24</v>
      </c>
    </row>
    <row r="46" spans="3:26" x14ac:dyDescent="0.3">
      <c r="C46" t="s">
        <v>41</v>
      </c>
      <c r="D46" t="s">
        <v>39</v>
      </c>
      <c r="E46" t="s">
        <v>14</v>
      </c>
      <c r="F46" s="4">
        <v>3976</v>
      </c>
      <c r="G46" s="5">
        <v>72</v>
      </c>
      <c r="H46">
        <f>_xlfn.XLOOKUP(data[[#This Row],[Product]],products[Product],products[Cost per unit])</f>
        <v>11.7</v>
      </c>
      <c r="I46">
        <f>data[[#This Row],[Cost per Unit]]*data[[#This Row],[Units]]</f>
        <v>842.4</v>
      </c>
    </row>
    <row r="47" spans="3:26"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B331-BE17-435E-9ADD-EE5CC0CC796D}">
  <dimension ref="A1:C12"/>
  <sheetViews>
    <sheetView workbookViewId="0">
      <selection activeCell="B13" sqref="B13"/>
    </sheetView>
  </sheetViews>
  <sheetFormatPr defaultRowHeight="14.4" x14ac:dyDescent="0.3"/>
  <cols>
    <col min="1" max="1" width="22.33203125" bestFit="1" customWidth="1"/>
  </cols>
  <sheetData>
    <row r="1" spans="1:3" x14ac:dyDescent="0.3">
      <c r="A1" t="s">
        <v>44</v>
      </c>
    </row>
    <row r="2" spans="1:3" x14ac:dyDescent="0.3">
      <c r="B2" t="s">
        <v>1</v>
      </c>
      <c r="C2" t="s">
        <v>50</v>
      </c>
    </row>
    <row r="3" spans="1:3" x14ac:dyDescent="0.3">
      <c r="A3" t="s">
        <v>56</v>
      </c>
      <c r="B3">
        <f>AVERAGE(data[Amount])</f>
        <v>4136.2299999999996</v>
      </c>
      <c r="C3">
        <f>AVERAGE(data[Units])</f>
        <v>152.19999999999999</v>
      </c>
    </row>
    <row r="4" spans="1:3" x14ac:dyDescent="0.3">
      <c r="A4" t="s">
        <v>57</v>
      </c>
      <c r="B4">
        <f>MEDIAN(data[Amount])</f>
        <v>3437</v>
      </c>
      <c r="C4">
        <f>MEDIAN(data[Units])</f>
        <v>124.5</v>
      </c>
    </row>
    <row r="5" spans="1:3" x14ac:dyDescent="0.3">
      <c r="A5" t="s">
        <v>58</v>
      </c>
      <c r="B5">
        <f>MIN(data[Amount])</f>
        <v>0</v>
      </c>
      <c r="C5">
        <f>MIN(data[Units])</f>
        <v>0</v>
      </c>
    </row>
    <row r="6" spans="1:3" x14ac:dyDescent="0.3">
      <c r="A6" t="s">
        <v>59</v>
      </c>
      <c r="B6">
        <f>MAX(data[Amount])</f>
        <v>16184</v>
      </c>
      <c r="C6">
        <f>MAX(data[Units])</f>
        <v>525</v>
      </c>
    </row>
    <row r="7" spans="1:3" x14ac:dyDescent="0.3">
      <c r="A7" t="s">
        <v>60</v>
      </c>
      <c r="B7">
        <f>B6-B5</f>
        <v>16184</v>
      </c>
      <c r="C7">
        <f>C6-C5</f>
        <v>525</v>
      </c>
    </row>
    <row r="8" spans="1:3" x14ac:dyDescent="0.3">
      <c r="A8" t="s">
        <v>61</v>
      </c>
      <c r="B8">
        <f>_xlfn.PERCENTILE.EXC(data[Amount],0.25)</f>
        <v>1652</v>
      </c>
      <c r="C8">
        <f>_xlfn.PERCENTILE.EXC(data[Units],0.25)</f>
        <v>54</v>
      </c>
    </row>
    <row r="9" spans="1:3" x14ac:dyDescent="0.3">
      <c r="A9" t="s">
        <v>62</v>
      </c>
      <c r="B9">
        <f>_xlfn.PERCENTILE.EXC(data[Amount],0.75)</f>
        <v>6245.75</v>
      </c>
      <c r="C9">
        <f>_xlfn.PERCENTILE.EXC(data[Units],0.75)</f>
        <v>223.5</v>
      </c>
    </row>
    <row r="12" spans="1:3" x14ac:dyDescent="0.3">
      <c r="A12" t="s">
        <v>63</v>
      </c>
      <c r="B12">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AF708-F1DE-465D-88ED-70430B783CB2}">
  <dimension ref="A1:E303"/>
  <sheetViews>
    <sheetView topLeftCell="A277" zoomScale="98" zoomScaleNormal="98" workbookViewId="0">
      <selection activeCell="B8" sqref="B8"/>
    </sheetView>
  </sheetViews>
  <sheetFormatPr defaultRowHeight="14.4" x14ac:dyDescent="0.3"/>
  <cols>
    <col min="1" max="1" width="33.6640625" bestFit="1" customWidth="1"/>
    <col min="3" max="3" width="20.21875" bestFit="1" customWidth="1"/>
  </cols>
  <sheetData>
    <row r="1" spans="1:5" x14ac:dyDescent="0.3">
      <c r="A1" s="8" t="s">
        <v>53</v>
      </c>
    </row>
    <row r="3" spans="1:5" x14ac:dyDescent="0.3">
      <c r="A3" s="6" t="s">
        <v>11</v>
      </c>
      <c r="B3" s="6" t="s">
        <v>12</v>
      </c>
      <c r="C3" s="6" t="s">
        <v>0</v>
      </c>
      <c r="D3" s="10" t="s">
        <v>1</v>
      </c>
      <c r="E3" s="10" t="s">
        <v>50</v>
      </c>
    </row>
    <row r="4" spans="1:5" x14ac:dyDescent="0.3">
      <c r="A4" t="s">
        <v>10</v>
      </c>
      <c r="B4" t="s">
        <v>38</v>
      </c>
      <c r="C4" t="s">
        <v>14</v>
      </c>
      <c r="D4" s="4">
        <v>5586</v>
      </c>
      <c r="E4" s="5">
        <v>525</v>
      </c>
    </row>
    <row r="5" spans="1:5" x14ac:dyDescent="0.3">
      <c r="A5" t="s">
        <v>2</v>
      </c>
      <c r="B5" t="s">
        <v>36</v>
      </c>
      <c r="C5" t="s">
        <v>27</v>
      </c>
      <c r="D5" s="4">
        <v>798</v>
      </c>
      <c r="E5" s="5">
        <v>519</v>
      </c>
    </row>
    <row r="6" spans="1:5" x14ac:dyDescent="0.3">
      <c r="A6" t="s">
        <v>8</v>
      </c>
      <c r="B6" t="s">
        <v>38</v>
      </c>
      <c r="C6" t="s">
        <v>13</v>
      </c>
      <c r="D6" s="4">
        <v>819</v>
      </c>
      <c r="E6" s="5">
        <v>510</v>
      </c>
    </row>
    <row r="7" spans="1:5" x14ac:dyDescent="0.3">
      <c r="A7" t="s">
        <v>3</v>
      </c>
      <c r="B7" t="s">
        <v>34</v>
      </c>
      <c r="C7" t="s">
        <v>32</v>
      </c>
      <c r="D7" s="4">
        <v>7777</v>
      </c>
      <c r="E7" s="5">
        <v>504</v>
      </c>
    </row>
    <row r="8" spans="1:5" x14ac:dyDescent="0.3">
      <c r="A8" t="s">
        <v>9</v>
      </c>
      <c r="B8" t="s">
        <v>34</v>
      </c>
      <c r="C8" t="s">
        <v>20</v>
      </c>
      <c r="D8" s="4">
        <v>8463</v>
      </c>
      <c r="E8" s="5">
        <v>492</v>
      </c>
    </row>
    <row r="9" spans="1:5" x14ac:dyDescent="0.3">
      <c r="A9" t="s">
        <v>2</v>
      </c>
      <c r="B9" t="s">
        <v>39</v>
      </c>
      <c r="C9" t="s">
        <v>25</v>
      </c>
      <c r="D9" s="4">
        <v>1785</v>
      </c>
      <c r="E9" s="5">
        <v>462</v>
      </c>
    </row>
    <row r="10" spans="1:5" x14ac:dyDescent="0.3">
      <c r="A10" t="s">
        <v>8</v>
      </c>
      <c r="B10" t="s">
        <v>35</v>
      </c>
      <c r="C10" t="s">
        <v>32</v>
      </c>
      <c r="D10" s="4">
        <v>6706</v>
      </c>
      <c r="E10" s="5">
        <v>459</v>
      </c>
    </row>
    <row r="11" spans="1:5" x14ac:dyDescent="0.3">
      <c r="A11" t="s">
        <v>6</v>
      </c>
      <c r="B11" t="s">
        <v>37</v>
      </c>
      <c r="C11" t="s">
        <v>28</v>
      </c>
      <c r="D11" s="4">
        <v>3556</v>
      </c>
      <c r="E11" s="5">
        <v>459</v>
      </c>
    </row>
    <row r="12" spans="1:5" x14ac:dyDescent="0.3">
      <c r="A12" t="s">
        <v>6</v>
      </c>
      <c r="B12" t="s">
        <v>34</v>
      </c>
      <c r="C12" t="s">
        <v>26</v>
      </c>
      <c r="D12" s="4">
        <v>8008</v>
      </c>
      <c r="E12" s="5">
        <v>456</v>
      </c>
    </row>
    <row r="13" spans="1:5" x14ac:dyDescent="0.3">
      <c r="A13" t="s">
        <v>40</v>
      </c>
      <c r="B13" t="s">
        <v>35</v>
      </c>
      <c r="C13" t="s">
        <v>30</v>
      </c>
      <c r="D13" s="4">
        <v>2275</v>
      </c>
      <c r="E13" s="5">
        <v>447</v>
      </c>
    </row>
    <row r="14" spans="1:5" x14ac:dyDescent="0.3">
      <c r="A14" t="s">
        <v>40</v>
      </c>
      <c r="B14" t="s">
        <v>35</v>
      </c>
      <c r="C14" t="s">
        <v>33</v>
      </c>
      <c r="D14" s="4">
        <v>8869</v>
      </c>
      <c r="E14" s="5">
        <v>432</v>
      </c>
    </row>
    <row r="15" spans="1:5" x14ac:dyDescent="0.3">
      <c r="A15" t="s">
        <v>6</v>
      </c>
      <c r="B15" t="s">
        <v>39</v>
      </c>
      <c r="C15" t="s">
        <v>25</v>
      </c>
      <c r="D15" s="4">
        <v>2100</v>
      </c>
      <c r="E15" s="5">
        <v>414</v>
      </c>
    </row>
    <row r="16" spans="1:5" x14ac:dyDescent="0.3">
      <c r="A16" t="s">
        <v>6</v>
      </c>
      <c r="B16" t="s">
        <v>37</v>
      </c>
      <c r="C16" t="s">
        <v>16</v>
      </c>
      <c r="D16" s="4">
        <v>1904</v>
      </c>
      <c r="E16" s="5">
        <v>405</v>
      </c>
    </row>
    <row r="17" spans="1:5" x14ac:dyDescent="0.3">
      <c r="A17" t="s">
        <v>6</v>
      </c>
      <c r="B17" t="s">
        <v>35</v>
      </c>
      <c r="C17" t="s">
        <v>4</v>
      </c>
      <c r="D17" s="4">
        <v>1302</v>
      </c>
      <c r="E17" s="5">
        <v>402</v>
      </c>
    </row>
    <row r="18" spans="1:5" x14ac:dyDescent="0.3">
      <c r="A18" t="s">
        <v>6</v>
      </c>
      <c r="B18" t="s">
        <v>39</v>
      </c>
      <c r="C18" t="s">
        <v>29</v>
      </c>
      <c r="D18" s="4">
        <v>3052</v>
      </c>
      <c r="E18" s="5">
        <v>378</v>
      </c>
    </row>
    <row r="19" spans="1:5" x14ac:dyDescent="0.3">
      <c r="A19" t="s">
        <v>40</v>
      </c>
      <c r="B19" t="s">
        <v>35</v>
      </c>
      <c r="C19" t="s">
        <v>22</v>
      </c>
      <c r="D19" s="4">
        <v>6853</v>
      </c>
      <c r="E19" s="5">
        <v>372</v>
      </c>
    </row>
    <row r="20" spans="1:5" x14ac:dyDescent="0.3">
      <c r="A20" t="s">
        <v>7</v>
      </c>
      <c r="B20" t="s">
        <v>34</v>
      </c>
      <c r="C20" t="s">
        <v>14</v>
      </c>
      <c r="D20" s="4">
        <v>1932</v>
      </c>
      <c r="E20" s="5">
        <v>369</v>
      </c>
    </row>
    <row r="21" spans="1:5" x14ac:dyDescent="0.3">
      <c r="A21" t="s">
        <v>6</v>
      </c>
      <c r="B21" t="s">
        <v>34</v>
      </c>
      <c r="C21" t="s">
        <v>30</v>
      </c>
      <c r="D21" s="4">
        <v>3402</v>
      </c>
      <c r="E21" s="5">
        <v>366</v>
      </c>
    </row>
    <row r="22" spans="1:5" x14ac:dyDescent="0.3">
      <c r="A22" t="s">
        <v>3</v>
      </c>
      <c r="B22" t="s">
        <v>37</v>
      </c>
      <c r="C22" t="s">
        <v>4</v>
      </c>
      <c r="D22" s="4">
        <v>938</v>
      </c>
      <c r="E22" s="5">
        <v>366</v>
      </c>
    </row>
    <row r="23" spans="1:5" x14ac:dyDescent="0.3">
      <c r="A23" t="s">
        <v>8</v>
      </c>
      <c r="B23" t="s">
        <v>35</v>
      </c>
      <c r="C23" t="s">
        <v>20</v>
      </c>
      <c r="D23" s="4">
        <v>2702</v>
      </c>
      <c r="E23" s="5">
        <v>363</v>
      </c>
    </row>
    <row r="24" spans="1:5" x14ac:dyDescent="0.3">
      <c r="A24" t="s">
        <v>5</v>
      </c>
      <c r="B24" t="s">
        <v>35</v>
      </c>
      <c r="C24" t="s">
        <v>29</v>
      </c>
      <c r="D24" s="4">
        <v>4480</v>
      </c>
      <c r="E24" s="5">
        <v>357</v>
      </c>
    </row>
    <row r="25" spans="1:5" x14ac:dyDescent="0.3">
      <c r="A25" t="s">
        <v>2</v>
      </c>
      <c r="B25" t="s">
        <v>38</v>
      </c>
      <c r="C25" t="s">
        <v>31</v>
      </c>
      <c r="D25" s="4">
        <v>4326</v>
      </c>
      <c r="E25" s="5">
        <v>348</v>
      </c>
    </row>
    <row r="26" spans="1:5" x14ac:dyDescent="0.3">
      <c r="A26" t="s">
        <v>5</v>
      </c>
      <c r="B26" t="s">
        <v>36</v>
      </c>
      <c r="C26" t="s">
        <v>17</v>
      </c>
      <c r="D26" s="4">
        <v>3339</v>
      </c>
      <c r="E26" s="5">
        <v>348</v>
      </c>
    </row>
    <row r="27" spans="1:5" x14ac:dyDescent="0.3">
      <c r="A27" t="s">
        <v>10</v>
      </c>
      <c r="B27" t="s">
        <v>36</v>
      </c>
      <c r="C27" t="s">
        <v>29</v>
      </c>
      <c r="D27" s="4">
        <v>2471</v>
      </c>
      <c r="E27" s="5">
        <v>342</v>
      </c>
    </row>
    <row r="28" spans="1:5" hidden="1" x14ac:dyDescent="0.3">
      <c r="A28" t="s">
        <v>5</v>
      </c>
      <c r="B28" t="s">
        <v>34</v>
      </c>
      <c r="C28" t="s">
        <v>20</v>
      </c>
      <c r="D28" s="4">
        <v>15610</v>
      </c>
      <c r="E28" s="5">
        <v>339</v>
      </c>
    </row>
    <row r="29" spans="1:5" x14ac:dyDescent="0.3">
      <c r="A29" t="s">
        <v>7</v>
      </c>
      <c r="B29" t="s">
        <v>37</v>
      </c>
      <c r="C29" t="s">
        <v>16</v>
      </c>
      <c r="D29" s="4">
        <v>4487</v>
      </c>
      <c r="E29" s="5">
        <v>333</v>
      </c>
    </row>
    <row r="30" spans="1:5" x14ac:dyDescent="0.3">
      <c r="A30" t="s">
        <v>3</v>
      </c>
      <c r="B30" t="s">
        <v>37</v>
      </c>
      <c r="C30" t="s">
        <v>28</v>
      </c>
      <c r="D30" s="4">
        <v>7308</v>
      </c>
      <c r="E30" s="5">
        <v>327</v>
      </c>
    </row>
    <row r="31" spans="1:5" x14ac:dyDescent="0.3">
      <c r="A31" t="s">
        <v>3</v>
      </c>
      <c r="B31" t="s">
        <v>37</v>
      </c>
      <c r="C31" t="s">
        <v>29</v>
      </c>
      <c r="D31" s="4">
        <v>4592</v>
      </c>
      <c r="E31" s="5">
        <v>324</v>
      </c>
    </row>
    <row r="32" spans="1:5" x14ac:dyDescent="0.3">
      <c r="A32" t="s">
        <v>7</v>
      </c>
      <c r="B32" t="s">
        <v>38</v>
      </c>
      <c r="C32" t="s">
        <v>30</v>
      </c>
      <c r="D32" s="4">
        <v>10129</v>
      </c>
      <c r="E32" s="5">
        <v>312</v>
      </c>
    </row>
    <row r="33" spans="1:5" x14ac:dyDescent="0.3">
      <c r="A33" t="s">
        <v>3</v>
      </c>
      <c r="B33" t="s">
        <v>34</v>
      </c>
      <c r="C33" t="s">
        <v>28</v>
      </c>
      <c r="D33" s="4">
        <v>3689</v>
      </c>
      <c r="E33" s="5">
        <v>312</v>
      </c>
    </row>
    <row r="34" spans="1:5" x14ac:dyDescent="0.3">
      <c r="A34" t="s">
        <v>41</v>
      </c>
      <c r="B34" t="s">
        <v>36</v>
      </c>
      <c r="C34" t="s">
        <v>28</v>
      </c>
      <c r="D34" s="4">
        <v>854</v>
      </c>
      <c r="E34" s="5">
        <v>309</v>
      </c>
    </row>
    <row r="35" spans="1:5" x14ac:dyDescent="0.3">
      <c r="A35" t="s">
        <v>9</v>
      </c>
      <c r="B35" t="s">
        <v>39</v>
      </c>
      <c r="C35" t="s">
        <v>24</v>
      </c>
      <c r="D35" s="4">
        <v>3920</v>
      </c>
      <c r="E35" s="5">
        <v>306</v>
      </c>
    </row>
    <row r="36" spans="1:5" x14ac:dyDescent="0.3">
      <c r="A36" t="s">
        <v>40</v>
      </c>
      <c r="B36" t="s">
        <v>36</v>
      </c>
      <c r="C36" t="s">
        <v>27</v>
      </c>
      <c r="D36" s="4">
        <v>3164</v>
      </c>
      <c r="E36" s="5">
        <v>306</v>
      </c>
    </row>
    <row r="37" spans="1:5" x14ac:dyDescent="0.3">
      <c r="A37" t="s">
        <v>3</v>
      </c>
      <c r="B37" t="s">
        <v>35</v>
      </c>
      <c r="C37" t="s">
        <v>33</v>
      </c>
      <c r="D37" s="4">
        <v>819</v>
      </c>
      <c r="E37" s="5">
        <v>306</v>
      </c>
    </row>
    <row r="38" spans="1:5" x14ac:dyDescent="0.3">
      <c r="A38" t="s">
        <v>3</v>
      </c>
      <c r="B38" t="s">
        <v>38</v>
      </c>
      <c r="C38" t="s">
        <v>26</v>
      </c>
      <c r="D38" s="4">
        <v>8841</v>
      </c>
      <c r="E38" s="5">
        <v>303</v>
      </c>
    </row>
    <row r="39" spans="1:5" x14ac:dyDescent="0.3">
      <c r="A39" t="s">
        <v>10</v>
      </c>
      <c r="B39" t="s">
        <v>36</v>
      </c>
      <c r="C39" t="s">
        <v>32</v>
      </c>
      <c r="D39" s="4">
        <v>6657</v>
      </c>
      <c r="E39" s="5">
        <v>303</v>
      </c>
    </row>
    <row r="40" spans="1:5" x14ac:dyDescent="0.3">
      <c r="A40" t="s">
        <v>2</v>
      </c>
      <c r="B40" t="s">
        <v>35</v>
      </c>
      <c r="C40" t="s">
        <v>17</v>
      </c>
      <c r="D40" s="4">
        <v>1589</v>
      </c>
      <c r="E40" s="5">
        <v>303</v>
      </c>
    </row>
    <row r="41" spans="1:5" x14ac:dyDescent="0.3">
      <c r="A41" t="s">
        <v>8</v>
      </c>
      <c r="B41" t="s">
        <v>35</v>
      </c>
      <c r="C41" t="s">
        <v>27</v>
      </c>
      <c r="D41" s="4">
        <v>4753</v>
      </c>
      <c r="E41" s="5">
        <v>300</v>
      </c>
    </row>
    <row r="42" spans="1:5" x14ac:dyDescent="0.3">
      <c r="A42" t="s">
        <v>7</v>
      </c>
      <c r="B42" t="s">
        <v>36</v>
      </c>
      <c r="C42" t="s">
        <v>19</v>
      </c>
      <c r="D42" s="4">
        <v>2870</v>
      </c>
      <c r="E42" s="5">
        <v>300</v>
      </c>
    </row>
    <row r="43" spans="1:5" x14ac:dyDescent="0.3">
      <c r="A43" t="s">
        <v>40</v>
      </c>
      <c r="B43" t="s">
        <v>38</v>
      </c>
      <c r="C43" t="s">
        <v>13</v>
      </c>
      <c r="D43" s="4">
        <v>5670</v>
      </c>
      <c r="E43" s="5">
        <v>297</v>
      </c>
    </row>
    <row r="44" spans="1:5" x14ac:dyDescent="0.3">
      <c r="A44" t="s">
        <v>41</v>
      </c>
      <c r="B44" t="s">
        <v>36</v>
      </c>
      <c r="C44" t="s">
        <v>18</v>
      </c>
      <c r="D44" s="4">
        <v>9632</v>
      </c>
      <c r="E44" s="5">
        <v>288</v>
      </c>
    </row>
    <row r="45" spans="1:5" x14ac:dyDescent="0.3">
      <c r="A45" t="s">
        <v>7</v>
      </c>
      <c r="B45" t="s">
        <v>35</v>
      </c>
      <c r="C45" t="s">
        <v>28</v>
      </c>
      <c r="D45" s="4">
        <v>5194</v>
      </c>
      <c r="E45" s="5">
        <v>288</v>
      </c>
    </row>
    <row r="46" spans="1:5" x14ac:dyDescent="0.3">
      <c r="A46" t="s">
        <v>8</v>
      </c>
      <c r="B46" t="s">
        <v>34</v>
      </c>
      <c r="C46" t="s">
        <v>31</v>
      </c>
      <c r="D46" s="4">
        <v>3507</v>
      </c>
      <c r="E46" s="5">
        <v>288</v>
      </c>
    </row>
    <row r="47" spans="1:5" x14ac:dyDescent="0.3">
      <c r="A47" t="s">
        <v>10</v>
      </c>
      <c r="B47" t="s">
        <v>37</v>
      </c>
      <c r="C47" t="s">
        <v>21</v>
      </c>
      <c r="D47" s="4">
        <v>245</v>
      </c>
      <c r="E47" s="5">
        <v>288</v>
      </c>
    </row>
    <row r="48" spans="1:5" x14ac:dyDescent="0.3">
      <c r="A48" t="s">
        <v>6</v>
      </c>
      <c r="B48" t="s">
        <v>38</v>
      </c>
      <c r="C48" t="s">
        <v>27</v>
      </c>
      <c r="D48" s="4">
        <v>1134</v>
      </c>
      <c r="E48" s="5">
        <v>282</v>
      </c>
    </row>
    <row r="49" spans="1:5" x14ac:dyDescent="0.3">
      <c r="A49" t="s">
        <v>10</v>
      </c>
      <c r="B49" t="s">
        <v>39</v>
      </c>
      <c r="C49" t="s">
        <v>21</v>
      </c>
      <c r="D49" s="4">
        <v>4858</v>
      </c>
      <c r="E49" s="5">
        <v>279</v>
      </c>
    </row>
    <row r="50" spans="1:5" x14ac:dyDescent="0.3">
      <c r="A50" t="s">
        <v>10</v>
      </c>
      <c r="B50" t="s">
        <v>35</v>
      </c>
      <c r="C50" t="s">
        <v>18</v>
      </c>
      <c r="D50" s="4">
        <v>3808</v>
      </c>
      <c r="E50" s="5">
        <v>279</v>
      </c>
    </row>
    <row r="51" spans="1:5" x14ac:dyDescent="0.3">
      <c r="A51" t="s">
        <v>3</v>
      </c>
      <c r="B51" t="s">
        <v>34</v>
      </c>
      <c r="C51" t="s">
        <v>14</v>
      </c>
      <c r="D51" s="4">
        <v>7259</v>
      </c>
      <c r="E51" s="5">
        <v>276</v>
      </c>
    </row>
    <row r="52" spans="1:5" x14ac:dyDescent="0.3">
      <c r="A52" t="s">
        <v>3</v>
      </c>
      <c r="B52" t="s">
        <v>35</v>
      </c>
      <c r="C52" t="s">
        <v>15</v>
      </c>
      <c r="D52" s="4">
        <v>6657</v>
      </c>
      <c r="E52" s="5">
        <v>276</v>
      </c>
    </row>
    <row r="53" spans="1:5" x14ac:dyDescent="0.3">
      <c r="A53" t="s">
        <v>9</v>
      </c>
      <c r="B53" t="s">
        <v>37</v>
      </c>
      <c r="C53" t="s">
        <v>29</v>
      </c>
      <c r="D53" s="4">
        <v>1085</v>
      </c>
      <c r="E53" s="5">
        <v>273</v>
      </c>
    </row>
    <row r="54" spans="1:5" x14ac:dyDescent="0.3">
      <c r="A54" t="s">
        <v>7</v>
      </c>
      <c r="B54" t="s">
        <v>38</v>
      </c>
      <c r="C54" t="s">
        <v>18</v>
      </c>
      <c r="D54" s="4">
        <v>1778</v>
      </c>
      <c r="E54" s="5">
        <v>270</v>
      </c>
    </row>
    <row r="55" spans="1:5" x14ac:dyDescent="0.3">
      <c r="A55" t="s">
        <v>6</v>
      </c>
      <c r="B55" t="s">
        <v>35</v>
      </c>
      <c r="C55" t="s">
        <v>20</v>
      </c>
      <c r="D55" s="4">
        <v>1071</v>
      </c>
      <c r="E55" s="5">
        <v>270</v>
      </c>
    </row>
    <row r="56" spans="1:5" x14ac:dyDescent="0.3">
      <c r="A56" t="s">
        <v>10</v>
      </c>
      <c r="B56" t="s">
        <v>36</v>
      </c>
      <c r="C56" t="s">
        <v>23</v>
      </c>
      <c r="D56" s="4">
        <v>2317</v>
      </c>
      <c r="E56" s="5">
        <v>261</v>
      </c>
    </row>
    <row r="57" spans="1:5" x14ac:dyDescent="0.3">
      <c r="A57" t="s">
        <v>7</v>
      </c>
      <c r="B57" t="s">
        <v>38</v>
      </c>
      <c r="C57" t="s">
        <v>28</v>
      </c>
      <c r="D57" s="4">
        <v>5677</v>
      </c>
      <c r="E57" s="5">
        <v>258</v>
      </c>
    </row>
    <row r="58" spans="1:5" x14ac:dyDescent="0.3">
      <c r="A58" t="s">
        <v>3</v>
      </c>
      <c r="B58" t="s">
        <v>35</v>
      </c>
      <c r="C58" t="s">
        <v>14</v>
      </c>
      <c r="D58" s="4">
        <v>2415</v>
      </c>
      <c r="E58" s="5">
        <v>255</v>
      </c>
    </row>
    <row r="59" spans="1:5" x14ac:dyDescent="0.3">
      <c r="A59" t="s">
        <v>7</v>
      </c>
      <c r="B59" t="s">
        <v>35</v>
      </c>
      <c r="C59" t="s">
        <v>30</v>
      </c>
      <c r="D59" s="4">
        <v>6755</v>
      </c>
      <c r="E59" s="5">
        <v>252</v>
      </c>
    </row>
    <row r="60" spans="1:5" x14ac:dyDescent="0.3">
      <c r="A60" t="s">
        <v>7</v>
      </c>
      <c r="B60" t="s">
        <v>36</v>
      </c>
      <c r="C60" t="s">
        <v>29</v>
      </c>
      <c r="D60" s="4">
        <v>5551</v>
      </c>
      <c r="E60" s="5">
        <v>252</v>
      </c>
    </row>
    <row r="61" spans="1:5" x14ac:dyDescent="0.3">
      <c r="A61" t="s">
        <v>5</v>
      </c>
      <c r="B61" t="s">
        <v>39</v>
      </c>
      <c r="C61" t="s">
        <v>18</v>
      </c>
      <c r="D61" s="4">
        <v>385</v>
      </c>
      <c r="E61" s="5">
        <v>249</v>
      </c>
    </row>
    <row r="62" spans="1:5" x14ac:dyDescent="0.3">
      <c r="A62" t="s">
        <v>5</v>
      </c>
      <c r="B62" t="s">
        <v>35</v>
      </c>
      <c r="C62" t="s">
        <v>31</v>
      </c>
      <c r="D62" s="4">
        <v>4753</v>
      </c>
      <c r="E62" s="5">
        <v>246</v>
      </c>
    </row>
    <row r="63" spans="1:5" x14ac:dyDescent="0.3">
      <c r="A63" t="s">
        <v>7</v>
      </c>
      <c r="B63" t="s">
        <v>39</v>
      </c>
      <c r="C63" t="s">
        <v>17</v>
      </c>
      <c r="D63" s="4">
        <v>4438</v>
      </c>
      <c r="E63" s="5">
        <v>246</v>
      </c>
    </row>
    <row r="64" spans="1:5" x14ac:dyDescent="0.3">
      <c r="A64" t="s">
        <v>2</v>
      </c>
      <c r="B64" t="s">
        <v>36</v>
      </c>
      <c r="C64" t="s">
        <v>31</v>
      </c>
      <c r="D64" s="4">
        <v>3094</v>
      </c>
      <c r="E64" s="5">
        <v>246</v>
      </c>
    </row>
    <row r="65" spans="1:5" x14ac:dyDescent="0.3">
      <c r="A65" t="s">
        <v>9</v>
      </c>
      <c r="B65" t="s">
        <v>37</v>
      </c>
      <c r="C65" t="s">
        <v>26</v>
      </c>
      <c r="D65" s="4">
        <v>2856</v>
      </c>
      <c r="E65" s="5">
        <v>246</v>
      </c>
    </row>
    <row r="66" spans="1:5" x14ac:dyDescent="0.3">
      <c r="A66" t="s">
        <v>9</v>
      </c>
      <c r="B66" t="s">
        <v>35</v>
      </c>
      <c r="C66" t="s">
        <v>15</v>
      </c>
      <c r="D66" s="4">
        <v>7833</v>
      </c>
      <c r="E66" s="5">
        <v>243</v>
      </c>
    </row>
    <row r="67" spans="1:5" x14ac:dyDescent="0.3">
      <c r="A67" t="s">
        <v>7</v>
      </c>
      <c r="B67" t="s">
        <v>35</v>
      </c>
      <c r="C67" t="s">
        <v>19</v>
      </c>
      <c r="D67" s="4">
        <v>4585</v>
      </c>
      <c r="E67" s="5">
        <v>240</v>
      </c>
    </row>
    <row r="68" spans="1:5" x14ac:dyDescent="0.3">
      <c r="A68" t="s">
        <v>41</v>
      </c>
      <c r="B68" t="s">
        <v>37</v>
      </c>
      <c r="C68" t="s">
        <v>30</v>
      </c>
      <c r="D68" s="4">
        <v>1526</v>
      </c>
      <c r="E68" s="5">
        <v>240</v>
      </c>
    </row>
    <row r="69" spans="1:5" x14ac:dyDescent="0.3">
      <c r="A69" t="s">
        <v>5</v>
      </c>
      <c r="B69" t="s">
        <v>34</v>
      </c>
      <c r="C69" t="s">
        <v>22</v>
      </c>
      <c r="D69" s="4">
        <v>6279</v>
      </c>
      <c r="E69" s="5">
        <v>237</v>
      </c>
    </row>
    <row r="70" spans="1:5" hidden="1" x14ac:dyDescent="0.3">
      <c r="A70" t="s">
        <v>40</v>
      </c>
      <c r="B70" t="s">
        <v>35</v>
      </c>
      <c r="C70" t="s">
        <v>32</v>
      </c>
      <c r="D70" s="4">
        <v>12348</v>
      </c>
      <c r="E70" s="5">
        <v>234</v>
      </c>
    </row>
    <row r="71" spans="1:5" x14ac:dyDescent="0.3">
      <c r="A71" t="s">
        <v>3</v>
      </c>
      <c r="B71" t="s">
        <v>35</v>
      </c>
      <c r="C71" t="s">
        <v>25</v>
      </c>
      <c r="D71" s="4">
        <v>2464</v>
      </c>
      <c r="E71" s="5">
        <v>234</v>
      </c>
    </row>
    <row r="72" spans="1:5" x14ac:dyDescent="0.3">
      <c r="A72" t="s">
        <v>8</v>
      </c>
      <c r="B72" t="s">
        <v>38</v>
      </c>
      <c r="C72" t="s">
        <v>23</v>
      </c>
      <c r="D72" s="4">
        <v>1701</v>
      </c>
      <c r="E72" s="5">
        <v>234</v>
      </c>
    </row>
    <row r="73" spans="1:5" hidden="1" x14ac:dyDescent="0.3">
      <c r="A73" t="s">
        <v>41</v>
      </c>
      <c r="B73" t="s">
        <v>36</v>
      </c>
      <c r="C73" t="s">
        <v>13</v>
      </c>
      <c r="D73" s="4">
        <v>10311</v>
      </c>
      <c r="E73" s="5">
        <v>231</v>
      </c>
    </row>
    <row r="74" spans="1:5" x14ac:dyDescent="0.3">
      <c r="A74" t="s">
        <v>41</v>
      </c>
      <c r="B74" t="s">
        <v>37</v>
      </c>
      <c r="C74" t="s">
        <v>15</v>
      </c>
      <c r="D74" s="4">
        <v>714</v>
      </c>
      <c r="E74" s="5">
        <v>231</v>
      </c>
    </row>
    <row r="75" spans="1:5" x14ac:dyDescent="0.3">
      <c r="A75" t="s">
        <v>10</v>
      </c>
      <c r="B75" t="s">
        <v>35</v>
      </c>
      <c r="C75" t="s">
        <v>21</v>
      </c>
      <c r="D75" s="4">
        <v>567</v>
      </c>
      <c r="E75" s="5">
        <v>228</v>
      </c>
    </row>
    <row r="76" spans="1:5" x14ac:dyDescent="0.3">
      <c r="A76" t="s">
        <v>7</v>
      </c>
      <c r="B76" t="s">
        <v>37</v>
      </c>
      <c r="C76" t="s">
        <v>14</v>
      </c>
      <c r="D76" s="4">
        <v>6608</v>
      </c>
      <c r="E76" s="5">
        <v>225</v>
      </c>
    </row>
    <row r="77" spans="1:5" x14ac:dyDescent="0.3">
      <c r="A77" t="s">
        <v>40</v>
      </c>
      <c r="B77" t="s">
        <v>39</v>
      </c>
      <c r="C77" t="s">
        <v>28</v>
      </c>
      <c r="D77" s="4">
        <v>3101</v>
      </c>
      <c r="E77" s="5">
        <v>225</v>
      </c>
    </row>
    <row r="78" spans="1:5" x14ac:dyDescent="0.3">
      <c r="A78" t="s">
        <v>41</v>
      </c>
      <c r="B78" t="s">
        <v>34</v>
      </c>
      <c r="C78" t="s">
        <v>16</v>
      </c>
      <c r="D78" s="4">
        <v>1274</v>
      </c>
      <c r="E78" s="5">
        <v>225</v>
      </c>
    </row>
    <row r="79" spans="1:5" x14ac:dyDescent="0.3">
      <c r="A79" t="s">
        <v>8</v>
      </c>
      <c r="B79" t="s">
        <v>34</v>
      </c>
      <c r="C79" t="s">
        <v>16</v>
      </c>
      <c r="D79" s="4">
        <v>2009</v>
      </c>
      <c r="E79" s="5">
        <v>219</v>
      </c>
    </row>
    <row r="80" spans="1:5" x14ac:dyDescent="0.3">
      <c r="A80" t="s">
        <v>41</v>
      </c>
      <c r="B80" t="s">
        <v>35</v>
      </c>
      <c r="C80" t="s">
        <v>28</v>
      </c>
      <c r="D80" s="4">
        <v>7455</v>
      </c>
      <c r="E80" s="5">
        <v>216</v>
      </c>
    </row>
    <row r="81" spans="1:5" x14ac:dyDescent="0.3">
      <c r="A81" t="s">
        <v>2</v>
      </c>
      <c r="B81" t="s">
        <v>39</v>
      </c>
      <c r="C81" t="s">
        <v>21</v>
      </c>
      <c r="D81" s="4">
        <v>7651</v>
      </c>
      <c r="E81" s="5">
        <v>213</v>
      </c>
    </row>
    <row r="82" spans="1:5" x14ac:dyDescent="0.3">
      <c r="A82" t="s">
        <v>8</v>
      </c>
      <c r="B82" t="s">
        <v>38</v>
      </c>
      <c r="C82" t="s">
        <v>32</v>
      </c>
      <c r="D82" s="4">
        <v>3752</v>
      </c>
      <c r="E82" s="5">
        <v>213</v>
      </c>
    </row>
    <row r="83" spans="1:5" x14ac:dyDescent="0.3">
      <c r="A83" t="s">
        <v>8</v>
      </c>
      <c r="B83" t="s">
        <v>39</v>
      </c>
      <c r="C83" t="s">
        <v>31</v>
      </c>
      <c r="D83" s="4">
        <v>8890</v>
      </c>
      <c r="E83" s="5">
        <v>210</v>
      </c>
    </row>
    <row r="84" spans="1:5" x14ac:dyDescent="0.3">
      <c r="A84" t="s">
        <v>8</v>
      </c>
      <c r="B84" t="s">
        <v>35</v>
      </c>
      <c r="C84" t="s">
        <v>22</v>
      </c>
      <c r="D84" s="4">
        <v>5012</v>
      </c>
      <c r="E84" s="5">
        <v>210</v>
      </c>
    </row>
    <row r="85" spans="1:5" x14ac:dyDescent="0.3">
      <c r="A85" t="s">
        <v>7</v>
      </c>
      <c r="B85" t="s">
        <v>37</v>
      </c>
      <c r="C85" t="s">
        <v>22</v>
      </c>
      <c r="D85" s="4">
        <v>9835</v>
      </c>
      <c r="E85" s="5">
        <v>207</v>
      </c>
    </row>
    <row r="86" spans="1:5" x14ac:dyDescent="0.3">
      <c r="A86" t="s">
        <v>6</v>
      </c>
      <c r="B86" t="s">
        <v>34</v>
      </c>
      <c r="C86" t="s">
        <v>27</v>
      </c>
      <c r="D86" s="4">
        <v>4242</v>
      </c>
      <c r="E86" s="5">
        <v>207</v>
      </c>
    </row>
    <row r="87" spans="1:5" x14ac:dyDescent="0.3">
      <c r="A87" t="s">
        <v>9</v>
      </c>
      <c r="B87" t="s">
        <v>37</v>
      </c>
      <c r="C87" t="s">
        <v>4</v>
      </c>
      <c r="D87" s="4">
        <v>259</v>
      </c>
      <c r="E87" s="5">
        <v>207</v>
      </c>
    </row>
    <row r="88" spans="1:5" hidden="1"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8</v>
      </c>
      <c r="B91" t="s">
        <v>37</v>
      </c>
      <c r="C91" t="s">
        <v>19</v>
      </c>
      <c r="D91" s="4">
        <v>1771</v>
      </c>
      <c r="E91" s="5">
        <v>204</v>
      </c>
    </row>
    <row r="92" spans="1:5" x14ac:dyDescent="0.3">
      <c r="A92" t="s">
        <v>41</v>
      </c>
      <c r="B92" t="s">
        <v>36</v>
      </c>
      <c r="C92" t="s">
        <v>26</v>
      </c>
      <c r="D92" s="4">
        <v>98</v>
      </c>
      <c r="E92" s="5">
        <v>204</v>
      </c>
    </row>
    <row r="93" spans="1:5" hidden="1" x14ac:dyDescent="0.3">
      <c r="A93" t="s">
        <v>5</v>
      </c>
      <c r="B93" t="s">
        <v>35</v>
      </c>
      <c r="C93" t="s">
        <v>15</v>
      </c>
      <c r="D93" s="4">
        <v>13391</v>
      </c>
      <c r="E93" s="5">
        <v>201</v>
      </c>
    </row>
    <row r="94" spans="1:5" x14ac:dyDescent="0.3">
      <c r="A94" t="s">
        <v>2</v>
      </c>
      <c r="B94" t="s">
        <v>37</v>
      </c>
      <c r="C94" t="s">
        <v>17</v>
      </c>
      <c r="D94" s="4">
        <v>9926</v>
      </c>
      <c r="E94" s="5">
        <v>201</v>
      </c>
    </row>
    <row r="95" spans="1:5" x14ac:dyDescent="0.3">
      <c r="A95" t="s">
        <v>5</v>
      </c>
      <c r="B95" t="s">
        <v>34</v>
      </c>
      <c r="C95" t="s">
        <v>15</v>
      </c>
      <c r="D95" s="4">
        <v>7280</v>
      </c>
      <c r="E95" s="5">
        <v>201</v>
      </c>
    </row>
    <row r="96" spans="1:5" x14ac:dyDescent="0.3">
      <c r="A96" t="s">
        <v>40</v>
      </c>
      <c r="B96" t="s">
        <v>36</v>
      </c>
      <c r="C96" t="s">
        <v>13</v>
      </c>
      <c r="D96" s="4">
        <v>4424</v>
      </c>
      <c r="E96" s="5">
        <v>201</v>
      </c>
    </row>
    <row r="97" spans="1:5" x14ac:dyDescent="0.3">
      <c r="A97" t="s">
        <v>7</v>
      </c>
      <c r="B97" t="s">
        <v>39</v>
      </c>
      <c r="C97" t="s">
        <v>27</v>
      </c>
      <c r="D97" s="4">
        <v>966</v>
      </c>
      <c r="E97" s="5">
        <v>198</v>
      </c>
    </row>
    <row r="98" spans="1:5" x14ac:dyDescent="0.3">
      <c r="A98" t="s">
        <v>10</v>
      </c>
      <c r="B98" t="s">
        <v>35</v>
      </c>
      <c r="C98" t="s">
        <v>20</v>
      </c>
      <c r="D98" s="4">
        <v>1974</v>
      </c>
      <c r="E98" s="5">
        <v>195</v>
      </c>
    </row>
    <row r="99" spans="1:5" x14ac:dyDescent="0.3">
      <c r="A99" t="s">
        <v>8</v>
      </c>
      <c r="B99" t="s">
        <v>37</v>
      </c>
      <c r="C99" t="s">
        <v>22</v>
      </c>
      <c r="D99" s="4">
        <v>1890</v>
      </c>
      <c r="E99" s="5">
        <v>195</v>
      </c>
    </row>
    <row r="100" spans="1:5" x14ac:dyDescent="0.3">
      <c r="A100" t="s">
        <v>5</v>
      </c>
      <c r="B100" t="s">
        <v>34</v>
      </c>
      <c r="C100" t="s">
        <v>19</v>
      </c>
      <c r="D100" s="4">
        <v>861</v>
      </c>
      <c r="E100" s="5">
        <v>195</v>
      </c>
    </row>
    <row r="101" spans="1:5" x14ac:dyDescent="0.3">
      <c r="A101" t="s">
        <v>41</v>
      </c>
      <c r="B101" t="s">
        <v>36</v>
      </c>
      <c r="C101" t="s">
        <v>19</v>
      </c>
      <c r="D101" s="4">
        <v>1925</v>
      </c>
      <c r="E101" s="5">
        <v>192</v>
      </c>
    </row>
    <row r="102" spans="1:5" x14ac:dyDescent="0.3">
      <c r="A102" t="s">
        <v>7</v>
      </c>
      <c r="B102" t="s">
        <v>34</v>
      </c>
      <c r="C102" t="s">
        <v>24</v>
      </c>
      <c r="D102" s="4">
        <v>8862</v>
      </c>
      <c r="E102" s="5">
        <v>189</v>
      </c>
    </row>
    <row r="103" spans="1:5" x14ac:dyDescent="0.3">
      <c r="A103" t="s">
        <v>6</v>
      </c>
      <c r="B103" t="s">
        <v>37</v>
      </c>
      <c r="C103" t="s">
        <v>23</v>
      </c>
      <c r="D103" s="4">
        <v>4949</v>
      </c>
      <c r="E103" s="5">
        <v>189</v>
      </c>
    </row>
    <row r="104" spans="1:5" x14ac:dyDescent="0.3">
      <c r="A104" t="s">
        <v>9</v>
      </c>
      <c r="B104" t="s">
        <v>36</v>
      </c>
      <c r="C104" t="s">
        <v>32</v>
      </c>
      <c r="D104" s="4">
        <v>2954</v>
      </c>
      <c r="E104" s="5">
        <v>189</v>
      </c>
    </row>
    <row r="105" spans="1:5" x14ac:dyDescent="0.3">
      <c r="A105" t="s">
        <v>9</v>
      </c>
      <c r="B105" t="s">
        <v>34</v>
      </c>
      <c r="C105" t="s">
        <v>16</v>
      </c>
      <c r="D105" s="4">
        <v>938</v>
      </c>
      <c r="E105" s="5">
        <v>189</v>
      </c>
    </row>
    <row r="106" spans="1:5" x14ac:dyDescent="0.3">
      <c r="A106" t="s">
        <v>41</v>
      </c>
      <c r="B106" t="s">
        <v>35</v>
      </c>
      <c r="C106" t="s">
        <v>15</v>
      </c>
      <c r="D106" s="4">
        <v>2114</v>
      </c>
      <c r="E106" s="5">
        <v>186</v>
      </c>
    </row>
    <row r="107" spans="1:5" x14ac:dyDescent="0.3">
      <c r="A107" t="s">
        <v>8</v>
      </c>
      <c r="B107" t="s">
        <v>39</v>
      </c>
      <c r="C107" t="s">
        <v>30</v>
      </c>
      <c r="D107" s="4">
        <v>7021</v>
      </c>
      <c r="E107" s="5">
        <v>183</v>
      </c>
    </row>
    <row r="108" spans="1:5" x14ac:dyDescent="0.3">
      <c r="A108" t="s">
        <v>2</v>
      </c>
      <c r="B108" t="s">
        <v>38</v>
      </c>
      <c r="C108" t="s">
        <v>28</v>
      </c>
      <c r="D108" s="4">
        <v>6580</v>
      </c>
      <c r="E108" s="5">
        <v>183</v>
      </c>
    </row>
    <row r="109" spans="1:5" x14ac:dyDescent="0.3">
      <c r="A109" t="s">
        <v>6</v>
      </c>
      <c r="B109" t="s">
        <v>35</v>
      </c>
      <c r="C109" t="s">
        <v>27</v>
      </c>
      <c r="D109" s="4">
        <v>3864</v>
      </c>
      <c r="E109" s="5">
        <v>177</v>
      </c>
    </row>
    <row r="110" spans="1:5" x14ac:dyDescent="0.3">
      <c r="A110" t="s">
        <v>7</v>
      </c>
      <c r="B110" t="s">
        <v>36</v>
      </c>
      <c r="C110" t="s">
        <v>18</v>
      </c>
      <c r="D110" s="4">
        <v>2646</v>
      </c>
      <c r="E110" s="5">
        <v>177</v>
      </c>
    </row>
    <row r="111" spans="1:5" x14ac:dyDescent="0.3">
      <c r="A111" t="s">
        <v>41</v>
      </c>
      <c r="B111" t="s">
        <v>37</v>
      </c>
      <c r="C111" t="s">
        <v>26</v>
      </c>
      <c r="D111" s="4">
        <v>2324</v>
      </c>
      <c r="E111" s="5">
        <v>177</v>
      </c>
    </row>
    <row r="112" spans="1:5" x14ac:dyDescent="0.3">
      <c r="A112" t="s">
        <v>41</v>
      </c>
      <c r="B112" t="s">
        <v>34</v>
      </c>
      <c r="C112" t="s">
        <v>33</v>
      </c>
      <c r="D112" s="4">
        <v>7847</v>
      </c>
      <c r="E112" s="5">
        <v>174</v>
      </c>
    </row>
    <row r="113" spans="1:5" x14ac:dyDescent="0.3">
      <c r="A113" t="s">
        <v>41</v>
      </c>
      <c r="B113" t="s">
        <v>36</v>
      </c>
      <c r="C113" t="s">
        <v>30</v>
      </c>
      <c r="D113" s="4">
        <v>6118</v>
      </c>
      <c r="E113" s="5">
        <v>174</v>
      </c>
    </row>
    <row r="114" spans="1:5" x14ac:dyDescent="0.3">
      <c r="A114" t="s">
        <v>40</v>
      </c>
      <c r="B114" t="s">
        <v>35</v>
      </c>
      <c r="C114" t="s">
        <v>16</v>
      </c>
      <c r="D114" s="4">
        <v>4725</v>
      </c>
      <c r="E114" s="5">
        <v>174</v>
      </c>
    </row>
    <row r="115" spans="1:5" x14ac:dyDescent="0.3">
      <c r="A115" t="s">
        <v>9</v>
      </c>
      <c r="B115" t="s">
        <v>34</v>
      </c>
      <c r="C115" t="s">
        <v>17</v>
      </c>
      <c r="D115" s="4">
        <v>707</v>
      </c>
      <c r="E115" s="5">
        <v>174</v>
      </c>
    </row>
    <row r="116" spans="1:5" x14ac:dyDescent="0.3">
      <c r="A116" t="s">
        <v>3</v>
      </c>
      <c r="B116" t="s">
        <v>39</v>
      </c>
      <c r="C116" t="s">
        <v>26</v>
      </c>
      <c r="D116" s="4">
        <v>4956</v>
      </c>
      <c r="E116" s="5">
        <v>171</v>
      </c>
    </row>
    <row r="117" spans="1:5" x14ac:dyDescent="0.3">
      <c r="A117" t="s">
        <v>5</v>
      </c>
      <c r="B117" t="s">
        <v>39</v>
      </c>
      <c r="C117" t="s">
        <v>24</v>
      </c>
      <c r="D117" s="4">
        <v>4018</v>
      </c>
      <c r="E117" s="5">
        <v>171</v>
      </c>
    </row>
    <row r="118" spans="1:5" x14ac:dyDescent="0.3">
      <c r="A118" t="s">
        <v>5</v>
      </c>
      <c r="B118" t="s">
        <v>38</v>
      </c>
      <c r="C118" t="s">
        <v>19</v>
      </c>
      <c r="D118" s="4">
        <v>5474</v>
      </c>
      <c r="E118" s="5">
        <v>168</v>
      </c>
    </row>
    <row r="119" spans="1:5" x14ac:dyDescent="0.3">
      <c r="A119" t="s">
        <v>8</v>
      </c>
      <c r="B119" t="s">
        <v>35</v>
      </c>
      <c r="C119" t="s">
        <v>29</v>
      </c>
      <c r="D119" s="4">
        <v>2023</v>
      </c>
      <c r="E119" s="5">
        <v>168</v>
      </c>
    </row>
    <row r="120" spans="1:5" x14ac:dyDescent="0.3">
      <c r="A120" t="s">
        <v>3</v>
      </c>
      <c r="B120" t="s">
        <v>39</v>
      </c>
      <c r="C120" t="s">
        <v>16</v>
      </c>
      <c r="D120" s="4">
        <v>21</v>
      </c>
      <c r="E120" s="5">
        <v>168</v>
      </c>
    </row>
    <row r="121" spans="1:5" x14ac:dyDescent="0.3">
      <c r="A121" t="s">
        <v>3</v>
      </c>
      <c r="B121" t="s">
        <v>36</v>
      </c>
      <c r="C121" t="s">
        <v>23</v>
      </c>
      <c r="D121" s="4">
        <v>3773</v>
      </c>
      <c r="E121" s="5">
        <v>165</v>
      </c>
    </row>
    <row r="122" spans="1:5" x14ac:dyDescent="0.3">
      <c r="A122" t="s">
        <v>2</v>
      </c>
      <c r="B122" t="s">
        <v>39</v>
      </c>
      <c r="C122" t="s">
        <v>20</v>
      </c>
      <c r="D122" s="4">
        <v>9443</v>
      </c>
      <c r="E122" s="5">
        <v>162</v>
      </c>
    </row>
    <row r="123" spans="1:5" x14ac:dyDescent="0.3">
      <c r="A123" t="s">
        <v>40</v>
      </c>
      <c r="B123" t="s">
        <v>34</v>
      </c>
      <c r="C123" t="s">
        <v>19</v>
      </c>
      <c r="D123" s="4">
        <v>4018</v>
      </c>
      <c r="E123" s="5">
        <v>162</v>
      </c>
    </row>
    <row r="124" spans="1:5" x14ac:dyDescent="0.3">
      <c r="A124" t="s">
        <v>3</v>
      </c>
      <c r="B124" t="s">
        <v>36</v>
      </c>
      <c r="C124" t="s">
        <v>28</v>
      </c>
      <c r="D124" s="4">
        <v>973</v>
      </c>
      <c r="E124" s="5">
        <v>162</v>
      </c>
    </row>
    <row r="125" spans="1:5" x14ac:dyDescent="0.3">
      <c r="A125" t="s">
        <v>40</v>
      </c>
      <c r="B125" t="s">
        <v>34</v>
      </c>
      <c r="C125" t="s">
        <v>33</v>
      </c>
      <c r="D125" s="4">
        <v>3794</v>
      </c>
      <c r="E125" s="5">
        <v>159</v>
      </c>
    </row>
    <row r="126" spans="1:5" x14ac:dyDescent="0.3">
      <c r="A126" t="s">
        <v>9</v>
      </c>
      <c r="B126" t="s">
        <v>35</v>
      </c>
      <c r="C126" t="s">
        <v>26</v>
      </c>
      <c r="D126" s="4">
        <v>98</v>
      </c>
      <c r="E126" s="5">
        <v>159</v>
      </c>
    </row>
    <row r="127" spans="1:5" x14ac:dyDescent="0.3">
      <c r="A127" t="s">
        <v>40</v>
      </c>
      <c r="B127" t="s">
        <v>34</v>
      </c>
      <c r="C127" t="s">
        <v>17</v>
      </c>
      <c r="D127" s="4">
        <v>5019</v>
      </c>
      <c r="E127" s="5">
        <v>156</v>
      </c>
    </row>
    <row r="128" spans="1:5" x14ac:dyDescent="0.3">
      <c r="A128" t="s">
        <v>6</v>
      </c>
      <c r="B128" t="s">
        <v>36</v>
      </c>
      <c r="C128" t="s">
        <v>17</v>
      </c>
      <c r="D128" s="4">
        <v>4970</v>
      </c>
      <c r="E128" s="5">
        <v>156</v>
      </c>
    </row>
    <row r="129" spans="1:5" x14ac:dyDescent="0.3">
      <c r="A129" t="s">
        <v>9</v>
      </c>
      <c r="B129" t="s">
        <v>37</v>
      </c>
      <c r="C129" t="s">
        <v>25</v>
      </c>
      <c r="D129" s="4">
        <v>4305</v>
      </c>
      <c r="E129" s="5">
        <v>156</v>
      </c>
    </row>
    <row r="130" spans="1:5" x14ac:dyDescent="0.3">
      <c r="A130" t="s">
        <v>2</v>
      </c>
      <c r="B130" t="s">
        <v>38</v>
      </c>
      <c r="C130" t="s">
        <v>23</v>
      </c>
      <c r="D130" s="4">
        <v>4417</v>
      </c>
      <c r="E130" s="5">
        <v>153</v>
      </c>
    </row>
    <row r="131" spans="1:5" hidden="1" x14ac:dyDescent="0.3">
      <c r="A131" t="s">
        <v>9</v>
      </c>
      <c r="B131" t="s">
        <v>34</v>
      </c>
      <c r="C131" t="s">
        <v>28</v>
      </c>
      <c r="D131" s="4">
        <v>14329</v>
      </c>
      <c r="E131" s="5">
        <v>150</v>
      </c>
    </row>
    <row r="132" spans="1:5" x14ac:dyDescent="0.3">
      <c r="A132" t="s">
        <v>8</v>
      </c>
      <c r="B132" t="s">
        <v>36</v>
      </c>
      <c r="C132" t="s">
        <v>23</v>
      </c>
      <c r="D132" s="4">
        <v>5019</v>
      </c>
      <c r="E132" s="5">
        <v>150</v>
      </c>
    </row>
    <row r="133" spans="1:5" x14ac:dyDescent="0.3">
      <c r="A133" t="s">
        <v>6</v>
      </c>
      <c r="B133" t="s">
        <v>34</v>
      </c>
      <c r="C133" t="s">
        <v>17</v>
      </c>
      <c r="D133" s="4">
        <v>3759</v>
      </c>
      <c r="E133" s="5">
        <v>150</v>
      </c>
    </row>
    <row r="134" spans="1:5" x14ac:dyDescent="0.3">
      <c r="A134" t="s">
        <v>8</v>
      </c>
      <c r="B134" t="s">
        <v>37</v>
      </c>
      <c r="C134" t="s">
        <v>30</v>
      </c>
      <c r="D134" s="4">
        <v>42</v>
      </c>
      <c r="E134" s="5">
        <v>150</v>
      </c>
    </row>
    <row r="135" spans="1:5" x14ac:dyDescent="0.3">
      <c r="A135" t="s">
        <v>9</v>
      </c>
      <c r="B135" t="s">
        <v>35</v>
      </c>
      <c r="C135" t="s">
        <v>4</v>
      </c>
      <c r="D135" s="4">
        <v>959</v>
      </c>
      <c r="E135" s="5">
        <v>147</v>
      </c>
    </row>
    <row r="136" spans="1:5" x14ac:dyDescent="0.3">
      <c r="A136" t="s">
        <v>2</v>
      </c>
      <c r="B136" t="s">
        <v>39</v>
      </c>
      <c r="C136" t="s">
        <v>28</v>
      </c>
      <c r="D136" s="4">
        <v>6027</v>
      </c>
      <c r="E136" s="5">
        <v>144</v>
      </c>
    </row>
    <row r="137" spans="1:5" x14ac:dyDescent="0.3">
      <c r="A137" t="s">
        <v>3</v>
      </c>
      <c r="B137" t="s">
        <v>37</v>
      </c>
      <c r="C137" t="s">
        <v>17</v>
      </c>
      <c r="D137" s="4">
        <v>3983</v>
      </c>
      <c r="E137" s="5">
        <v>144</v>
      </c>
    </row>
    <row r="138" spans="1:5" x14ac:dyDescent="0.3">
      <c r="A138" t="s">
        <v>9</v>
      </c>
      <c r="B138" t="s">
        <v>35</v>
      </c>
      <c r="C138" t="s">
        <v>27</v>
      </c>
      <c r="D138" s="4">
        <v>2429</v>
      </c>
      <c r="E138" s="5">
        <v>144</v>
      </c>
    </row>
    <row r="139" spans="1:5" x14ac:dyDescent="0.3">
      <c r="A139" t="s">
        <v>41</v>
      </c>
      <c r="B139" t="s">
        <v>34</v>
      </c>
      <c r="C139" t="s">
        <v>22</v>
      </c>
      <c r="D139" s="4">
        <v>336</v>
      </c>
      <c r="E139" s="5">
        <v>144</v>
      </c>
    </row>
    <row r="140" spans="1:5" x14ac:dyDescent="0.3">
      <c r="A140" t="s">
        <v>10</v>
      </c>
      <c r="B140" t="s">
        <v>38</v>
      </c>
      <c r="C140" t="s">
        <v>22</v>
      </c>
      <c r="D140" s="4">
        <v>2205</v>
      </c>
      <c r="E140" s="5">
        <v>141</v>
      </c>
    </row>
    <row r="141" spans="1:5" x14ac:dyDescent="0.3">
      <c r="A141" t="s">
        <v>2</v>
      </c>
      <c r="B141" t="s">
        <v>39</v>
      </c>
      <c r="C141" t="s">
        <v>22</v>
      </c>
      <c r="D141" s="4">
        <v>1568</v>
      </c>
      <c r="E141" s="5">
        <v>141</v>
      </c>
    </row>
    <row r="142" spans="1:5" hidden="1" x14ac:dyDescent="0.3">
      <c r="A142" t="s">
        <v>2</v>
      </c>
      <c r="B142" t="s">
        <v>37</v>
      </c>
      <c r="C142" t="s">
        <v>18</v>
      </c>
      <c r="D142" s="4">
        <v>11571</v>
      </c>
      <c r="E142" s="5">
        <v>138</v>
      </c>
    </row>
    <row r="143" spans="1:5" x14ac:dyDescent="0.3">
      <c r="A143" t="s">
        <v>7</v>
      </c>
      <c r="B143" t="s">
        <v>34</v>
      </c>
      <c r="C143" t="s">
        <v>20</v>
      </c>
      <c r="D143" s="4">
        <v>2205</v>
      </c>
      <c r="E143" s="5">
        <v>138</v>
      </c>
    </row>
    <row r="144" spans="1:5" x14ac:dyDescent="0.3">
      <c r="A144" t="s">
        <v>40</v>
      </c>
      <c r="B144" t="s">
        <v>34</v>
      </c>
      <c r="C144" t="s">
        <v>27</v>
      </c>
      <c r="D144" s="4">
        <v>2289</v>
      </c>
      <c r="E144" s="5">
        <v>135</v>
      </c>
    </row>
    <row r="145" spans="1:5" x14ac:dyDescent="0.3">
      <c r="A145" t="s">
        <v>6</v>
      </c>
      <c r="B145" t="s">
        <v>36</v>
      </c>
      <c r="C145" t="s">
        <v>29</v>
      </c>
      <c r="D145" s="4">
        <v>1400</v>
      </c>
      <c r="E145" s="5">
        <v>135</v>
      </c>
    </row>
    <row r="146" spans="1:5" x14ac:dyDescent="0.3">
      <c r="A146" t="s">
        <v>6</v>
      </c>
      <c r="B146" t="s">
        <v>38</v>
      </c>
      <c r="C146" t="s">
        <v>33</v>
      </c>
      <c r="D146" s="4">
        <v>959</v>
      </c>
      <c r="E146" s="5">
        <v>135</v>
      </c>
    </row>
    <row r="147" spans="1:5" x14ac:dyDescent="0.3">
      <c r="A147" t="s">
        <v>40</v>
      </c>
      <c r="B147" t="s">
        <v>39</v>
      </c>
      <c r="C147" t="s">
        <v>29</v>
      </c>
      <c r="D147" s="4">
        <v>0</v>
      </c>
      <c r="E147" s="5">
        <v>135</v>
      </c>
    </row>
    <row r="148" spans="1:5" x14ac:dyDescent="0.3">
      <c r="A148" t="s">
        <v>41</v>
      </c>
      <c r="B148" t="s">
        <v>35</v>
      </c>
      <c r="C148" t="s">
        <v>27</v>
      </c>
      <c r="D148" s="4">
        <v>847</v>
      </c>
      <c r="E148" s="5">
        <v>129</v>
      </c>
    </row>
    <row r="149" spans="1:5" x14ac:dyDescent="0.3">
      <c r="A149" t="s">
        <v>10</v>
      </c>
      <c r="B149" t="s">
        <v>38</v>
      </c>
      <c r="C149" t="s">
        <v>4</v>
      </c>
      <c r="D149" s="4">
        <v>6860</v>
      </c>
      <c r="E149" s="5">
        <v>126</v>
      </c>
    </row>
    <row r="150" spans="1:5" x14ac:dyDescent="0.3">
      <c r="A150" t="s">
        <v>41</v>
      </c>
      <c r="B150" t="s">
        <v>34</v>
      </c>
      <c r="C150" t="s">
        <v>23</v>
      </c>
      <c r="D150" s="4">
        <v>4935</v>
      </c>
      <c r="E150" s="5">
        <v>126</v>
      </c>
    </row>
    <row r="151" spans="1:5" x14ac:dyDescent="0.3">
      <c r="A151" t="s">
        <v>2</v>
      </c>
      <c r="B151" t="s">
        <v>39</v>
      </c>
      <c r="C151" t="s">
        <v>33</v>
      </c>
      <c r="D151" s="4">
        <v>4018</v>
      </c>
      <c r="E151" s="5">
        <v>126</v>
      </c>
    </row>
    <row r="152" spans="1:5" x14ac:dyDescent="0.3">
      <c r="A152" t="s">
        <v>40</v>
      </c>
      <c r="B152" t="s">
        <v>35</v>
      </c>
      <c r="C152" t="s">
        <v>29</v>
      </c>
      <c r="D152" s="4">
        <v>1617</v>
      </c>
      <c r="E152" s="5">
        <v>126</v>
      </c>
    </row>
    <row r="153" spans="1:5" x14ac:dyDescent="0.3">
      <c r="A153" t="s">
        <v>8</v>
      </c>
      <c r="B153" t="s">
        <v>35</v>
      </c>
      <c r="C153" t="s">
        <v>33</v>
      </c>
      <c r="D153" s="4">
        <v>357</v>
      </c>
      <c r="E153" s="5">
        <v>126</v>
      </c>
    </row>
    <row r="154" spans="1:5" x14ac:dyDescent="0.3">
      <c r="A154" t="s">
        <v>6</v>
      </c>
      <c r="B154" t="s">
        <v>34</v>
      </c>
      <c r="C154" t="s">
        <v>32</v>
      </c>
      <c r="D154" s="4">
        <v>6734</v>
      </c>
      <c r="E154" s="5">
        <v>123</v>
      </c>
    </row>
    <row r="155" spans="1:5" x14ac:dyDescent="0.3">
      <c r="A155" t="s">
        <v>6</v>
      </c>
      <c r="B155" t="s">
        <v>35</v>
      </c>
      <c r="C155" t="s">
        <v>30</v>
      </c>
      <c r="D155" s="4">
        <v>4781</v>
      </c>
      <c r="E155" s="5">
        <v>123</v>
      </c>
    </row>
    <row r="156" spans="1:5" x14ac:dyDescent="0.3">
      <c r="A156" t="s">
        <v>41</v>
      </c>
      <c r="B156" t="s">
        <v>37</v>
      </c>
      <c r="C156" t="s">
        <v>20</v>
      </c>
      <c r="D156" s="4">
        <v>3388</v>
      </c>
      <c r="E156" s="5">
        <v>123</v>
      </c>
    </row>
    <row r="157" spans="1:5" x14ac:dyDescent="0.3">
      <c r="A157" t="s">
        <v>6</v>
      </c>
      <c r="B157" t="s">
        <v>38</v>
      </c>
      <c r="C157" t="s">
        <v>13</v>
      </c>
      <c r="D157" s="4">
        <v>2317</v>
      </c>
      <c r="E157" s="5">
        <v>123</v>
      </c>
    </row>
    <row r="158" spans="1:5" x14ac:dyDescent="0.3">
      <c r="A158" t="s">
        <v>10</v>
      </c>
      <c r="B158" t="s">
        <v>38</v>
      </c>
      <c r="C158" t="s">
        <v>13</v>
      </c>
      <c r="D158" s="4">
        <v>63</v>
      </c>
      <c r="E158" s="5">
        <v>123</v>
      </c>
    </row>
    <row r="159" spans="1:5" x14ac:dyDescent="0.3">
      <c r="A159" t="s">
        <v>6</v>
      </c>
      <c r="B159" t="s">
        <v>36</v>
      </c>
      <c r="C159" t="s">
        <v>4</v>
      </c>
      <c r="D159" s="4">
        <v>10073</v>
      </c>
      <c r="E159" s="5">
        <v>120</v>
      </c>
    </row>
    <row r="160" spans="1:5" x14ac:dyDescent="0.3">
      <c r="A160" t="s">
        <v>2</v>
      </c>
      <c r="B160" t="s">
        <v>34</v>
      </c>
      <c r="C160" t="s">
        <v>19</v>
      </c>
      <c r="D160" s="4">
        <v>7511</v>
      </c>
      <c r="E160" s="5">
        <v>120</v>
      </c>
    </row>
    <row r="161" spans="1:5" x14ac:dyDescent="0.3">
      <c r="A161" t="s">
        <v>9</v>
      </c>
      <c r="B161" t="s">
        <v>38</v>
      </c>
      <c r="C161" t="s">
        <v>16</v>
      </c>
      <c r="D161" s="4">
        <v>2646</v>
      </c>
      <c r="E161" s="5">
        <v>120</v>
      </c>
    </row>
    <row r="162" spans="1:5" x14ac:dyDescent="0.3">
      <c r="A162" t="s">
        <v>3</v>
      </c>
      <c r="B162" t="s">
        <v>34</v>
      </c>
      <c r="C162" t="s">
        <v>23</v>
      </c>
      <c r="D162" s="4">
        <v>2212</v>
      </c>
      <c r="E162" s="5">
        <v>117</v>
      </c>
    </row>
    <row r="163" spans="1:5" x14ac:dyDescent="0.3">
      <c r="A163" t="s">
        <v>7</v>
      </c>
      <c r="B163" t="s">
        <v>36</v>
      </c>
      <c r="C163" t="s">
        <v>31</v>
      </c>
      <c r="D163" s="4">
        <v>2149</v>
      </c>
      <c r="E163" s="5">
        <v>117</v>
      </c>
    </row>
    <row r="164" spans="1:5" x14ac:dyDescent="0.3">
      <c r="A164" t="s">
        <v>2</v>
      </c>
      <c r="B164" t="s">
        <v>39</v>
      </c>
      <c r="C164" t="s">
        <v>16</v>
      </c>
      <c r="D164" s="4">
        <v>2016</v>
      </c>
      <c r="E164" s="5">
        <v>117</v>
      </c>
    </row>
    <row r="165" spans="1:5" x14ac:dyDescent="0.3">
      <c r="A165" t="s">
        <v>7</v>
      </c>
      <c r="B165" t="s">
        <v>35</v>
      </c>
      <c r="C165" t="s">
        <v>24</v>
      </c>
      <c r="D165" s="4">
        <v>2793</v>
      </c>
      <c r="E165" s="5">
        <v>114</v>
      </c>
    </row>
    <row r="166" spans="1:5" x14ac:dyDescent="0.3">
      <c r="A166" t="s">
        <v>9</v>
      </c>
      <c r="B166" t="s">
        <v>36</v>
      </c>
      <c r="C166" t="s">
        <v>25</v>
      </c>
      <c r="D166" s="4">
        <v>2142</v>
      </c>
      <c r="E166" s="5">
        <v>114</v>
      </c>
    </row>
    <row r="167" spans="1:5" x14ac:dyDescent="0.3">
      <c r="A167" t="s">
        <v>40</v>
      </c>
      <c r="B167" t="s">
        <v>37</v>
      </c>
      <c r="C167" t="s">
        <v>30</v>
      </c>
      <c r="D167" s="4">
        <v>1624</v>
      </c>
      <c r="E167" s="5">
        <v>114</v>
      </c>
    </row>
    <row r="168" spans="1:5" x14ac:dyDescent="0.3">
      <c r="A168" t="s">
        <v>7</v>
      </c>
      <c r="B168" t="s">
        <v>37</v>
      </c>
      <c r="C168" t="s">
        <v>17</v>
      </c>
      <c r="D168" s="4">
        <v>4487</v>
      </c>
      <c r="E168" s="5">
        <v>111</v>
      </c>
    </row>
    <row r="169" spans="1:5" x14ac:dyDescent="0.3">
      <c r="A169" t="s">
        <v>5</v>
      </c>
      <c r="B169" t="s">
        <v>36</v>
      </c>
      <c r="C169" t="s">
        <v>30</v>
      </c>
      <c r="D169" s="4">
        <v>1526</v>
      </c>
      <c r="E169" s="5">
        <v>105</v>
      </c>
    </row>
    <row r="170" spans="1:5" x14ac:dyDescent="0.3">
      <c r="A170" t="s">
        <v>41</v>
      </c>
      <c r="B170" t="s">
        <v>37</v>
      </c>
      <c r="C170" t="s">
        <v>24</v>
      </c>
      <c r="D170" s="4">
        <v>6398</v>
      </c>
      <c r="E170" s="5">
        <v>102</v>
      </c>
    </row>
    <row r="171" spans="1:5" x14ac:dyDescent="0.3">
      <c r="A171" t="s">
        <v>40</v>
      </c>
      <c r="B171" t="s">
        <v>38</v>
      </c>
      <c r="C171" t="s">
        <v>4</v>
      </c>
      <c r="D171" s="4">
        <v>6125</v>
      </c>
      <c r="E171" s="5">
        <v>102</v>
      </c>
    </row>
    <row r="172" spans="1:5" x14ac:dyDescent="0.3">
      <c r="A172" t="s">
        <v>9</v>
      </c>
      <c r="B172" t="s">
        <v>38</v>
      </c>
      <c r="C172" t="s">
        <v>25</v>
      </c>
      <c r="D172" s="4">
        <v>3850</v>
      </c>
      <c r="E172" s="5">
        <v>102</v>
      </c>
    </row>
    <row r="173" spans="1:5" x14ac:dyDescent="0.3">
      <c r="A173" t="s">
        <v>5</v>
      </c>
      <c r="B173" t="s">
        <v>34</v>
      </c>
      <c r="C173" t="s">
        <v>29</v>
      </c>
      <c r="D173" s="4">
        <v>2891</v>
      </c>
      <c r="E173" s="5">
        <v>102</v>
      </c>
    </row>
    <row r="174" spans="1:5" x14ac:dyDescent="0.3">
      <c r="A174" t="s">
        <v>3</v>
      </c>
      <c r="B174" t="s">
        <v>39</v>
      </c>
      <c r="C174" t="s">
        <v>28</v>
      </c>
      <c r="D174" s="4">
        <v>1652</v>
      </c>
      <c r="E174" s="5">
        <v>102</v>
      </c>
    </row>
    <row r="175" spans="1:5" x14ac:dyDescent="0.3">
      <c r="A175" t="s">
        <v>6</v>
      </c>
      <c r="B175" t="s">
        <v>37</v>
      </c>
      <c r="C175" t="s">
        <v>18</v>
      </c>
      <c r="D175" s="4">
        <v>1505</v>
      </c>
      <c r="E175" s="5">
        <v>102</v>
      </c>
    </row>
    <row r="176" spans="1:5" x14ac:dyDescent="0.3">
      <c r="A176" t="s">
        <v>9</v>
      </c>
      <c r="B176" t="s">
        <v>38</v>
      </c>
      <c r="C176" t="s">
        <v>26</v>
      </c>
      <c r="D176" s="4">
        <v>2436</v>
      </c>
      <c r="E176" s="5">
        <v>99</v>
      </c>
    </row>
    <row r="177" spans="1:5" x14ac:dyDescent="0.3">
      <c r="A177" t="s">
        <v>41</v>
      </c>
      <c r="B177" t="s">
        <v>35</v>
      </c>
      <c r="C177" t="s">
        <v>19</v>
      </c>
      <c r="D177" s="4">
        <v>609</v>
      </c>
      <c r="E177" s="5">
        <v>99</v>
      </c>
    </row>
    <row r="178" spans="1:5" x14ac:dyDescent="0.3">
      <c r="A178" t="s">
        <v>9</v>
      </c>
      <c r="B178" t="s">
        <v>37</v>
      </c>
      <c r="C178" t="s">
        <v>20</v>
      </c>
      <c r="D178" s="4">
        <v>7273</v>
      </c>
      <c r="E178" s="5">
        <v>96</v>
      </c>
    </row>
    <row r="179" spans="1:5" x14ac:dyDescent="0.3">
      <c r="A179" t="s">
        <v>10</v>
      </c>
      <c r="B179" t="s">
        <v>35</v>
      </c>
      <c r="C179" t="s">
        <v>14</v>
      </c>
      <c r="D179" s="4">
        <v>3472</v>
      </c>
      <c r="E179" s="5">
        <v>96</v>
      </c>
    </row>
    <row r="180" spans="1:5" x14ac:dyDescent="0.3">
      <c r="A180" t="s">
        <v>7</v>
      </c>
      <c r="B180" t="s">
        <v>34</v>
      </c>
      <c r="C180" t="s">
        <v>25</v>
      </c>
      <c r="D180" s="4">
        <v>1568</v>
      </c>
      <c r="E180" s="5">
        <v>96</v>
      </c>
    </row>
    <row r="181" spans="1:5" x14ac:dyDescent="0.3">
      <c r="A181" t="s">
        <v>40</v>
      </c>
      <c r="B181" t="s">
        <v>37</v>
      </c>
      <c r="C181" t="s">
        <v>27</v>
      </c>
      <c r="D181" s="4">
        <v>6132</v>
      </c>
      <c r="E181" s="5">
        <v>93</v>
      </c>
    </row>
    <row r="182" spans="1:5" x14ac:dyDescent="0.3">
      <c r="A182" t="s">
        <v>3</v>
      </c>
      <c r="B182" t="s">
        <v>34</v>
      </c>
      <c r="C182" t="s">
        <v>17</v>
      </c>
      <c r="D182" s="4">
        <v>2919</v>
      </c>
      <c r="E182" s="5">
        <v>93</v>
      </c>
    </row>
    <row r="183" spans="1:5" x14ac:dyDescent="0.3">
      <c r="A183" t="s">
        <v>9</v>
      </c>
      <c r="B183" t="s">
        <v>37</v>
      </c>
      <c r="C183" t="s">
        <v>23</v>
      </c>
      <c r="D183" s="4">
        <v>2737</v>
      </c>
      <c r="E183" s="5">
        <v>93</v>
      </c>
    </row>
    <row r="184" spans="1:5" x14ac:dyDescent="0.3">
      <c r="A184" t="s">
        <v>5</v>
      </c>
      <c r="B184" t="s">
        <v>34</v>
      </c>
      <c r="C184" t="s">
        <v>33</v>
      </c>
      <c r="D184" s="4">
        <v>1652</v>
      </c>
      <c r="E184" s="5">
        <v>93</v>
      </c>
    </row>
    <row r="185" spans="1:5" x14ac:dyDescent="0.3">
      <c r="A185" t="s">
        <v>10</v>
      </c>
      <c r="B185" t="s">
        <v>34</v>
      </c>
      <c r="C185" t="s">
        <v>25</v>
      </c>
      <c r="D185" s="4">
        <v>1428</v>
      </c>
      <c r="E185" s="5">
        <v>93</v>
      </c>
    </row>
    <row r="186" spans="1:5" x14ac:dyDescent="0.3">
      <c r="A186" t="s">
        <v>40</v>
      </c>
      <c r="B186" t="s">
        <v>36</v>
      </c>
      <c r="C186" t="s">
        <v>33</v>
      </c>
      <c r="D186" s="4">
        <v>9772</v>
      </c>
      <c r="E186" s="5">
        <v>90</v>
      </c>
    </row>
    <row r="187" spans="1:5" x14ac:dyDescent="0.3">
      <c r="A187" t="s">
        <v>9</v>
      </c>
      <c r="B187" t="s">
        <v>34</v>
      </c>
      <c r="C187" t="s">
        <v>23</v>
      </c>
      <c r="D187" s="4">
        <v>8155</v>
      </c>
      <c r="E187" s="5">
        <v>90</v>
      </c>
    </row>
    <row r="188" spans="1:5" x14ac:dyDescent="0.3">
      <c r="A188" t="s">
        <v>40</v>
      </c>
      <c r="B188" t="s">
        <v>38</v>
      </c>
      <c r="C188" t="s">
        <v>25</v>
      </c>
      <c r="D188" s="4">
        <v>2541</v>
      </c>
      <c r="E188" s="5">
        <v>90</v>
      </c>
    </row>
    <row r="189" spans="1:5" x14ac:dyDescent="0.3">
      <c r="A189" t="s">
        <v>9</v>
      </c>
      <c r="B189" t="s">
        <v>38</v>
      </c>
      <c r="C189" t="s">
        <v>33</v>
      </c>
      <c r="D189" s="4">
        <v>9506</v>
      </c>
      <c r="E189" s="5">
        <v>87</v>
      </c>
    </row>
    <row r="190" spans="1:5" x14ac:dyDescent="0.3">
      <c r="A190" t="s">
        <v>6</v>
      </c>
      <c r="B190" t="s">
        <v>37</v>
      </c>
      <c r="C190" t="s">
        <v>31</v>
      </c>
      <c r="D190" s="4">
        <v>7693</v>
      </c>
      <c r="E190" s="5">
        <v>87</v>
      </c>
    </row>
    <row r="191" spans="1:5" x14ac:dyDescent="0.3">
      <c r="A191" t="s">
        <v>10</v>
      </c>
      <c r="B191" t="s">
        <v>34</v>
      </c>
      <c r="C191" t="s">
        <v>17</v>
      </c>
      <c r="D191" s="4">
        <v>700</v>
      </c>
      <c r="E191" s="5">
        <v>87</v>
      </c>
    </row>
    <row r="192" spans="1:5" x14ac:dyDescent="0.3">
      <c r="A192" t="s">
        <v>40</v>
      </c>
      <c r="B192" t="s">
        <v>38</v>
      </c>
      <c r="C192" t="s">
        <v>26</v>
      </c>
      <c r="D192" s="4">
        <v>609</v>
      </c>
      <c r="E192" s="5">
        <v>87</v>
      </c>
    </row>
    <row r="193" spans="1:5" x14ac:dyDescent="0.3">
      <c r="A193" t="s">
        <v>8</v>
      </c>
      <c r="B193" t="s">
        <v>37</v>
      </c>
      <c r="C193" t="s">
        <v>21</v>
      </c>
      <c r="D193" s="4">
        <v>434</v>
      </c>
      <c r="E193" s="5">
        <v>87</v>
      </c>
    </row>
    <row r="194" spans="1:5" x14ac:dyDescent="0.3">
      <c r="A194" t="s">
        <v>7</v>
      </c>
      <c r="B194" t="s">
        <v>36</v>
      </c>
      <c r="C194" t="s">
        <v>32</v>
      </c>
      <c r="D194" s="4">
        <v>280</v>
      </c>
      <c r="E194" s="5">
        <v>87</v>
      </c>
    </row>
    <row r="195" spans="1:5" x14ac:dyDescent="0.3">
      <c r="A195" t="s">
        <v>41</v>
      </c>
      <c r="B195" t="s">
        <v>36</v>
      </c>
      <c r="C195" t="s">
        <v>32</v>
      </c>
      <c r="D195" s="4">
        <v>10304</v>
      </c>
      <c r="E195" s="5">
        <v>84</v>
      </c>
    </row>
    <row r="196" spans="1:5" x14ac:dyDescent="0.3">
      <c r="A196" t="s">
        <v>5</v>
      </c>
      <c r="B196" t="s">
        <v>35</v>
      </c>
      <c r="C196" t="s">
        <v>22</v>
      </c>
      <c r="D196" s="4">
        <v>490</v>
      </c>
      <c r="E196" s="5">
        <v>84</v>
      </c>
    </row>
    <row r="197" spans="1:5" x14ac:dyDescent="0.3">
      <c r="A197" t="s">
        <v>8</v>
      </c>
      <c r="B197" t="s">
        <v>38</v>
      </c>
      <c r="C197" t="s">
        <v>22</v>
      </c>
      <c r="D197" s="4">
        <v>168</v>
      </c>
      <c r="E197" s="5">
        <v>84</v>
      </c>
    </row>
    <row r="198" spans="1:5" x14ac:dyDescent="0.3">
      <c r="A198" t="s">
        <v>2</v>
      </c>
      <c r="B198" t="s">
        <v>39</v>
      </c>
      <c r="C198" t="s">
        <v>27</v>
      </c>
      <c r="D198" s="4">
        <v>7812</v>
      </c>
      <c r="E198" s="5">
        <v>81</v>
      </c>
    </row>
    <row r="199" spans="1:5" x14ac:dyDescent="0.3">
      <c r="A199" t="s">
        <v>5</v>
      </c>
      <c r="B199" t="s">
        <v>39</v>
      </c>
      <c r="C199" t="s">
        <v>22</v>
      </c>
      <c r="D199" s="4">
        <v>6909</v>
      </c>
      <c r="E199" s="5">
        <v>81</v>
      </c>
    </row>
    <row r="200" spans="1:5" x14ac:dyDescent="0.3">
      <c r="A200" t="s">
        <v>8</v>
      </c>
      <c r="B200" t="s">
        <v>35</v>
      </c>
      <c r="C200" t="s">
        <v>30</v>
      </c>
      <c r="D200" s="4">
        <v>3598</v>
      </c>
      <c r="E200" s="5">
        <v>81</v>
      </c>
    </row>
    <row r="201" spans="1:5" x14ac:dyDescent="0.3">
      <c r="A201" t="s">
        <v>6</v>
      </c>
      <c r="B201" t="s">
        <v>37</v>
      </c>
      <c r="C201" t="s">
        <v>30</v>
      </c>
      <c r="D201" s="4">
        <v>560</v>
      </c>
      <c r="E201" s="5">
        <v>81</v>
      </c>
    </row>
    <row r="202" spans="1:5" x14ac:dyDescent="0.3">
      <c r="A202" t="s">
        <v>8</v>
      </c>
      <c r="B202" t="s">
        <v>38</v>
      </c>
      <c r="C202" t="s">
        <v>21</v>
      </c>
      <c r="D202" s="4">
        <v>6433</v>
      </c>
      <c r="E202" s="5">
        <v>78</v>
      </c>
    </row>
    <row r="203" spans="1:5" x14ac:dyDescent="0.3">
      <c r="A203" t="s">
        <v>3</v>
      </c>
      <c r="B203" t="s">
        <v>35</v>
      </c>
      <c r="C203" t="s">
        <v>23</v>
      </c>
      <c r="D203" s="4">
        <v>2023</v>
      </c>
      <c r="E203" s="5">
        <v>78</v>
      </c>
    </row>
    <row r="204" spans="1:5" x14ac:dyDescent="0.3">
      <c r="A204" t="s">
        <v>2</v>
      </c>
      <c r="B204" t="s">
        <v>36</v>
      </c>
      <c r="C204" t="s">
        <v>29</v>
      </c>
      <c r="D204" s="4">
        <v>8211</v>
      </c>
      <c r="E204" s="5">
        <v>75</v>
      </c>
    </row>
    <row r="205" spans="1:5" x14ac:dyDescent="0.3">
      <c r="A205" t="s">
        <v>6</v>
      </c>
      <c r="B205" t="s">
        <v>34</v>
      </c>
      <c r="C205" t="s">
        <v>29</v>
      </c>
      <c r="D205" s="4">
        <v>3339</v>
      </c>
      <c r="E205" s="5">
        <v>75</v>
      </c>
    </row>
    <row r="206" spans="1:5" x14ac:dyDescent="0.3">
      <c r="A206" t="s">
        <v>7</v>
      </c>
      <c r="B206" t="s">
        <v>34</v>
      </c>
      <c r="C206" t="s">
        <v>32</v>
      </c>
      <c r="D206" s="4">
        <v>3262</v>
      </c>
      <c r="E206" s="5">
        <v>75</v>
      </c>
    </row>
    <row r="207" spans="1:5" x14ac:dyDescent="0.3">
      <c r="A207" t="s">
        <v>40</v>
      </c>
      <c r="B207" t="s">
        <v>34</v>
      </c>
      <c r="C207" t="s">
        <v>23</v>
      </c>
      <c r="D207" s="4">
        <v>2779</v>
      </c>
      <c r="E207" s="5">
        <v>75</v>
      </c>
    </row>
    <row r="208" spans="1:5" x14ac:dyDescent="0.3">
      <c r="A208" t="s">
        <v>6</v>
      </c>
      <c r="B208" t="s">
        <v>34</v>
      </c>
      <c r="C208" t="s">
        <v>16</v>
      </c>
      <c r="D208" s="4">
        <v>2219</v>
      </c>
      <c r="E208" s="5">
        <v>75</v>
      </c>
    </row>
    <row r="209" spans="1:5" x14ac:dyDescent="0.3">
      <c r="A209" t="s">
        <v>7</v>
      </c>
      <c r="B209" t="s">
        <v>38</v>
      </c>
      <c r="C209" t="s">
        <v>14</v>
      </c>
      <c r="D209" s="4">
        <v>1281</v>
      </c>
      <c r="E209" s="5">
        <v>75</v>
      </c>
    </row>
    <row r="210" spans="1:5" x14ac:dyDescent="0.3">
      <c r="A210" t="s">
        <v>10</v>
      </c>
      <c r="B210" t="s">
        <v>36</v>
      </c>
      <c r="C210" t="s">
        <v>13</v>
      </c>
      <c r="D210" s="4">
        <v>945</v>
      </c>
      <c r="E210" s="5">
        <v>75</v>
      </c>
    </row>
    <row r="211" spans="1:5" x14ac:dyDescent="0.3">
      <c r="A211" t="s">
        <v>5</v>
      </c>
      <c r="B211" t="s">
        <v>37</v>
      </c>
      <c r="C211" t="s">
        <v>22</v>
      </c>
      <c r="D211" s="4">
        <v>518</v>
      </c>
      <c r="E211" s="5">
        <v>75</v>
      </c>
    </row>
    <row r="212" spans="1:5" x14ac:dyDescent="0.3">
      <c r="A212" t="s">
        <v>6</v>
      </c>
      <c r="B212" t="s">
        <v>38</v>
      </c>
      <c r="C212" t="s">
        <v>25</v>
      </c>
      <c r="D212" s="4">
        <v>469</v>
      </c>
      <c r="E212" s="5">
        <v>75</v>
      </c>
    </row>
    <row r="213" spans="1:5" x14ac:dyDescent="0.3">
      <c r="A213" t="s">
        <v>40</v>
      </c>
      <c r="B213" t="s">
        <v>37</v>
      </c>
      <c r="C213" t="s">
        <v>29</v>
      </c>
      <c r="D213" s="4">
        <v>9002</v>
      </c>
      <c r="E213" s="5">
        <v>72</v>
      </c>
    </row>
    <row r="214" spans="1:5" x14ac:dyDescent="0.3">
      <c r="A214" t="s">
        <v>41</v>
      </c>
      <c r="B214" t="s">
        <v>39</v>
      </c>
      <c r="C214" t="s">
        <v>14</v>
      </c>
      <c r="D214" s="4">
        <v>3976</v>
      </c>
      <c r="E214" s="5">
        <v>72</v>
      </c>
    </row>
    <row r="215" spans="1:5" x14ac:dyDescent="0.3">
      <c r="A215" t="s">
        <v>9</v>
      </c>
      <c r="B215" t="s">
        <v>39</v>
      </c>
      <c r="C215" t="s">
        <v>25</v>
      </c>
      <c r="D215" s="4">
        <v>3192</v>
      </c>
      <c r="E215" s="5">
        <v>72</v>
      </c>
    </row>
    <row r="216" spans="1:5" x14ac:dyDescent="0.3">
      <c r="A216" t="s">
        <v>10</v>
      </c>
      <c r="B216" t="s">
        <v>36</v>
      </c>
      <c r="C216" t="s">
        <v>27</v>
      </c>
      <c r="D216" s="4">
        <v>1407</v>
      </c>
      <c r="E216" s="5">
        <v>72</v>
      </c>
    </row>
    <row r="217" spans="1:5" x14ac:dyDescent="0.3">
      <c r="A217" t="s">
        <v>41</v>
      </c>
      <c r="B217" t="s">
        <v>35</v>
      </c>
      <c r="C217" t="s">
        <v>13</v>
      </c>
      <c r="D217" s="4">
        <v>4760</v>
      </c>
      <c r="E217" s="5">
        <v>69</v>
      </c>
    </row>
    <row r="218" spans="1:5" x14ac:dyDescent="0.3">
      <c r="A218" t="s">
        <v>3</v>
      </c>
      <c r="B218" t="s">
        <v>35</v>
      </c>
      <c r="C218" t="s">
        <v>29</v>
      </c>
      <c r="D218" s="4">
        <v>2114</v>
      </c>
      <c r="E218" s="5">
        <v>66</v>
      </c>
    </row>
    <row r="219" spans="1:5" x14ac:dyDescent="0.3">
      <c r="A219" t="s">
        <v>5</v>
      </c>
      <c r="B219" t="s">
        <v>36</v>
      </c>
      <c r="C219" t="s">
        <v>13</v>
      </c>
      <c r="D219" s="4">
        <v>6146</v>
      </c>
      <c r="E219" s="5">
        <v>63</v>
      </c>
    </row>
    <row r="220" spans="1:5" x14ac:dyDescent="0.3">
      <c r="A220" t="s">
        <v>7</v>
      </c>
      <c r="B220" t="s">
        <v>35</v>
      </c>
      <c r="C220" t="s">
        <v>14</v>
      </c>
      <c r="D220" s="4">
        <v>4606</v>
      </c>
      <c r="E220" s="5">
        <v>63</v>
      </c>
    </row>
    <row r="221" spans="1:5" x14ac:dyDescent="0.3">
      <c r="A221" t="s">
        <v>8</v>
      </c>
      <c r="B221" t="s">
        <v>38</v>
      </c>
      <c r="C221" t="s">
        <v>27</v>
      </c>
      <c r="D221" s="4">
        <v>2268</v>
      </c>
      <c r="E221" s="5">
        <v>63</v>
      </c>
    </row>
    <row r="222" spans="1:5" x14ac:dyDescent="0.3">
      <c r="A222" t="s">
        <v>6</v>
      </c>
      <c r="B222" t="s">
        <v>39</v>
      </c>
      <c r="C222" t="s">
        <v>30</v>
      </c>
      <c r="D222" s="4">
        <v>1638</v>
      </c>
      <c r="E222" s="5">
        <v>63</v>
      </c>
    </row>
    <row r="223" spans="1:5" x14ac:dyDescent="0.3">
      <c r="A223" t="s">
        <v>6</v>
      </c>
      <c r="B223" t="s">
        <v>36</v>
      </c>
      <c r="C223" t="s">
        <v>21</v>
      </c>
      <c r="D223" s="4">
        <v>497</v>
      </c>
      <c r="E223" s="5">
        <v>63</v>
      </c>
    </row>
    <row r="224" spans="1:5" x14ac:dyDescent="0.3">
      <c r="A224" t="s">
        <v>9</v>
      </c>
      <c r="B224" t="s">
        <v>38</v>
      </c>
      <c r="C224" t="s">
        <v>24</v>
      </c>
      <c r="D224" s="4">
        <v>4137</v>
      </c>
      <c r="E224" s="5">
        <v>60</v>
      </c>
    </row>
    <row r="225" spans="1:5" x14ac:dyDescent="0.3">
      <c r="A225" t="s">
        <v>9</v>
      </c>
      <c r="B225" t="s">
        <v>36</v>
      </c>
      <c r="C225" t="s">
        <v>30</v>
      </c>
      <c r="D225" s="4">
        <v>9051</v>
      </c>
      <c r="E225" s="5">
        <v>57</v>
      </c>
    </row>
    <row r="226" spans="1:5" x14ac:dyDescent="0.3">
      <c r="A226" t="s">
        <v>5</v>
      </c>
      <c r="B226" t="s">
        <v>38</v>
      </c>
      <c r="C226" t="s">
        <v>13</v>
      </c>
      <c r="D226" s="4">
        <v>7189</v>
      </c>
      <c r="E226" s="5">
        <v>54</v>
      </c>
    </row>
    <row r="227" spans="1:5" x14ac:dyDescent="0.3">
      <c r="A227" t="s">
        <v>7</v>
      </c>
      <c r="B227" t="s">
        <v>37</v>
      </c>
      <c r="C227" t="s">
        <v>30</v>
      </c>
      <c r="D227" s="4">
        <v>6454</v>
      </c>
      <c r="E227" s="5">
        <v>54</v>
      </c>
    </row>
    <row r="228" spans="1:5" x14ac:dyDescent="0.3">
      <c r="A228" t="s">
        <v>3</v>
      </c>
      <c r="B228" t="s">
        <v>34</v>
      </c>
      <c r="C228" t="s">
        <v>26</v>
      </c>
      <c r="D228" s="4">
        <v>3108</v>
      </c>
      <c r="E228" s="5">
        <v>54</v>
      </c>
    </row>
    <row r="229" spans="1:5" x14ac:dyDescent="0.3">
      <c r="A229" t="s">
        <v>6</v>
      </c>
      <c r="B229" t="s">
        <v>38</v>
      </c>
      <c r="C229" t="s">
        <v>31</v>
      </c>
      <c r="D229" s="4">
        <v>2681</v>
      </c>
      <c r="E229" s="5">
        <v>54</v>
      </c>
    </row>
    <row r="230" spans="1:5" x14ac:dyDescent="0.3">
      <c r="A230" t="s">
        <v>2</v>
      </c>
      <c r="B230" t="s">
        <v>37</v>
      </c>
      <c r="C230" t="s">
        <v>14</v>
      </c>
      <c r="D230" s="4">
        <v>1057</v>
      </c>
      <c r="E230" s="5">
        <v>54</v>
      </c>
    </row>
    <row r="231" spans="1:5" x14ac:dyDescent="0.3">
      <c r="A231" t="s">
        <v>2</v>
      </c>
      <c r="B231" t="s">
        <v>34</v>
      </c>
      <c r="C231" t="s">
        <v>13</v>
      </c>
      <c r="D231" s="4">
        <v>252</v>
      </c>
      <c r="E231" s="5">
        <v>54</v>
      </c>
    </row>
    <row r="232" spans="1:5" x14ac:dyDescent="0.3">
      <c r="A232" t="s">
        <v>5</v>
      </c>
      <c r="B232" t="s">
        <v>39</v>
      </c>
      <c r="C232" t="s">
        <v>26</v>
      </c>
      <c r="D232" s="4">
        <v>5236</v>
      </c>
      <c r="E232" s="5">
        <v>51</v>
      </c>
    </row>
    <row r="233" spans="1:5" x14ac:dyDescent="0.3">
      <c r="A233" t="s">
        <v>3</v>
      </c>
      <c r="B233" t="s">
        <v>39</v>
      </c>
      <c r="C233" t="s">
        <v>29</v>
      </c>
      <c r="D233" s="4">
        <v>3640</v>
      </c>
      <c r="E233" s="5">
        <v>51</v>
      </c>
    </row>
    <row r="234" spans="1:5" x14ac:dyDescent="0.3">
      <c r="A234" t="s">
        <v>40</v>
      </c>
      <c r="B234" t="s">
        <v>38</v>
      </c>
      <c r="C234" t="s">
        <v>24</v>
      </c>
      <c r="D234" s="4">
        <v>623</v>
      </c>
      <c r="E234" s="5">
        <v>51</v>
      </c>
    </row>
    <row r="235" spans="1:5" x14ac:dyDescent="0.3">
      <c r="A235" t="s">
        <v>2</v>
      </c>
      <c r="B235" t="s">
        <v>38</v>
      </c>
      <c r="C235" t="s">
        <v>13</v>
      </c>
      <c r="D235" s="4">
        <v>56</v>
      </c>
      <c r="E235" s="5">
        <v>51</v>
      </c>
    </row>
    <row r="236" spans="1:5" x14ac:dyDescent="0.3">
      <c r="A236" t="s">
        <v>40</v>
      </c>
      <c r="B236" t="s">
        <v>34</v>
      </c>
      <c r="C236" t="s">
        <v>26</v>
      </c>
      <c r="D236" s="4">
        <v>6748</v>
      </c>
      <c r="E236" s="5">
        <v>48</v>
      </c>
    </row>
    <row r="237" spans="1:5" x14ac:dyDescent="0.3">
      <c r="A237" t="s">
        <v>7</v>
      </c>
      <c r="B237" t="s">
        <v>37</v>
      </c>
      <c r="C237" t="s">
        <v>33</v>
      </c>
      <c r="D237" s="4">
        <v>6391</v>
      </c>
      <c r="E237" s="5">
        <v>48</v>
      </c>
    </row>
    <row r="238" spans="1:5" x14ac:dyDescent="0.3">
      <c r="A238" t="s">
        <v>7</v>
      </c>
      <c r="B238" t="s">
        <v>34</v>
      </c>
      <c r="C238" t="s">
        <v>33</v>
      </c>
      <c r="D238" s="4">
        <v>2226</v>
      </c>
      <c r="E238" s="5">
        <v>48</v>
      </c>
    </row>
    <row r="239" spans="1:5" x14ac:dyDescent="0.3">
      <c r="A239" t="s">
        <v>40</v>
      </c>
      <c r="B239" t="s">
        <v>35</v>
      </c>
      <c r="C239" t="s">
        <v>24</v>
      </c>
      <c r="D239" s="4">
        <v>1638</v>
      </c>
      <c r="E239" s="5">
        <v>48</v>
      </c>
    </row>
    <row r="240" spans="1:5" x14ac:dyDescent="0.3">
      <c r="A240" t="s">
        <v>6</v>
      </c>
      <c r="B240" t="s">
        <v>34</v>
      </c>
      <c r="C240" t="s">
        <v>4</v>
      </c>
      <c r="D240" s="4">
        <v>525</v>
      </c>
      <c r="E240" s="5">
        <v>48</v>
      </c>
    </row>
    <row r="241" spans="1:5" x14ac:dyDescent="0.3">
      <c r="A241" t="s">
        <v>2</v>
      </c>
      <c r="B241" t="s">
        <v>36</v>
      </c>
      <c r="C241" t="s">
        <v>17</v>
      </c>
      <c r="D241" s="4">
        <v>189</v>
      </c>
      <c r="E241" s="5">
        <v>48</v>
      </c>
    </row>
    <row r="242" spans="1:5" x14ac:dyDescent="0.3">
      <c r="A242" t="s">
        <v>5</v>
      </c>
      <c r="B242" t="s">
        <v>37</v>
      </c>
      <c r="C242" t="s">
        <v>31</v>
      </c>
      <c r="D242" s="4">
        <v>182</v>
      </c>
      <c r="E242" s="5">
        <v>48</v>
      </c>
    </row>
    <row r="243" spans="1:5" x14ac:dyDescent="0.3">
      <c r="A243" t="s">
        <v>5</v>
      </c>
      <c r="B243" t="s">
        <v>38</v>
      </c>
      <c r="C243" t="s">
        <v>25</v>
      </c>
      <c r="D243" s="4">
        <v>7483</v>
      </c>
      <c r="E243" s="5">
        <v>45</v>
      </c>
    </row>
    <row r="244" spans="1:5" x14ac:dyDescent="0.3">
      <c r="A244" t="s">
        <v>8</v>
      </c>
      <c r="B244" t="s">
        <v>37</v>
      </c>
      <c r="C244" t="s">
        <v>26</v>
      </c>
      <c r="D244" s="4">
        <v>6279</v>
      </c>
      <c r="E244" s="5">
        <v>45</v>
      </c>
    </row>
    <row r="245" spans="1:5" x14ac:dyDescent="0.3">
      <c r="A245" t="s">
        <v>9</v>
      </c>
      <c r="B245" t="s">
        <v>37</v>
      </c>
      <c r="C245" t="s">
        <v>28</v>
      </c>
      <c r="D245" s="4">
        <v>2919</v>
      </c>
      <c r="E245" s="5">
        <v>45</v>
      </c>
    </row>
    <row r="246" spans="1:5" x14ac:dyDescent="0.3">
      <c r="A246" t="s">
        <v>40</v>
      </c>
      <c r="B246" t="s">
        <v>38</v>
      </c>
      <c r="C246" t="s">
        <v>29</v>
      </c>
      <c r="D246" s="4">
        <v>2541</v>
      </c>
      <c r="E246" s="5">
        <v>45</v>
      </c>
    </row>
    <row r="247" spans="1:5" x14ac:dyDescent="0.3">
      <c r="A247" t="s">
        <v>7</v>
      </c>
      <c r="B247" t="s">
        <v>36</v>
      </c>
      <c r="C247" t="s">
        <v>22</v>
      </c>
      <c r="D247" s="4">
        <v>8435</v>
      </c>
      <c r="E247" s="5">
        <v>42</v>
      </c>
    </row>
    <row r="248" spans="1:5" x14ac:dyDescent="0.3">
      <c r="A248" t="s">
        <v>3</v>
      </c>
      <c r="B248" t="s">
        <v>34</v>
      </c>
      <c r="C248" t="s">
        <v>25</v>
      </c>
      <c r="D248" s="4">
        <v>6300</v>
      </c>
      <c r="E248" s="5">
        <v>42</v>
      </c>
    </row>
    <row r="249" spans="1:5" x14ac:dyDescent="0.3">
      <c r="A249" t="s">
        <v>40</v>
      </c>
      <c r="B249" t="s">
        <v>39</v>
      </c>
      <c r="C249" t="s">
        <v>15</v>
      </c>
      <c r="D249" s="4">
        <v>5775</v>
      </c>
      <c r="E249" s="5">
        <v>42</v>
      </c>
    </row>
    <row r="250" spans="1:5" x14ac:dyDescent="0.3">
      <c r="A250" t="s">
        <v>2</v>
      </c>
      <c r="B250" t="s">
        <v>37</v>
      </c>
      <c r="C250" t="s">
        <v>15</v>
      </c>
      <c r="D250" s="4">
        <v>2863</v>
      </c>
      <c r="E250" s="5">
        <v>42</v>
      </c>
    </row>
    <row r="251" spans="1:5" hidden="1" x14ac:dyDescent="0.3">
      <c r="A251" t="s">
        <v>5</v>
      </c>
      <c r="B251" t="s">
        <v>36</v>
      </c>
      <c r="C251" t="s">
        <v>16</v>
      </c>
      <c r="D251" s="4">
        <v>16184</v>
      </c>
      <c r="E251" s="5">
        <v>39</v>
      </c>
    </row>
    <row r="252" spans="1:5" x14ac:dyDescent="0.3">
      <c r="A252" t="s">
        <v>7</v>
      </c>
      <c r="B252" t="s">
        <v>34</v>
      </c>
      <c r="C252" t="s">
        <v>17</v>
      </c>
      <c r="D252" s="4">
        <v>7777</v>
      </c>
      <c r="E252" s="5">
        <v>39</v>
      </c>
    </row>
    <row r="253" spans="1:5" x14ac:dyDescent="0.3">
      <c r="A253" t="s">
        <v>3</v>
      </c>
      <c r="B253" t="s">
        <v>36</v>
      </c>
      <c r="C253" t="s">
        <v>25</v>
      </c>
      <c r="D253" s="4">
        <v>3339</v>
      </c>
      <c r="E253" s="5">
        <v>39</v>
      </c>
    </row>
    <row r="254" spans="1:5" x14ac:dyDescent="0.3">
      <c r="A254" t="s">
        <v>40</v>
      </c>
      <c r="B254" t="s">
        <v>38</v>
      </c>
      <c r="C254" t="s">
        <v>31</v>
      </c>
      <c r="D254" s="4">
        <v>1988</v>
      </c>
      <c r="E254" s="5">
        <v>39</v>
      </c>
    </row>
    <row r="255" spans="1:5" x14ac:dyDescent="0.3">
      <c r="A255" t="s">
        <v>41</v>
      </c>
      <c r="B255" t="s">
        <v>34</v>
      </c>
      <c r="C255" t="s">
        <v>17</v>
      </c>
      <c r="D255" s="4">
        <v>1463</v>
      </c>
      <c r="E255" s="5">
        <v>39</v>
      </c>
    </row>
    <row r="256" spans="1:5" x14ac:dyDescent="0.3">
      <c r="A256" t="s">
        <v>3</v>
      </c>
      <c r="B256" t="s">
        <v>36</v>
      </c>
      <c r="C256" t="s">
        <v>16</v>
      </c>
      <c r="D256" s="4">
        <v>9198</v>
      </c>
      <c r="E256" s="5">
        <v>36</v>
      </c>
    </row>
    <row r="257" spans="1:5" x14ac:dyDescent="0.3">
      <c r="A257" t="s">
        <v>6</v>
      </c>
      <c r="B257" t="s">
        <v>38</v>
      </c>
      <c r="C257" t="s">
        <v>21</v>
      </c>
      <c r="D257" s="4">
        <v>7322</v>
      </c>
      <c r="E257" s="5">
        <v>36</v>
      </c>
    </row>
    <row r="258" spans="1:5" x14ac:dyDescent="0.3">
      <c r="A258" t="s">
        <v>2</v>
      </c>
      <c r="B258" t="s">
        <v>39</v>
      </c>
      <c r="C258" t="s">
        <v>15</v>
      </c>
      <c r="D258" s="4">
        <v>4802</v>
      </c>
      <c r="E258" s="5">
        <v>36</v>
      </c>
    </row>
    <row r="259" spans="1:5" x14ac:dyDescent="0.3">
      <c r="A259" t="s">
        <v>2</v>
      </c>
      <c r="B259" t="s">
        <v>39</v>
      </c>
      <c r="C259" t="s">
        <v>23</v>
      </c>
      <c r="D259" s="4">
        <v>630</v>
      </c>
      <c r="E259" s="5">
        <v>36</v>
      </c>
    </row>
    <row r="260" spans="1:5" x14ac:dyDescent="0.3">
      <c r="A260" t="s">
        <v>40</v>
      </c>
      <c r="B260" t="s">
        <v>36</v>
      </c>
      <c r="C260" t="s">
        <v>4</v>
      </c>
      <c r="D260" s="4">
        <v>217</v>
      </c>
      <c r="E260" s="5">
        <v>36</v>
      </c>
    </row>
    <row r="261" spans="1:5" hidden="1" x14ac:dyDescent="0.3">
      <c r="A261" t="s">
        <v>10</v>
      </c>
      <c r="B261" t="s">
        <v>39</v>
      </c>
      <c r="C261" t="s">
        <v>33</v>
      </c>
      <c r="D261" s="4">
        <v>12950</v>
      </c>
      <c r="E261" s="5">
        <v>30</v>
      </c>
    </row>
    <row r="262" spans="1:5" x14ac:dyDescent="0.3">
      <c r="A262" t="s">
        <v>8</v>
      </c>
      <c r="B262" t="s">
        <v>37</v>
      </c>
      <c r="C262" t="s">
        <v>15</v>
      </c>
      <c r="D262" s="4">
        <v>9709</v>
      </c>
      <c r="E262" s="5">
        <v>30</v>
      </c>
    </row>
    <row r="263" spans="1:5" x14ac:dyDescent="0.3">
      <c r="A263" t="s">
        <v>40</v>
      </c>
      <c r="B263" t="s">
        <v>39</v>
      </c>
      <c r="C263" t="s">
        <v>27</v>
      </c>
      <c r="D263" s="4">
        <v>6370</v>
      </c>
      <c r="E263" s="5">
        <v>30</v>
      </c>
    </row>
    <row r="264" spans="1:5" x14ac:dyDescent="0.3">
      <c r="A264" t="s">
        <v>40</v>
      </c>
      <c r="B264" t="s">
        <v>36</v>
      </c>
      <c r="C264" t="s">
        <v>25</v>
      </c>
      <c r="D264" s="4">
        <v>5439</v>
      </c>
      <c r="E264" s="5">
        <v>30</v>
      </c>
    </row>
    <row r="265" spans="1:5" x14ac:dyDescent="0.3">
      <c r="A265" t="s">
        <v>10</v>
      </c>
      <c r="B265" t="s">
        <v>37</v>
      </c>
      <c r="C265" t="s">
        <v>23</v>
      </c>
      <c r="D265" s="4">
        <v>4683</v>
      </c>
      <c r="E265" s="5">
        <v>30</v>
      </c>
    </row>
    <row r="266" spans="1:5" x14ac:dyDescent="0.3">
      <c r="A266" t="s">
        <v>6</v>
      </c>
      <c r="B266" t="s">
        <v>36</v>
      </c>
      <c r="C266" t="s">
        <v>13</v>
      </c>
      <c r="D266" s="4">
        <v>4319</v>
      </c>
      <c r="E266" s="5">
        <v>30</v>
      </c>
    </row>
    <row r="267" spans="1:5" x14ac:dyDescent="0.3">
      <c r="A267" t="s">
        <v>8</v>
      </c>
      <c r="B267" t="s">
        <v>39</v>
      </c>
      <c r="C267" t="s">
        <v>18</v>
      </c>
      <c r="D267" s="4">
        <v>9660</v>
      </c>
      <c r="E267" s="5">
        <v>27</v>
      </c>
    </row>
    <row r="268" spans="1:5" x14ac:dyDescent="0.3">
      <c r="A268" t="s">
        <v>9</v>
      </c>
      <c r="B268" t="s">
        <v>34</v>
      </c>
      <c r="C268" t="s">
        <v>21</v>
      </c>
      <c r="D268" s="4">
        <v>6832</v>
      </c>
      <c r="E268" s="5">
        <v>27</v>
      </c>
    </row>
    <row r="269" spans="1:5" x14ac:dyDescent="0.3">
      <c r="A269" t="s">
        <v>6</v>
      </c>
      <c r="B269" t="s">
        <v>39</v>
      </c>
      <c r="C269" t="s">
        <v>17</v>
      </c>
      <c r="D269" s="4">
        <v>6048</v>
      </c>
      <c r="E269" s="5">
        <v>27</v>
      </c>
    </row>
    <row r="270" spans="1:5" x14ac:dyDescent="0.3">
      <c r="A270" t="s">
        <v>10</v>
      </c>
      <c r="B270" t="s">
        <v>37</v>
      </c>
      <c r="C270" t="s">
        <v>28</v>
      </c>
      <c r="D270" s="4">
        <v>3059</v>
      </c>
      <c r="E270" s="5">
        <v>27</v>
      </c>
    </row>
    <row r="271" spans="1:5" x14ac:dyDescent="0.3">
      <c r="A271" t="s">
        <v>7</v>
      </c>
      <c r="B271" t="s">
        <v>35</v>
      </c>
      <c r="C271" t="s">
        <v>16</v>
      </c>
      <c r="D271" s="4">
        <v>2135</v>
      </c>
      <c r="E271" s="5">
        <v>27</v>
      </c>
    </row>
    <row r="272" spans="1:5" x14ac:dyDescent="0.3">
      <c r="A272" t="s">
        <v>8</v>
      </c>
      <c r="B272" t="s">
        <v>39</v>
      </c>
      <c r="C272" t="s">
        <v>26</v>
      </c>
      <c r="D272" s="4">
        <v>1561</v>
      </c>
      <c r="E272" s="5">
        <v>27</v>
      </c>
    </row>
    <row r="273" spans="1:5" x14ac:dyDescent="0.3">
      <c r="A273" t="s">
        <v>10</v>
      </c>
      <c r="B273" t="s">
        <v>34</v>
      </c>
      <c r="C273" t="s">
        <v>22</v>
      </c>
      <c r="D273" s="4">
        <v>4053</v>
      </c>
      <c r="E273" s="5">
        <v>24</v>
      </c>
    </row>
    <row r="274" spans="1:5" x14ac:dyDescent="0.3">
      <c r="A274" t="s">
        <v>7</v>
      </c>
      <c r="B274" t="s">
        <v>34</v>
      </c>
      <c r="C274" t="s">
        <v>15</v>
      </c>
      <c r="D274" s="4">
        <v>3829</v>
      </c>
      <c r="E274" s="5">
        <v>24</v>
      </c>
    </row>
    <row r="275" spans="1:5" hidden="1" x14ac:dyDescent="0.3">
      <c r="A275" t="s">
        <v>2</v>
      </c>
      <c r="B275" t="s">
        <v>36</v>
      </c>
      <c r="C275" t="s">
        <v>16</v>
      </c>
      <c r="D275" s="4">
        <v>11417</v>
      </c>
      <c r="E275" s="5">
        <v>21</v>
      </c>
    </row>
    <row r="276" spans="1:5" x14ac:dyDescent="0.3">
      <c r="A276" t="s">
        <v>5</v>
      </c>
      <c r="B276" t="s">
        <v>37</v>
      </c>
      <c r="C276" t="s">
        <v>25</v>
      </c>
      <c r="D276" s="4">
        <v>8813</v>
      </c>
      <c r="E276" s="5">
        <v>21</v>
      </c>
    </row>
    <row r="277" spans="1:5" x14ac:dyDescent="0.3">
      <c r="A277" t="s">
        <v>40</v>
      </c>
      <c r="B277" t="s">
        <v>37</v>
      </c>
      <c r="C277" t="s">
        <v>19</v>
      </c>
      <c r="D277" s="4">
        <v>7693</v>
      </c>
      <c r="E277" s="5">
        <v>21</v>
      </c>
    </row>
    <row r="278" spans="1:5" x14ac:dyDescent="0.3">
      <c r="A278" t="s">
        <v>5</v>
      </c>
      <c r="B278" t="s">
        <v>34</v>
      </c>
      <c r="C278" t="s">
        <v>27</v>
      </c>
      <c r="D278" s="4">
        <v>6986</v>
      </c>
      <c r="E278" s="5">
        <v>21</v>
      </c>
    </row>
    <row r="279" spans="1:5" x14ac:dyDescent="0.3">
      <c r="A279" t="s">
        <v>5</v>
      </c>
      <c r="B279" t="s">
        <v>38</v>
      </c>
      <c r="C279" t="s">
        <v>32</v>
      </c>
      <c r="D279" s="4">
        <v>5075</v>
      </c>
      <c r="E279" s="5">
        <v>21</v>
      </c>
    </row>
    <row r="280" spans="1:5" x14ac:dyDescent="0.3">
      <c r="A280" t="s">
        <v>7</v>
      </c>
      <c r="B280" t="s">
        <v>35</v>
      </c>
      <c r="C280" t="s">
        <v>27</v>
      </c>
      <c r="D280" s="4">
        <v>2478</v>
      </c>
      <c r="E280" s="5">
        <v>21</v>
      </c>
    </row>
    <row r="281" spans="1:5" x14ac:dyDescent="0.3">
      <c r="A281" t="s">
        <v>41</v>
      </c>
      <c r="B281" t="s">
        <v>38</v>
      </c>
      <c r="C281" t="s">
        <v>25</v>
      </c>
      <c r="D281" s="4">
        <v>154</v>
      </c>
      <c r="E281" s="5">
        <v>21</v>
      </c>
    </row>
    <row r="282" spans="1:5" x14ac:dyDescent="0.3">
      <c r="A282" t="s">
        <v>3</v>
      </c>
      <c r="B282" t="s">
        <v>34</v>
      </c>
      <c r="C282" t="s">
        <v>20</v>
      </c>
      <c r="D282" s="4">
        <v>2583</v>
      </c>
      <c r="E282" s="5">
        <v>18</v>
      </c>
    </row>
    <row r="283" spans="1:5" x14ac:dyDescent="0.3">
      <c r="A283" t="s">
        <v>3</v>
      </c>
      <c r="B283" t="s">
        <v>36</v>
      </c>
      <c r="C283" t="s">
        <v>19</v>
      </c>
      <c r="D283" s="4">
        <v>1281</v>
      </c>
      <c r="E283" s="5">
        <v>18</v>
      </c>
    </row>
    <row r="284" spans="1:5" x14ac:dyDescent="0.3">
      <c r="A284" t="s">
        <v>2</v>
      </c>
      <c r="B284" t="s">
        <v>37</v>
      </c>
      <c r="C284" t="s">
        <v>19</v>
      </c>
      <c r="D284" s="4">
        <v>238</v>
      </c>
      <c r="E284" s="5">
        <v>18</v>
      </c>
    </row>
    <row r="285" spans="1:5" x14ac:dyDescent="0.3">
      <c r="A285" t="s">
        <v>5</v>
      </c>
      <c r="B285" t="s">
        <v>36</v>
      </c>
      <c r="C285" t="s">
        <v>23</v>
      </c>
      <c r="D285" s="4">
        <v>6314</v>
      </c>
      <c r="E285" s="5">
        <v>15</v>
      </c>
    </row>
    <row r="286" spans="1:5" x14ac:dyDescent="0.3">
      <c r="A286" t="s">
        <v>5</v>
      </c>
      <c r="B286" t="s">
        <v>35</v>
      </c>
      <c r="C286" t="s">
        <v>18</v>
      </c>
      <c r="D286" s="4">
        <v>2415</v>
      </c>
      <c r="E286" s="5">
        <v>15</v>
      </c>
    </row>
    <row r="287" spans="1:5" x14ac:dyDescent="0.3">
      <c r="A287" t="s">
        <v>6</v>
      </c>
      <c r="B287" t="s">
        <v>34</v>
      </c>
      <c r="C287" t="s">
        <v>15</v>
      </c>
      <c r="D287" s="4">
        <v>1442</v>
      </c>
      <c r="E287" s="5">
        <v>15</v>
      </c>
    </row>
    <row r="288" spans="1:5" x14ac:dyDescent="0.3">
      <c r="A288" t="s">
        <v>2</v>
      </c>
      <c r="B288" t="s">
        <v>35</v>
      </c>
      <c r="C288" t="s">
        <v>19</v>
      </c>
      <c r="D288" s="4">
        <v>553</v>
      </c>
      <c r="E288" s="5">
        <v>15</v>
      </c>
    </row>
    <row r="289" spans="1:5" x14ac:dyDescent="0.3">
      <c r="A289" t="s">
        <v>40</v>
      </c>
      <c r="B289" t="s">
        <v>39</v>
      </c>
      <c r="C289" t="s">
        <v>22</v>
      </c>
      <c r="D289" s="4">
        <v>5817</v>
      </c>
      <c r="E289" s="5">
        <v>12</v>
      </c>
    </row>
    <row r="290" spans="1:5" x14ac:dyDescent="0.3">
      <c r="A290" t="s">
        <v>5</v>
      </c>
      <c r="B290" t="s">
        <v>37</v>
      </c>
      <c r="C290" t="s">
        <v>14</v>
      </c>
      <c r="D290" s="4">
        <v>4991</v>
      </c>
      <c r="E290" s="5">
        <v>12</v>
      </c>
    </row>
    <row r="291" spans="1:5" x14ac:dyDescent="0.3">
      <c r="A291" t="s">
        <v>6</v>
      </c>
      <c r="B291" t="s">
        <v>36</v>
      </c>
      <c r="C291" t="s">
        <v>32</v>
      </c>
      <c r="D291" s="4">
        <v>6118</v>
      </c>
      <c r="E291" s="5">
        <v>9</v>
      </c>
    </row>
    <row r="292" spans="1:5" x14ac:dyDescent="0.3">
      <c r="A292" t="s">
        <v>10</v>
      </c>
      <c r="B292" t="s">
        <v>34</v>
      </c>
      <c r="C292" t="s">
        <v>26</v>
      </c>
      <c r="D292" s="4">
        <v>4991</v>
      </c>
      <c r="E292" s="5">
        <v>9</v>
      </c>
    </row>
    <row r="293" spans="1:5" x14ac:dyDescent="0.3">
      <c r="A293" t="s">
        <v>41</v>
      </c>
      <c r="B293" t="s">
        <v>37</v>
      </c>
      <c r="C293" t="s">
        <v>21</v>
      </c>
      <c r="D293" s="4">
        <v>2933</v>
      </c>
      <c r="E293" s="5">
        <v>9</v>
      </c>
    </row>
    <row r="294" spans="1:5" x14ac:dyDescent="0.3">
      <c r="A294" t="s">
        <v>5</v>
      </c>
      <c r="B294" t="s">
        <v>35</v>
      </c>
      <c r="C294" t="s">
        <v>4</v>
      </c>
      <c r="D294" s="4">
        <v>2744</v>
      </c>
      <c r="E294" s="5">
        <v>9</v>
      </c>
    </row>
    <row r="295" spans="1:5" x14ac:dyDescent="0.3">
      <c r="A295" t="s">
        <v>9</v>
      </c>
      <c r="B295" t="s">
        <v>38</v>
      </c>
      <c r="C295" t="s">
        <v>17</v>
      </c>
      <c r="D295" s="4">
        <v>2408</v>
      </c>
      <c r="E295" s="5">
        <v>9</v>
      </c>
    </row>
    <row r="296" spans="1:5" x14ac:dyDescent="0.3">
      <c r="A296" t="s">
        <v>6</v>
      </c>
      <c r="B296" t="s">
        <v>37</v>
      </c>
      <c r="C296" t="s">
        <v>26</v>
      </c>
      <c r="D296" s="4">
        <v>6818</v>
      </c>
      <c r="E296" s="5">
        <v>6</v>
      </c>
    </row>
    <row r="297" spans="1:5" x14ac:dyDescent="0.3">
      <c r="A297" t="s">
        <v>10</v>
      </c>
      <c r="B297" t="s">
        <v>35</v>
      </c>
      <c r="C297" t="s">
        <v>15</v>
      </c>
      <c r="D297" s="4">
        <v>2562</v>
      </c>
      <c r="E297" s="5">
        <v>6</v>
      </c>
    </row>
    <row r="298" spans="1:5" x14ac:dyDescent="0.3">
      <c r="A298" t="s">
        <v>6</v>
      </c>
      <c r="B298" t="s">
        <v>38</v>
      </c>
      <c r="C298" t="s">
        <v>16</v>
      </c>
      <c r="D298" s="4">
        <v>938</v>
      </c>
      <c r="E298" s="5">
        <v>6</v>
      </c>
    </row>
    <row r="299" spans="1:5" x14ac:dyDescent="0.3">
      <c r="A299" t="s">
        <v>5</v>
      </c>
      <c r="B299" t="s">
        <v>36</v>
      </c>
      <c r="C299" t="s">
        <v>18</v>
      </c>
      <c r="D299" s="4">
        <v>6111</v>
      </c>
      <c r="E299" s="5">
        <v>3</v>
      </c>
    </row>
    <row r="300" spans="1:5" x14ac:dyDescent="0.3">
      <c r="A300" t="s">
        <v>41</v>
      </c>
      <c r="B300" t="s">
        <v>38</v>
      </c>
      <c r="C300" t="s">
        <v>22</v>
      </c>
      <c r="D300" s="4">
        <v>5915</v>
      </c>
      <c r="E300" s="5">
        <v>3</v>
      </c>
    </row>
    <row r="301" spans="1:5" x14ac:dyDescent="0.3">
      <c r="A301" t="s">
        <v>2</v>
      </c>
      <c r="B301" t="s">
        <v>38</v>
      </c>
      <c r="C301" t="s">
        <v>4</v>
      </c>
      <c r="D301" s="4">
        <v>3549</v>
      </c>
      <c r="E301" s="5">
        <v>3</v>
      </c>
    </row>
    <row r="302" spans="1:5" x14ac:dyDescent="0.3">
      <c r="A302" t="s">
        <v>6</v>
      </c>
      <c r="B302" t="s">
        <v>39</v>
      </c>
      <c r="C302" t="s">
        <v>24</v>
      </c>
      <c r="D302" s="4">
        <v>2989</v>
      </c>
      <c r="E302" s="5">
        <v>3</v>
      </c>
    </row>
    <row r="303" spans="1:5" x14ac:dyDescent="0.3">
      <c r="A303" t="s">
        <v>7</v>
      </c>
      <c r="B303" t="s">
        <v>37</v>
      </c>
      <c r="C303" t="s">
        <v>26</v>
      </c>
      <c r="D303" s="4">
        <v>5306</v>
      </c>
      <c r="E303" s="5">
        <v>0</v>
      </c>
    </row>
  </sheetData>
  <conditionalFormatting sqref="D4:D303">
    <cfRule type="top10" dxfId="7" priority="2" rank="10"/>
  </conditionalFormatting>
  <conditionalFormatting sqref="E4:E303">
    <cfRule type="duplicateValues" dxfId="6"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5052-609C-4243-9FA3-A450A2419FE4}">
  <dimension ref="A1:D9"/>
  <sheetViews>
    <sheetView showGridLines="0" workbookViewId="0">
      <selection activeCell="D4" sqref="D4"/>
    </sheetView>
  </sheetViews>
  <sheetFormatPr defaultRowHeight="14.4" x14ac:dyDescent="0.3"/>
  <cols>
    <col min="1" max="1" width="27.33203125" bestFit="1" customWidth="1"/>
    <col min="2" max="2" width="14.77734375" bestFit="1" customWidth="1"/>
  </cols>
  <sheetData>
    <row r="1" spans="1:4" x14ac:dyDescent="0.3">
      <c r="A1" s="8" t="s">
        <v>45</v>
      </c>
    </row>
    <row r="3" spans="1:4" x14ac:dyDescent="0.3">
      <c r="A3" s="12" t="s">
        <v>64</v>
      </c>
      <c r="B3" s="12" t="s">
        <v>1</v>
      </c>
      <c r="C3" s="15"/>
      <c r="D3" s="12" t="s">
        <v>50</v>
      </c>
    </row>
    <row r="4" spans="1:4" x14ac:dyDescent="0.3">
      <c r="A4" s="13" t="str" cm="1">
        <f t="array" ref="A4:A9">_xlfn.SORTBY(_xlfn.UNIQUE(data[Geography]), SUMIFS(data[Amount], data[Geography], _xlfn.UNIQUE(data[Geography])),-1)</f>
        <v>India</v>
      </c>
      <c r="B4" s="36">
        <f>SUMIFS(data[Amount], data[Geography],A4)</f>
        <v>252469</v>
      </c>
      <c r="C4" s="15">
        <f t="shared" ref="C4:C9" si="0">B4</f>
        <v>252469</v>
      </c>
      <c r="D4" s="14">
        <f>SUMIFS(data[Units], data[Geography],A4)</f>
        <v>8760</v>
      </c>
    </row>
    <row r="5" spans="1:4" x14ac:dyDescent="0.3">
      <c r="A5" s="15" t="str">
        <v>Canada</v>
      </c>
      <c r="B5" s="36">
        <f>SUMIFS(data[Amount], data[Geography],A5)</f>
        <v>237944</v>
      </c>
      <c r="C5" s="15">
        <f t="shared" si="0"/>
        <v>237944</v>
      </c>
      <c r="D5" s="14">
        <f>SUMIFS(data[Units], data[Geography],A5)</f>
        <v>7302</v>
      </c>
    </row>
    <row r="6" spans="1:4" x14ac:dyDescent="0.3">
      <c r="A6" s="15" t="str">
        <v>New Zealand</v>
      </c>
      <c r="B6" s="36">
        <f>SUMIFS(data[Amount], data[Geography],A6)</f>
        <v>218813</v>
      </c>
      <c r="C6" s="15">
        <f t="shared" si="0"/>
        <v>218813</v>
      </c>
      <c r="D6" s="14">
        <f>SUMIFS(data[Units], data[Geography],A6)</f>
        <v>7431</v>
      </c>
    </row>
    <row r="7" spans="1:4" x14ac:dyDescent="0.3">
      <c r="A7" s="15" t="str">
        <v>USA</v>
      </c>
      <c r="B7" s="36">
        <f>SUMIFS(data[Amount], data[Geography],A7)</f>
        <v>189434</v>
      </c>
      <c r="C7" s="15">
        <f t="shared" si="0"/>
        <v>189434</v>
      </c>
      <c r="D7" s="14">
        <f>SUMIFS(data[Units], data[Geography],A7)</f>
        <v>10158</v>
      </c>
    </row>
    <row r="8" spans="1:4" x14ac:dyDescent="0.3">
      <c r="A8" s="15" t="str">
        <v>UK</v>
      </c>
      <c r="B8" s="36">
        <f>SUMIFS(data[Amount], data[Geography],A8)</f>
        <v>173530</v>
      </c>
      <c r="C8" s="15">
        <f t="shared" si="0"/>
        <v>173530</v>
      </c>
      <c r="D8" s="14">
        <f>SUMIFS(data[Units], data[Geography],A8)</f>
        <v>5745</v>
      </c>
    </row>
    <row r="9" spans="1:4" x14ac:dyDescent="0.3">
      <c r="A9" s="15" t="str">
        <v>Australia</v>
      </c>
      <c r="B9" s="36">
        <f>SUMIFS(data[Amount], data[Geography],A9)</f>
        <v>168679</v>
      </c>
      <c r="C9" s="15">
        <f t="shared" si="0"/>
        <v>168679</v>
      </c>
      <c r="D9" s="14">
        <f>SUMIFS(data[Units], data[Geography],A9)</f>
        <v>6264</v>
      </c>
    </row>
  </sheetData>
  <conditionalFormatting sqref="C4:C9">
    <cfRule type="dataBar" priority="1">
      <dataBar showValue="0">
        <cfvo type="min"/>
        <cfvo type="max"/>
        <color theme="4" tint="0.59999389629810485"/>
      </dataBar>
      <extLst>
        <ext xmlns:x14="http://schemas.microsoft.com/office/spreadsheetml/2009/9/main" uri="{B025F937-C7B1-47D3-B67F-A62EFF666E3E}">
          <x14:id>{03F58E18-7331-4551-BCEA-4EA6BADB01B4}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3F58E18-7331-4551-BCEA-4EA6BADB01B4}">
            <x14:dataBar minLength="0" maxLength="100" gradient="0">
              <x14:cfvo type="autoMin"/>
              <x14:cfvo type="autoMax"/>
              <x14:negativeFillColor rgb="FFFF0000"/>
              <x14:axisColor rgb="FF000000"/>
            </x14:dataBar>
          </x14:cfRule>
          <xm:sqref>C4:C9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702E-4762-46B7-8FD2-F23F4DFD4905}">
  <dimension ref="A1:I9"/>
  <sheetViews>
    <sheetView showGridLines="0" workbookViewId="0">
      <selection activeCell="G4" sqref="G4:G9"/>
    </sheetView>
  </sheetViews>
  <sheetFormatPr defaultRowHeight="14.4" x14ac:dyDescent="0.3"/>
  <cols>
    <col min="2" max="2" width="14.77734375" bestFit="1" customWidth="1"/>
    <col min="6" max="6" width="12.44140625" bestFit="1" customWidth="1"/>
    <col min="7" max="7" width="13.6640625" bestFit="1" customWidth="1"/>
    <col min="8" max="8" width="1.44140625" bestFit="1" customWidth="1"/>
    <col min="9" max="9" width="11.33203125" bestFit="1" customWidth="1"/>
  </cols>
  <sheetData>
    <row r="1" spans="1:9" x14ac:dyDescent="0.3">
      <c r="A1" s="8" t="s">
        <v>46</v>
      </c>
    </row>
    <row r="3" spans="1:9" x14ac:dyDescent="0.3">
      <c r="A3" s="12" t="s">
        <v>64</v>
      </c>
      <c r="B3" s="12" t="s">
        <v>1</v>
      </c>
      <c r="C3" s="15"/>
      <c r="D3" s="12" t="s">
        <v>50</v>
      </c>
      <c r="F3" s="16" t="s">
        <v>65</v>
      </c>
      <c r="G3" s="18" t="s">
        <v>66</v>
      </c>
      <c r="H3" t="s">
        <v>68</v>
      </c>
      <c r="I3" s="5" t="s">
        <v>67</v>
      </c>
    </row>
    <row r="4" spans="1:9" x14ac:dyDescent="0.3">
      <c r="A4" s="13" t="str" cm="1">
        <f t="array" ref="A4:A9">_xlfn.SORTBY(_xlfn.UNIQUE(data[Geography]), SUMIFS(data[Amount], data[Geography], _xlfn.UNIQUE(data[Geography])),-1)</f>
        <v>India</v>
      </c>
      <c r="B4" s="36">
        <f>SUMIFS(data[Amount], data[Geography],A4)</f>
        <v>252469</v>
      </c>
      <c r="C4" s="15">
        <f t="shared" ref="C4:C9" si="0">B4</f>
        <v>252469</v>
      </c>
      <c r="D4" s="14">
        <f>SUMIFS(data[Units], data[Geography],A4)</f>
        <v>8760</v>
      </c>
      <c r="F4" s="17" t="s">
        <v>34</v>
      </c>
      <c r="G4" s="37">
        <v>252469</v>
      </c>
      <c r="H4">
        <v>252469</v>
      </c>
      <c r="I4" s="5">
        <v>8760</v>
      </c>
    </row>
    <row r="5" spans="1:9" x14ac:dyDescent="0.3">
      <c r="A5" s="15" t="str">
        <v>Canada</v>
      </c>
      <c r="B5" s="36">
        <f>SUMIFS(data[Amount], data[Geography],A5)</f>
        <v>237944</v>
      </c>
      <c r="C5" s="15">
        <f t="shared" si="0"/>
        <v>237944</v>
      </c>
      <c r="D5" s="14">
        <f>SUMIFS(data[Units], data[Geography],A5)</f>
        <v>7302</v>
      </c>
      <c r="F5" s="17" t="s">
        <v>36</v>
      </c>
      <c r="G5" s="37">
        <v>237944</v>
      </c>
      <c r="H5">
        <v>237944</v>
      </c>
      <c r="I5" s="5">
        <v>7302</v>
      </c>
    </row>
    <row r="6" spans="1:9" x14ac:dyDescent="0.3">
      <c r="A6" s="15" t="str">
        <v>New Zealand</v>
      </c>
      <c r="B6" s="36">
        <f>SUMIFS(data[Amount], data[Geography],A6)</f>
        <v>218813</v>
      </c>
      <c r="C6" s="15">
        <f t="shared" si="0"/>
        <v>218813</v>
      </c>
      <c r="D6" s="14">
        <f>SUMIFS(data[Units], data[Geography],A6)</f>
        <v>7431</v>
      </c>
      <c r="F6" s="17" t="s">
        <v>37</v>
      </c>
      <c r="G6" s="37">
        <v>218813</v>
      </c>
      <c r="H6">
        <v>218813</v>
      </c>
      <c r="I6" s="5">
        <v>7431</v>
      </c>
    </row>
    <row r="7" spans="1:9" x14ac:dyDescent="0.3">
      <c r="A7" s="15" t="str">
        <v>USA</v>
      </c>
      <c r="B7" s="36">
        <f>SUMIFS(data[Amount], data[Geography],A7)</f>
        <v>189434</v>
      </c>
      <c r="C7" s="15">
        <f t="shared" si="0"/>
        <v>189434</v>
      </c>
      <c r="D7" s="14">
        <f>SUMIFS(data[Units], data[Geography],A7)</f>
        <v>10158</v>
      </c>
      <c r="F7" s="17" t="s">
        <v>35</v>
      </c>
      <c r="G7" s="37">
        <v>189434</v>
      </c>
      <c r="H7">
        <v>189434</v>
      </c>
      <c r="I7" s="5">
        <v>10158</v>
      </c>
    </row>
    <row r="8" spans="1:9" x14ac:dyDescent="0.3">
      <c r="A8" s="15" t="str">
        <v>UK</v>
      </c>
      <c r="B8" s="36">
        <f>SUMIFS(data[Amount], data[Geography],A8)</f>
        <v>173530</v>
      </c>
      <c r="C8" s="15">
        <f t="shared" si="0"/>
        <v>173530</v>
      </c>
      <c r="D8" s="14">
        <f>SUMIFS(data[Units], data[Geography],A8)</f>
        <v>5745</v>
      </c>
      <c r="F8" s="17" t="s">
        <v>39</v>
      </c>
      <c r="G8" s="37">
        <v>173530</v>
      </c>
      <c r="H8">
        <v>173530</v>
      </c>
      <c r="I8" s="5">
        <v>5745</v>
      </c>
    </row>
    <row r="9" spans="1:9" x14ac:dyDescent="0.3">
      <c r="A9" s="15" t="str">
        <v>Australia</v>
      </c>
      <c r="B9" s="36">
        <f>SUMIFS(data[Amount], data[Geography],A9)</f>
        <v>168679</v>
      </c>
      <c r="C9" s="15">
        <f t="shared" si="0"/>
        <v>168679</v>
      </c>
      <c r="D9" s="14">
        <f>SUMIFS(data[Units], data[Geography],A9)</f>
        <v>6264</v>
      </c>
      <c r="F9" s="17" t="s">
        <v>38</v>
      </c>
      <c r="G9" s="37">
        <v>168679</v>
      </c>
      <c r="H9">
        <v>168679</v>
      </c>
      <c r="I9" s="5">
        <v>6264</v>
      </c>
    </row>
  </sheetData>
  <conditionalFormatting sqref="C4:C9">
    <cfRule type="dataBar" priority="4">
      <dataBar showValue="0">
        <cfvo type="min"/>
        <cfvo type="max"/>
        <color theme="4" tint="0.59999389629810485"/>
      </dataBar>
      <extLst>
        <ext xmlns:x14="http://schemas.microsoft.com/office/spreadsheetml/2009/9/main" uri="{B025F937-C7B1-47D3-B67F-A62EFF666E3E}">
          <x14:id>{B1DE2112-0236-47F5-9772-DE845B794D5D}</x14:id>
        </ext>
      </extLst>
    </cfRule>
  </conditionalFormatting>
  <conditionalFormatting sqref="H3">
    <cfRule type="dataBar" priority="2">
      <dataBar showValue="0">
        <cfvo type="min"/>
        <cfvo type="max"/>
        <color theme="4" tint="0.39997558519241921"/>
      </dataBar>
      <extLst>
        <ext xmlns:x14="http://schemas.microsoft.com/office/spreadsheetml/2009/9/main" uri="{B025F937-C7B1-47D3-B67F-A62EFF666E3E}">
          <x14:id>{50462D0C-9614-416D-AA92-9D90B1D85532}</x14:id>
        </ext>
      </extLst>
    </cfRule>
    <cfRule type="dataBar" priority="3">
      <dataBar>
        <cfvo type="min"/>
        <cfvo type="max"/>
        <color rgb="FF638EC6"/>
      </dataBar>
      <extLst>
        <ext xmlns:x14="http://schemas.microsoft.com/office/spreadsheetml/2009/9/main" uri="{B025F937-C7B1-47D3-B67F-A62EFF666E3E}">
          <x14:id>{82E6E84B-92CD-48D0-AA44-F1BA94547D6D}</x14:id>
        </ext>
      </extLst>
    </cfRule>
  </conditionalFormatting>
  <conditionalFormatting pivot="1" sqref="H4:H9">
    <cfRule type="dataBar" priority="1">
      <dataBar showValue="0">
        <cfvo type="min"/>
        <cfvo type="max"/>
        <color theme="1"/>
      </dataBar>
      <extLst>
        <ext xmlns:x14="http://schemas.microsoft.com/office/spreadsheetml/2009/9/main" uri="{B025F937-C7B1-47D3-B67F-A62EFF666E3E}">
          <x14:id>{CBFCCBB3-E832-4871-9C5D-C3427C2FC1A0}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B1DE2112-0236-47F5-9772-DE845B794D5D}">
            <x14:dataBar minLength="0" maxLength="100" gradient="0">
              <x14:cfvo type="autoMin"/>
              <x14:cfvo type="autoMax"/>
              <x14:negativeFillColor rgb="FFFF0000"/>
              <x14:axisColor rgb="FF000000"/>
            </x14:dataBar>
          </x14:cfRule>
          <xm:sqref>C4:C9</xm:sqref>
        </x14:conditionalFormatting>
        <x14:conditionalFormatting xmlns:xm="http://schemas.microsoft.com/office/excel/2006/main">
          <x14:cfRule type="dataBar" id="{50462D0C-9614-416D-AA92-9D90B1D85532}">
            <x14:dataBar minLength="0" maxLength="100" gradient="0">
              <x14:cfvo type="autoMin"/>
              <x14:cfvo type="autoMax"/>
              <x14:negativeFillColor rgb="FFFF0000"/>
              <x14:axisColor rgb="FF000000"/>
            </x14:dataBar>
          </x14:cfRule>
          <x14:cfRule type="dataBar" id="{82E6E84B-92CD-48D0-AA44-F1BA94547D6D}">
            <x14:dataBar minLength="0" maxLength="100" gradient="0">
              <x14:cfvo type="autoMin"/>
              <x14:cfvo type="autoMax"/>
              <x14:negativeFillColor rgb="FFFF0000"/>
              <x14:axisColor rgb="FF000000"/>
            </x14:dataBar>
          </x14:cfRule>
          <xm:sqref>H3</xm:sqref>
        </x14:conditionalFormatting>
        <x14:conditionalFormatting xmlns:xm="http://schemas.microsoft.com/office/excel/2006/main" pivot="1">
          <x14:cfRule type="dataBar" id="{CBFCCBB3-E832-4871-9C5D-C3427C2FC1A0}">
            <x14:dataBar minLength="0" maxLength="100" gradient="0">
              <x14:cfvo type="autoMin"/>
              <x14:cfvo type="autoMax"/>
              <x14:negativeFillColor rgb="FFFF0000"/>
              <x14:axisColor rgb="FF000000"/>
            </x14:dataBar>
          </x14:cfRule>
          <xm:sqref>H4:H9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31A9-944F-4A35-A733-DA2E518DF2AD}">
  <dimension ref="A1:C10"/>
  <sheetViews>
    <sheetView workbookViewId="0">
      <selection activeCell="C5" sqref="C5:C10"/>
    </sheetView>
  </sheetViews>
  <sheetFormatPr defaultRowHeight="14.4" x14ac:dyDescent="0.3"/>
  <cols>
    <col min="1" max="1" width="20.21875" bestFit="1" customWidth="1"/>
    <col min="2" max="2" width="17.77734375" bestFit="1" customWidth="1"/>
    <col min="3" max="5" width="14.77734375" bestFit="1" customWidth="1"/>
  </cols>
  <sheetData>
    <row r="1" spans="1:3" x14ac:dyDescent="0.3">
      <c r="A1" s="8" t="s">
        <v>54</v>
      </c>
    </row>
    <row r="4" spans="1:3" x14ac:dyDescent="0.3">
      <c r="B4" s="16" t="s">
        <v>65</v>
      </c>
      <c r="C4" t="s">
        <v>70</v>
      </c>
    </row>
    <row r="5" spans="1:3" x14ac:dyDescent="0.3">
      <c r="B5" s="17" t="s">
        <v>15</v>
      </c>
      <c r="C5" s="38">
        <v>44.990867579908674</v>
      </c>
    </row>
    <row r="6" spans="1:3" x14ac:dyDescent="0.3">
      <c r="B6" s="17" t="s">
        <v>33</v>
      </c>
      <c r="C6" s="38">
        <v>37.303128371089535</v>
      </c>
    </row>
    <row r="7" spans="1:3" x14ac:dyDescent="0.3">
      <c r="B7" s="17" t="s">
        <v>24</v>
      </c>
      <c r="C7" s="38">
        <v>33.88697318007663</v>
      </c>
    </row>
    <row r="8" spans="1:3" x14ac:dyDescent="0.3">
      <c r="B8" s="17" t="s">
        <v>26</v>
      </c>
      <c r="C8" s="38">
        <v>32.807189542483663</v>
      </c>
    </row>
    <row r="9" spans="1:3" x14ac:dyDescent="0.3">
      <c r="B9" s="17" t="s">
        <v>22</v>
      </c>
      <c r="C9" s="38">
        <v>32.301656920077974</v>
      </c>
    </row>
    <row r="10" spans="1:3" x14ac:dyDescent="0.3">
      <c r="B10" s="17" t="s">
        <v>69</v>
      </c>
      <c r="C10" s="38">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8EA8-15DD-4886-81D8-0048D47C770D}">
  <dimension ref="A1:Q304"/>
  <sheetViews>
    <sheetView topLeftCell="A2" zoomScaleNormal="100" workbookViewId="0">
      <selection activeCell="J32" sqref="J32"/>
    </sheetView>
  </sheetViews>
  <sheetFormatPr defaultRowHeight="14.4" x14ac:dyDescent="0.3"/>
  <cols>
    <col min="15" max="15" width="20.21875" bestFit="1" customWidth="1"/>
    <col min="16" max="16" width="11.5546875" bestFit="1" customWidth="1"/>
    <col min="17" max="17" width="20.21875" bestFit="1" customWidth="1"/>
    <col min="18" max="18" width="11.5546875" bestFit="1" customWidth="1"/>
    <col min="19" max="19" width="20.21875" bestFit="1" customWidth="1"/>
  </cols>
  <sheetData>
    <row r="1" spans="1:17" x14ac:dyDescent="0.3">
      <c r="A1" s="8" t="s">
        <v>55</v>
      </c>
    </row>
    <row r="4" spans="1:17" x14ac:dyDescent="0.3">
      <c r="M4" s="23" t="s">
        <v>11</v>
      </c>
      <c r="N4" s="28" t="s">
        <v>12</v>
      </c>
      <c r="O4" s="28" t="s">
        <v>0</v>
      </c>
      <c r="P4" s="29" t="s">
        <v>1</v>
      </c>
      <c r="Q4" s="30" t="s">
        <v>50</v>
      </c>
    </row>
    <row r="5" spans="1:17" x14ac:dyDescent="0.3">
      <c r="M5" s="19" t="s">
        <v>40</v>
      </c>
      <c r="N5" s="20" t="s">
        <v>37</v>
      </c>
      <c r="O5" s="20" t="s">
        <v>30</v>
      </c>
      <c r="P5" s="24">
        <v>1624</v>
      </c>
      <c r="Q5" s="25">
        <v>114</v>
      </c>
    </row>
    <row r="6" spans="1:17" x14ac:dyDescent="0.3">
      <c r="M6" s="21" t="s">
        <v>8</v>
      </c>
      <c r="N6" s="22" t="s">
        <v>35</v>
      </c>
      <c r="O6" s="22" t="s">
        <v>32</v>
      </c>
      <c r="P6" s="26">
        <v>6706</v>
      </c>
      <c r="Q6" s="27">
        <v>459</v>
      </c>
    </row>
    <row r="7" spans="1:17" x14ac:dyDescent="0.3">
      <c r="M7" s="19" t="s">
        <v>9</v>
      </c>
      <c r="N7" s="20" t="s">
        <v>35</v>
      </c>
      <c r="O7" s="20" t="s">
        <v>4</v>
      </c>
      <c r="P7" s="24">
        <v>959</v>
      </c>
      <c r="Q7" s="25">
        <v>147</v>
      </c>
    </row>
    <row r="8" spans="1:17" x14ac:dyDescent="0.3">
      <c r="M8" s="21" t="s">
        <v>41</v>
      </c>
      <c r="N8" s="22" t="s">
        <v>36</v>
      </c>
      <c r="O8" s="22" t="s">
        <v>18</v>
      </c>
      <c r="P8" s="26">
        <v>9632</v>
      </c>
      <c r="Q8" s="27">
        <v>288</v>
      </c>
    </row>
    <row r="9" spans="1:17" x14ac:dyDescent="0.3">
      <c r="M9" s="19" t="s">
        <v>6</v>
      </c>
      <c r="N9" s="20" t="s">
        <v>39</v>
      </c>
      <c r="O9" s="20" t="s">
        <v>25</v>
      </c>
      <c r="P9" s="24">
        <v>2100</v>
      </c>
      <c r="Q9" s="25">
        <v>414</v>
      </c>
    </row>
    <row r="10" spans="1:17" x14ac:dyDescent="0.3">
      <c r="M10" s="21" t="s">
        <v>40</v>
      </c>
      <c r="N10" s="22" t="s">
        <v>35</v>
      </c>
      <c r="O10" s="22" t="s">
        <v>33</v>
      </c>
      <c r="P10" s="26">
        <v>8869</v>
      </c>
      <c r="Q10" s="27">
        <v>432</v>
      </c>
    </row>
    <row r="11" spans="1:17" x14ac:dyDescent="0.3">
      <c r="M11" s="19" t="s">
        <v>6</v>
      </c>
      <c r="N11" s="20" t="s">
        <v>38</v>
      </c>
      <c r="O11" s="20" t="s">
        <v>31</v>
      </c>
      <c r="P11" s="24">
        <v>2681</v>
      </c>
      <c r="Q11" s="25">
        <v>54</v>
      </c>
    </row>
    <row r="12" spans="1:17" x14ac:dyDescent="0.3">
      <c r="M12" s="21" t="s">
        <v>8</v>
      </c>
      <c r="N12" s="22" t="s">
        <v>35</v>
      </c>
      <c r="O12" s="22" t="s">
        <v>22</v>
      </c>
      <c r="P12" s="26">
        <v>5012</v>
      </c>
      <c r="Q12" s="27">
        <v>210</v>
      </c>
    </row>
    <row r="13" spans="1:17" x14ac:dyDescent="0.3">
      <c r="M13" s="19" t="s">
        <v>7</v>
      </c>
      <c r="N13" s="20" t="s">
        <v>38</v>
      </c>
      <c r="O13" s="20" t="s">
        <v>14</v>
      </c>
      <c r="P13" s="24">
        <v>1281</v>
      </c>
      <c r="Q13" s="25">
        <v>75</v>
      </c>
    </row>
    <row r="14" spans="1:17" x14ac:dyDescent="0.3">
      <c r="M14" s="21" t="s">
        <v>5</v>
      </c>
      <c r="N14" s="22" t="s">
        <v>37</v>
      </c>
      <c r="O14" s="22" t="s">
        <v>14</v>
      </c>
      <c r="P14" s="26">
        <v>4991</v>
      </c>
      <c r="Q14" s="27">
        <v>12</v>
      </c>
    </row>
    <row r="15" spans="1:17" x14ac:dyDescent="0.3">
      <c r="M15" s="19" t="s">
        <v>2</v>
      </c>
      <c r="N15" s="20" t="s">
        <v>39</v>
      </c>
      <c r="O15" s="20" t="s">
        <v>25</v>
      </c>
      <c r="P15" s="24">
        <v>1785</v>
      </c>
      <c r="Q15" s="25">
        <v>462</v>
      </c>
    </row>
    <row r="16" spans="1:17" x14ac:dyDescent="0.3">
      <c r="M16" s="21" t="s">
        <v>3</v>
      </c>
      <c r="N16" s="22" t="s">
        <v>37</v>
      </c>
      <c r="O16" s="22" t="s">
        <v>17</v>
      </c>
      <c r="P16" s="26">
        <v>3983</v>
      </c>
      <c r="Q16" s="27">
        <v>144</v>
      </c>
    </row>
    <row r="17" spans="13:17" x14ac:dyDescent="0.3">
      <c r="M17" s="19" t="s">
        <v>9</v>
      </c>
      <c r="N17" s="20" t="s">
        <v>38</v>
      </c>
      <c r="O17" s="20" t="s">
        <v>16</v>
      </c>
      <c r="P17" s="24">
        <v>2646</v>
      </c>
      <c r="Q17" s="25">
        <v>120</v>
      </c>
    </row>
    <row r="18" spans="13:17" x14ac:dyDescent="0.3">
      <c r="M18" s="21" t="s">
        <v>2</v>
      </c>
      <c r="N18" s="22" t="s">
        <v>34</v>
      </c>
      <c r="O18" s="22" t="s">
        <v>13</v>
      </c>
      <c r="P18" s="26">
        <v>252</v>
      </c>
      <c r="Q18" s="27">
        <v>54</v>
      </c>
    </row>
    <row r="19" spans="13:17" x14ac:dyDescent="0.3">
      <c r="M19" s="19" t="s">
        <v>3</v>
      </c>
      <c r="N19" s="20" t="s">
        <v>35</v>
      </c>
      <c r="O19" s="20" t="s">
        <v>25</v>
      </c>
      <c r="P19" s="24">
        <v>2464</v>
      </c>
      <c r="Q19" s="25">
        <v>234</v>
      </c>
    </row>
    <row r="20" spans="13:17" x14ac:dyDescent="0.3">
      <c r="M20" s="21" t="s">
        <v>3</v>
      </c>
      <c r="N20" s="22" t="s">
        <v>35</v>
      </c>
      <c r="O20" s="22" t="s">
        <v>29</v>
      </c>
      <c r="P20" s="26">
        <v>2114</v>
      </c>
      <c r="Q20" s="27">
        <v>66</v>
      </c>
    </row>
    <row r="21" spans="13:17" x14ac:dyDescent="0.3">
      <c r="M21" s="19" t="s">
        <v>6</v>
      </c>
      <c r="N21" s="20" t="s">
        <v>37</v>
      </c>
      <c r="O21" s="20" t="s">
        <v>31</v>
      </c>
      <c r="P21" s="24">
        <v>7693</v>
      </c>
      <c r="Q21" s="25">
        <v>87</v>
      </c>
    </row>
    <row r="22" spans="13:17" x14ac:dyDescent="0.3">
      <c r="M22" s="21" t="s">
        <v>5</v>
      </c>
      <c r="N22" s="22" t="s">
        <v>34</v>
      </c>
      <c r="O22" s="22" t="s">
        <v>20</v>
      </c>
      <c r="P22" s="26">
        <v>15610</v>
      </c>
      <c r="Q22" s="27">
        <v>339</v>
      </c>
    </row>
    <row r="23" spans="13:17" x14ac:dyDescent="0.3">
      <c r="M23" s="19" t="s">
        <v>41</v>
      </c>
      <c r="N23" s="20" t="s">
        <v>34</v>
      </c>
      <c r="O23" s="20" t="s">
        <v>22</v>
      </c>
      <c r="P23" s="24">
        <v>336</v>
      </c>
      <c r="Q23" s="25">
        <v>144</v>
      </c>
    </row>
    <row r="24" spans="13:17" x14ac:dyDescent="0.3">
      <c r="M24" s="21" t="s">
        <v>2</v>
      </c>
      <c r="N24" s="22" t="s">
        <v>39</v>
      </c>
      <c r="O24" s="22" t="s">
        <v>20</v>
      </c>
      <c r="P24" s="26">
        <v>9443</v>
      </c>
      <c r="Q24" s="27">
        <v>162</v>
      </c>
    </row>
    <row r="25" spans="13:17" x14ac:dyDescent="0.3">
      <c r="M25" s="19" t="s">
        <v>9</v>
      </c>
      <c r="N25" s="20" t="s">
        <v>34</v>
      </c>
      <c r="O25" s="20" t="s">
        <v>23</v>
      </c>
      <c r="P25" s="24">
        <v>8155</v>
      </c>
      <c r="Q25" s="25">
        <v>90</v>
      </c>
    </row>
    <row r="26" spans="13:17" x14ac:dyDescent="0.3">
      <c r="M26" s="21" t="s">
        <v>8</v>
      </c>
      <c r="N26" s="22" t="s">
        <v>38</v>
      </c>
      <c r="O26" s="22" t="s">
        <v>23</v>
      </c>
      <c r="P26" s="26">
        <v>1701</v>
      </c>
      <c r="Q26" s="27">
        <v>234</v>
      </c>
    </row>
    <row r="27" spans="13:17" x14ac:dyDescent="0.3">
      <c r="M27" s="19" t="s">
        <v>10</v>
      </c>
      <c r="N27" s="20" t="s">
        <v>38</v>
      </c>
      <c r="O27" s="20" t="s">
        <v>22</v>
      </c>
      <c r="P27" s="24">
        <v>2205</v>
      </c>
      <c r="Q27" s="25">
        <v>141</v>
      </c>
    </row>
    <row r="28" spans="13:17" x14ac:dyDescent="0.3">
      <c r="M28" s="21" t="s">
        <v>8</v>
      </c>
      <c r="N28" s="22" t="s">
        <v>37</v>
      </c>
      <c r="O28" s="22" t="s">
        <v>19</v>
      </c>
      <c r="P28" s="26">
        <v>1771</v>
      </c>
      <c r="Q28" s="27">
        <v>204</v>
      </c>
    </row>
    <row r="29" spans="13:17" x14ac:dyDescent="0.3">
      <c r="M29" s="19" t="s">
        <v>41</v>
      </c>
      <c r="N29" s="20" t="s">
        <v>35</v>
      </c>
      <c r="O29" s="20" t="s">
        <v>15</v>
      </c>
      <c r="P29" s="24">
        <v>2114</v>
      </c>
      <c r="Q29" s="25">
        <v>186</v>
      </c>
    </row>
    <row r="30" spans="13:17" x14ac:dyDescent="0.3">
      <c r="M30" s="21" t="s">
        <v>41</v>
      </c>
      <c r="N30" s="22" t="s">
        <v>36</v>
      </c>
      <c r="O30" s="22" t="s">
        <v>13</v>
      </c>
      <c r="P30" s="26">
        <v>10311</v>
      </c>
      <c r="Q30" s="27">
        <v>231</v>
      </c>
    </row>
    <row r="31" spans="13:17" x14ac:dyDescent="0.3">
      <c r="M31" s="19" t="s">
        <v>3</v>
      </c>
      <c r="N31" s="20" t="s">
        <v>39</v>
      </c>
      <c r="O31" s="20" t="s">
        <v>16</v>
      </c>
      <c r="P31" s="24">
        <v>21</v>
      </c>
      <c r="Q31" s="25">
        <v>168</v>
      </c>
    </row>
    <row r="32" spans="13:17" x14ac:dyDescent="0.3">
      <c r="M32" s="21" t="s">
        <v>10</v>
      </c>
      <c r="N32" s="22" t="s">
        <v>35</v>
      </c>
      <c r="O32" s="22" t="s">
        <v>20</v>
      </c>
      <c r="P32" s="26">
        <v>1974</v>
      </c>
      <c r="Q32" s="27">
        <v>195</v>
      </c>
    </row>
    <row r="33" spans="13:17" x14ac:dyDescent="0.3">
      <c r="M33" s="19" t="s">
        <v>5</v>
      </c>
      <c r="N33" s="20" t="s">
        <v>36</v>
      </c>
      <c r="O33" s="20" t="s">
        <v>23</v>
      </c>
      <c r="P33" s="24">
        <v>6314</v>
      </c>
      <c r="Q33" s="25">
        <v>15</v>
      </c>
    </row>
    <row r="34" spans="13:17" x14ac:dyDescent="0.3">
      <c r="M34" s="21" t="s">
        <v>10</v>
      </c>
      <c r="N34" s="22" t="s">
        <v>37</v>
      </c>
      <c r="O34" s="22" t="s">
        <v>23</v>
      </c>
      <c r="P34" s="26">
        <v>4683</v>
      </c>
      <c r="Q34" s="27">
        <v>30</v>
      </c>
    </row>
    <row r="35" spans="13:17" x14ac:dyDescent="0.3">
      <c r="M35" s="19" t="s">
        <v>41</v>
      </c>
      <c r="N35" s="20" t="s">
        <v>37</v>
      </c>
      <c r="O35" s="20" t="s">
        <v>24</v>
      </c>
      <c r="P35" s="24">
        <v>6398</v>
      </c>
      <c r="Q35" s="25">
        <v>102</v>
      </c>
    </row>
    <row r="36" spans="13:17" x14ac:dyDescent="0.3">
      <c r="M36" s="21" t="s">
        <v>2</v>
      </c>
      <c r="N36" s="22" t="s">
        <v>35</v>
      </c>
      <c r="O36" s="22" t="s">
        <v>19</v>
      </c>
      <c r="P36" s="26">
        <v>553</v>
      </c>
      <c r="Q36" s="27">
        <v>15</v>
      </c>
    </row>
    <row r="37" spans="13:17" x14ac:dyDescent="0.3">
      <c r="M37" s="19" t="s">
        <v>8</v>
      </c>
      <c r="N37" s="20" t="s">
        <v>39</v>
      </c>
      <c r="O37" s="20" t="s">
        <v>30</v>
      </c>
      <c r="P37" s="24">
        <v>7021</v>
      </c>
      <c r="Q37" s="25">
        <v>183</v>
      </c>
    </row>
    <row r="38" spans="13:17" x14ac:dyDescent="0.3">
      <c r="M38" s="21" t="s">
        <v>40</v>
      </c>
      <c r="N38" s="22" t="s">
        <v>39</v>
      </c>
      <c r="O38" s="22" t="s">
        <v>22</v>
      </c>
      <c r="P38" s="26">
        <v>5817</v>
      </c>
      <c r="Q38" s="27">
        <v>12</v>
      </c>
    </row>
    <row r="39" spans="13:17" x14ac:dyDescent="0.3">
      <c r="M39" s="19" t="s">
        <v>41</v>
      </c>
      <c r="N39" s="20" t="s">
        <v>39</v>
      </c>
      <c r="O39" s="20" t="s">
        <v>14</v>
      </c>
      <c r="P39" s="24">
        <v>3976</v>
      </c>
      <c r="Q39" s="25">
        <v>72</v>
      </c>
    </row>
    <row r="40" spans="13:17" x14ac:dyDescent="0.3">
      <c r="M40" s="21" t="s">
        <v>6</v>
      </c>
      <c r="N40" s="22" t="s">
        <v>38</v>
      </c>
      <c r="O40" s="22" t="s">
        <v>27</v>
      </c>
      <c r="P40" s="26">
        <v>1134</v>
      </c>
      <c r="Q40" s="27">
        <v>282</v>
      </c>
    </row>
    <row r="41" spans="13:17" x14ac:dyDescent="0.3">
      <c r="M41" s="19" t="s">
        <v>2</v>
      </c>
      <c r="N41" s="20" t="s">
        <v>39</v>
      </c>
      <c r="O41" s="20" t="s">
        <v>28</v>
      </c>
      <c r="P41" s="24">
        <v>6027</v>
      </c>
      <c r="Q41" s="25">
        <v>144</v>
      </c>
    </row>
    <row r="42" spans="13:17" x14ac:dyDescent="0.3">
      <c r="M42" s="21" t="s">
        <v>6</v>
      </c>
      <c r="N42" s="22" t="s">
        <v>37</v>
      </c>
      <c r="O42" s="22" t="s">
        <v>16</v>
      </c>
      <c r="P42" s="26">
        <v>1904</v>
      </c>
      <c r="Q42" s="27">
        <v>405</v>
      </c>
    </row>
    <row r="43" spans="13:17" x14ac:dyDescent="0.3">
      <c r="M43" s="19" t="s">
        <v>7</v>
      </c>
      <c r="N43" s="20" t="s">
        <v>34</v>
      </c>
      <c r="O43" s="20" t="s">
        <v>32</v>
      </c>
      <c r="P43" s="24">
        <v>3262</v>
      </c>
      <c r="Q43" s="25">
        <v>75</v>
      </c>
    </row>
    <row r="44" spans="13:17" x14ac:dyDescent="0.3">
      <c r="M44" s="21" t="s">
        <v>40</v>
      </c>
      <c r="N44" s="22" t="s">
        <v>34</v>
      </c>
      <c r="O44" s="22" t="s">
        <v>27</v>
      </c>
      <c r="P44" s="26">
        <v>2289</v>
      </c>
      <c r="Q44" s="27">
        <v>135</v>
      </c>
    </row>
    <row r="45" spans="13:17" x14ac:dyDescent="0.3">
      <c r="M45" s="19" t="s">
        <v>5</v>
      </c>
      <c r="N45" s="20" t="s">
        <v>34</v>
      </c>
      <c r="O45" s="20" t="s">
        <v>27</v>
      </c>
      <c r="P45" s="24">
        <v>6986</v>
      </c>
      <c r="Q45" s="25">
        <v>21</v>
      </c>
    </row>
    <row r="46" spans="13:17" x14ac:dyDescent="0.3">
      <c r="M46" s="21" t="s">
        <v>2</v>
      </c>
      <c r="N46" s="22" t="s">
        <v>38</v>
      </c>
      <c r="O46" s="22" t="s">
        <v>23</v>
      </c>
      <c r="P46" s="26">
        <v>4417</v>
      </c>
      <c r="Q46" s="27">
        <v>153</v>
      </c>
    </row>
    <row r="47" spans="13:17" x14ac:dyDescent="0.3">
      <c r="M47" s="19" t="s">
        <v>6</v>
      </c>
      <c r="N47" s="20" t="s">
        <v>34</v>
      </c>
      <c r="O47" s="20" t="s">
        <v>15</v>
      </c>
      <c r="P47" s="24">
        <v>1442</v>
      </c>
      <c r="Q47" s="25">
        <v>15</v>
      </c>
    </row>
    <row r="48" spans="13:17" x14ac:dyDescent="0.3">
      <c r="M48" s="21" t="s">
        <v>3</v>
      </c>
      <c r="N48" s="22" t="s">
        <v>35</v>
      </c>
      <c r="O48" s="22" t="s">
        <v>14</v>
      </c>
      <c r="P48" s="26">
        <v>2415</v>
      </c>
      <c r="Q48" s="27">
        <v>255</v>
      </c>
    </row>
    <row r="49" spans="13:17" x14ac:dyDescent="0.3">
      <c r="M49" s="19" t="s">
        <v>2</v>
      </c>
      <c r="N49" s="20" t="s">
        <v>37</v>
      </c>
      <c r="O49" s="20" t="s">
        <v>19</v>
      </c>
      <c r="P49" s="24">
        <v>238</v>
      </c>
      <c r="Q49" s="25">
        <v>18</v>
      </c>
    </row>
    <row r="50" spans="13:17" x14ac:dyDescent="0.3">
      <c r="M50" s="21" t="s">
        <v>6</v>
      </c>
      <c r="N50" s="22" t="s">
        <v>37</v>
      </c>
      <c r="O50" s="22" t="s">
        <v>23</v>
      </c>
      <c r="P50" s="26">
        <v>4949</v>
      </c>
      <c r="Q50" s="27">
        <v>189</v>
      </c>
    </row>
    <row r="51" spans="13:17" x14ac:dyDescent="0.3">
      <c r="M51" s="19" t="s">
        <v>5</v>
      </c>
      <c r="N51" s="20" t="s">
        <v>38</v>
      </c>
      <c r="O51" s="20" t="s">
        <v>32</v>
      </c>
      <c r="P51" s="24">
        <v>5075</v>
      </c>
      <c r="Q51" s="25">
        <v>21</v>
      </c>
    </row>
    <row r="52" spans="13:17" x14ac:dyDescent="0.3">
      <c r="M52" s="21" t="s">
        <v>3</v>
      </c>
      <c r="N52" s="22" t="s">
        <v>36</v>
      </c>
      <c r="O52" s="22" t="s">
        <v>16</v>
      </c>
      <c r="P52" s="26">
        <v>9198</v>
      </c>
      <c r="Q52" s="27">
        <v>36</v>
      </c>
    </row>
    <row r="53" spans="13:17" x14ac:dyDescent="0.3">
      <c r="M53" s="19" t="s">
        <v>6</v>
      </c>
      <c r="N53" s="20" t="s">
        <v>34</v>
      </c>
      <c r="O53" s="20" t="s">
        <v>29</v>
      </c>
      <c r="P53" s="24">
        <v>3339</v>
      </c>
      <c r="Q53" s="25">
        <v>75</v>
      </c>
    </row>
    <row r="54" spans="13:17" x14ac:dyDescent="0.3">
      <c r="M54" s="21" t="s">
        <v>40</v>
      </c>
      <c r="N54" s="22" t="s">
        <v>34</v>
      </c>
      <c r="O54" s="22" t="s">
        <v>17</v>
      </c>
      <c r="P54" s="26">
        <v>5019</v>
      </c>
      <c r="Q54" s="27">
        <v>156</v>
      </c>
    </row>
    <row r="55" spans="13:17" x14ac:dyDescent="0.3">
      <c r="M55" s="19" t="s">
        <v>5</v>
      </c>
      <c r="N55" s="20" t="s">
        <v>36</v>
      </c>
      <c r="O55" s="20" t="s">
        <v>16</v>
      </c>
      <c r="P55" s="24">
        <v>16184</v>
      </c>
      <c r="Q55" s="25">
        <v>39</v>
      </c>
    </row>
    <row r="56" spans="13:17" x14ac:dyDescent="0.3">
      <c r="M56" s="21" t="s">
        <v>6</v>
      </c>
      <c r="N56" s="22" t="s">
        <v>36</v>
      </c>
      <c r="O56" s="22" t="s">
        <v>21</v>
      </c>
      <c r="P56" s="26">
        <v>497</v>
      </c>
      <c r="Q56" s="27">
        <v>63</v>
      </c>
    </row>
    <row r="57" spans="13:17" x14ac:dyDescent="0.3">
      <c r="M57" s="19" t="s">
        <v>2</v>
      </c>
      <c r="N57" s="20" t="s">
        <v>36</v>
      </c>
      <c r="O57" s="20" t="s">
        <v>29</v>
      </c>
      <c r="P57" s="24">
        <v>8211</v>
      </c>
      <c r="Q57" s="25">
        <v>75</v>
      </c>
    </row>
    <row r="58" spans="13:17" x14ac:dyDescent="0.3">
      <c r="M58" s="21" t="s">
        <v>2</v>
      </c>
      <c r="N58" s="22" t="s">
        <v>38</v>
      </c>
      <c r="O58" s="22" t="s">
        <v>28</v>
      </c>
      <c r="P58" s="26">
        <v>6580</v>
      </c>
      <c r="Q58" s="27">
        <v>183</v>
      </c>
    </row>
    <row r="59" spans="13:17" x14ac:dyDescent="0.3">
      <c r="M59" s="19" t="s">
        <v>41</v>
      </c>
      <c r="N59" s="20" t="s">
        <v>35</v>
      </c>
      <c r="O59" s="20" t="s">
        <v>13</v>
      </c>
      <c r="P59" s="24">
        <v>4760</v>
      </c>
      <c r="Q59" s="25">
        <v>69</v>
      </c>
    </row>
    <row r="60" spans="13:17" x14ac:dyDescent="0.3">
      <c r="M60" s="21" t="s">
        <v>40</v>
      </c>
      <c r="N60" s="22" t="s">
        <v>36</v>
      </c>
      <c r="O60" s="22" t="s">
        <v>25</v>
      </c>
      <c r="P60" s="26">
        <v>5439</v>
      </c>
      <c r="Q60" s="27">
        <v>30</v>
      </c>
    </row>
    <row r="61" spans="13:17" x14ac:dyDescent="0.3">
      <c r="M61" s="19" t="s">
        <v>41</v>
      </c>
      <c r="N61" s="20" t="s">
        <v>34</v>
      </c>
      <c r="O61" s="20" t="s">
        <v>17</v>
      </c>
      <c r="P61" s="24">
        <v>1463</v>
      </c>
      <c r="Q61" s="25">
        <v>39</v>
      </c>
    </row>
    <row r="62" spans="13:17" x14ac:dyDescent="0.3">
      <c r="M62" s="21" t="s">
        <v>3</v>
      </c>
      <c r="N62" s="22" t="s">
        <v>34</v>
      </c>
      <c r="O62" s="22" t="s">
        <v>32</v>
      </c>
      <c r="P62" s="26">
        <v>7777</v>
      </c>
      <c r="Q62" s="27">
        <v>504</v>
      </c>
    </row>
    <row r="63" spans="13:17" x14ac:dyDescent="0.3">
      <c r="M63" s="19" t="s">
        <v>9</v>
      </c>
      <c r="N63" s="20" t="s">
        <v>37</v>
      </c>
      <c r="O63" s="20" t="s">
        <v>29</v>
      </c>
      <c r="P63" s="24">
        <v>1085</v>
      </c>
      <c r="Q63" s="25">
        <v>273</v>
      </c>
    </row>
    <row r="64" spans="13:17" x14ac:dyDescent="0.3">
      <c r="M64" s="21" t="s">
        <v>5</v>
      </c>
      <c r="N64" s="22" t="s">
        <v>37</v>
      </c>
      <c r="O64" s="22" t="s">
        <v>31</v>
      </c>
      <c r="P64" s="26">
        <v>182</v>
      </c>
      <c r="Q64" s="27">
        <v>48</v>
      </c>
    </row>
    <row r="65" spans="13:17" x14ac:dyDescent="0.3">
      <c r="M65" s="19" t="s">
        <v>6</v>
      </c>
      <c r="N65" s="20" t="s">
        <v>34</v>
      </c>
      <c r="O65" s="20" t="s">
        <v>27</v>
      </c>
      <c r="P65" s="24">
        <v>4242</v>
      </c>
      <c r="Q65" s="25">
        <v>207</v>
      </c>
    </row>
    <row r="66" spans="13:17" x14ac:dyDescent="0.3">
      <c r="M66" s="21" t="s">
        <v>6</v>
      </c>
      <c r="N66" s="22" t="s">
        <v>36</v>
      </c>
      <c r="O66" s="22" t="s">
        <v>32</v>
      </c>
      <c r="P66" s="26">
        <v>6118</v>
      </c>
      <c r="Q66" s="27">
        <v>9</v>
      </c>
    </row>
    <row r="67" spans="13:17" x14ac:dyDescent="0.3">
      <c r="M67" s="19" t="s">
        <v>10</v>
      </c>
      <c r="N67" s="20" t="s">
        <v>36</v>
      </c>
      <c r="O67" s="20" t="s">
        <v>23</v>
      </c>
      <c r="P67" s="24">
        <v>2317</v>
      </c>
      <c r="Q67" s="25">
        <v>261</v>
      </c>
    </row>
    <row r="68" spans="13:17" x14ac:dyDescent="0.3">
      <c r="M68" s="21" t="s">
        <v>6</v>
      </c>
      <c r="N68" s="22" t="s">
        <v>38</v>
      </c>
      <c r="O68" s="22" t="s">
        <v>16</v>
      </c>
      <c r="P68" s="26">
        <v>938</v>
      </c>
      <c r="Q68" s="27">
        <v>6</v>
      </c>
    </row>
    <row r="69" spans="13:17" x14ac:dyDescent="0.3">
      <c r="M69" s="19" t="s">
        <v>8</v>
      </c>
      <c r="N69" s="20" t="s">
        <v>37</v>
      </c>
      <c r="O69" s="20" t="s">
        <v>15</v>
      </c>
      <c r="P69" s="24">
        <v>9709</v>
      </c>
      <c r="Q69" s="25">
        <v>30</v>
      </c>
    </row>
    <row r="70" spans="13:17" x14ac:dyDescent="0.3">
      <c r="M70" s="21" t="s">
        <v>7</v>
      </c>
      <c r="N70" s="22" t="s">
        <v>34</v>
      </c>
      <c r="O70" s="22" t="s">
        <v>20</v>
      </c>
      <c r="P70" s="26">
        <v>2205</v>
      </c>
      <c r="Q70" s="27">
        <v>138</v>
      </c>
    </row>
    <row r="71" spans="13:17" x14ac:dyDescent="0.3">
      <c r="M71" s="19" t="s">
        <v>7</v>
      </c>
      <c r="N71" s="20" t="s">
        <v>37</v>
      </c>
      <c r="O71" s="20" t="s">
        <v>17</v>
      </c>
      <c r="P71" s="24">
        <v>4487</v>
      </c>
      <c r="Q71" s="25">
        <v>111</v>
      </c>
    </row>
    <row r="72" spans="13:17" x14ac:dyDescent="0.3">
      <c r="M72" s="21" t="s">
        <v>5</v>
      </c>
      <c r="N72" s="22" t="s">
        <v>35</v>
      </c>
      <c r="O72" s="22" t="s">
        <v>18</v>
      </c>
      <c r="P72" s="26">
        <v>2415</v>
      </c>
      <c r="Q72" s="27">
        <v>15</v>
      </c>
    </row>
    <row r="73" spans="13:17" x14ac:dyDescent="0.3">
      <c r="M73" s="19" t="s">
        <v>40</v>
      </c>
      <c r="N73" s="20" t="s">
        <v>34</v>
      </c>
      <c r="O73" s="20" t="s">
        <v>19</v>
      </c>
      <c r="P73" s="24">
        <v>4018</v>
      </c>
      <c r="Q73" s="25">
        <v>162</v>
      </c>
    </row>
    <row r="74" spans="13:17" x14ac:dyDescent="0.3">
      <c r="M74" s="21" t="s">
        <v>5</v>
      </c>
      <c r="N74" s="22" t="s">
        <v>34</v>
      </c>
      <c r="O74" s="22" t="s">
        <v>19</v>
      </c>
      <c r="P74" s="26">
        <v>861</v>
      </c>
      <c r="Q74" s="27">
        <v>195</v>
      </c>
    </row>
    <row r="75" spans="13:17" x14ac:dyDescent="0.3">
      <c r="M75" s="19" t="s">
        <v>10</v>
      </c>
      <c r="N75" s="20" t="s">
        <v>38</v>
      </c>
      <c r="O75" s="20" t="s">
        <v>14</v>
      </c>
      <c r="P75" s="24">
        <v>5586</v>
      </c>
      <c r="Q75" s="25">
        <v>525</v>
      </c>
    </row>
    <row r="76" spans="13:17" x14ac:dyDescent="0.3">
      <c r="M76" s="21" t="s">
        <v>7</v>
      </c>
      <c r="N76" s="22" t="s">
        <v>34</v>
      </c>
      <c r="O76" s="22" t="s">
        <v>33</v>
      </c>
      <c r="P76" s="26">
        <v>2226</v>
      </c>
      <c r="Q76" s="27">
        <v>48</v>
      </c>
    </row>
    <row r="77" spans="13:17" x14ac:dyDescent="0.3">
      <c r="M77" s="19" t="s">
        <v>9</v>
      </c>
      <c r="N77" s="20" t="s">
        <v>34</v>
      </c>
      <c r="O77" s="20" t="s">
        <v>28</v>
      </c>
      <c r="P77" s="24">
        <v>14329</v>
      </c>
      <c r="Q77" s="25">
        <v>150</v>
      </c>
    </row>
    <row r="78" spans="13:17" x14ac:dyDescent="0.3">
      <c r="M78" s="21" t="s">
        <v>9</v>
      </c>
      <c r="N78" s="22" t="s">
        <v>34</v>
      </c>
      <c r="O78" s="22" t="s">
        <v>20</v>
      </c>
      <c r="P78" s="26">
        <v>8463</v>
      </c>
      <c r="Q78" s="27">
        <v>492</v>
      </c>
    </row>
    <row r="79" spans="13:17" x14ac:dyDescent="0.3">
      <c r="M79" s="19" t="s">
        <v>5</v>
      </c>
      <c r="N79" s="20" t="s">
        <v>34</v>
      </c>
      <c r="O79" s="20" t="s">
        <v>29</v>
      </c>
      <c r="P79" s="24">
        <v>2891</v>
      </c>
      <c r="Q79" s="25">
        <v>102</v>
      </c>
    </row>
    <row r="80" spans="13:17" x14ac:dyDescent="0.3">
      <c r="M80" s="21" t="s">
        <v>3</v>
      </c>
      <c r="N80" s="22" t="s">
        <v>36</v>
      </c>
      <c r="O80" s="22" t="s">
        <v>23</v>
      </c>
      <c r="P80" s="26">
        <v>3773</v>
      </c>
      <c r="Q80" s="27">
        <v>165</v>
      </c>
    </row>
    <row r="81" spans="13:17" x14ac:dyDescent="0.3">
      <c r="M81" s="19" t="s">
        <v>41</v>
      </c>
      <c r="N81" s="20" t="s">
        <v>36</v>
      </c>
      <c r="O81" s="20" t="s">
        <v>28</v>
      </c>
      <c r="P81" s="24">
        <v>854</v>
      </c>
      <c r="Q81" s="25">
        <v>309</v>
      </c>
    </row>
    <row r="82" spans="13:17" x14ac:dyDescent="0.3">
      <c r="M82" s="21" t="s">
        <v>6</v>
      </c>
      <c r="N82" s="22" t="s">
        <v>36</v>
      </c>
      <c r="O82" s="22" t="s">
        <v>17</v>
      </c>
      <c r="P82" s="26">
        <v>4970</v>
      </c>
      <c r="Q82" s="27">
        <v>156</v>
      </c>
    </row>
    <row r="83" spans="13:17" x14ac:dyDescent="0.3">
      <c r="M83" s="19" t="s">
        <v>9</v>
      </c>
      <c r="N83" s="20" t="s">
        <v>35</v>
      </c>
      <c r="O83" s="20" t="s">
        <v>26</v>
      </c>
      <c r="P83" s="24">
        <v>98</v>
      </c>
      <c r="Q83" s="25">
        <v>159</v>
      </c>
    </row>
    <row r="84" spans="13:17" x14ac:dyDescent="0.3">
      <c r="M84" s="21" t="s">
        <v>5</v>
      </c>
      <c r="N84" s="22" t="s">
        <v>35</v>
      </c>
      <c r="O84" s="22" t="s">
        <v>15</v>
      </c>
      <c r="P84" s="26">
        <v>13391</v>
      </c>
      <c r="Q84" s="27">
        <v>201</v>
      </c>
    </row>
    <row r="85" spans="13:17" x14ac:dyDescent="0.3">
      <c r="M85" s="19" t="s">
        <v>8</v>
      </c>
      <c r="N85" s="20" t="s">
        <v>39</v>
      </c>
      <c r="O85" s="20" t="s">
        <v>31</v>
      </c>
      <c r="P85" s="24">
        <v>8890</v>
      </c>
      <c r="Q85" s="25">
        <v>210</v>
      </c>
    </row>
    <row r="86" spans="13:17" x14ac:dyDescent="0.3">
      <c r="M86" s="21" t="s">
        <v>2</v>
      </c>
      <c r="N86" s="22" t="s">
        <v>38</v>
      </c>
      <c r="O86" s="22" t="s">
        <v>13</v>
      </c>
      <c r="P86" s="26">
        <v>56</v>
      </c>
      <c r="Q86" s="27">
        <v>51</v>
      </c>
    </row>
    <row r="87" spans="13:17" x14ac:dyDescent="0.3">
      <c r="M87" s="19" t="s">
        <v>3</v>
      </c>
      <c r="N87" s="20" t="s">
        <v>36</v>
      </c>
      <c r="O87" s="20" t="s">
        <v>25</v>
      </c>
      <c r="P87" s="24">
        <v>3339</v>
      </c>
      <c r="Q87" s="25">
        <v>39</v>
      </c>
    </row>
    <row r="88" spans="13:17" x14ac:dyDescent="0.3">
      <c r="M88" s="21" t="s">
        <v>10</v>
      </c>
      <c r="N88" s="22" t="s">
        <v>35</v>
      </c>
      <c r="O88" s="22" t="s">
        <v>18</v>
      </c>
      <c r="P88" s="26">
        <v>3808</v>
      </c>
      <c r="Q88" s="27">
        <v>279</v>
      </c>
    </row>
    <row r="89" spans="13:17" x14ac:dyDescent="0.3">
      <c r="M89" s="19" t="s">
        <v>10</v>
      </c>
      <c r="N89" s="20" t="s">
        <v>38</v>
      </c>
      <c r="O89" s="20" t="s">
        <v>13</v>
      </c>
      <c r="P89" s="24">
        <v>63</v>
      </c>
      <c r="Q89" s="25">
        <v>123</v>
      </c>
    </row>
    <row r="90" spans="13:17" x14ac:dyDescent="0.3">
      <c r="M90" s="21" t="s">
        <v>2</v>
      </c>
      <c r="N90" s="22" t="s">
        <v>39</v>
      </c>
      <c r="O90" s="22" t="s">
        <v>27</v>
      </c>
      <c r="P90" s="26">
        <v>7812</v>
      </c>
      <c r="Q90" s="27">
        <v>81</v>
      </c>
    </row>
    <row r="91" spans="13:17" x14ac:dyDescent="0.3">
      <c r="M91" s="19" t="s">
        <v>40</v>
      </c>
      <c r="N91" s="20" t="s">
        <v>37</v>
      </c>
      <c r="O91" s="20" t="s">
        <v>19</v>
      </c>
      <c r="P91" s="24">
        <v>7693</v>
      </c>
      <c r="Q91" s="25">
        <v>21</v>
      </c>
    </row>
    <row r="92" spans="13:17" x14ac:dyDescent="0.3">
      <c r="M92" s="21" t="s">
        <v>3</v>
      </c>
      <c r="N92" s="22" t="s">
        <v>36</v>
      </c>
      <c r="O92" s="22" t="s">
        <v>28</v>
      </c>
      <c r="P92" s="26">
        <v>973</v>
      </c>
      <c r="Q92" s="27">
        <v>162</v>
      </c>
    </row>
    <row r="93" spans="13:17" x14ac:dyDescent="0.3">
      <c r="M93" s="19" t="s">
        <v>10</v>
      </c>
      <c r="N93" s="20" t="s">
        <v>35</v>
      </c>
      <c r="O93" s="20" t="s">
        <v>21</v>
      </c>
      <c r="P93" s="24">
        <v>567</v>
      </c>
      <c r="Q93" s="25">
        <v>228</v>
      </c>
    </row>
    <row r="94" spans="13:17" x14ac:dyDescent="0.3">
      <c r="M94" s="21" t="s">
        <v>10</v>
      </c>
      <c r="N94" s="22" t="s">
        <v>36</v>
      </c>
      <c r="O94" s="22" t="s">
        <v>29</v>
      </c>
      <c r="P94" s="26">
        <v>2471</v>
      </c>
      <c r="Q94" s="27">
        <v>342</v>
      </c>
    </row>
    <row r="95" spans="13:17" x14ac:dyDescent="0.3">
      <c r="M95" s="19" t="s">
        <v>5</v>
      </c>
      <c r="N95" s="20" t="s">
        <v>38</v>
      </c>
      <c r="O95" s="20" t="s">
        <v>13</v>
      </c>
      <c r="P95" s="24">
        <v>7189</v>
      </c>
      <c r="Q95" s="25">
        <v>54</v>
      </c>
    </row>
    <row r="96" spans="13:17" x14ac:dyDescent="0.3">
      <c r="M96" s="21" t="s">
        <v>41</v>
      </c>
      <c r="N96" s="22" t="s">
        <v>35</v>
      </c>
      <c r="O96" s="22" t="s">
        <v>28</v>
      </c>
      <c r="P96" s="26">
        <v>7455</v>
      </c>
      <c r="Q96" s="27">
        <v>216</v>
      </c>
    </row>
    <row r="97" spans="13:17" x14ac:dyDescent="0.3">
      <c r="M97" s="19" t="s">
        <v>3</v>
      </c>
      <c r="N97" s="20" t="s">
        <v>34</v>
      </c>
      <c r="O97" s="20" t="s">
        <v>26</v>
      </c>
      <c r="P97" s="24">
        <v>3108</v>
      </c>
      <c r="Q97" s="25">
        <v>54</v>
      </c>
    </row>
    <row r="98" spans="13:17" x14ac:dyDescent="0.3">
      <c r="M98" s="21" t="s">
        <v>6</v>
      </c>
      <c r="N98" s="22" t="s">
        <v>38</v>
      </c>
      <c r="O98" s="22" t="s">
        <v>25</v>
      </c>
      <c r="P98" s="26">
        <v>469</v>
      </c>
      <c r="Q98" s="27">
        <v>75</v>
      </c>
    </row>
    <row r="99" spans="13:17" x14ac:dyDescent="0.3">
      <c r="M99" s="19" t="s">
        <v>9</v>
      </c>
      <c r="N99" s="20" t="s">
        <v>37</v>
      </c>
      <c r="O99" s="20" t="s">
        <v>23</v>
      </c>
      <c r="P99" s="24">
        <v>2737</v>
      </c>
      <c r="Q99" s="25">
        <v>93</v>
      </c>
    </row>
    <row r="100" spans="13:17" x14ac:dyDescent="0.3">
      <c r="M100" s="21" t="s">
        <v>9</v>
      </c>
      <c r="N100" s="22" t="s">
        <v>37</v>
      </c>
      <c r="O100" s="22" t="s">
        <v>25</v>
      </c>
      <c r="P100" s="26">
        <v>4305</v>
      </c>
      <c r="Q100" s="27">
        <v>156</v>
      </c>
    </row>
    <row r="101" spans="13:17" x14ac:dyDescent="0.3">
      <c r="M101" s="19" t="s">
        <v>9</v>
      </c>
      <c r="N101" s="20" t="s">
        <v>38</v>
      </c>
      <c r="O101" s="20" t="s">
        <v>17</v>
      </c>
      <c r="P101" s="24">
        <v>2408</v>
      </c>
      <c r="Q101" s="25">
        <v>9</v>
      </c>
    </row>
    <row r="102" spans="13:17" x14ac:dyDescent="0.3">
      <c r="M102" s="21" t="s">
        <v>3</v>
      </c>
      <c r="N102" s="22" t="s">
        <v>36</v>
      </c>
      <c r="O102" s="22" t="s">
        <v>19</v>
      </c>
      <c r="P102" s="26">
        <v>1281</v>
      </c>
      <c r="Q102" s="27">
        <v>18</v>
      </c>
    </row>
    <row r="103" spans="13:17" x14ac:dyDescent="0.3">
      <c r="M103" s="19" t="s">
        <v>40</v>
      </c>
      <c r="N103" s="20" t="s">
        <v>35</v>
      </c>
      <c r="O103" s="20" t="s">
        <v>32</v>
      </c>
      <c r="P103" s="24">
        <v>12348</v>
      </c>
      <c r="Q103" s="25">
        <v>234</v>
      </c>
    </row>
    <row r="104" spans="13:17" x14ac:dyDescent="0.3">
      <c r="M104" s="21" t="s">
        <v>3</v>
      </c>
      <c r="N104" s="22" t="s">
        <v>34</v>
      </c>
      <c r="O104" s="22" t="s">
        <v>28</v>
      </c>
      <c r="P104" s="26">
        <v>3689</v>
      </c>
      <c r="Q104" s="27">
        <v>312</v>
      </c>
    </row>
    <row r="105" spans="13:17" x14ac:dyDescent="0.3">
      <c r="M105" s="19" t="s">
        <v>7</v>
      </c>
      <c r="N105" s="20" t="s">
        <v>36</v>
      </c>
      <c r="O105" s="20" t="s">
        <v>19</v>
      </c>
      <c r="P105" s="24">
        <v>2870</v>
      </c>
      <c r="Q105" s="25">
        <v>300</v>
      </c>
    </row>
    <row r="106" spans="13:17" x14ac:dyDescent="0.3">
      <c r="M106" s="21" t="s">
        <v>2</v>
      </c>
      <c r="N106" s="22" t="s">
        <v>36</v>
      </c>
      <c r="O106" s="22" t="s">
        <v>27</v>
      </c>
      <c r="P106" s="26">
        <v>798</v>
      </c>
      <c r="Q106" s="27">
        <v>519</v>
      </c>
    </row>
    <row r="107" spans="13:17" x14ac:dyDescent="0.3">
      <c r="M107" s="19" t="s">
        <v>41</v>
      </c>
      <c r="N107" s="20" t="s">
        <v>37</v>
      </c>
      <c r="O107" s="20" t="s">
        <v>21</v>
      </c>
      <c r="P107" s="24">
        <v>2933</v>
      </c>
      <c r="Q107" s="25">
        <v>9</v>
      </c>
    </row>
    <row r="108" spans="13:17" x14ac:dyDescent="0.3">
      <c r="M108" s="21" t="s">
        <v>5</v>
      </c>
      <c r="N108" s="22" t="s">
        <v>35</v>
      </c>
      <c r="O108" s="22" t="s">
        <v>4</v>
      </c>
      <c r="P108" s="26">
        <v>2744</v>
      </c>
      <c r="Q108" s="27">
        <v>9</v>
      </c>
    </row>
    <row r="109" spans="13:17" x14ac:dyDescent="0.3">
      <c r="M109" s="19" t="s">
        <v>40</v>
      </c>
      <c r="N109" s="20" t="s">
        <v>36</v>
      </c>
      <c r="O109" s="20" t="s">
        <v>33</v>
      </c>
      <c r="P109" s="24">
        <v>9772</v>
      </c>
      <c r="Q109" s="25">
        <v>90</v>
      </c>
    </row>
    <row r="110" spans="13:17" x14ac:dyDescent="0.3">
      <c r="M110" s="21" t="s">
        <v>7</v>
      </c>
      <c r="N110" s="22" t="s">
        <v>34</v>
      </c>
      <c r="O110" s="22" t="s">
        <v>25</v>
      </c>
      <c r="P110" s="26">
        <v>1568</v>
      </c>
      <c r="Q110" s="27">
        <v>96</v>
      </c>
    </row>
    <row r="111" spans="13:17" x14ac:dyDescent="0.3">
      <c r="M111" s="19" t="s">
        <v>2</v>
      </c>
      <c r="N111" s="20" t="s">
        <v>36</v>
      </c>
      <c r="O111" s="20" t="s">
        <v>16</v>
      </c>
      <c r="P111" s="24">
        <v>11417</v>
      </c>
      <c r="Q111" s="25">
        <v>21</v>
      </c>
    </row>
    <row r="112" spans="13:17" x14ac:dyDescent="0.3">
      <c r="M112" s="21" t="s">
        <v>40</v>
      </c>
      <c r="N112" s="22" t="s">
        <v>34</v>
      </c>
      <c r="O112" s="22" t="s">
        <v>26</v>
      </c>
      <c r="P112" s="26">
        <v>6748</v>
      </c>
      <c r="Q112" s="27">
        <v>48</v>
      </c>
    </row>
    <row r="113" spans="13:17" x14ac:dyDescent="0.3">
      <c r="M113" s="19" t="s">
        <v>10</v>
      </c>
      <c r="N113" s="20" t="s">
        <v>36</v>
      </c>
      <c r="O113" s="20" t="s">
        <v>27</v>
      </c>
      <c r="P113" s="24">
        <v>1407</v>
      </c>
      <c r="Q113" s="25">
        <v>72</v>
      </c>
    </row>
    <row r="114" spans="13:17" x14ac:dyDescent="0.3">
      <c r="M114" s="21" t="s">
        <v>8</v>
      </c>
      <c r="N114" s="22" t="s">
        <v>35</v>
      </c>
      <c r="O114" s="22" t="s">
        <v>29</v>
      </c>
      <c r="P114" s="26">
        <v>2023</v>
      </c>
      <c r="Q114" s="27">
        <v>168</v>
      </c>
    </row>
    <row r="115" spans="13:17" x14ac:dyDescent="0.3">
      <c r="M115" s="19" t="s">
        <v>5</v>
      </c>
      <c r="N115" s="20" t="s">
        <v>39</v>
      </c>
      <c r="O115" s="20" t="s">
        <v>26</v>
      </c>
      <c r="P115" s="24">
        <v>5236</v>
      </c>
      <c r="Q115" s="25">
        <v>51</v>
      </c>
    </row>
    <row r="116" spans="13:17" x14ac:dyDescent="0.3">
      <c r="M116" s="21" t="s">
        <v>41</v>
      </c>
      <c r="N116" s="22" t="s">
        <v>36</v>
      </c>
      <c r="O116" s="22" t="s">
        <v>19</v>
      </c>
      <c r="P116" s="26">
        <v>1925</v>
      </c>
      <c r="Q116" s="27">
        <v>192</v>
      </c>
    </row>
    <row r="117" spans="13:17" x14ac:dyDescent="0.3">
      <c r="M117" s="19" t="s">
        <v>7</v>
      </c>
      <c r="N117" s="20" t="s">
        <v>37</v>
      </c>
      <c r="O117" s="20" t="s">
        <v>14</v>
      </c>
      <c r="P117" s="24">
        <v>6608</v>
      </c>
      <c r="Q117" s="25">
        <v>225</v>
      </c>
    </row>
    <row r="118" spans="13:17" x14ac:dyDescent="0.3">
      <c r="M118" s="21" t="s">
        <v>6</v>
      </c>
      <c r="N118" s="22" t="s">
        <v>34</v>
      </c>
      <c r="O118" s="22" t="s">
        <v>26</v>
      </c>
      <c r="P118" s="26">
        <v>8008</v>
      </c>
      <c r="Q118" s="27">
        <v>456</v>
      </c>
    </row>
    <row r="119" spans="13:17" x14ac:dyDescent="0.3">
      <c r="M119" s="19" t="s">
        <v>10</v>
      </c>
      <c r="N119" s="20" t="s">
        <v>34</v>
      </c>
      <c r="O119" s="20" t="s">
        <v>25</v>
      </c>
      <c r="P119" s="24">
        <v>1428</v>
      </c>
      <c r="Q119" s="25">
        <v>93</v>
      </c>
    </row>
    <row r="120" spans="13:17" x14ac:dyDescent="0.3">
      <c r="M120" s="21" t="s">
        <v>6</v>
      </c>
      <c r="N120" s="22" t="s">
        <v>34</v>
      </c>
      <c r="O120" s="22" t="s">
        <v>4</v>
      </c>
      <c r="P120" s="26">
        <v>525</v>
      </c>
      <c r="Q120" s="27">
        <v>48</v>
      </c>
    </row>
    <row r="121" spans="13:17" x14ac:dyDescent="0.3">
      <c r="M121" s="19" t="s">
        <v>6</v>
      </c>
      <c r="N121" s="20" t="s">
        <v>37</v>
      </c>
      <c r="O121" s="20" t="s">
        <v>18</v>
      </c>
      <c r="P121" s="24">
        <v>1505</v>
      </c>
      <c r="Q121" s="25">
        <v>102</v>
      </c>
    </row>
    <row r="122" spans="13:17" x14ac:dyDescent="0.3">
      <c r="M122" s="21" t="s">
        <v>7</v>
      </c>
      <c r="N122" s="22" t="s">
        <v>35</v>
      </c>
      <c r="O122" s="22" t="s">
        <v>30</v>
      </c>
      <c r="P122" s="26">
        <v>6755</v>
      </c>
      <c r="Q122" s="27">
        <v>252</v>
      </c>
    </row>
    <row r="123" spans="13:17" x14ac:dyDescent="0.3">
      <c r="M123" s="19" t="s">
        <v>2</v>
      </c>
      <c r="N123" s="20" t="s">
        <v>37</v>
      </c>
      <c r="O123" s="20" t="s">
        <v>18</v>
      </c>
      <c r="P123" s="24">
        <v>11571</v>
      </c>
      <c r="Q123" s="25">
        <v>138</v>
      </c>
    </row>
    <row r="124" spans="13:17" x14ac:dyDescent="0.3">
      <c r="M124" s="21" t="s">
        <v>40</v>
      </c>
      <c r="N124" s="22" t="s">
        <v>38</v>
      </c>
      <c r="O124" s="22" t="s">
        <v>25</v>
      </c>
      <c r="P124" s="26">
        <v>2541</v>
      </c>
      <c r="Q124" s="27">
        <v>90</v>
      </c>
    </row>
    <row r="125" spans="13:17" x14ac:dyDescent="0.3">
      <c r="M125" s="19" t="s">
        <v>41</v>
      </c>
      <c r="N125" s="20" t="s">
        <v>37</v>
      </c>
      <c r="O125" s="20" t="s">
        <v>30</v>
      </c>
      <c r="P125" s="24">
        <v>1526</v>
      </c>
      <c r="Q125" s="25">
        <v>240</v>
      </c>
    </row>
    <row r="126" spans="13:17" x14ac:dyDescent="0.3">
      <c r="M126" s="21" t="s">
        <v>40</v>
      </c>
      <c r="N126" s="22" t="s">
        <v>38</v>
      </c>
      <c r="O126" s="22" t="s">
        <v>4</v>
      </c>
      <c r="P126" s="26">
        <v>6125</v>
      </c>
      <c r="Q126" s="27">
        <v>102</v>
      </c>
    </row>
    <row r="127" spans="13:17" x14ac:dyDescent="0.3">
      <c r="M127" s="19" t="s">
        <v>41</v>
      </c>
      <c r="N127" s="20" t="s">
        <v>35</v>
      </c>
      <c r="O127" s="20" t="s">
        <v>27</v>
      </c>
      <c r="P127" s="24">
        <v>847</v>
      </c>
      <c r="Q127" s="25">
        <v>129</v>
      </c>
    </row>
    <row r="128" spans="13:17" x14ac:dyDescent="0.3">
      <c r="M128" s="21" t="s">
        <v>8</v>
      </c>
      <c r="N128" s="22" t="s">
        <v>35</v>
      </c>
      <c r="O128" s="22" t="s">
        <v>27</v>
      </c>
      <c r="P128" s="26">
        <v>4753</v>
      </c>
      <c r="Q128" s="27">
        <v>300</v>
      </c>
    </row>
    <row r="129" spans="13:17" x14ac:dyDescent="0.3">
      <c r="M129" s="19" t="s">
        <v>6</v>
      </c>
      <c r="N129" s="20" t="s">
        <v>38</v>
      </c>
      <c r="O129" s="20" t="s">
        <v>33</v>
      </c>
      <c r="P129" s="24">
        <v>959</v>
      </c>
      <c r="Q129" s="25">
        <v>135</v>
      </c>
    </row>
    <row r="130" spans="13:17" x14ac:dyDescent="0.3">
      <c r="M130" s="21" t="s">
        <v>7</v>
      </c>
      <c r="N130" s="22" t="s">
        <v>35</v>
      </c>
      <c r="O130" s="22" t="s">
        <v>24</v>
      </c>
      <c r="P130" s="26">
        <v>2793</v>
      </c>
      <c r="Q130" s="27">
        <v>114</v>
      </c>
    </row>
    <row r="131" spans="13:17" x14ac:dyDescent="0.3">
      <c r="M131" s="19" t="s">
        <v>7</v>
      </c>
      <c r="N131" s="20" t="s">
        <v>35</v>
      </c>
      <c r="O131" s="20" t="s">
        <v>14</v>
      </c>
      <c r="P131" s="24">
        <v>4606</v>
      </c>
      <c r="Q131" s="25">
        <v>63</v>
      </c>
    </row>
    <row r="132" spans="13:17" x14ac:dyDescent="0.3">
      <c r="M132" s="21" t="s">
        <v>7</v>
      </c>
      <c r="N132" s="22" t="s">
        <v>36</v>
      </c>
      <c r="O132" s="22" t="s">
        <v>29</v>
      </c>
      <c r="P132" s="26">
        <v>5551</v>
      </c>
      <c r="Q132" s="27">
        <v>252</v>
      </c>
    </row>
    <row r="133" spans="13:17" x14ac:dyDescent="0.3">
      <c r="M133" s="19" t="s">
        <v>10</v>
      </c>
      <c r="N133" s="20" t="s">
        <v>36</v>
      </c>
      <c r="O133" s="20" t="s">
        <v>32</v>
      </c>
      <c r="P133" s="24">
        <v>6657</v>
      </c>
      <c r="Q133" s="25">
        <v>303</v>
      </c>
    </row>
    <row r="134" spans="13:17" x14ac:dyDescent="0.3">
      <c r="M134" s="21" t="s">
        <v>7</v>
      </c>
      <c r="N134" s="22" t="s">
        <v>39</v>
      </c>
      <c r="O134" s="22" t="s">
        <v>17</v>
      </c>
      <c r="P134" s="26">
        <v>4438</v>
      </c>
      <c r="Q134" s="27">
        <v>246</v>
      </c>
    </row>
    <row r="135" spans="13:17" x14ac:dyDescent="0.3">
      <c r="M135" s="19" t="s">
        <v>8</v>
      </c>
      <c r="N135" s="20" t="s">
        <v>38</v>
      </c>
      <c r="O135" s="20" t="s">
        <v>22</v>
      </c>
      <c r="P135" s="24">
        <v>168</v>
      </c>
      <c r="Q135" s="25">
        <v>84</v>
      </c>
    </row>
    <row r="136" spans="13:17" x14ac:dyDescent="0.3">
      <c r="M136" s="21" t="s">
        <v>7</v>
      </c>
      <c r="N136" s="22" t="s">
        <v>34</v>
      </c>
      <c r="O136" s="22" t="s">
        <v>17</v>
      </c>
      <c r="P136" s="26">
        <v>7777</v>
      </c>
      <c r="Q136" s="27">
        <v>39</v>
      </c>
    </row>
    <row r="137" spans="13:17" x14ac:dyDescent="0.3">
      <c r="M137" s="19" t="s">
        <v>5</v>
      </c>
      <c r="N137" s="20" t="s">
        <v>36</v>
      </c>
      <c r="O137" s="20" t="s">
        <v>17</v>
      </c>
      <c r="P137" s="24">
        <v>3339</v>
      </c>
      <c r="Q137" s="25">
        <v>348</v>
      </c>
    </row>
    <row r="138" spans="13:17" x14ac:dyDescent="0.3">
      <c r="M138" s="21" t="s">
        <v>7</v>
      </c>
      <c r="N138" s="22" t="s">
        <v>37</v>
      </c>
      <c r="O138" s="22" t="s">
        <v>33</v>
      </c>
      <c r="P138" s="26">
        <v>6391</v>
      </c>
      <c r="Q138" s="27">
        <v>48</v>
      </c>
    </row>
    <row r="139" spans="13:17" x14ac:dyDescent="0.3">
      <c r="M139" s="19" t="s">
        <v>5</v>
      </c>
      <c r="N139" s="20" t="s">
        <v>37</v>
      </c>
      <c r="O139" s="20" t="s">
        <v>22</v>
      </c>
      <c r="P139" s="24">
        <v>518</v>
      </c>
      <c r="Q139" s="25">
        <v>75</v>
      </c>
    </row>
    <row r="140" spans="13:17" x14ac:dyDescent="0.3">
      <c r="M140" s="21" t="s">
        <v>7</v>
      </c>
      <c r="N140" s="22" t="s">
        <v>38</v>
      </c>
      <c r="O140" s="22" t="s">
        <v>28</v>
      </c>
      <c r="P140" s="26">
        <v>5677</v>
      </c>
      <c r="Q140" s="27">
        <v>258</v>
      </c>
    </row>
    <row r="141" spans="13:17" x14ac:dyDescent="0.3">
      <c r="M141" s="19" t="s">
        <v>6</v>
      </c>
      <c r="N141" s="20" t="s">
        <v>39</v>
      </c>
      <c r="O141" s="20" t="s">
        <v>17</v>
      </c>
      <c r="P141" s="24">
        <v>6048</v>
      </c>
      <c r="Q141" s="25">
        <v>27</v>
      </c>
    </row>
    <row r="142" spans="13:17" x14ac:dyDescent="0.3">
      <c r="M142" s="21" t="s">
        <v>8</v>
      </c>
      <c r="N142" s="22" t="s">
        <v>38</v>
      </c>
      <c r="O142" s="22" t="s">
        <v>32</v>
      </c>
      <c r="P142" s="26">
        <v>3752</v>
      </c>
      <c r="Q142" s="27">
        <v>213</v>
      </c>
    </row>
    <row r="143" spans="13:17" x14ac:dyDescent="0.3">
      <c r="M143" s="19" t="s">
        <v>5</v>
      </c>
      <c r="N143" s="20" t="s">
        <v>35</v>
      </c>
      <c r="O143" s="20" t="s">
        <v>29</v>
      </c>
      <c r="P143" s="24">
        <v>4480</v>
      </c>
      <c r="Q143" s="25">
        <v>357</v>
      </c>
    </row>
    <row r="144" spans="13:17" x14ac:dyDescent="0.3">
      <c r="M144" s="21" t="s">
        <v>9</v>
      </c>
      <c r="N144" s="22" t="s">
        <v>37</v>
      </c>
      <c r="O144" s="22" t="s">
        <v>4</v>
      </c>
      <c r="P144" s="26">
        <v>259</v>
      </c>
      <c r="Q144" s="27">
        <v>207</v>
      </c>
    </row>
    <row r="145" spans="13:17" x14ac:dyDescent="0.3">
      <c r="M145" s="19" t="s">
        <v>8</v>
      </c>
      <c r="N145" s="20" t="s">
        <v>37</v>
      </c>
      <c r="O145" s="20" t="s">
        <v>30</v>
      </c>
      <c r="P145" s="24">
        <v>42</v>
      </c>
      <c r="Q145" s="25">
        <v>150</v>
      </c>
    </row>
    <row r="146" spans="13:17" x14ac:dyDescent="0.3">
      <c r="M146" s="21" t="s">
        <v>41</v>
      </c>
      <c r="N146" s="22" t="s">
        <v>36</v>
      </c>
      <c r="O146" s="22" t="s">
        <v>26</v>
      </c>
      <c r="P146" s="26">
        <v>98</v>
      </c>
      <c r="Q146" s="27">
        <v>204</v>
      </c>
    </row>
    <row r="147" spans="13:17" x14ac:dyDescent="0.3">
      <c r="M147" s="19" t="s">
        <v>7</v>
      </c>
      <c r="N147" s="20" t="s">
        <v>35</v>
      </c>
      <c r="O147" s="20" t="s">
        <v>27</v>
      </c>
      <c r="P147" s="24">
        <v>2478</v>
      </c>
      <c r="Q147" s="25">
        <v>21</v>
      </c>
    </row>
    <row r="148" spans="13:17" x14ac:dyDescent="0.3">
      <c r="M148" s="21" t="s">
        <v>41</v>
      </c>
      <c r="N148" s="22" t="s">
        <v>34</v>
      </c>
      <c r="O148" s="22" t="s">
        <v>33</v>
      </c>
      <c r="P148" s="26">
        <v>7847</v>
      </c>
      <c r="Q148" s="27">
        <v>174</v>
      </c>
    </row>
    <row r="149" spans="13:17" x14ac:dyDescent="0.3">
      <c r="M149" s="19" t="s">
        <v>2</v>
      </c>
      <c r="N149" s="20" t="s">
        <v>37</v>
      </c>
      <c r="O149" s="20" t="s">
        <v>17</v>
      </c>
      <c r="P149" s="24">
        <v>9926</v>
      </c>
      <c r="Q149" s="25">
        <v>201</v>
      </c>
    </row>
    <row r="150" spans="13:17" x14ac:dyDescent="0.3">
      <c r="M150" s="21" t="s">
        <v>8</v>
      </c>
      <c r="N150" s="22" t="s">
        <v>38</v>
      </c>
      <c r="O150" s="22" t="s">
        <v>13</v>
      </c>
      <c r="P150" s="26">
        <v>819</v>
      </c>
      <c r="Q150" s="27">
        <v>510</v>
      </c>
    </row>
    <row r="151" spans="13:17" x14ac:dyDescent="0.3">
      <c r="M151" s="19" t="s">
        <v>6</v>
      </c>
      <c r="N151" s="20" t="s">
        <v>39</v>
      </c>
      <c r="O151" s="20" t="s">
        <v>29</v>
      </c>
      <c r="P151" s="24">
        <v>3052</v>
      </c>
      <c r="Q151" s="25">
        <v>378</v>
      </c>
    </row>
    <row r="152" spans="13:17" x14ac:dyDescent="0.3">
      <c r="M152" s="21" t="s">
        <v>9</v>
      </c>
      <c r="N152" s="22" t="s">
        <v>34</v>
      </c>
      <c r="O152" s="22" t="s">
        <v>21</v>
      </c>
      <c r="P152" s="26">
        <v>6832</v>
      </c>
      <c r="Q152" s="27">
        <v>27</v>
      </c>
    </row>
    <row r="153" spans="13:17" x14ac:dyDescent="0.3">
      <c r="M153" s="19" t="s">
        <v>2</v>
      </c>
      <c r="N153" s="20" t="s">
        <v>39</v>
      </c>
      <c r="O153" s="20" t="s">
        <v>16</v>
      </c>
      <c r="P153" s="24">
        <v>2016</v>
      </c>
      <c r="Q153" s="25">
        <v>117</v>
      </c>
    </row>
    <row r="154" spans="13:17" x14ac:dyDescent="0.3">
      <c r="M154" s="21" t="s">
        <v>6</v>
      </c>
      <c r="N154" s="22" t="s">
        <v>38</v>
      </c>
      <c r="O154" s="22" t="s">
        <v>21</v>
      </c>
      <c r="P154" s="26">
        <v>7322</v>
      </c>
      <c r="Q154" s="27">
        <v>36</v>
      </c>
    </row>
    <row r="155" spans="13:17" x14ac:dyDescent="0.3">
      <c r="M155" s="19" t="s">
        <v>8</v>
      </c>
      <c r="N155" s="20" t="s">
        <v>35</v>
      </c>
      <c r="O155" s="20" t="s">
        <v>33</v>
      </c>
      <c r="P155" s="24">
        <v>357</v>
      </c>
      <c r="Q155" s="25">
        <v>126</v>
      </c>
    </row>
    <row r="156" spans="13:17" x14ac:dyDescent="0.3">
      <c r="M156" s="21" t="s">
        <v>9</v>
      </c>
      <c r="N156" s="22" t="s">
        <v>39</v>
      </c>
      <c r="O156" s="22" t="s">
        <v>25</v>
      </c>
      <c r="P156" s="26">
        <v>3192</v>
      </c>
      <c r="Q156" s="27">
        <v>72</v>
      </c>
    </row>
    <row r="157" spans="13:17" x14ac:dyDescent="0.3">
      <c r="M157" s="19" t="s">
        <v>7</v>
      </c>
      <c r="N157" s="20" t="s">
        <v>36</v>
      </c>
      <c r="O157" s="20" t="s">
        <v>22</v>
      </c>
      <c r="P157" s="24">
        <v>8435</v>
      </c>
      <c r="Q157" s="25">
        <v>42</v>
      </c>
    </row>
    <row r="158" spans="13:17" x14ac:dyDescent="0.3">
      <c r="M158" s="21" t="s">
        <v>40</v>
      </c>
      <c r="N158" s="22" t="s">
        <v>39</v>
      </c>
      <c r="O158" s="22" t="s">
        <v>29</v>
      </c>
      <c r="P158" s="26">
        <v>0</v>
      </c>
      <c r="Q158" s="27">
        <v>135</v>
      </c>
    </row>
    <row r="159" spans="13:17" x14ac:dyDescent="0.3">
      <c r="M159" s="19" t="s">
        <v>7</v>
      </c>
      <c r="N159" s="20" t="s">
        <v>34</v>
      </c>
      <c r="O159" s="20" t="s">
        <v>24</v>
      </c>
      <c r="P159" s="24">
        <v>8862</v>
      </c>
      <c r="Q159" s="25">
        <v>189</v>
      </c>
    </row>
    <row r="160" spans="13:17" x14ac:dyDescent="0.3">
      <c r="M160" s="21" t="s">
        <v>6</v>
      </c>
      <c r="N160" s="22" t="s">
        <v>37</v>
      </c>
      <c r="O160" s="22" t="s">
        <v>28</v>
      </c>
      <c r="P160" s="26">
        <v>3556</v>
      </c>
      <c r="Q160" s="27">
        <v>459</v>
      </c>
    </row>
    <row r="161" spans="13:17" x14ac:dyDescent="0.3">
      <c r="M161" s="19" t="s">
        <v>5</v>
      </c>
      <c r="N161" s="20" t="s">
        <v>34</v>
      </c>
      <c r="O161" s="20" t="s">
        <v>15</v>
      </c>
      <c r="P161" s="24">
        <v>7280</v>
      </c>
      <c r="Q161" s="25">
        <v>201</v>
      </c>
    </row>
    <row r="162" spans="13:17" x14ac:dyDescent="0.3">
      <c r="M162" s="21" t="s">
        <v>6</v>
      </c>
      <c r="N162" s="22" t="s">
        <v>34</v>
      </c>
      <c r="O162" s="22" t="s">
        <v>30</v>
      </c>
      <c r="P162" s="26">
        <v>3402</v>
      </c>
      <c r="Q162" s="27">
        <v>366</v>
      </c>
    </row>
    <row r="163" spans="13:17" x14ac:dyDescent="0.3">
      <c r="M163" s="19" t="s">
        <v>3</v>
      </c>
      <c r="N163" s="20" t="s">
        <v>37</v>
      </c>
      <c r="O163" s="20" t="s">
        <v>29</v>
      </c>
      <c r="P163" s="24">
        <v>4592</v>
      </c>
      <c r="Q163" s="25">
        <v>324</v>
      </c>
    </row>
    <row r="164" spans="13:17" x14ac:dyDescent="0.3">
      <c r="M164" s="21" t="s">
        <v>9</v>
      </c>
      <c r="N164" s="22" t="s">
        <v>35</v>
      </c>
      <c r="O164" s="22" t="s">
        <v>15</v>
      </c>
      <c r="P164" s="26">
        <v>7833</v>
      </c>
      <c r="Q164" s="27">
        <v>243</v>
      </c>
    </row>
    <row r="165" spans="13:17" x14ac:dyDescent="0.3">
      <c r="M165" s="19" t="s">
        <v>2</v>
      </c>
      <c r="N165" s="20" t="s">
        <v>39</v>
      </c>
      <c r="O165" s="20" t="s">
        <v>21</v>
      </c>
      <c r="P165" s="24">
        <v>7651</v>
      </c>
      <c r="Q165" s="25">
        <v>213</v>
      </c>
    </row>
    <row r="166" spans="13:17" x14ac:dyDescent="0.3">
      <c r="M166" s="21" t="s">
        <v>40</v>
      </c>
      <c r="N166" s="22" t="s">
        <v>35</v>
      </c>
      <c r="O166" s="22" t="s">
        <v>30</v>
      </c>
      <c r="P166" s="26">
        <v>2275</v>
      </c>
      <c r="Q166" s="27">
        <v>447</v>
      </c>
    </row>
    <row r="167" spans="13:17" x14ac:dyDescent="0.3">
      <c r="M167" s="19" t="s">
        <v>40</v>
      </c>
      <c r="N167" s="20" t="s">
        <v>38</v>
      </c>
      <c r="O167" s="20" t="s">
        <v>13</v>
      </c>
      <c r="P167" s="24">
        <v>5670</v>
      </c>
      <c r="Q167" s="25">
        <v>297</v>
      </c>
    </row>
    <row r="168" spans="13:17" x14ac:dyDescent="0.3">
      <c r="M168" s="21" t="s">
        <v>7</v>
      </c>
      <c r="N168" s="22" t="s">
        <v>35</v>
      </c>
      <c r="O168" s="22" t="s">
        <v>16</v>
      </c>
      <c r="P168" s="26">
        <v>2135</v>
      </c>
      <c r="Q168" s="27">
        <v>27</v>
      </c>
    </row>
    <row r="169" spans="13:17" x14ac:dyDescent="0.3">
      <c r="M169" s="19" t="s">
        <v>40</v>
      </c>
      <c r="N169" s="20" t="s">
        <v>34</v>
      </c>
      <c r="O169" s="20" t="s">
        <v>23</v>
      </c>
      <c r="P169" s="24">
        <v>2779</v>
      </c>
      <c r="Q169" s="25">
        <v>75</v>
      </c>
    </row>
    <row r="170" spans="13:17" x14ac:dyDescent="0.3">
      <c r="M170" s="21" t="s">
        <v>10</v>
      </c>
      <c r="N170" s="22" t="s">
        <v>39</v>
      </c>
      <c r="O170" s="22" t="s">
        <v>33</v>
      </c>
      <c r="P170" s="26">
        <v>12950</v>
      </c>
      <c r="Q170" s="27">
        <v>30</v>
      </c>
    </row>
    <row r="171" spans="13:17" x14ac:dyDescent="0.3">
      <c r="M171" s="19" t="s">
        <v>7</v>
      </c>
      <c r="N171" s="20" t="s">
        <v>36</v>
      </c>
      <c r="O171" s="20" t="s">
        <v>18</v>
      </c>
      <c r="P171" s="24">
        <v>2646</v>
      </c>
      <c r="Q171" s="25">
        <v>177</v>
      </c>
    </row>
    <row r="172" spans="13:17" x14ac:dyDescent="0.3">
      <c r="M172" s="21" t="s">
        <v>40</v>
      </c>
      <c r="N172" s="22" t="s">
        <v>34</v>
      </c>
      <c r="O172" s="22" t="s">
        <v>33</v>
      </c>
      <c r="P172" s="26">
        <v>3794</v>
      </c>
      <c r="Q172" s="27">
        <v>159</v>
      </c>
    </row>
    <row r="173" spans="13:17" x14ac:dyDescent="0.3">
      <c r="M173" s="19" t="s">
        <v>3</v>
      </c>
      <c r="N173" s="20" t="s">
        <v>35</v>
      </c>
      <c r="O173" s="20" t="s">
        <v>33</v>
      </c>
      <c r="P173" s="24">
        <v>819</v>
      </c>
      <c r="Q173" s="25">
        <v>306</v>
      </c>
    </row>
    <row r="174" spans="13:17" x14ac:dyDescent="0.3">
      <c r="M174" s="21" t="s">
        <v>3</v>
      </c>
      <c r="N174" s="22" t="s">
        <v>34</v>
      </c>
      <c r="O174" s="22" t="s">
        <v>20</v>
      </c>
      <c r="P174" s="26">
        <v>2583</v>
      </c>
      <c r="Q174" s="27">
        <v>18</v>
      </c>
    </row>
    <row r="175" spans="13:17" x14ac:dyDescent="0.3">
      <c r="M175" s="19" t="s">
        <v>7</v>
      </c>
      <c r="N175" s="20" t="s">
        <v>35</v>
      </c>
      <c r="O175" s="20" t="s">
        <v>19</v>
      </c>
      <c r="P175" s="24">
        <v>4585</v>
      </c>
      <c r="Q175" s="25">
        <v>240</v>
      </c>
    </row>
    <row r="176" spans="13:17" x14ac:dyDescent="0.3">
      <c r="M176" s="21" t="s">
        <v>5</v>
      </c>
      <c r="N176" s="22" t="s">
        <v>34</v>
      </c>
      <c r="O176" s="22" t="s">
        <v>33</v>
      </c>
      <c r="P176" s="26">
        <v>1652</v>
      </c>
      <c r="Q176" s="27">
        <v>93</v>
      </c>
    </row>
    <row r="177" spans="13:17" x14ac:dyDescent="0.3">
      <c r="M177" s="19" t="s">
        <v>10</v>
      </c>
      <c r="N177" s="20" t="s">
        <v>34</v>
      </c>
      <c r="O177" s="20" t="s">
        <v>26</v>
      </c>
      <c r="P177" s="24">
        <v>4991</v>
      </c>
      <c r="Q177" s="25">
        <v>9</v>
      </c>
    </row>
    <row r="178" spans="13:17" x14ac:dyDescent="0.3">
      <c r="M178" s="21" t="s">
        <v>8</v>
      </c>
      <c r="N178" s="22" t="s">
        <v>34</v>
      </c>
      <c r="O178" s="22" t="s">
        <v>16</v>
      </c>
      <c r="P178" s="26">
        <v>2009</v>
      </c>
      <c r="Q178" s="27">
        <v>219</v>
      </c>
    </row>
    <row r="179" spans="13:17" x14ac:dyDescent="0.3">
      <c r="M179" s="19" t="s">
        <v>2</v>
      </c>
      <c r="N179" s="20" t="s">
        <v>39</v>
      </c>
      <c r="O179" s="20" t="s">
        <v>22</v>
      </c>
      <c r="P179" s="24">
        <v>1568</v>
      </c>
      <c r="Q179" s="25">
        <v>141</v>
      </c>
    </row>
    <row r="180" spans="13:17" x14ac:dyDescent="0.3">
      <c r="M180" s="21" t="s">
        <v>41</v>
      </c>
      <c r="N180" s="22" t="s">
        <v>37</v>
      </c>
      <c r="O180" s="22" t="s">
        <v>20</v>
      </c>
      <c r="P180" s="26">
        <v>3388</v>
      </c>
      <c r="Q180" s="27">
        <v>123</v>
      </c>
    </row>
    <row r="181" spans="13:17" x14ac:dyDescent="0.3">
      <c r="M181" s="19" t="s">
        <v>40</v>
      </c>
      <c r="N181" s="20" t="s">
        <v>38</v>
      </c>
      <c r="O181" s="20" t="s">
        <v>24</v>
      </c>
      <c r="P181" s="24">
        <v>623</v>
      </c>
      <c r="Q181" s="25">
        <v>51</v>
      </c>
    </row>
    <row r="182" spans="13:17" x14ac:dyDescent="0.3">
      <c r="M182" s="21" t="s">
        <v>6</v>
      </c>
      <c r="N182" s="22" t="s">
        <v>36</v>
      </c>
      <c r="O182" s="22" t="s">
        <v>4</v>
      </c>
      <c r="P182" s="26">
        <v>10073</v>
      </c>
      <c r="Q182" s="27">
        <v>120</v>
      </c>
    </row>
    <row r="183" spans="13:17" x14ac:dyDescent="0.3">
      <c r="M183" s="19" t="s">
        <v>8</v>
      </c>
      <c r="N183" s="20" t="s">
        <v>39</v>
      </c>
      <c r="O183" s="20" t="s">
        <v>26</v>
      </c>
      <c r="P183" s="24">
        <v>1561</v>
      </c>
      <c r="Q183" s="25">
        <v>27</v>
      </c>
    </row>
    <row r="184" spans="13:17" x14ac:dyDescent="0.3">
      <c r="M184" s="21" t="s">
        <v>9</v>
      </c>
      <c r="N184" s="22" t="s">
        <v>36</v>
      </c>
      <c r="O184" s="22" t="s">
        <v>27</v>
      </c>
      <c r="P184" s="26">
        <v>11522</v>
      </c>
      <c r="Q184" s="27">
        <v>204</v>
      </c>
    </row>
    <row r="185" spans="13:17" x14ac:dyDescent="0.3">
      <c r="M185" s="19" t="s">
        <v>6</v>
      </c>
      <c r="N185" s="20" t="s">
        <v>38</v>
      </c>
      <c r="O185" s="20" t="s">
        <v>13</v>
      </c>
      <c r="P185" s="24">
        <v>2317</v>
      </c>
      <c r="Q185" s="25">
        <v>123</v>
      </c>
    </row>
    <row r="186" spans="13:17" x14ac:dyDescent="0.3">
      <c r="M186" s="21" t="s">
        <v>10</v>
      </c>
      <c r="N186" s="22" t="s">
        <v>37</v>
      </c>
      <c r="O186" s="22" t="s">
        <v>28</v>
      </c>
      <c r="P186" s="26">
        <v>3059</v>
      </c>
      <c r="Q186" s="27">
        <v>27</v>
      </c>
    </row>
    <row r="187" spans="13:17" x14ac:dyDescent="0.3">
      <c r="M187" s="19" t="s">
        <v>41</v>
      </c>
      <c r="N187" s="20" t="s">
        <v>37</v>
      </c>
      <c r="O187" s="20" t="s">
        <v>26</v>
      </c>
      <c r="P187" s="24">
        <v>2324</v>
      </c>
      <c r="Q187" s="25">
        <v>177</v>
      </c>
    </row>
    <row r="188" spans="13:17" x14ac:dyDescent="0.3">
      <c r="M188" s="21" t="s">
        <v>3</v>
      </c>
      <c r="N188" s="22" t="s">
        <v>39</v>
      </c>
      <c r="O188" s="22" t="s">
        <v>26</v>
      </c>
      <c r="P188" s="26">
        <v>4956</v>
      </c>
      <c r="Q188" s="27">
        <v>171</v>
      </c>
    </row>
    <row r="189" spans="13:17" x14ac:dyDescent="0.3">
      <c r="M189" s="19" t="s">
        <v>10</v>
      </c>
      <c r="N189" s="20" t="s">
        <v>34</v>
      </c>
      <c r="O189" s="20" t="s">
        <v>19</v>
      </c>
      <c r="P189" s="24">
        <v>5355</v>
      </c>
      <c r="Q189" s="25">
        <v>204</v>
      </c>
    </row>
    <row r="190" spans="13:17" x14ac:dyDescent="0.3">
      <c r="M190" s="21" t="s">
        <v>3</v>
      </c>
      <c r="N190" s="22" t="s">
        <v>34</v>
      </c>
      <c r="O190" s="22" t="s">
        <v>14</v>
      </c>
      <c r="P190" s="26">
        <v>7259</v>
      </c>
      <c r="Q190" s="27">
        <v>276</v>
      </c>
    </row>
    <row r="191" spans="13:17" x14ac:dyDescent="0.3">
      <c r="M191" s="19" t="s">
        <v>8</v>
      </c>
      <c r="N191" s="20" t="s">
        <v>37</v>
      </c>
      <c r="O191" s="20" t="s">
        <v>26</v>
      </c>
      <c r="P191" s="24">
        <v>6279</v>
      </c>
      <c r="Q191" s="25">
        <v>45</v>
      </c>
    </row>
    <row r="192" spans="13:17" x14ac:dyDescent="0.3">
      <c r="M192" s="21" t="s">
        <v>40</v>
      </c>
      <c r="N192" s="22" t="s">
        <v>38</v>
      </c>
      <c r="O192" s="22" t="s">
        <v>29</v>
      </c>
      <c r="P192" s="26">
        <v>2541</v>
      </c>
      <c r="Q192" s="27">
        <v>45</v>
      </c>
    </row>
    <row r="193" spans="13:17" x14ac:dyDescent="0.3">
      <c r="M193" s="19" t="s">
        <v>6</v>
      </c>
      <c r="N193" s="20" t="s">
        <v>35</v>
      </c>
      <c r="O193" s="20" t="s">
        <v>27</v>
      </c>
      <c r="P193" s="24">
        <v>3864</v>
      </c>
      <c r="Q193" s="25">
        <v>177</v>
      </c>
    </row>
    <row r="194" spans="13:17" x14ac:dyDescent="0.3">
      <c r="M194" s="21" t="s">
        <v>5</v>
      </c>
      <c r="N194" s="22" t="s">
        <v>36</v>
      </c>
      <c r="O194" s="22" t="s">
        <v>13</v>
      </c>
      <c r="P194" s="26">
        <v>6146</v>
      </c>
      <c r="Q194" s="27">
        <v>63</v>
      </c>
    </row>
    <row r="195" spans="13:17" x14ac:dyDescent="0.3">
      <c r="M195" s="19" t="s">
        <v>9</v>
      </c>
      <c r="N195" s="20" t="s">
        <v>39</v>
      </c>
      <c r="O195" s="20" t="s">
        <v>18</v>
      </c>
      <c r="P195" s="24">
        <v>2639</v>
      </c>
      <c r="Q195" s="25">
        <v>204</v>
      </c>
    </row>
    <row r="196" spans="13:17" x14ac:dyDescent="0.3">
      <c r="M196" s="21" t="s">
        <v>8</v>
      </c>
      <c r="N196" s="22" t="s">
        <v>37</v>
      </c>
      <c r="O196" s="22" t="s">
        <v>22</v>
      </c>
      <c r="P196" s="26">
        <v>1890</v>
      </c>
      <c r="Q196" s="27">
        <v>195</v>
      </c>
    </row>
    <row r="197" spans="13:17" x14ac:dyDescent="0.3">
      <c r="M197" s="19" t="s">
        <v>7</v>
      </c>
      <c r="N197" s="20" t="s">
        <v>34</v>
      </c>
      <c r="O197" s="20" t="s">
        <v>14</v>
      </c>
      <c r="P197" s="24">
        <v>1932</v>
      </c>
      <c r="Q197" s="25">
        <v>369</v>
      </c>
    </row>
    <row r="198" spans="13:17" x14ac:dyDescent="0.3">
      <c r="M198" s="21" t="s">
        <v>3</v>
      </c>
      <c r="N198" s="22" t="s">
        <v>34</v>
      </c>
      <c r="O198" s="22" t="s">
        <v>25</v>
      </c>
      <c r="P198" s="26">
        <v>6300</v>
      </c>
      <c r="Q198" s="27">
        <v>42</v>
      </c>
    </row>
    <row r="199" spans="13:17" x14ac:dyDescent="0.3">
      <c r="M199" s="19" t="s">
        <v>6</v>
      </c>
      <c r="N199" s="20" t="s">
        <v>37</v>
      </c>
      <c r="O199" s="20" t="s">
        <v>30</v>
      </c>
      <c r="P199" s="24">
        <v>560</v>
      </c>
      <c r="Q199" s="25">
        <v>81</v>
      </c>
    </row>
    <row r="200" spans="13:17" x14ac:dyDescent="0.3">
      <c r="M200" s="21" t="s">
        <v>9</v>
      </c>
      <c r="N200" s="22" t="s">
        <v>37</v>
      </c>
      <c r="O200" s="22" t="s">
        <v>26</v>
      </c>
      <c r="P200" s="26">
        <v>2856</v>
      </c>
      <c r="Q200" s="27">
        <v>246</v>
      </c>
    </row>
    <row r="201" spans="13:17" x14ac:dyDescent="0.3">
      <c r="M201" s="19" t="s">
        <v>9</v>
      </c>
      <c r="N201" s="20" t="s">
        <v>34</v>
      </c>
      <c r="O201" s="20" t="s">
        <v>17</v>
      </c>
      <c r="P201" s="24">
        <v>707</v>
      </c>
      <c r="Q201" s="25">
        <v>174</v>
      </c>
    </row>
    <row r="202" spans="13:17" x14ac:dyDescent="0.3">
      <c r="M202" s="21" t="s">
        <v>8</v>
      </c>
      <c r="N202" s="22" t="s">
        <v>35</v>
      </c>
      <c r="O202" s="22" t="s">
        <v>30</v>
      </c>
      <c r="P202" s="26">
        <v>3598</v>
      </c>
      <c r="Q202" s="27">
        <v>81</v>
      </c>
    </row>
    <row r="203" spans="13:17" x14ac:dyDescent="0.3">
      <c r="M203" s="19" t="s">
        <v>40</v>
      </c>
      <c r="N203" s="20" t="s">
        <v>35</v>
      </c>
      <c r="O203" s="20" t="s">
        <v>22</v>
      </c>
      <c r="P203" s="24">
        <v>6853</v>
      </c>
      <c r="Q203" s="25">
        <v>372</v>
      </c>
    </row>
    <row r="204" spans="13:17" x14ac:dyDescent="0.3">
      <c r="M204" s="21" t="s">
        <v>40</v>
      </c>
      <c r="N204" s="22" t="s">
        <v>35</v>
      </c>
      <c r="O204" s="22" t="s">
        <v>16</v>
      </c>
      <c r="P204" s="26">
        <v>4725</v>
      </c>
      <c r="Q204" s="27">
        <v>174</v>
      </c>
    </row>
    <row r="205" spans="13:17" x14ac:dyDescent="0.3">
      <c r="M205" s="19" t="s">
        <v>41</v>
      </c>
      <c r="N205" s="20" t="s">
        <v>36</v>
      </c>
      <c r="O205" s="20" t="s">
        <v>32</v>
      </c>
      <c r="P205" s="24">
        <v>10304</v>
      </c>
      <c r="Q205" s="25">
        <v>84</v>
      </c>
    </row>
    <row r="206" spans="13:17" x14ac:dyDescent="0.3">
      <c r="M206" s="21" t="s">
        <v>41</v>
      </c>
      <c r="N206" s="22" t="s">
        <v>34</v>
      </c>
      <c r="O206" s="22" t="s">
        <v>16</v>
      </c>
      <c r="P206" s="26">
        <v>1274</v>
      </c>
      <c r="Q206" s="27">
        <v>225</v>
      </c>
    </row>
    <row r="207" spans="13:17" x14ac:dyDescent="0.3">
      <c r="M207" s="19" t="s">
        <v>5</v>
      </c>
      <c r="N207" s="20" t="s">
        <v>36</v>
      </c>
      <c r="O207" s="20" t="s">
        <v>30</v>
      </c>
      <c r="P207" s="24">
        <v>1526</v>
      </c>
      <c r="Q207" s="25">
        <v>105</v>
      </c>
    </row>
    <row r="208" spans="13:17" x14ac:dyDescent="0.3">
      <c r="M208" s="21" t="s">
        <v>40</v>
      </c>
      <c r="N208" s="22" t="s">
        <v>39</v>
      </c>
      <c r="O208" s="22" t="s">
        <v>28</v>
      </c>
      <c r="P208" s="26">
        <v>3101</v>
      </c>
      <c r="Q208" s="27">
        <v>225</v>
      </c>
    </row>
    <row r="209" spans="13:17" x14ac:dyDescent="0.3">
      <c r="M209" s="19" t="s">
        <v>2</v>
      </c>
      <c r="N209" s="20" t="s">
        <v>37</v>
      </c>
      <c r="O209" s="20" t="s">
        <v>14</v>
      </c>
      <c r="P209" s="24">
        <v>1057</v>
      </c>
      <c r="Q209" s="25">
        <v>54</v>
      </c>
    </row>
    <row r="210" spans="13:17" x14ac:dyDescent="0.3">
      <c r="M210" s="21" t="s">
        <v>7</v>
      </c>
      <c r="N210" s="22" t="s">
        <v>37</v>
      </c>
      <c r="O210" s="22" t="s">
        <v>26</v>
      </c>
      <c r="P210" s="26">
        <v>5306</v>
      </c>
      <c r="Q210" s="27">
        <v>0</v>
      </c>
    </row>
    <row r="211" spans="13:17" x14ac:dyDescent="0.3">
      <c r="M211" s="19" t="s">
        <v>5</v>
      </c>
      <c r="N211" s="20" t="s">
        <v>39</v>
      </c>
      <c r="O211" s="20" t="s">
        <v>24</v>
      </c>
      <c r="P211" s="24">
        <v>4018</v>
      </c>
      <c r="Q211" s="25">
        <v>171</v>
      </c>
    </row>
    <row r="212" spans="13:17" x14ac:dyDescent="0.3">
      <c r="M212" s="21" t="s">
        <v>9</v>
      </c>
      <c r="N212" s="22" t="s">
        <v>34</v>
      </c>
      <c r="O212" s="22" t="s">
        <v>16</v>
      </c>
      <c r="P212" s="26">
        <v>938</v>
      </c>
      <c r="Q212" s="27">
        <v>189</v>
      </c>
    </row>
    <row r="213" spans="13:17" x14ac:dyDescent="0.3">
      <c r="M213" s="19" t="s">
        <v>7</v>
      </c>
      <c r="N213" s="20" t="s">
        <v>38</v>
      </c>
      <c r="O213" s="20" t="s">
        <v>18</v>
      </c>
      <c r="P213" s="24">
        <v>1778</v>
      </c>
      <c r="Q213" s="25">
        <v>270</v>
      </c>
    </row>
    <row r="214" spans="13:17" x14ac:dyDescent="0.3">
      <c r="M214" s="21" t="s">
        <v>6</v>
      </c>
      <c r="N214" s="22" t="s">
        <v>39</v>
      </c>
      <c r="O214" s="22" t="s">
        <v>30</v>
      </c>
      <c r="P214" s="26">
        <v>1638</v>
      </c>
      <c r="Q214" s="27">
        <v>63</v>
      </c>
    </row>
    <row r="215" spans="13:17" x14ac:dyDescent="0.3">
      <c r="M215" s="19" t="s">
        <v>41</v>
      </c>
      <c r="N215" s="20" t="s">
        <v>38</v>
      </c>
      <c r="O215" s="20" t="s">
        <v>25</v>
      </c>
      <c r="P215" s="24">
        <v>154</v>
      </c>
      <c r="Q215" s="25">
        <v>21</v>
      </c>
    </row>
    <row r="216" spans="13:17" x14ac:dyDescent="0.3">
      <c r="M216" s="21" t="s">
        <v>7</v>
      </c>
      <c r="N216" s="22" t="s">
        <v>37</v>
      </c>
      <c r="O216" s="22" t="s">
        <v>22</v>
      </c>
      <c r="P216" s="26">
        <v>9835</v>
      </c>
      <c r="Q216" s="27">
        <v>207</v>
      </c>
    </row>
    <row r="217" spans="13:17" x14ac:dyDescent="0.3">
      <c r="M217" s="19" t="s">
        <v>9</v>
      </c>
      <c r="N217" s="20" t="s">
        <v>37</v>
      </c>
      <c r="O217" s="20" t="s">
        <v>20</v>
      </c>
      <c r="P217" s="24">
        <v>7273</v>
      </c>
      <c r="Q217" s="25">
        <v>96</v>
      </c>
    </row>
    <row r="218" spans="13:17" x14ac:dyDescent="0.3">
      <c r="M218" s="21" t="s">
        <v>5</v>
      </c>
      <c r="N218" s="22" t="s">
        <v>39</v>
      </c>
      <c r="O218" s="22" t="s">
        <v>22</v>
      </c>
      <c r="P218" s="26">
        <v>6909</v>
      </c>
      <c r="Q218" s="27">
        <v>81</v>
      </c>
    </row>
    <row r="219" spans="13:17" x14ac:dyDescent="0.3">
      <c r="M219" s="19" t="s">
        <v>9</v>
      </c>
      <c r="N219" s="20" t="s">
        <v>39</v>
      </c>
      <c r="O219" s="20" t="s">
        <v>24</v>
      </c>
      <c r="P219" s="24">
        <v>3920</v>
      </c>
      <c r="Q219" s="25">
        <v>306</v>
      </c>
    </row>
    <row r="220" spans="13:17" x14ac:dyDescent="0.3">
      <c r="M220" s="21" t="s">
        <v>10</v>
      </c>
      <c r="N220" s="22" t="s">
        <v>39</v>
      </c>
      <c r="O220" s="22" t="s">
        <v>21</v>
      </c>
      <c r="P220" s="26">
        <v>4858</v>
      </c>
      <c r="Q220" s="27">
        <v>279</v>
      </c>
    </row>
    <row r="221" spans="13:17" x14ac:dyDescent="0.3">
      <c r="M221" s="19" t="s">
        <v>2</v>
      </c>
      <c r="N221" s="20" t="s">
        <v>38</v>
      </c>
      <c r="O221" s="20" t="s">
        <v>4</v>
      </c>
      <c r="P221" s="24">
        <v>3549</v>
      </c>
      <c r="Q221" s="25">
        <v>3</v>
      </c>
    </row>
    <row r="222" spans="13:17" x14ac:dyDescent="0.3">
      <c r="M222" s="21" t="s">
        <v>7</v>
      </c>
      <c r="N222" s="22" t="s">
        <v>39</v>
      </c>
      <c r="O222" s="22" t="s">
        <v>27</v>
      </c>
      <c r="P222" s="26">
        <v>966</v>
      </c>
      <c r="Q222" s="27">
        <v>198</v>
      </c>
    </row>
    <row r="223" spans="13:17" x14ac:dyDescent="0.3">
      <c r="M223" s="19" t="s">
        <v>5</v>
      </c>
      <c r="N223" s="20" t="s">
        <v>39</v>
      </c>
      <c r="O223" s="20" t="s">
        <v>18</v>
      </c>
      <c r="P223" s="24">
        <v>385</v>
      </c>
      <c r="Q223" s="25">
        <v>249</v>
      </c>
    </row>
    <row r="224" spans="13:17" x14ac:dyDescent="0.3">
      <c r="M224" s="21" t="s">
        <v>6</v>
      </c>
      <c r="N224" s="22" t="s">
        <v>34</v>
      </c>
      <c r="O224" s="22" t="s">
        <v>16</v>
      </c>
      <c r="P224" s="26">
        <v>2219</v>
      </c>
      <c r="Q224" s="27">
        <v>75</v>
      </c>
    </row>
    <row r="225" spans="13:17" x14ac:dyDescent="0.3">
      <c r="M225" s="19" t="s">
        <v>9</v>
      </c>
      <c r="N225" s="20" t="s">
        <v>36</v>
      </c>
      <c r="O225" s="20" t="s">
        <v>32</v>
      </c>
      <c r="P225" s="24">
        <v>2954</v>
      </c>
      <c r="Q225" s="25">
        <v>189</v>
      </c>
    </row>
    <row r="226" spans="13:17" x14ac:dyDescent="0.3">
      <c r="M226" s="21" t="s">
        <v>7</v>
      </c>
      <c r="N226" s="22" t="s">
        <v>36</v>
      </c>
      <c r="O226" s="22" t="s">
        <v>32</v>
      </c>
      <c r="P226" s="26">
        <v>280</v>
      </c>
      <c r="Q226" s="27">
        <v>87</v>
      </c>
    </row>
    <row r="227" spans="13:17" x14ac:dyDescent="0.3">
      <c r="M227" s="19" t="s">
        <v>41</v>
      </c>
      <c r="N227" s="20" t="s">
        <v>36</v>
      </c>
      <c r="O227" s="20" t="s">
        <v>30</v>
      </c>
      <c r="P227" s="24">
        <v>6118</v>
      </c>
      <c r="Q227" s="25">
        <v>174</v>
      </c>
    </row>
    <row r="228" spans="13:17" x14ac:dyDescent="0.3">
      <c r="M228" s="21" t="s">
        <v>2</v>
      </c>
      <c r="N228" s="22" t="s">
        <v>39</v>
      </c>
      <c r="O228" s="22" t="s">
        <v>15</v>
      </c>
      <c r="P228" s="26">
        <v>4802</v>
      </c>
      <c r="Q228" s="27">
        <v>36</v>
      </c>
    </row>
    <row r="229" spans="13:17" x14ac:dyDescent="0.3">
      <c r="M229" s="19" t="s">
        <v>9</v>
      </c>
      <c r="N229" s="20" t="s">
        <v>38</v>
      </c>
      <c r="O229" s="20" t="s">
        <v>24</v>
      </c>
      <c r="P229" s="24">
        <v>4137</v>
      </c>
      <c r="Q229" s="25">
        <v>60</v>
      </c>
    </row>
    <row r="230" spans="13:17" x14ac:dyDescent="0.3">
      <c r="M230" s="21" t="s">
        <v>3</v>
      </c>
      <c r="N230" s="22" t="s">
        <v>35</v>
      </c>
      <c r="O230" s="22" t="s">
        <v>23</v>
      </c>
      <c r="P230" s="26">
        <v>2023</v>
      </c>
      <c r="Q230" s="27">
        <v>78</v>
      </c>
    </row>
    <row r="231" spans="13:17" x14ac:dyDescent="0.3">
      <c r="M231" s="19" t="s">
        <v>9</v>
      </c>
      <c r="N231" s="20" t="s">
        <v>36</v>
      </c>
      <c r="O231" s="20" t="s">
        <v>30</v>
      </c>
      <c r="P231" s="24">
        <v>9051</v>
      </c>
      <c r="Q231" s="25">
        <v>57</v>
      </c>
    </row>
    <row r="232" spans="13:17" x14ac:dyDescent="0.3">
      <c r="M232" s="21" t="s">
        <v>9</v>
      </c>
      <c r="N232" s="22" t="s">
        <v>37</v>
      </c>
      <c r="O232" s="22" t="s">
        <v>28</v>
      </c>
      <c r="P232" s="26">
        <v>2919</v>
      </c>
      <c r="Q232" s="27">
        <v>45</v>
      </c>
    </row>
    <row r="233" spans="13:17" x14ac:dyDescent="0.3">
      <c r="M233" s="19" t="s">
        <v>41</v>
      </c>
      <c r="N233" s="20" t="s">
        <v>38</v>
      </c>
      <c r="O233" s="20" t="s">
        <v>22</v>
      </c>
      <c r="P233" s="24">
        <v>5915</v>
      </c>
      <c r="Q233" s="25">
        <v>3</v>
      </c>
    </row>
    <row r="234" spans="13:17" x14ac:dyDescent="0.3">
      <c r="M234" s="21" t="s">
        <v>10</v>
      </c>
      <c r="N234" s="22" t="s">
        <v>35</v>
      </c>
      <c r="O234" s="22" t="s">
        <v>15</v>
      </c>
      <c r="P234" s="26">
        <v>2562</v>
      </c>
      <c r="Q234" s="27">
        <v>6</v>
      </c>
    </row>
    <row r="235" spans="13:17" x14ac:dyDescent="0.3">
      <c r="M235" s="19" t="s">
        <v>5</v>
      </c>
      <c r="N235" s="20" t="s">
        <v>37</v>
      </c>
      <c r="O235" s="20" t="s">
        <v>25</v>
      </c>
      <c r="P235" s="24">
        <v>8813</v>
      </c>
      <c r="Q235" s="25">
        <v>21</v>
      </c>
    </row>
    <row r="236" spans="13:17" x14ac:dyDescent="0.3">
      <c r="M236" s="21" t="s">
        <v>5</v>
      </c>
      <c r="N236" s="22" t="s">
        <v>36</v>
      </c>
      <c r="O236" s="22" t="s">
        <v>18</v>
      </c>
      <c r="P236" s="26">
        <v>6111</v>
      </c>
      <c r="Q236" s="27">
        <v>3</v>
      </c>
    </row>
    <row r="237" spans="13:17" x14ac:dyDescent="0.3">
      <c r="M237" s="19" t="s">
        <v>8</v>
      </c>
      <c r="N237" s="20" t="s">
        <v>34</v>
      </c>
      <c r="O237" s="20" t="s">
        <v>31</v>
      </c>
      <c r="P237" s="24">
        <v>3507</v>
      </c>
      <c r="Q237" s="25">
        <v>288</v>
      </c>
    </row>
    <row r="238" spans="13:17" x14ac:dyDescent="0.3">
      <c r="M238" s="21" t="s">
        <v>6</v>
      </c>
      <c r="N238" s="22" t="s">
        <v>36</v>
      </c>
      <c r="O238" s="22" t="s">
        <v>13</v>
      </c>
      <c r="P238" s="26">
        <v>4319</v>
      </c>
      <c r="Q238" s="27">
        <v>30</v>
      </c>
    </row>
    <row r="239" spans="13:17" x14ac:dyDescent="0.3">
      <c r="M239" s="19" t="s">
        <v>40</v>
      </c>
      <c r="N239" s="20" t="s">
        <v>38</v>
      </c>
      <c r="O239" s="20" t="s">
        <v>26</v>
      </c>
      <c r="P239" s="24">
        <v>609</v>
      </c>
      <c r="Q239" s="25">
        <v>87</v>
      </c>
    </row>
    <row r="240" spans="13:17" x14ac:dyDescent="0.3">
      <c r="M240" s="21" t="s">
        <v>40</v>
      </c>
      <c r="N240" s="22" t="s">
        <v>39</v>
      </c>
      <c r="O240" s="22" t="s">
        <v>27</v>
      </c>
      <c r="P240" s="26">
        <v>6370</v>
      </c>
      <c r="Q240" s="27">
        <v>30</v>
      </c>
    </row>
    <row r="241" spans="13:17" x14ac:dyDescent="0.3">
      <c r="M241" s="19" t="s">
        <v>5</v>
      </c>
      <c r="N241" s="20" t="s">
        <v>38</v>
      </c>
      <c r="O241" s="20" t="s">
        <v>19</v>
      </c>
      <c r="P241" s="24">
        <v>5474</v>
      </c>
      <c r="Q241" s="25">
        <v>168</v>
      </c>
    </row>
    <row r="242" spans="13:17" x14ac:dyDescent="0.3">
      <c r="M242" s="21" t="s">
        <v>40</v>
      </c>
      <c r="N242" s="22" t="s">
        <v>36</v>
      </c>
      <c r="O242" s="22" t="s">
        <v>27</v>
      </c>
      <c r="P242" s="26">
        <v>3164</v>
      </c>
      <c r="Q242" s="27">
        <v>306</v>
      </c>
    </row>
    <row r="243" spans="13:17" x14ac:dyDescent="0.3">
      <c r="M243" s="19" t="s">
        <v>6</v>
      </c>
      <c r="N243" s="20" t="s">
        <v>35</v>
      </c>
      <c r="O243" s="20" t="s">
        <v>4</v>
      </c>
      <c r="P243" s="24">
        <v>1302</v>
      </c>
      <c r="Q243" s="25">
        <v>402</v>
      </c>
    </row>
    <row r="244" spans="13:17" x14ac:dyDescent="0.3">
      <c r="M244" s="21" t="s">
        <v>3</v>
      </c>
      <c r="N244" s="22" t="s">
        <v>37</v>
      </c>
      <c r="O244" s="22" t="s">
        <v>28</v>
      </c>
      <c r="P244" s="26">
        <v>7308</v>
      </c>
      <c r="Q244" s="27">
        <v>327</v>
      </c>
    </row>
    <row r="245" spans="13:17" x14ac:dyDescent="0.3">
      <c r="M245" s="19" t="s">
        <v>40</v>
      </c>
      <c r="N245" s="20" t="s">
        <v>37</v>
      </c>
      <c r="O245" s="20" t="s">
        <v>27</v>
      </c>
      <c r="P245" s="24">
        <v>6132</v>
      </c>
      <c r="Q245" s="25">
        <v>93</v>
      </c>
    </row>
    <row r="246" spans="13:17" x14ac:dyDescent="0.3">
      <c r="M246" s="21" t="s">
        <v>10</v>
      </c>
      <c r="N246" s="22" t="s">
        <v>35</v>
      </c>
      <c r="O246" s="22" t="s">
        <v>14</v>
      </c>
      <c r="P246" s="26">
        <v>3472</v>
      </c>
      <c r="Q246" s="27">
        <v>96</v>
      </c>
    </row>
    <row r="247" spans="13:17" x14ac:dyDescent="0.3">
      <c r="M247" s="19" t="s">
        <v>8</v>
      </c>
      <c r="N247" s="20" t="s">
        <v>39</v>
      </c>
      <c r="O247" s="20" t="s">
        <v>18</v>
      </c>
      <c r="P247" s="24">
        <v>9660</v>
      </c>
      <c r="Q247" s="25">
        <v>27</v>
      </c>
    </row>
    <row r="248" spans="13:17" x14ac:dyDescent="0.3">
      <c r="M248" s="21" t="s">
        <v>9</v>
      </c>
      <c r="N248" s="22" t="s">
        <v>38</v>
      </c>
      <c r="O248" s="22" t="s">
        <v>26</v>
      </c>
      <c r="P248" s="26">
        <v>2436</v>
      </c>
      <c r="Q248" s="27">
        <v>99</v>
      </c>
    </row>
    <row r="249" spans="13:17" x14ac:dyDescent="0.3">
      <c r="M249" s="19" t="s">
        <v>9</v>
      </c>
      <c r="N249" s="20" t="s">
        <v>38</v>
      </c>
      <c r="O249" s="20" t="s">
        <v>33</v>
      </c>
      <c r="P249" s="24">
        <v>9506</v>
      </c>
      <c r="Q249" s="25">
        <v>87</v>
      </c>
    </row>
    <row r="250" spans="13:17" x14ac:dyDescent="0.3">
      <c r="M250" s="21" t="s">
        <v>10</v>
      </c>
      <c r="N250" s="22" t="s">
        <v>37</v>
      </c>
      <c r="O250" s="22" t="s">
        <v>21</v>
      </c>
      <c r="P250" s="26">
        <v>245</v>
      </c>
      <c r="Q250" s="27">
        <v>288</v>
      </c>
    </row>
    <row r="251" spans="13:17" x14ac:dyDescent="0.3">
      <c r="M251" s="19" t="s">
        <v>8</v>
      </c>
      <c r="N251" s="20" t="s">
        <v>35</v>
      </c>
      <c r="O251" s="20" t="s">
        <v>20</v>
      </c>
      <c r="P251" s="24">
        <v>2702</v>
      </c>
      <c r="Q251" s="25">
        <v>363</v>
      </c>
    </row>
    <row r="252" spans="13:17" x14ac:dyDescent="0.3">
      <c r="M252" s="21" t="s">
        <v>10</v>
      </c>
      <c r="N252" s="22" t="s">
        <v>34</v>
      </c>
      <c r="O252" s="22" t="s">
        <v>17</v>
      </c>
      <c r="P252" s="26">
        <v>700</v>
      </c>
      <c r="Q252" s="27">
        <v>87</v>
      </c>
    </row>
    <row r="253" spans="13:17" x14ac:dyDescent="0.3">
      <c r="M253" s="19" t="s">
        <v>6</v>
      </c>
      <c r="N253" s="20" t="s">
        <v>34</v>
      </c>
      <c r="O253" s="20" t="s">
        <v>17</v>
      </c>
      <c r="P253" s="24">
        <v>3759</v>
      </c>
      <c r="Q253" s="25">
        <v>150</v>
      </c>
    </row>
    <row r="254" spans="13:17" x14ac:dyDescent="0.3">
      <c r="M254" s="21" t="s">
        <v>2</v>
      </c>
      <c r="N254" s="22" t="s">
        <v>35</v>
      </c>
      <c r="O254" s="22" t="s">
        <v>17</v>
      </c>
      <c r="P254" s="26">
        <v>1589</v>
      </c>
      <c r="Q254" s="27">
        <v>303</v>
      </c>
    </row>
    <row r="255" spans="13:17" x14ac:dyDescent="0.3">
      <c r="M255" s="19" t="s">
        <v>7</v>
      </c>
      <c r="N255" s="20" t="s">
        <v>35</v>
      </c>
      <c r="O255" s="20" t="s">
        <v>28</v>
      </c>
      <c r="P255" s="24">
        <v>5194</v>
      </c>
      <c r="Q255" s="25">
        <v>288</v>
      </c>
    </row>
    <row r="256" spans="13:17" x14ac:dyDescent="0.3">
      <c r="M256" s="21" t="s">
        <v>10</v>
      </c>
      <c r="N256" s="22" t="s">
        <v>36</v>
      </c>
      <c r="O256" s="22" t="s">
        <v>13</v>
      </c>
      <c r="P256" s="26">
        <v>945</v>
      </c>
      <c r="Q256" s="27">
        <v>75</v>
      </c>
    </row>
    <row r="257" spans="13:17" x14ac:dyDescent="0.3">
      <c r="M257" s="19" t="s">
        <v>40</v>
      </c>
      <c r="N257" s="20" t="s">
        <v>38</v>
      </c>
      <c r="O257" s="20" t="s">
        <v>31</v>
      </c>
      <c r="P257" s="24">
        <v>1988</v>
      </c>
      <c r="Q257" s="25">
        <v>39</v>
      </c>
    </row>
    <row r="258" spans="13:17" x14ac:dyDescent="0.3">
      <c r="M258" s="21" t="s">
        <v>6</v>
      </c>
      <c r="N258" s="22" t="s">
        <v>34</v>
      </c>
      <c r="O258" s="22" t="s">
        <v>32</v>
      </c>
      <c r="P258" s="26">
        <v>6734</v>
      </c>
      <c r="Q258" s="27">
        <v>123</v>
      </c>
    </row>
    <row r="259" spans="13:17" x14ac:dyDescent="0.3">
      <c r="M259" s="19" t="s">
        <v>40</v>
      </c>
      <c r="N259" s="20" t="s">
        <v>36</v>
      </c>
      <c r="O259" s="20" t="s">
        <v>4</v>
      </c>
      <c r="P259" s="24">
        <v>217</v>
      </c>
      <c r="Q259" s="25">
        <v>36</v>
      </c>
    </row>
    <row r="260" spans="13:17" x14ac:dyDescent="0.3">
      <c r="M260" s="21" t="s">
        <v>5</v>
      </c>
      <c r="N260" s="22" t="s">
        <v>34</v>
      </c>
      <c r="O260" s="22" t="s">
        <v>22</v>
      </c>
      <c r="P260" s="26">
        <v>6279</v>
      </c>
      <c r="Q260" s="27">
        <v>237</v>
      </c>
    </row>
    <row r="261" spans="13:17" x14ac:dyDescent="0.3">
      <c r="M261" s="19" t="s">
        <v>40</v>
      </c>
      <c r="N261" s="20" t="s">
        <v>36</v>
      </c>
      <c r="O261" s="20" t="s">
        <v>13</v>
      </c>
      <c r="P261" s="24">
        <v>4424</v>
      </c>
      <c r="Q261" s="25">
        <v>201</v>
      </c>
    </row>
    <row r="262" spans="13:17" x14ac:dyDescent="0.3">
      <c r="M262" s="21" t="s">
        <v>2</v>
      </c>
      <c r="N262" s="22" t="s">
        <v>36</v>
      </c>
      <c r="O262" s="22" t="s">
        <v>17</v>
      </c>
      <c r="P262" s="26">
        <v>189</v>
      </c>
      <c r="Q262" s="27">
        <v>48</v>
      </c>
    </row>
    <row r="263" spans="13:17" x14ac:dyDescent="0.3">
      <c r="M263" s="19" t="s">
        <v>5</v>
      </c>
      <c r="N263" s="20" t="s">
        <v>35</v>
      </c>
      <c r="O263" s="20" t="s">
        <v>22</v>
      </c>
      <c r="P263" s="24">
        <v>490</v>
      </c>
      <c r="Q263" s="25">
        <v>84</v>
      </c>
    </row>
    <row r="264" spans="13:17" x14ac:dyDescent="0.3">
      <c r="M264" s="21" t="s">
        <v>8</v>
      </c>
      <c r="N264" s="22" t="s">
        <v>37</v>
      </c>
      <c r="O264" s="22" t="s">
        <v>21</v>
      </c>
      <c r="P264" s="26">
        <v>434</v>
      </c>
      <c r="Q264" s="27">
        <v>87</v>
      </c>
    </row>
    <row r="265" spans="13:17" x14ac:dyDescent="0.3">
      <c r="M265" s="19" t="s">
        <v>7</v>
      </c>
      <c r="N265" s="20" t="s">
        <v>38</v>
      </c>
      <c r="O265" s="20" t="s">
        <v>30</v>
      </c>
      <c r="P265" s="24">
        <v>10129</v>
      </c>
      <c r="Q265" s="25">
        <v>312</v>
      </c>
    </row>
    <row r="266" spans="13:17" x14ac:dyDescent="0.3">
      <c r="M266" s="21" t="s">
        <v>3</v>
      </c>
      <c r="N266" s="22" t="s">
        <v>39</v>
      </c>
      <c r="O266" s="22" t="s">
        <v>28</v>
      </c>
      <c r="P266" s="26">
        <v>1652</v>
      </c>
      <c r="Q266" s="27">
        <v>102</v>
      </c>
    </row>
    <row r="267" spans="13:17" x14ac:dyDescent="0.3">
      <c r="M267" s="19" t="s">
        <v>8</v>
      </c>
      <c r="N267" s="20" t="s">
        <v>38</v>
      </c>
      <c r="O267" s="20" t="s">
        <v>21</v>
      </c>
      <c r="P267" s="24">
        <v>6433</v>
      </c>
      <c r="Q267" s="25">
        <v>78</v>
      </c>
    </row>
    <row r="268" spans="13:17" x14ac:dyDescent="0.3">
      <c r="M268" s="21" t="s">
        <v>3</v>
      </c>
      <c r="N268" s="22" t="s">
        <v>34</v>
      </c>
      <c r="O268" s="22" t="s">
        <v>23</v>
      </c>
      <c r="P268" s="26">
        <v>2212</v>
      </c>
      <c r="Q268" s="27">
        <v>117</v>
      </c>
    </row>
    <row r="269" spans="13:17" x14ac:dyDescent="0.3">
      <c r="M269" s="19" t="s">
        <v>41</v>
      </c>
      <c r="N269" s="20" t="s">
        <v>35</v>
      </c>
      <c r="O269" s="20" t="s">
        <v>19</v>
      </c>
      <c r="P269" s="24">
        <v>609</v>
      </c>
      <c r="Q269" s="25">
        <v>99</v>
      </c>
    </row>
    <row r="270" spans="13:17" x14ac:dyDescent="0.3">
      <c r="M270" s="21" t="s">
        <v>40</v>
      </c>
      <c r="N270" s="22" t="s">
        <v>35</v>
      </c>
      <c r="O270" s="22" t="s">
        <v>24</v>
      </c>
      <c r="P270" s="26">
        <v>1638</v>
      </c>
      <c r="Q270" s="27">
        <v>48</v>
      </c>
    </row>
    <row r="271" spans="13:17" x14ac:dyDescent="0.3">
      <c r="M271" s="19" t="s">
        <v>7</v>
      </c>
      <c r="N271" s="20" t="s">
        <v>34</v>
      </c>
      <c r="O271" s="20" t="s">
        <v>15</v>
      </c>
      <c r="P271" s="24">
        <v>3829</v>
      </c>
      <c r="Q271" s="25">
        <v>24</v>
      </c>
    </row>
    <row r="272" spans="13:17" x14ac:dyDescent="0.3">
      <c r="M272" s="21" t="s">
        <v>40</v>
      </c>
      <c r="N272" s="22" t="s">
        <v>39</v>
      </c>
      <c r="O272" s="22" t="s">
        <v>15</v>
      </c>
      <c r="P272" s="26">
        <v>5775</v>
      </c>
      <c r="Q272" s="27">
        <v>42</v>
      </c>
    </row>
    <row r="273" spans="13:17" x14ac:dyDescent="0.3">
      <c r="M273" s="19" t="s">
        <v>6</v>
      </c>
      <c r="N273" s="20" t="s">
        <v>35</v>
      </c>
      <c r="O273" s="20" t="s">
        <v>20</v>
      </c>
      <c r="P273" s="24">
        <v>1071</v>
      </c>
      <c r="Q273" s="25">
        <v>270</v>
      </c>
    </row>
    <row r="274" spans="13:17" x14ac:dyDescent="0.3">
      <c r="M274" s="21" t="s">
        <v>8</v>
      </c>
      <c r="N274" s="22" t="s">
        <v>36</v>
      </c>
      <c r="O274" s="22" t="s">
        <v>23</v>
      </c>
      <c r="P274" s="26">
        <v>5019</v>
      </c>
      <c r="Q274" s="27">
        <v>150</v>
      </c>
    </row>
    <row r="275" spans="13:17" x14ac:dyDescent="0.3">
      <c r="M275" s="19" t="s">
        <v>2</v>
      </c>
      <c r="N275" s="20" t="s">
        <v>37</v>
      </c>
      <c r="O275" s="20" t="s">
        <v>15</v>
      </c>
      <c r="P275" s="24">
        <v>2863</v>
      </c>
      <c r="Q275" s="25">
        <v>42</v>
      </c>
    </row>
    <row r="276" spans="13:17" x14ac:dyDescent="0.3">
      <c r="M276" s="21" t="s">
        <v>40</v>
      </c>
      <c r="N276" s="22" t="s">
        <v>35</v>
      </c>
      <c r="O276" s="22" t="s">
        <v>29</v>
      </c>
      <c r="P276" s="26">
        <v>1617</v>
      </c>
      <c r="Q276" s="27">
        <v>126</v>
      </c>
    </row>
    <row r="277" spans="13:17" x14ac:dyDescent="0.3">
      <c r="M277" s="19" t="s">
        <v>6</v>
      </c>
      <c r="N277" s="20" t="s">
        <v>37</v>
      </c>
      <c r="O277" s="20" t="s">
        <v>26</v>
      </c>
      <c r="P277" s="24">
        <v>6818</v>
      </c>
      <c r="Q277" s="25">
        <v>6</v>
      </c>
    </row>
    <row r="278" spans="13:17" x14ac:dyDescent="0.3">
      <c r="M278" s="21" t="s">
        <v>3</v>
      </c>
      <c r="N278" s="22" t="s">
        <v>35</v>
      </c>
      <c r="O278" s="22" t="s">
        <v>15</v>
      </c>
      <c r="P278" s="26">
        <v>6657</v>
      </c>
      <c r="Q278" s="27">
        <v>276</v>
      </c>
    </row>
    <row r="279" spans="13:17" x14ac:dyDescent="0.3">
      <c r="M279" s="19" t="s">
        <v>3</v>
      </c>
      <c r="N279" s="20" t="s">
        <v>34</v>
      </c>
      <c r="O279" s="20" t="s">
        <v>17</v>
      </c>
      <c r="P279" s="24">
        <v>2919</v>
      </c>
      <c r="Q279" s="25">
        <v>93</v>
      </c>
    </row>
    <row r="280" spans="13:17" x14ac:dyDescent="0.3">
      <c r="M280" s="21" t="s">
        <v>2</v>
      </c>
      <c r="N280" s="22" t="s">
        <v>36</v>
      </c>
      <c r="O280" s="22" t="s">
        <v>31</v>
      </c>
      <c r="P280" s="26">
        <v>3094</v>
      </c>
      <c r="Q280" s="27">
        <v>246</v>
      </c>
    </row>
    <row r="281" spans="13:17" x14ac:dyDescent="0.3">
      <c r="M281" s="19" t="s">
        <v>6</v>
      </c>
      <c r="N281" s="20" t="s">
        <v>39</v>
      </c>
      <c r="O281" s="20" t="s">
        <v>24</v>
      </c>
      <c r="P281" s="24">
        <v>2989</v>
      </c>
      <c r="Q281" s="25">
        <v>3</v>
      </c>
    </row>
    <row r="282" spans="13:17" x14ac:dyDescent="0.3">
      <c r="M282" s="21" t="s">
        <v>8</v>
      </c>
      <c r="N282" s="22" t="s">
        <v>38</v>
      </c>
      <c r="O282" s="22" t="s">
        <v>27</v>
      </c>
      <c r="P282" s="26">
        <v>2268</v>
      </c>
      <c r="Q282" s="27">
        <v>63</v>
      </c>
    </row>
    <row r="283" spans="13:17" x14ac:dyDescent="0.3">
      <c r="M283" s="19" t="s">
        <v>5</v>
      </c>
      <c r="N283" s="20" t="s">
        <v>35</v>
      </c>
      <c r="O283" s="20" t="s">
        <v>31</v>
      </c>
      <c r="P283" s="24">
        <v>4753</v>
      </c>
      <c r="Q283" s="25">
        <v>246</v>
      </c>
    </row>
    <row r="284" spans="13:17" x14ac:dyDescent="0.3">
      <c r="M284" s="21" t="s">
        <v>2</v>
      </c>
      <c r="N284" s="22" t="s">
        <v>34</v>
      </c>
      <c r="O284" s="22" t="s">
        <v>19</v>
      </c>
      <c r="P284" s="26">
        <v>7511</v>
      </c>
      <c r="Q284" s="27">
        <v>120</v>
      </c>
    </row>
    <row r="285" spans="13:17" x14ac:dyDescent="0.3">
      <c r="M285" s="19" t="s">
        <v>2</v>
      </c>
      <c r="N285" s="20" t="s">
        <v>38</v>
      </c>
      <c r="O285" s="20" t="s">
        <v>31</v>
      </c>
      <c r="P285" s="24">
        <v>4326</v>
      </c>
      <c r="Q285" s="25">
        <v>348</v>
      </c>
    </row>
    <row r="286" spans="13:17" x14ac:dyDescent="0.3">
      <c r="M286" s="21" t="s">
        <v>41</v>
      </c>
      <c r="N286" s="22" t="s">
        <v>34</v>
      </c>
      <c r="O286" s="22" t="s">
        <v>23</v>
      </c>
      <c r="P286" s="26">
        <v>4935</v>
      </c>
      <c r="Q286" s="27">
        <v>126</v>
      </c>
    </row>
    <row r="287" spans="13:17" x14ac:dyDescent="0.3">
      <c r="M287" s="19" t="s">
        <v>6</v>
      </c>
      <c r="N287" s="20" t="s">
        <v>35</v>
      </c>
      <c r="O287" s="20" t="s">
        <v>30</v>
      </c>
      <c r="P287" s="24">
        <v>4781</v>
      </c>
      <c r="Q287" s="25">
        <v>123</v>
      </c>
    </row>
    <row r="288" spans="13:17" x14ac:dyDescent="0.3">
      <c r="M288" s="21" t="s">
        <v>5</v>
      </c>
      <c r="N288" s="22" t="s">
        <v>38</v>
      </c>
      <c r="O288" s="22" t="s">
        <v>25</v>
      </c>
      <c r="P288" s="26">
        <v>7483</v>
      </c>
      <c r="Q288" s="27">
        <v>45</v>
      </c>
    </row>
    <row r="289" spans="13:17" x14ac:dyDescent="0.3">
      <c r="M289" s="19" t="s">
        <v>10</v>
      </c>
      <c r="N289" s="20" t="s">
        <v>38</v>
      </c>
      <c r="O289" s="20" t="s">
        <v>4</v>
      </c>
      <c r="P289" s="24">
        <v>6860</v>
      </c>
      <c r="Q289" s="25">
        <v>126</v>
      </c>
    </row>
    <row r="290" spans="13:17" x14ac:dyDescent="0.3">
      <c r="M290" s="21" t="s">
        <v>40</v>
      </c>
      <c r="N290" s="22" t="s">
        <v>37</v>
      </c>
      <c r="O290" s="22" t="s">
        <v>29</v>
      </c>
      <c r="P290" s="26">
        <v>9002</v>
      </c>
      <c r="Q290" s="27">
        <v>72</v>
      </c>
    </row>
    <row r="291" spans="13:17" x14ac:dyDescent="0.3">
      <c r="M291" s="19" t="s">
        <v>6</v>
      </c>
      <c r="N291" s="20" t="s">
        <v>36</v>
      </c>
      <c r="O291" s="20" t="s">
        <v>29</v>
      </c>
      <c r="P291" s="24">
        <v>1400</v>
      </c>
      <c r="Q291" s="25">
        <v>135</v>
      </c>
    </row>
    <row r="292" spans="13:17" x14ac:dyDescent="0.3">
      <c r="M292" s="21" t="s">
        <v>10</v>
      </c>
      <c r="N292" s="22" t="s">
        <v>34</v>
      </c>
      <c r="O292" s="22" t="s">
        <v>22</v>
      </c>
      <c r="P292" s="26">
        <v>4053</v>
      </c>
      <c r="Q292" s="27">
        <v>24</v>
      </c>
    </row>
    <row r="293" spans="13:17" x14ac:dyDescent="0.3">
      <c r="M293" s="19" t="s">
        <v>7</v>
      </c>
      <c r="N293" s="20" t="s">
        <v>36</v>
      </c>
      <c r="O293" s="20" t="s">
        <v>31</v>
      </c>
      <c r="P293" s="24">
        <v>2149</v>
      </c>
      <c r="Q293" s="25">
        <v>117</v>
      </c>
    </row>
    <row r="294" spans="13:17" x14ac:dyDescent="0.3">
      <c r="M294" s="21" t="s">
        <v>3</v>
      </c>
      <c r="N294" s="22" t="s">
        <v>39</v>
      </c>
      <c r="O294" s="22" t="s">
        <v>29</v>
      </c>
      <c r="P294" s="26">
        <v>3640</v>
      </c>
      <c r="Q294" s="27">
        <v>51</v>
      </c>
    </row>
    <row r="295" spans="13:17" x14ac:dyDescent="0.3">
      <c r="M295" s="19" t="s">
        <v>2</v>
      </c>
      <c r="N295" s="20" t="s">
        <v>39</v>
      </c>
      <c r="O295" s="20" t="s">
        <v>23</v>
      </c>
      <c r="P295" s="24">
        <v>630</v>
      </c>
      <c r="Q295" s="25">
        <v>36</v>
      </c>
    </row>
    <row r="296" spans="13:17" x14ac:dyDescent="0.3">
      <c r="M296" s="21" t="s">
        <v>9</v>
      </c>
      <c r="N296" s="22" t="s">
        <v>35</v>
      </c>
      <c r="O296" s="22" t="s">
        <v>27</v>
      </c>
      <c r="P296" s="26">
        <v>2429</v>
      </c>
      <c r="Q296" s="27">
        <v>144</v>
      </c>
    </row>
    <row r="297" spans="13:17" x14ac:dyDescent="0.3">
      <c r="M297" s="19" t="s">
        <v>9</v>
      </c>
      <c r="N297" s="20" t="s">
        <v>36</v>
      </c>
      <c r="O297" s="20" t="s">
        <v>25</v>
      </c>
      <c r="P297" s="24">
        <v>2142</v>
      </c>
      <c r="Q297" s="25">
        <v>114</v>
      </c>
    </row>
    <row r="298" spans="13:17" x14ac:dyDescent="0.3">
      <c r="M298" s="21" t="s">
        <v>7</v>
      </c>
      <c r="N298" s="22" t="s">
        <v>37</v>
      </c>
      <c r="O298" s="22" t="s">
        <v>30</v>
      </c>
      <c r="P298" s="26">
        <v>6454</v>
      </c>
      <c r="Q298" s="27">
        <v>54</v>
      </c>
    </row>
    <row r="299" spans="13:17" x14ac:dyDescent="0.3">
      <c r="M299" s="19" t="s">
        <v>7</v>
      </c>
      <c r="N299" s="20" t="s">
        <v>37</v>
      </c>
      <c r="O299" s="20" t="s">
        <v>16</v>
      </c>
      <c r="P299" s="24">
        <v>4487</v>
      </c>
      <c r="Q299" s="25">
        <v>333</v>
      </c>
    </row>
    <row r="300" spans="13:17" x14ac:dyDescent="0.3">
      <c r="M300" s="21" t="s">
        <v>3</v>
      </c>
      <c r="N300" s="22" t="s">
        <v>37</v>
      </c>
      <c r="O300" s="22" t="s">
        <v>4</v>
      </c>
      <c r="P300" s="26">
        <v>938</v>
      </c>
      <c r="Q300" s="27">
        <v>366</v>
      </c>
    </row>
    <row r="301" spans="13:17" x14ac:dyDescent="0.3">
      <c r="M301" s="19" t="s">
        <v>3</v>
      </c>
      <c r="N301" s="20" t="s">
        <v>38</v>
      </c>
      <c r="O301" s="20" t="s">
        <v>26</v>
      </c>
      <c r="P301" s="24">
        <v>8841</v>
      </c>
      <c r="Q301" s="25">
        <v>303</v>
      </c>
    </row>
    <row r="302" spans="13:17" x14ac:dyDescent="0.3">
      <c r="M302" s="21" t="s">
        <v>2</v>
      </c>
      <c r="N302" s="22" t="s">
        <v>39</v>
      </c>
      <c r="O302" s="22" t="s">
        <v>33</v>
      </c>
      <c r="P302" s="26">
        <v>4018</v>
      </c>
      <c r="Q302" s="27">
        <v>126</v>
      </c>
    </row>
    <row r="303" spans="13:17" x14ac:dyDescent="0.3">
      <c r="M303" s="19" t="s">
        <v>41</v>
      </c>
      <c r="N303" s="20" t="s">
        <v>37</v>
      </c>
      <c r="O303" s="20" t="s">
        <v>15</v>
      </c>
      <c r="P303" s="24">
        <v>714</v>
      </c>
      <c r="Q303" s="25">
        <v>231</v>
      </c>
    </row>
    <row r="304" spans="13:17" x14ac:dyDescent="0.3">
      <c r="M304" s="21" t="s">
        <v>9</v>
      </c>
      <c r="N304" s="22" t="s">
        <v>38</v>
      </c>
      <c r="O304" s="22" t="s">
        <v>25</v>
      </c>
      <c r="P304" s="26">
        <v>3850</v>
      </c>
      <c r="Q304" s="27">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1226-A472-445F-97F2-2441BA6E6062}">
  <dimension ref="A1:I17"/>
  <sheetViews>
    <sheetView workbookViewId="0">
      <selection activeCell="F10" sqref="F10"/>
    </sheetView>
  </sheetViews>
  <sheetFormatPr defaultRowHeight="14.4" x14ac:dyDescent="0.3"/>
  <cols>
    <col min="3" max="3" width="15.5546875" bestFit="1" customWidth="1"/>
    <col min="4" max="4" width="14.44140625" bestFit="1" customWidth="1"/>
    <col min="8" max="8" width="15.5546875" bestFit="1" customWidth="1"/>
    <col min="9" max="9" width="14.44140625" bestFit="1" customWidth="1"/>
  </cols>
  <sheetData>
    <row r="1" spans="1:9" x14ac:dyDescent="0.3">
      <c r="A1" s="8" t="s">
        <v>49</v>
      </c>
    </row>
    <row r="4" spans="1:9" x14ac:dyDescent="0.3">
      <c r="C4" s="16" t="s">
        <v>65</v>
      </c>
      <c r="D4" t="s">
        <v>66</v>
      </c>
      <c r="H4" s="16" t="s">
        <v>65</v>
      </c>
      <c r="I4" t="s">
        <v>66</v>
      </c>
    </row>
    <row r="5" spans="1:9" x14ac:dyDescent="0.3">
      <c r="C5" s="17" t="s">
        <v>38</v>
      </c>
      <c r="D5" s="41">
        <v>25221</v>
      </c>
      <c r="H5" s="17" t="s">
        <v>38</v>
      </c>
      <c r="I5">
        <v>6069</v>
      </c>
    </row>
    <row r="6" spans="1:9" x14ac:dyDescent="0.3">
      <c r="C6" s="31" t="s">
        <v>5</v>
      </c>
      <c r="D6" s="41">
        <v>25221</v>
      </c>
      <c r="H6" s="31" t="s">
        <v>41</v>
      </c>
      <c r="I6">
        <v>6069</v>
      </c>
    </row>
    <row r="7" spans="1:9" x14ac:dyDescent="0.3">
      <c r="C7" s="17" t="s">
        <v>36</v>
      </c>
      <c r="D7" s="41">
        <v>39620</v>
      </c>
      <c r="H7" s="17" t="s">
        <v>36</v>
      </c>
      <c r="I7">
        <v>5019</v>
      </c>
    </row>
    <row r="8" spans="1:9" x14ac:dyDescent="0.3">
      <c r="C8" s="31" t="s">
        <v>5</v>
      </c>
      <c r="D8" s="41">
        <v>39620</v>
      </c>
      <c r="H8" s="31" t="s">
        <v>8</v>
      </c>
      <c r="I8">
        <v>5019</v>
      </c>
    </row>
    <row r="9" spans="1:9" x14ac:dyDescent="0.3">
      <c r="C9" s="17" t="s">
        <v>34</v>
      </c>
      <c r="D9" s="41">
        <v>41559</v>
      </c>
      <c r="H9" s="17" t="s">
        <v>34</v>
      </c>
      <c r="I9">
        <v>5516</v>
      </c>
    </row>
    <row r="10" spans="1:9" x14ac:dyDescent="0.3">
      <c r="C10" s="31" t="s">
        <v>5</v>
      </c>
      <c r="D10" s="41">
        <v>41559</v>
      </c>
      <c r="H10" s="31" t="s">
        <v>8</v>
      </c>
      <c r="I10">
        <v>5516</v>
      </c>
    </row>
    <row r="11" spans="1:9" x14ac:dyDescent="0.3">
      <c r="C11" s="17" t="s">
        <v>37</v>
      </c>
      <c r="D11" s="41">
        <v>43568</v>
      </c>
      <c r="H11" s="17" t="s">
        <v>37</v>
      </c>
      <c r="I11">
        <v>7987</v>
      </c>
    </row>
    <row r="12" spans="1:9" x14ac:dyDescent="0.3">
      <c r="C12" s="31" t="s">
        <v>7</v>
      </c>
      <c r="D12" s="41">
        <v>43568</v>
      </c>
      <c r="H12" s="31" t="s">
        <v>10</v>
      </c>
      <c r="I12">
        <v>7987</v>
      </c>
    </row>
    <row r="13" spans="1:9" x14ac:dyDescent="0.3">
      <c r="C13" s="17" t="s">
        <v>39</v>
      </c>
      <c r="D13" s="41">
        <v>45752</v>
      </c>
      <c r="H13" s="17" t="s">
        <v>39</v>
      </c>
      <c r="I13">
        <v>3976</v>
      </c>
    </row>
    <row r="14" spans="1:9" x14ac:dyDescent="0.3">
      <c r="C14" s="31" t="s">
        <v>2</v>
      </c>
      <c r="D14" s="41">
        <v>45752</v>
      </c>
      <c r="H14" s="31" t="s">
        <v>41</v>
      </c>
      <c r="I14">
        <v>3976</v>
      </c>
    </row>
    <row r="15" spans="1:9" x14ac:dyDescent="0.3">
      <c r="C15" s="17" t="s">
        <v>35</v>
      </c>
      <c r="D15" s="41">
        <v>38325</v>
      </c>
      <c r="H15" s="17" t="s">
        <v>35</v>
      </c>
      <c r="I15">
        <v>2142</v>
      </c>
    </row>
    <row r="16" spans="1:9" x14ac:dyDescent="0.3">
      <c r="C16" s="31" t="s">
        <v>40</v>
      </c>
      <c r="D16" s="41">
        <v>38325</v>
      </c>
      <c r="H16" s="31" t="s">
        <v>2</v>
      </c>
      <c r="I16">
        <v>2142</v>
      </c>
    </row>
    <row r="17" spans="3:9" x14ac:dyDescent="0.3">
      <c r="C17" s="17" t="s">
        <v>69</v>
      </c>
      <c r="D17" s="41">
        <v>234045</v>
      </c>
      <c r="H17" s="17" t="s">
        <v>69</v>
      </c>
      <c r="I17">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DAD7-F9E2-4C40-9FBB-3457488A52E9}">
  <dimension ref="A1:B26"/>
  <sheetViews>
    <sheetView topLeftCell="A3" workbookViewId="0">
      <selection activeCell="B4" sqref="B4:B26"/>
    </sheetView>
  </sheetViews>
  <sheetFormatPr defaultRowHeight="14.4" x14ac:dyDescent="0.3"/>
  <cols>
    <col min="1" max="1" width="20.21875" bestFit="1" customWidth="1"/>
    <col min="2" max="2" width="12.109375" bestFit="1" customWidth="1"/>
    <col min="3" max="3" width="11.109375" bestFit="1" customWidth="1"/>
    <col min="4" max="4" width="12.109375" bestFit="1" customWidth="1"/>
  </cols>
  <sheetData>
    <row r="1" spans="1:2" x14ac:dyDescent="0.3">
      <c r="A1" s="8" t="s">
        <v>52</v>
      </c>
    </row>
    <row r="3" spans="1:2" x14ac:dyDescent="0.3">
      <c r="A3" s="16" t="s">
        <v>65</v>
      </c>
      <c r="B3" t="s">
        <v>73</v>
      </c>
    </row>
    <row r="4" spans="1:2" x14ac:dyDescent="0.3">
      <c r="A4" s="17" t="s">
        <v>30</v>
      </c>
      <c r="B4" s="39">
        <v>25899.020000000011</v>
      </c>
    </row>
    <row r="5" spans="1:2" x14ac:dyDescent="0.3">
      <c r="A5" s="17" t="s">
        <v>22</v>
      </c>
      <c r="B5" s="39">
        <v>46234.960000000006</v>
      </c>
    </row>
    <row r="6" spans="1:2" x14ac:dyDescent="0.3">
      <c r="A6" s="17" t="s">
        <v>26</v>
      </c>
      <c r="B6" s="39">
        <v>58277.8</v>
      </c>
    </row>
    <row r="7" spans="1:2" x14ac:dyDescent="0.3">
      <c r="A7" s="17" t="s">
        <v>28</v>
      </c>
      <c r="B7" s="39">
        <v>39084.340000000004</v>
      </c>
    </row>
    <row r="8" spans="1:2" x14ac:dyDescent="0.3">
      <c r="A8" s="17" t="s">
        <v>17</v>
      </c>
      <c r="B8" s="39">
        <v>56471.590000000004</v>
      </c>
    </row>
    <row r="9" spans="1:2" x14ac:dyDescent="0.3">
      <c r="A9" s="17" t="s">
        <v>23</v>
      </c>
      <c r="B9" s="39">
        <v>44884.12</v>
      </c>
    </row>
    <row r="10" spans="1:2" x14ac:dyDescent="0.3">
      <c r="A10" s="17" t="s">
        <v>29</v>
      </c>
      <c r="B10" s="39">
        <v>36700.840000000004</v>
      </c>
    </row>
    <row r="11" spans="1:2" x14ac:dyDescent="0.3">
      <c r="A11" s="17" t="s">
        <v>16</v>
      </c>
      <c r="B11" s="39">
        <v>43177.340000000004</v>
      </c>
    </row>
    <row r="12" spans="1:2" x14ac:dyDescent="0.3">
      <c r="A12" s="17" t="s">
        <v>27</v>
      </c>
      <c r="B12" s="39">
        <v>19572.14</v>
      </c>
    </row>
    <row r="13" spans="1:2" x14ac:dyDescent="0.3">
      <c r="A13" s="17" t="s">
        <v>33</v>
      </c>
      <c r="B13" s="39">
        <v>46226.020000000004</v>
      </c>
    </row>
    <row r="14" spans="1:2" x14ac:dyDescent="0.3">
      <c r="A14" s="17" t="s">
        <v>31</v>
      </c>
      <c r="B14" s="39">
        <v>29518.43</v>
      </c>
    </row>
    <row r="15" spans="1:2" x14ac:dyDescent="0.3">
      <c r="A15" s="17" t="s">
        <v>21</v>
      </c>
      <c r="B15" s="39">
        <v>26000</v>
      </c>
    </row>
    <row r="16" spans="1:2" x14ac:dyDescent="0.3">
      <c r="A16" s="17" t="s">
        <v>25</v>
      </c>
      <c r="B16" s="39">
        <v>29678.099999999995</v>
      </c>
    </row>
    <row r="17" spans="1:2" x14ac:dyDescent="0.3">
      <c r="A17" s="17" t="s">
        <v>18</v>
      </c>
      <c r="B17" s="39">
        <v>40814.559999999998</v>
      </c>
    </row>
    <row r="18" spans="1:2" x14ac:dyDescent="0.3">
      <c r="A18" s="17" t="s">
        <v>19</v>
      </c>
      <c r="B18" s="39">
        <v>29800.160000000003</v>
      </c>
    </row>
    <row r="19" spans="1:2" x14ac:dyDescent="0.3">
      <c r="A19" s="17" t="s">
        <v>4</v>
      </c>
      <c r="B19" s="39">
        <v>14946.919999999998</v>
      </c>
    </row>
    <row r="20" spans="1:2" x14ac:dyDescent="0.3">
      <c r="A20" s="17" t="s">
        <v>32</v>
      </c>
      <c r="B20" s="39">
        <v>52063.35</v>
      </c>
    </row>
    <row r="21" spans="1:2" x14ac:dyDescent="0.3">
      <c r="A21" s="17" t="s">
        <v>13</v>
      </c>
      <c r="B21" s="39">
        <v>29721.27</v>
      </c>
    </row>
    <row r="22" spans="1:2" x14ac:dyDescent="0.3">
      <c r="A22" s="17" t="s">
        <v>14</v>
      </c>
      <c r="B22" s="39">
        <v>19525.600000000002</v>
      </c>
    </row>
    <row r="23" spans="1:2" x14ac:dyDescent="0.3">
      <c r="A23" s="17" t="s">
        <v>24</v>
      </c>
      <c r="B23" s="39">
        <v>30189.32</v>
      </c>
    </row>
    <row r="24" spans="1:2" x14ac:dyDescent="0.3">
      <c r="A24" s="17" t="s">
        <v>20</v>
      </c>
      <c r="B24" s="39">
        <v>31390.480000000003</v>
      </c>
    </row>
    <row r="25" spans="1:2" x14ac:dyDescent="0.3">
      <c r="A25" s="17" t="s">
        <v>15</v>
      </c>
      <c r="B25" s="39">
        <v>50988.91</v>
      </c>
    </row>
    <row r="26" spans="1:2" x14ac:dyDescent="0.3">
      <c r="A26" s="17" t="s">
        <v>69</v>
      </c>
      <c r="B26" s="39">
        <v>801165.2699999999</v>
      </c>
    </row>
  </sheetData>
  <sortState xmlns:xlrd2="http://schemas.microsoft.com/office/spreadsheetml/2017/richdata2" ref="A3:D26">
    <sortCondition ref="B3"/>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2B6E5-A608-43DA-A4C2-47E461ABD2D9}">
  <dimension ref="A1:Y308"/>
  <sheetViews>
    <sheetView workbookViewId="0">
      <selection activeCell="I23" sqref="I23"/>
    </sheetView>
  </sheetViews>
  <sheetFormatPr defaultRowHeight="14.4" x14ac:dyDescent="0.3"/>
  <cols>
    <col min="2" max="2" width="20.44140625" bestFit="1" customWidth="1"/>
    <col min="3" max="3" width="11.5546875" bestFit="1" customWidth="1"/>
    <col min="4" max="4" width="9.33203125" bestFit="1" customWidth="1"/>
    <col min="6" max="6" width="9.5546875" bestFit="1" customWidth="1"/>
    <col min="7" max="7" width="15.109375" bestFit="1" customWidth="1"/>
    <col min="10" max="10" width="15.109375" bestFit="1" customWidth="1"/>
    <col min="11" max="11" width="15.5546875" customWidth="1"/>
    <col min="12" max="12" width="9.33203125" bestFit="1" customWidth="1"/>
    <col min="20" max="20" width="15.109375" bestFit="1" customWidth="1"/>
    <col min="23" max="24" width="10.21875" bestFit="1" customWidth="1"/>
  </cols>
  <sheetData>
    <row r="1" spans="1:25" s="32" customFormat="1" x14ac:dyDescent="0.3">
      <c r="A1" s="32" t="s">
        <v>47</v>
      </c>
    </row>
    <row r="2" spans="1:25" x14ac:dyDescent="0.3">
      <c r="B2" s="42"/>
      <c r="C2" s="42"/>
    </row>
    <row r="3" spans="1:25" x14ac:dyDescent="0.3">
      <c r="A3" s="59"/>
      <c r="B3" s="49" t="s">
        <v>74</v>
      </c>
      <c r="C3" s="58" t="s">
        <v>34</v>
      </c>
      <c r="V3" s="33" t="s">
        <v>64</v>
      </c>
      <c r="W3" t="s">
        <v>73</v>
      </c>
    </row>
    <row r="4" spans="1:25" x14ac:dyDescent="0.3">
      <c r="V4" s="34" t="str" cm="1">
        <f t="array" ref="V4:V9">_xlfn.SORTBY(_xlfn.UNIQUE(data[Geography]), SUMIFS(data[Amount], data[Geography], _xlfn.UNIQUE(data[Geography])),-1)</f>
        <v>India</v>
      </c>
      <c r="W4" s="4" cm="1">
        <f t="array" ref="W4:W303">data[Amount]-data[Cost]</f>
        <v>-27.860000000000127</v>
      </c>
      <c r="Y4" s="5"/>
    </row>
    <row r="5" spans="1:25" x14ac:dyDescent="0.3">
      <c r="B5" s="42"/>
      <c r="C5" s="50"/>
      <c r="D5" s="50"/>
      <c r="J5" s="50"/>
      <c r="K5" s="55"/>
      <c r="V5" t="str">
        <v>Canada</v>
      </c>
      <c r="W5">
        <v>2735.6499999999996</v>
      </c>
    </row>
    <row r="6" spans="1:25" x14ac:dyDescent="0.3">
      <c r="A6" s="59"/>
      <c r="B6" s="62" t="s">
        <v>75</v>
      </c>
      <c r="C6" s="54"/>
      <c r="D6" s="43"/>
      <c r="E6" s="43"/>
      <c r="F6" s="59"/>
      <c r="G6" s="60" t="s">
        <v>81</v>
      </c>
      <c r="H6" s="51"/>
      <c r="I6" s="43"/>
      <c r="J6" s="66"/>
      <c r="N6" s="43"/>
      <c r="O6" s="43"/>
      <c r="P6" s="43"/>
      <c r="V6" t="str">
        <v>New Zealand</v>
      </c>
      <c r="W6">
        <v>-787.36000000000013</v>
      </c>
    </row>
    <row r="7" spans="1:25" x14ac:dyDescent="0.3">
      <c r="A7" s="50"/>
      <c r="B7" s="43"/>
      <c r="C7" s="43"/>
      <c r="D7" s="43"/>
      <c r="E7" s="43"/>
      <c r="F7" s="43"/>
      <c r="G7" s="15"/>
      <c r="H7" s="61"/>
      <c r="I7" s="42"/>
      <c r="J7" s="42"/>
      <c r="N7" s="43"/>
      <c r="O7" s="43"/>
      <c r="P7" s="50"/>
      <c r="V7" t="str">
        <v>USA</v>
      </c>
      <c r="W7">
        <v>7768.64</v>
      </c>
    </row>
    <row r="8" spans="1:25" x14ac:dyDescent="0.3">
      <c r="A8" s="65"/>
      <c r="B8" s="62" t="s">
        <v>76</v>
      </c>
      <c r="C8" s="48"/>
      <c r="D8" s="44"/>
      <c r="E8" s="64">
        <f>COUNTIF(data[Geography],C3)</f>
        <v>58</v>
      </c>
      <c r="F8" s="56"/>
      <c r="G8" s="68" t="s">
        <v>11</v>
      </c>
      <c r="H8" s="67" t="s">
        <v>1</v>
      </c>
      <c r="I8" s="67" t="s">
        <v>50</v>
      </c>
      <c r="J8" s="67"/>
      <c r="N8" s="43"/>
      <c r="O8" s="52"/>
      <c r="P8" s="51"/>
      <c r="V8" t="str">
        <v>UK</v>
      </c>
      <c r="W8">
        <v>-3344.1000000000004</v>
      </c>
    </row>
    <row r="9" spans="1:25" x14ac:dyDescent="0.3">
      <c r="A9" s="53"/>
      <c r="B9" s="46"/>
      <c r="C9" s="46"/>
      <c r="D9" s="46"/>
      <c r="E9" s="46"/>
      <c r="F9" s="57"/>
      <c r="G9" s="15" t="str" cm="1">
        <f t="array" ref="G9:G18">_xlfn.UNIQUE(_xlfn._xlws.SORT(data[Sales Person],1,1))</f>
        <v>Barr Faughny</v>
      </c>
      <c r="H9" s="40" cm="1">
        <f t="array" ref="H9:H18">SUMIFS(data[Amount],data[Sales Person],_xlfn.ANCHORARRAY(G9),data[Geography],C3)</f>
        <v>7763</v>
      </c>
      <c r="I9" s="15" cm="1">
        <f t="array" ref="I9:I18">SUMIFS(data[Units],data[Sales Person],_xlfn.ANCHORARRAY(G9),data[Geography],C3)</f>
        <v>174</v>
      </c>
      <c r="J9" s="45" cm="1">
        <f t="array" ref="J9:J18">IF(_xlfn.ANCHORARRAY(H9)&gt;12000,1,-1)</f>
        <v>-1</v>
      </c>
      <c r="P9" s="43"/>
      <c r="V9" t="str">
        <v>Australia</v>
      </c>
      <c r="W9">
        <v>3525.1600000000008</v>
      </c>
    </row>
    <row r="10" spans="1:25" x14ac:dyDescent="0.3">
      <c r="A10" s="53"/>
      <c r="B10" s="46"/>
      <c r="C10" s="63" t="s">
        <v>78</v>
      </c>
      <c r="D10" s="63"/>
      <c r="E10" s="63" t="s">
        <v>56</v>
      </c>
      <c r="F10" s="57"/>
      <c r="G10" s="15" t="str">
        <v>Brien Boise</v>
      </c>
      <c r="H10" s="40">
        <v>5516</v>
      </c>
      <c r="I10" s="15">
        <v>507</v>
      </c>
      <c r="J10" s="45">
        <v>-1</v>
      </c>
      <c r="P10" s="43"/>
      <c r="W10">
        <v>2368.34</v>
      </c>
    </row>
    <row r="11" spans="1:25" x14ac:dyDescent="0.3">
      <c r="A11" s="53"/>
      <c r="B11" s="46" t="s">
        <v>77</v>
      </c>
      <c r="C11" s="47">
        <f>SUMIFS(data[Amount],data[Geography],C3)</f>
        <v>252469</v>
      </c>
      <c r="D11" s="47"/>
      <c r="E11" s="47">
        <f>AVERAGEIFS(data[Amount],data[Geography],C3)</f>
        <v>4352.9137931034484</v>
      </c>
      <c r="F11" s="57"/>
      <c r="G11" s="15" t="str">
        <v>Carla Molina</v>
      </c>
      <c r="H11" s="40">
        <v>15855</v>
      </c>
      <c r="I11" s="15">
        <v>708</v>
      </c>
      <c r="J11" s="45">
        <v>1</v>
      </c>
      <c r="P11" s="43"/>
      <c r="W11">
        <v>2960.3</v>
      </c>
    </row>
    <row r="12" spans="1:25" x14ac:dyDescent="0.3">
      <c r="A12" s="53"/>
      <c r="B12" s="46" t="s">
        <v>72</v>
      </c>
      <c r="C12" s="47">
        <f>SUMIFS(data[Cost],data[Geography],C3)</f>
        <v>80681.400000000038</v>
      </c>
      <c r="D12" s="47"/>
      <c r="E12" s="47">
        <f>AVERAGEIFS(data[Cost],data[Geography],C3)</f>
        <v>1391.0586206896558</v>
      </c>
      <c r="F12" s="57"/>
      <c r="G12" s="15" t="str">
        <v>Ches Bonnell</v>
      </c>
      <c r="H12" s="40">
        <v>31661</v>
      </c>
      <c r="I12" s="15">
        <v>978</v>
      </c>
      <c r="J12" s="45">
        <v>1</v>
      </c>
      <c r="P12" s="43"/>
      <c r="W12">
        <v>403.5</v>
      </c>
    </row>
    <row r="13" spans="1:25" x14ac:dyDescent="0.3">
      <c r="A13" s="53"/>
      <c r="B13" s="46" t="s">
        <v>79</v>
      </c>
      <c r="C13" s="47">
        <f>SUMIFS((_xlfn.ANCHORARRAY(W4)),data[Geography],C3)</f>
        <v>171787.60000000003</v>
      </c>
      <c r="D13" s="47"/>
      <c r="E13" s="47">
        <f>AVERAGEIFS((_xlfn.ANCHORARRAY(W4)),data[Geography],C3)</f>
        <v>2961.8551724137938</v>
      </c>
      <c r="F13" s="57"/>
      <c r="G13" s="15" t="str">
        <v>Curtice Advani</v>
      </c>
      <c r="H13" s="40">
        <v>33670</v>
      </c>
      <c r="I13" s="15">
        <v>1515</v>
      </c>
      <c r="J13" s="45">
        <v>1</v>
      </c>
      <c r="P13" s="43"/>
      <c r="W13">
        <v>4850.6000000000004</v>
      </c>
    </row>
    <row r="14" spans="1:25" x14ac:dyDescent="0.3">
      <c r="A14" s="53"/>
      <c r="B14" s="46" t="s">
        <v>80</v>
      </c>
      <c r="C14" s="47">
        <f>SUMIFS(data[Units],data[Geography],C3)</f>
        <v>8760</v>
      </c>
      <c r="D14" s="47"/>
      <c r="E14" s="47">
        <f>AVERAGEIFS(data[Units],data[Geography],C3)</f>
        <v>151.0344827586207</v>
      </c>
      <c r="F14" s="57"/>
      <c r="G14" s="15" t="str">
        <v>Gigi Bohling</v>
      </c>
      <c r="H14" s="40">
        <v>41559</v>
      </c>
      <c r="I14" s="15">
        <v>1188</v>
      </c>
      <c r="J14" s="45">
        <v>1</v>
      </c>
      <c r="P14" s="43"/>
      <c r="W14">
        <v>-4290.3</v>
      </c>
    </row>
    <row r="15" spans="1:25" x14ac:dyDescent="0.3">
      <c r="G15" s="15" t="str">
        <v>Gunar Cockshoot</v>
      </c>
      <c r="H15" s="40">
        <v>35847</v>
      </c>
      <c r="I15" s="15">
        <v>1416</v>
      </c>
      <c r="J15" s="45">
        <v>1</v>
      </c>
      <c r="P15" s="43"/>
      <c r="W15">
        <v>3535.16</v>
      </c>
    </row>
    <row r="16" spans="1:25" x14ac:dyDescent="0.3">
      <c r="G16" s="15" t="str">
        <v>Husein Augar</v>
      </c>
      <c r="H16" s="40">
        <v>39424</v>
      </c>
      <c r="I16" s="15">
        <v>1122</v>
      </c>
      <c r="J16" s="45">
        <v>1</v>
      </c>
      <c r="P16" s="43"/>
      <c r="W16">
        <v>1591.2</v>
      </c>
    </row>
    <row r="17" spans="7:23" x14ac:dyDescent="0.3">
      <c r="G17" s="15" t="str">
        <v>Oby Sorrel</v>
      </c>
      <c r="H17" s="40">
        <v>16527</v>
      </c>
      <c r="I17" s="15">
        <v>417</v>
      </c>
      <c r="J17" s="45">
        <v>1</v>
      </c>
      <c r="P17" s="43"/>
      <c r="W17">
        <v>-251.82</v>
      </c>
    </row>
    <row r="18" spans="7:23" x14ac:dyDescent="0.3">
      <c r="G18" s="15" t="str">
        <v>Ram Mahesh</v>
      </c>
      <c r="H18" s="40">
        <v>24647</v>
      </c>
      <c r="I18" s="15">
        <v>735</v>
      </c>
      <c r="J18" s="45">
        <v>1</v>
      </c>
      <c r="P18" s="43"/>
      <c r="W18">
        <v>-613.09999999999991</v>
      </c>
    </row>
    <row r="19" spans="7:23" x14ac:dyDescent="0.3">
      <c r="L19" s="35"/>
      <c r="W19">
        <v>1641.44</v>
      </c>
    </row>
    <row r="20" spans="7:23" x14ac:dyDescent="0.3">
      <c r="L20" s="35"/>
      <c r="W20">
        <v>7189.27</v>
      </c>
    </row>
    <row r="21" spans="7:23" x14ac:dyDescent="0.3">
      <c r="L21" s="35"/>
      <c r="W21">
        <v>12009.82</v>
      </c>
    </row>
    <row r="22" spans="7:23" x14ac:dyDescent="0.3">
      <c r="L22" s="35"/>
      <c r="W22">
        <v>-1070.8799999999999</v>
      </c>
    </row>
    <row r="23" spans="7:23" x14ac:dyDescent="0.3">
      <c r="L23" s="35"/>
      <c r="W23">
        <v>7722.56</v>
      </c>
    </row>
    <row r="24" spans="7:23" x14ac:dyDescent="0.3">
      <c r="L24" s="35"/>
      <c r="W24">
        <v>7570.9</v>
      </c>
    </row>
    <row r="25" spans="7:23" x14ac:dyDescent="0.3">
      <c r="L25" s="35"/>
      <c r="W25">
        <v>182.33999999999992</v>
      </c>
    </row>
    <row r="26" spans="7:23" x14ac:dyDescent="0.3">
      <c r="L26" s="35"/>
      <c r="W26">
        <v>827.43000000000006</v>
      </c>
    </row>
    <row r="27" spans="7:23" x14ac:dyDescent="0.3">
      <c r="L27" s="35"/>
      <c r="W27">
        <v>212.44000000000005</v>
      </c>
    </row>
    <row r="28" spans="7:23" x14ac:dyDescent="0.3">
      <c r="L28" s="35"/>
      <c r="W28">
        <v>-67.7800000000002</v>
      </c>
    </row>
    <row r="29" spans="7:23" x14ac:dyDescent="0.3">
      <c r="L29" s="35"/>
      <c r="W29">
        <v>8155.77</v>
      </c>
    </row>
    <row r="30" spans="7:23" x14ac:dyDescent="0.3">
      <c r="L30" s="35"/>
      <c r="W30">
        <v>-1455.7199999999998</v>
      </c>
    </row>
    <row r="31" spans="7:23" x14ac:dyDescent="0.3">
      <c r="L31" s="35"/>
      <c r="W31">
        <v>-96.899999999999636</v>
      </c>
    </row>
    <row r="32" spans="7:23" x14ac:dyDescent="0.3">
      <c r="L32" s="35"/>
      <c r="W32">
        <v>6216.65</v>
      </c>
    </row>
    <row r="33" spans="12:23" x14ac:dyDescent="0.3">
      <c r="L33" s="35"/>
      <c r="W33">
        <v>4488.3</v>
      </c>
    </row>
    <row r="34" spans="12:23" x14ac:dyDescent="0.3">
      <c r="L34" s="35"/>
      <c r="W34">
        <v>5891.06</v>
      </c>
    </row>
    <row r="35" spans="12:23" x14ac:dyDescent="0.3">
      <c r="L35" s="35"/>
      <c r="W35">
        <v>438.4</v>
      </c>
    </row>
    <row r="36" spans="12:23" x14ac:dyDescent="0.3">
      <c r="L36" s="35"/>
      <c r="W36">
        <v>4369.33</v>
      </c>
    </row>
    <row r="37" spans="12:23" x14ac:dyDescent="0.3">
      <c r="L37" s="35"/>
      <c r="W37">
        <v>5699.76</v>
      </c>
    </row>
    <row r="38" spans="12:23" x14ac:dyDescent="0.3">
      <c r="L38" s="35"/>
      <c r="W38">
        <v>3133.6</v>
      </c>
    </row>
    <row r="39" spans="12:23" x14ac:dyDescent="0.3">
      <c r="L39" s="35"/>
      <c r="W39">
        <v>-3583.8599999999997</v>
      </c>
    </row>
    <row r="40" spans="12:23" x14ac:dyDescent="0.3">
      <c r="L40" s="35"/>
      <c r="W40">
        <v>4532.28</v>
      </c>
    </row>
    <row r="41" spans="12:23" x14ac:dyDescent="0.3">
      <c r="L41" s="35"/>
      <c r="W41">
        <v>-1655.9499999999998</v>
      </c>
    </row>
    <row r="42" spans="12:23" x14ac:dyDescent="0.3">
      <c r="L42" s="35"/>
      <c r="W42">
        <v>2613.25</v>
      </c>
    </row>
    <row r="43" spans="12:23" x14ac:dyDescent="0.3">
      <c r="L43" s="35"/>
      <c r="W43">
        <v>30.449999999999818</v>
      </c>
    </row>
    <row r="44" spans="12:23" x14ac:dyDescent="0.3">
      <c r="L44" s="35"/>
      <c r="W44">
        <v>6634.67</v>
      </c>
    </row>
    <row r="45" spans="12:23" x14ac:dyDescent="0.3">
      <c r="L45" s="35"/>
      <c r="W45">
        <v>3424.0299999999997</v>
      </c>
    </row>
    <row r="46" spans="12:23" x14ac:dyDescent="0.3">
      <c r="L46" s="35"/>
      <c r="W46">
        <v>1266.05</v>
      </c>
    </row>
    <row r="47" spans="12:23" x14ac:dyDescent="0.3">
      <c r="L47" s="35"/>
      <c r="W47">
        <v>-568.5</v>
      </c>
    </row>
    <row r="48" spans="12:23" x14ac:dyDescent="0.3">
      <c r="L48" s="35"/>
      <c r="W48">
        <v>100.48000000000002</v>
      </c>
    </row>
    <row r="49" spans="12:23" x14ac:dyDescent="0.3">
      <c r="L49" s="35"/>
      <c r="W49">
        <v>3722.39</v>
      </c>
    </row>
    <row r="50" spans="12:23" x14ac:dyDescent="0.3">
      <c r="L50" s="35"/>
      <c r="W50">
        <v>4893.3500000000004</v>
      </c>
    </row>
    <row r="51" spans="12:23" x14ac:dyDescent="0.3">
      <c r="L51" s="35"/>
      <c r="W51">
        <v>8881.56</v>
      </c>
    </row>
    <row r="52" spans="12:23" x14ac:dyDescent="0.3">
      <c r="L52" s="35"/>
      <c r="W52">
        <v>2802</v>
      </c>
    </row>
    <row r="53" spans="12:23" x14ac:dyDescent="0.3">
      <c r="L53" s="35"/>
      <c r="W53">
        <v>4533.84</v>
      </c>
    </row>
    <row r="54" spans="12:23" x14ac:dyDescent="0.3">
      <c r="L54" s="35"/>
      <c r="W54">
        <v>15841.19</v>
      </c>
    </row>
    <row r="55" spans="12:23" x14ac:dyDescent="0.3">
      <c r="L55" s="35"/>
      <c r="W55">
        <v>-70</v>
      </c>
    </row>
    <row r="56" spans="12:23" x14ac:dyDescent="0.3">
      <c r="L56" s="35"/>
      <c r="W56">
        <v>7674</v>
      </c>
    </row>
    <row r="57" spans="12:23" x14ac:dyDescent="0.3">
      <c r="L57" s="35"/>
      <c r="W57">
        <v>4680.46</v>
      </c>
    </row>
    <row r="58" spans="12:23" x14ac:dyDescent="0.3">
      <c r="L58" s="35"/>
      <c r="W58">
        <v>4116.2299999999996</v>
      </c>
    </row>
    <row r="59" spans="12:23" x14ac:dyDescent="0.3">
      <c r="L59" s="35"/>
      <c r="W59">
        <v>5044.5</v>
      </c>
    </row>
    <row r="60" spans="12:23" x14ac:dyDescent="0.3">
      <c r="L60" s="35"/>
      <c r="W60">
        <v>1341.71</v>
      </c>
    </row>
    <row r="61" spans="12:23" x14ac:dyDescent="0.3">
      <c r="L61" s="35"/>
      <c r="W61">
        <v>3417.3999999999996</v>
      </c>
    </row>
    <row r="62" spans="12:23" x14ac:dyDescent="0.3">
      <c r="L62" s="35"/>
      <c r="W62">
        <v>-869.68000000000006</v>
      </c>
    </row>
    <row r="63" spans="12:23" x14ac:dyDescent="0.3">
      <c r="L63" s="35"/>
      <c r="W63">
        <v>-95.920000000000016</v>
      </c>
    </row>
    <row r="64" spans="12:23" x14ac:dyDescent="0.3">
      <c r="L64" s="35"/>
      <c r="W64">
        <v>778.88999999999987</v>
      </c>
    </row>
    <row r="65" spans="12:23" x14ac:dyDescent="0.3">
      <c r="L65" s="35"/>
      <c r="W65">
        <v>6040.15</v>
      </c>
    </row>
    <row r="66" spans="12:23" x14ac:dyDescent="0.3">
      <c r="L66" s="35"/>
      <c r="W66">
        <v>623.1099999999999</v>
      </c>
    </row>
    <row r="67" spans="12:23" x14ac:dyDescent="0.3">
      <c r="L67" s="35"/>
      <c r="W67">
        <v>885.26</v>
      </c>
    </row>
    <row r="68" spans="12:23" x14ac:dyDescent="0.3">
      <c r="L68" s="35"/>
      <c r="W68">
        <v>9357.1</v>
      </c>
    </row>
    <row r="69" spans="12:23" x14ac:dyDescent="0.3">
      <c r="L69" s="35"/>
      <c r="W69">
        <v>739.44</v>
      </c>
    </row>
    <row r="70" spans="12:23" x14ac:dyDescent="0.3">
      <c r="L70" s="35"/>
      <c r="W70">
        <v>4141.79</v>
      </c>
    </row>
    <row r="71" spans="12:23" x14ac:dyDescent="0.3">
      <c r="L71" s="35"/>
      <c r="W71">
        <v>2317.9499999999998</v>
      </c>
    </row>
    <row r="72" spans="12:23" x14ac:dyDescent="0.3">
      <c r="L72" s="35"/>
      <c r="W72">
        <v>2780.32</v>
      </c>
    </row>
    <row r="73" spans="12:23" x14ac:dyDescent="0.3">
      <c r="L73" s="35"/>
      <c r="W73">
        <v>-628.79999999999995</v>
      </c>
    </row>
    <row r="74" spans="12:23" x14ac:dyDescent="0.3">
      <c r="L74" s="35"/>
      <c r="W74">
        <v>-556.5</v>
      </c>
    </row>
    <row r="75" spans="12:23" x14ac:dyDescent="0.3">
      <c r="L75" s="35"/>
      <c r="W75">
        <v>1632.24</v>
      </c>
    </row>
    <row r="76" spans="12:23" x14ac:dyDescent="0.3">
      <c r="L76" s="35"/>
      <c r="W76">
        <v>12772</v>
      </c>
    </row>
    <row r="77" spans="12:23" x14ac:dyDescent="0.3">
      <c r="L77" s="35"/>
      <c r="W77">
        <v>3237.96</v>
      </c>
    </row>
    <row r="78" spans="12:23" x14ac:dyDescent="0.3">
      <c r="L78" s="35"/>
      <c r="W78">
        <v>2160.6799999999998</v>
      </c>
    </row>
    <row r="79" spans="12:23" x14ac:dyDescent="0.3">
      <c r="L79" s="35"/>
      <c r="W79">
        <v>2702.1499999999996</v>
      </c>
    </row>
    <row r="80" spans="12:23" x14ac:dyDescent="0.3">
      <c r="L80" s="35"/>
      <c r="W80">
        <v>-2353.42</v>
      </c>
    </row>
    <row r="81" spans="12:23" x14ac:dyDescent="0.3">
      <c r="L81" s="35"/>
      <c r="W81">
        <v>4484.84</v>
      </c>
    </row>
    <row r="82" spans="12:23" x14ac:dyDescent="0.3">
      <c r="L82" s="35"/>
      <c r="W82">
        <v>-792.4</v>
      </c>
    </row>
    <row r="83" spans="12:23" x14ac:dyDescent="0.3">
      <c r="L83" s="35"/>
      <c r="W83">
        <v>11033.27</v>
      </c>
    </row>
    <row r="84" spans="12:23" x14ac:dyDescent="0.3">
      <c r="L84" s="35"/>
      <c r="W84">
        <v>7674.1</v>
      </c>
    </row>
    <row r="85" spans="12:23" x14ac:dyDescent="0.3">
      <c r="L85" s="35"/>
      <c r="W85">
        <v>-419.83</v>
      </c>
    </row>
    <row r="86" spans="12:23" x14ac:dyDescent="0.3">
      <c r="L86" s="35"/>
      <c r="W86">
        <v>2826.15</v>
      </c>
    </row>
    <row r="87" spans="12:23" x14ac:dyDescent="0.3">
      <c r="L87" s="35"/>
      <c r="W87">
        <v>2002.8700000000001</v>
      </c>
    </row>
    <row r="88" spans="12:23" x14ac:dyDescent="0.3">
      <c r="L88" s="35"/>
      <c r="W88">
        <v>-1084.5899999999999</v>
      </c>
    </row>
    <row r="89" spans="12:23" x14ac:dyDescent="0.3">
      <c r="L89" s="35"/>
      <c r="W89">
        <v>6456.87</v>
      </c>
    </row>
    <row r="90" spans="12:23" x14ac:dyDescent="0.3">
      <c r="L90" s="35"/>
      <c r="W90">
        <v>7532.56</v>
      </c>
    </row>
    <row r="91" spans="12:23" x14ac:dyDescent="0.3">
      <c r="L91" s="35"/>
      <c r="W91">
        <v>-708.56000000000017</v>
      </c>
    </row>
    <row r="92" spans="12:23" x14ac:dyDescent="0.3">
      <c r="L92" s="35"/>
      <c r="W92">
        <v>-1485</v>
      </c>
    </row>
    <row r="93" spans="12:23" x14ac:dyDescent="0.3">
      <c r="L93" s="35"/>
      <c r="W93">
        <v>22.279999999999745</v>
      </c>
    </row>
    <row r="94" spans="12:23" x14ac:dyDescent="0.3">
      <c r="L94" s="35"/>
      <c r="W94">
        <v>6685.18</v>
      </c>
    </row>
    <row r="95" spans="12:23" x14ac:dyDescent="0.3">
      <c r="L95" s="35"/>
      <c r="W95">
        <v>5212.92</v>
      </c>
    </row>
    <row r="96" spans="12:23" x14ac:dyDescent="0.3">
      <c r="L96" s="35"/>
      <c r="W96">
        <v>2805.6</v>
      </c>
    </row>
    <row r="97" spans="12:23" x14ac:dyDescent="0.3">
      <c r="L97" s="35"/>
      <c r="W97">
        <v>-517.25</v>
      </c>
    </row>
    <row r="98" spans="12:23" x14ac:dyDescent="0.3">
      <c r="L98" s="35"/>
      <c r="W98">
        <v>2133.4299999999998</v>
      </c>
    </row>
    <row r="99" spans="12:23" x14ac:dyDescent="0.3">
      <c r="L99" s="35"/>
      <c r="W99">
        <v>2253.6</v>
      </c>
    </row>
    <row r="100" spans="12:23" x14ac:dyDescent="0.3">
      <c r="L100" s="35"/>
      <c r="W100">
        <v>2380.0100000000002</v>
      </c>
    </row>
    <row r="101" spans="12:23" x14ac:dyDescent="0.3">
      <c r="L101" s="35"/>
      <c r="W101">
        <v>1143.48</v>
      </c>
    </row>
    <row r="102" spans="12:23" x14ac:dyDescent="0.3">
      <c r="L102" s="35"/>
      <c r="W102">
        <v>10323.9</v>
      </c>
    </row>
    <row r="103" spans="12:23" x14ac:dyDescent="0.3">
      <c r="L103" s="35"/>
      <c r="W103">
        <v>450.4399999999996</v>
      </c>
    </row>
    <row r="104" spans="12:23" x14ac:dyDescent="0.3">
      <c r="L104" s="35"/>
      <c r="W104">
        <v>578</v>
      </c>
    </row>
    <row r="105" spans="12:23" x14ac:dyDescent="0.3">
      <c r="L105" s="35"/>
      <c r="W105">
        <v>-7884.8700000000008</v>
      </c>
    </row>
    <row r="106" spans="12:23" x14ac:dyDescent="0.3">
      <c r="L106" s="35"/>
      <c r="W106">
        <v>2852</v>
      </c>
    </row>
    <row r="107" spans="12:23" x14ac:dyDescent="0.3">
      <c r="L107" s="35"/>
      <c r="W107">
        <v>2637.08</v>
      </c>
    </row>
    <row r="108" spans="12:23" x14ac:dyDescent="0.3">
      <c r="L108" s="35"/>
      <c r="W108">
        <v>8658.7000000000007</v>
      </c>
    </row>
    <row r="109" spans="12:23" x14ac:dyDescent="0.3">
      <c r="L109" s="35"/>
      <c r="W109">
        <v>305.59999999999991</v>
      </c>
    </row>
    <row r="110" spans="12:23" x14ac:dyDescent="0.3">
      <c r="L110" s="35"/>
      <c r="W110">
        <v>11232.41</v>
      </c>
    </row>
    <row r="111" spans="12:23" x14ac:dyDescent="0.3">
      <c r="L111" s="35"/>
      <c r="W111">
        <v>6479.2</v>
      </c>
    </row>
    <row r="112" spans="12:23" x14ac:dyDescent="0.3">
      <c r="L112" s="35"/>
      <c r="W112">
        <v>202.44000000000005</v>
      </c>
    </row>
    <row r="113" spans="12:23" x14ac:dyDescent="0.3">
      <c r="L113" s="35"/>
      <c r="W113">
        <v>820.11999999999989</v>
      </c>
    </row>
    <row r="114" spans="12:23" x14ac:dyDescent="0.3">
      <c r="L114" s="35"/>
      <c r="W114">
        <v>4950.3999999999996</v>
      </c>
    </row>
    <row r="115" spans="12:23" x14ac:dyDescent="0.3">
      <c r="L115" s="35"/>
      <c r="W115">
        <v>458.12000000000012</v>
      </c>
    </row>
    <row r="116" spans="12:23" x14ac:dyDescent="0.3">
      <c r="L116" s="35"/>
      <c r="W116">
        <v>3975.5</v>
      </c>
    </row>
    <row r="117" spans="12:23" x14ac:dyDescent="0.3">
      <c r="L117" s="35"/>
      <c r="W117">
        <v>5454.4</v>
      </c>
    </row>
    <row r="118" spans="12:23" x14ac:dyDescent="0.3">
      <c r="L118" s="35"/>
      <c r="W118">
        <v>205.04999999999995</v>
      </c>
    </row>
    <row r="119" spans="12:23" x14ac:dyDescent="0.3">
      <c r="L119" s="35"/>
      <c r="W119">
        <v>-45.240000000000009</v>
      </c>
    </row>
    <row r="120" spans="12:23" x14ac:dyDescent="0.3">
      <c r="L120" s="35"/>
      <c r="W120">
        <v>845.06000000000006</v>
      </c>
    </row>
    <row r="121" spans="12:23" x14ac:dyDescent="0.3">
      <c r="L121" s="35"/>
      <c r="W121">
        <v>3103.52</v>
      </c>
    </row>
    <row r="122" spans="12:23" x14ac:dyDescent="0.3">
      <c r="L122" s="35"/>
      <c r="W122">
        <v>10678.14</v>
      </c>
    </row>
    <row r="123" spans="12:23" x14ac:dyDescent="0.3">
      <c r="L123" s="35"/>
      <c r="W123">
        <v>1357.5</v>
      </c>
    </row>
    <row r="124" spans="12:23" x14ac:dyDescent="0.3">
      <c r="L124" s="35"/>
      <c r="W124">
        <v>-1951.6</v>
      </c>
    </row>
    <row r="125" spans="12:23" x14ac:dyDescent="0.3">
      <c r="L125" s="35"/>
      <c r="W125">
        <v>4913.24</v>
      </c>
    </row>
    <row r="126" spans="12:23" x14ac:dyDescent="0.3">
      <c r="L126" s="35"/>
      <c r="W126">
        <v>-1311.17</v>
      </c>
    </row>
    <row r="127" spans="12:23" x14ac:dyDescent="0.3">
      <c r="L127" s="35"/>
      <c r="W127">
        <v>-266</v>
      </c>
    </row>
    <row r="128" spans="12:23" x14ac:dyDescent="0.3">
      <c r="L128" s="35"/>
      <c r="W128">
        <v>-710.94999999999982</v>
      </c>
    </row>
    <row r="129" spans="12:23" x14ac:dyDescent="0.3">
      <c r="L129" s="35"/>
      <c r="W129">
        <v>2226.42</v>
      </c>
    </row>
    <row r="130" spans="12:23" x14ac:dyDescent="0.3">
      <c r="L130" s="35"/>
      <c r="W130">
        <v>3868.9</v>
      </c>
    </row>
    <row r="131" spans="12:23" x14ac:dyDescent="0.3">
      <c r="L131" s="35"/>
      <c r="W131">
        <v>3746.6800000000003</v>
      </c>
    </row>
    <row r="132" spans="12:23" x14ac:dyDescent="0.3">
      <c r="L132" s="35"/>
      <c r="W132">
        <v>4036.0499999999997</v>
      </c>
    </row>
    <row r="133" spans="12:23" x14ac:dyDescent="0.3">
      <c r="L133" s="35"/>
      <c r="W133">
        <v>3672.94</v>
      </c>
    </row>
    <row r="134" spans="12:23" x14ac:dyDescent="0.3">
      <c r="L134" s="35"/>
      <c r="W134">
        <v>-652.67999999999995</v>
      </c>
    </row>
    <row r="135" spans="12:23" x14ac:dyDescent="0.3">
      <c r="L135" s="35"/>
      <c r="W135">
        <v>7655.71</v>
      </c>
    </row>
    <row r="136" spans="12:23" x14ac:dyDescent="0.3">
      <c r="L136" s="35"/>
      <c r="W136">
        <v>2256.7200000000003</v>
      </c>
    </row>
    <row r="137" spans="12:23" x14ac:dyDescent="0.3">
      <c r="L137" s="35"/>
      <c r="W137">
        <v>5797.24</v>
      </c>
    </row>
    <row r="138" spans="12:23" x14ac:dyDescent="0.3">
      <c r="L138" s="35"/>
      <c r="W138">
        <v>-214.75</v>
      </c>
    </row>
    <row r="139" spans="12:23" x14ac:dyDescent="0.3">
      <c r="L139" s="35"/>
      <c r="W139">
        <v>2998.9599999999996</v>
      </c>
    </row>
    <row r="140" spans="12:23" x14ac:dyDescent="0.3">
      <c r="L140" s="35"/>
      <c r="W140">
        <v>5964.03</v>
      </c>
    </row>
    <row r="141" spans="12:23" x14ac:dyDescent="0.3">
      <c r="L141" s="35"/>
      <c r="W141">
        <v>1909.55</v>
      </c>
    </row>
    <row r="142" spans="12:23" x14ac:dyDescent="0.3">
      <c r="L142" s="35"/>
      <c r="W142">
        <v>1923.88</v>
      </c>
    </row>
    <row r="143" spans="12:23" x14ac:dyDescent="0.3">
      <c r="L143" s="35"/>
      <c r="W143">
        <v>-2200.1600000000003</v>
      </c>
    </row>
    <row r="144" spans="12:23" x14ac:dyDescent="0.3">
      <c r="L144" s="35"/>
      <c r="W144">
        <v>-2131.5</v>
      </c>
    </row>
    <row r="145" spans="12:23" x14ac:dyDescent="0.3">
      <c r="L145" s="35"/>
      <c r="W145">
        <v>-1044.3999999999999</v>
      </c>
    </row>
    <row r="146" spans="12:23" x14ac:dyDescent="0.3">
      <c r="L146" s="35"/>
      <c r="W146">
        <v>2126.67</v>
      </c>
    </row>
    <row r="147" spans="12:23" x14ac:dyDescent="0.3">
      <c r="L147" s="35"/>
      <c r="W147">
        <v>5694.6200000000008</v>
      </c>
    </row>
    <row r="148" spans="12:23" x14ac:dyDescent="0.3">
      <c r="L148" s="35"/>
      <c r="W148">
        <v>9300.89</v>
      </c>
    </row>
    <row r="149" spans="12:23" x14ac:dyDescent="0.3">
      <c r="L149" s="35"/>
      <c r="W149">
        <v>-3939.3</v>
      </c>
    </row>
    <row r="150" spans="12:23" x14ac:dyDescent="0.3">
      <c r="L150" s="35"/>
      <c r="W150">
        <v>345.52</v>
      </c>
    </row>
    <row r="151" spans="12:23" x14ac:dyDescent="0.3">
      <c r="L151" s="35"/>
      <c r="W151">
        <v>6589</v>
      </c>
    </row>
    <row r="152" spans="12:23" x14ac:dyDescent="0.3">
      <c r="L152" s="35"/>
      <c r="W152">
        <v>987.57000000000016</v>
      </c>
    </row>
    <row r="153" spans="12:23" x14ac:dyDescent="0.3">
      <c r="L153" s="35"/>
      <c r="W153">
        <v>6998</v>
      </c>
    </row>
    <row r="154" spans="12:23" x14ac:dyDescent="0.3">
      <c r="L154" s="35"/>
      <c r="W154">
        <v>-1201.6199999999999</v>
      </c>
    </row>
    <row r="155" spans="12:23" x14ac:dyDescent="0.3">
      <c r="L155" s="35"/>
      <c r="W155">
        <v>2245.1999999999998</v>
      </c>
    </row>
    <row r="156" spans="12:23" x14ac:dyDescent="0.3">
      <c r="L156" s="35"/>
      <c r="W156">
        <v>8024.66</v>
      </c>
    </row>
    <row r="157" spans="12:23" x14ac:dyDescent="0.3">
      <c r="L157" s="35"/>
      <c r="W157">
        <v>-966.6</v>
      </c>
    </row>
    <row r="158" spans="12:23" x14ac:dyDescent="0.3">
      <c r="L158" s="35"/>
      <c r="W158">
        <v>7922.67</v>
      </c>
    </row>
    <row r="159" spans="12:23" x14ac:dyDescent="0.3">
      <c r="L159" s="35"/>
      <c r="W159">
        <v>-1208.42</v>
      </c>
    </row>
    <row r="160" spans="12:23" x14ac:dyDescent="0.3">
      <c r="L160" s="35"/>
      <c r="W160">
        <v>4922.2700000000004</v>
      </c>
    </row>
    <row r="161" spans="12:23" x14ac:dyDescent="0.3">
      <c r="L161" s="35"/>
      <c r="W161">
        <v>-1901.3400000000001</v>
      </c>
    </row>
    <row r="162" spans="12:23" x14ac:dyDescent="0.3">
      <c r="L162" s="35"/>
      <c r="W162">
        <v>2272.16</v>
      </c>
    </row>
    <row r="163" spans="12:23" x14ac:dyDescent="0.3">
      <c r="L163" s="35"/>
      <c r="W163">
        <v>4982.6099999999997</v>
      </c>
    </row>
    <row r="164" spans="12:23" x14ac:dyDescent="0.3">
      <c r="L164" s="35"/>
      <c r="W164">
        <v>5734</v>
      </c>
    </row>
    <row r="165" spans="12:23" x14ac:dyDescent="0.3">
      <c r="L165" s="35"/>
      <c r="W165">
        <v>-4202.03</v>
      </c>
    </row>
    <row r="166" spans="12:23" x14ac:dyDescent="0.3">
      <c r="L166" s="35"/>
      <c r="W166">
        <v>2898.99</v>
      </c>
    </row>
    <row r="167" spans="12:23" x14ac:dyDescent="0.3">
      <c r="L167" s="35"/>
      <c r="W167">
        <v>1897.67</v>
      </c>
    </row>
    <row r="168" spans="12:23" x14ac:dyDescent="0.3">
      <c r="L168" s="35"/>
      <c r="W168">
        <v>2292.25</v>
      </c>
    </row>
    <row r="169" spans="12:23" x14ac:dyDescent="0.3">
      <c r="L169" s="35"/>
      <c r="W169">
        <v>12578.9</v>
      </c>
    </row>
    <row r="170" spans="12:23" x14ac:dyDescent="0.3">
      <c r="L170" s="35"/>
      <c r="W170">
        <v>1500.81</v>
      </c>
    </row>
    <row r="171" spans="12:23" x14ac:dyDescent="0.3">
      <c r="L171" s="35"/>
      <c r="W171">
        <v>1827.17</v>
      </c>
    </row>
    <row r="172" spans="12:23" x14ac:dyDescent="0.3">
      <c r="L172" s="35"/>
      <c r="W172">
        <v>-2966.22</v>
      </c>
    </row>
    <row r="173" spans="12:23" x14ac:dyDescent="0.3">
      <c r="L173" s="35"/>
      <c r="W173">
        <v>2391.84</v>
      </c>
    </row>
    <row r="174" spans="12:23" x14ac:dyDescent="0.3">
      <c r="L174" s="35"/>
      <c r="W174">
        <v>2751.4</v>
      </c>
    </row>
    <row r="175" spans="12:23" x14ac:dyDescent="0.3">
      <c r="L175" s="35"/>
      <c r="W175">
        <v>501.59000000000015</v>
      </c>
    </row>
    <row r="176" spans="12:23" x14ac:dyDescent="0.3">
      <c r="L176" s="35"/>
      <c r="W176">
        <v>4940.6000000000004</v>
      </c>
    </row>
    <row r="177" spans="12:23" x14ac:dyDescent="0.3">
      <c r="L177" s="35"/>
      <c r="W177">
        <v>83.990000000000236</v>
      </c>
    </row>
    <row r="178" spans="12:23" x14ac:dyDescent="0.3">
      <c r="L178" s="35"/>
      <c r="W178">
        <v>190.43000000000006</v>
      </c>
    </row>
    <row r="179" spans="12:23" x14ac:dyDescent="0.3">
      <c r="L179" s="35"/>
      <c r="W179">
        <v>2081.7399999999998</v>
      </c>
    </row>
    <row r="180" spans="12:23" x14ac:dyDescent="0.3">
      <c r="L180" s="35"/>
      <c r="W180">
        <v>369.53</v>
      </c>
    </row>
    <row r="181" spans="12:23" x14ac:dyDescent="0.3">
      <c r="L181" s="35"/>
      <c r="W181">
        <v>8647.4</v>
      </c>
    </row>
    <row r="182" spans="12:23" x14ac:dyDescent="0.3">
      <c r="L182" s="35"/>
      <c r="W182">
        <v>1409.8</v>
      </c>
    </row>
    <row r="183" spans="12:23" x14ac:dyDescent="0.3">
      <c r="L183" s="35"/>
      <c r="W183">
        <v>8109.08</v>
      </c>
    </row>
    <row r="184" spans="12:23" x14ac:dyDescent="0.3">
      <c r="L184" s="35"/>
      <c r="W184">
        <v>1169.4100000000001</v>
      </c>
    </row>
    <row r="185" spans="12:23" x14ac:dyDescent="0.3">
      <c r="L185" s="35"/>
      <c r="W185">
        <v>2778.74</v>
      </c>
    </row>
    <row r="186" spans="12:23" x14ac:dyDescent="0.3">
      <c r="L186" s="35"/>
      <c r="W186">
        <v>1332.8000000000002</v>
      </c>
    </row>
    <row r="187" spans="12:23" x14ac:dyDescent="0.3">
      <c r="L187" s="35"/>
      <c r="W187">
        <v>3998.4</v>
      </c>
    </row>
    <row r="188" spans="12:23" x14ac:dyDescent="0.3">
      <c r="L188" s="35"/>
      <c r="W188">
        <v>3796.44</v>
      </c>
    </row>
    <row r="189" spans="12:23" x14ac:dyDescent="0.3">
      <c r="L189" s="35"/>
      <c r="W189">
        <v>4029.8</v>
      </c>
    </row>
    <row r="190" spans="12:23" x14ac:dyDescent="0.3">
      <c r="L190" s="35"/>
      <c r="W190">
        <v>6027</v>
      </c>
    </row>
    <row r="191" spans="12:23" x14ac:dyDescent="0.3">
      <c r="L191" s="35"/>
      <c r="W191">
        <v>2218.8000000000002</v>
      </c>
    </row>
    <row r="192" spans="12:23" x14ac:dyDescent="0.3">
      <c r="L192" s="35"/>
      <c r="W192">
        <v>902.79</v>
      </c>
    </row>
    <row r="193" spans="12:23" x14ac:dyDescent="0.3">
      <c r="L193" s="35"/>
      <c r="W193">
        <v>5558.21</v>
      </c>
    </row>
    <row r="194" spans="12:23" x14ac:dyDescent="0.3">
      <c r="L194" s="35"/>
      <c r="W194">
        <v>1319.1200000000001</v>
      </c>
    </row>
    <row r="195" spans="12:23" x14ac:dyDescent="0.3">
      <c r="L195" s="35"/>
      <c r="W195">
        <v>-15.149999999999864</v>
      </c>
    </row>
    <row r="196" spans="12:23" x14ac:dyDescent="0.3">
      <c r="L196" s="35"/>
      <c r="W196">
        <v>-2385.3000000000002</v>
      </c>
    </row>
    <row r="197" spans="12:23" x14ac:dyDescent="0.3">
      <c r="L197" s="35"/>
      <c r="W197">
        <v>5747.7</v>
      </c>
    </row>
    <row r="198" spans="12:23" x14ac:dyDescent="0.3">
      <c r="L198" s="35"/>
      <c r="W198">
        <v>-613.69000000000005</v>
      </c>
    </row>
    <row r="199" spans="12:23" x14ac:dyDescent="0.3">
      <c r="L199" s="35"/>
      <c r="W199">
        <v>1478.4</v>
      </c>
    </row>
    <row r="200" spans="12:23" x14ac:dyDescent="0.3">
      <c r="L200" s="35"/>
      <c r="W200">
        <v>165.86</v>
      </c>
    </row>
    <row r="201" spans="12:23" x14ac:dyDescent="0.3">
      <c r="L201" s="35"/>
      <c r="W201">
        <v>2424.31</v>
      </c>
    </row>
    <row r="202" spans="12:23" x14ac:dyDescent="0.3">
      <c r="L202" s="35"/>
      <c r="W202">
        <v>3218.56</v>
      </c>
    </row>
    <row r="203" spans="12:23" x14ac:dyDescent="0.3">
      <c r="L203" s="35"/>
      <c r="W203">
        <v>3195.54</v>
      </c>
    </row>
    <row r="204" spans="12:23" x14ac:dyDescent="0.3">
      <c r="L204" s="35"/>
      <c r="W204">
        <v>9577.4</v>
      </c>
    </row>
    <row r="205" spans="12:23" x14ac:dyDescent="0.3">
      <c r="L205" s="35"/>
      <c r="W205">
        <v>-703.74999999999977</v>
      </c>
    </row>
    <row r="206" spans="12:23" x14ac:dyDescent="0.3">
      <c r="L206" s="35"/>
      <c r="W206">
        <v>4.5499999999999545</v>
      </c>
    </row>
    <row r="207" spans="12:23" x14ac:dyDescent="0.3">
      <c r="L207" s="35"/>
      <c r="W207">
        <v>765.5</v>
      </c>
    </row>
    <row r="208" spans="12:23" x14ac:dyDescent="0.3">
      <c r="L208" s="35"/>
      <c r="W208">
        <v>425.20000000000005</v>
      </c>
    </row>
    <row r="209" spans="12:23" x14ac:dyDescent="0.3">
      <c r="L209" s="35"/>
      <c r="W209">
        <v>5306</v>
      </c>
    </row>
    <row r="210" spans="12:23" x14ac:dyDescent="0.3">
      <c r="L210" s="35"/>
      <c r="W210">
        <v>3168.13</v>
      </c>
    </row>
    <row r="211" spans="12:23" x14ac:dyDescent="0.3">
      <c r="L211" s="35"/>
      <c r="W211">
        <v>-723.31</v>
      </c>
    </row>
    <row r="212" spans="12:23" x14ac:dyDescent="0.3">
      <c r="L212" s="35"/>
      <c r="W212">
        <v>31.100000000000136</v>
      </c>
    </row>
    <row r="213" spans="12:23" x14ac:dyDescent="0.3">
      <c r="L213" s="35"/>
      <c r="W213">
        <v>725.13</v>
      </c>
    </row>
    <row r="214" spans="12:23" x14ac:dyDescent="0.3">
      <c r="L214" s="35"/>
      <c r="W214">
        <v>-122.15000000000003</v>
      </c>
    </row>
    <row r="215" spans="12:23" x14ac:dyDescent="0.3">
      <c r="L215" s="35"/>
      <c r="W215">
        <v>7812.6100000000006</v>
      </c>
    </row>
    <row r="216" spans="12:23" x14ac:dyDescent="0.3">
      <c r="L216" s="35"/>
      <c r="W216">
        <v>6253.48</v>
      </c>
    </row>
    <row r="217" spans="12:23" x14ac:dyDescent="0.3">
      <c r="L217" s="35"/>
      <c r="W217">
        <v>6117.63</v>
      </c>
    </row>
    <row r="218" spans="12:23" x14ac:dyDescent="0.3">
      <c r="L218" s="35"/>
      <c r="W218">
        <v>2399.1800000000003</v>
      </c>
    </row>
    <row r="219" spans="12:23" x14ac:dyDescent="0.3">
      <c r="L219" s="35"/>
      <c r="W219">
        <v>2347</v>
      </c>
    </row>
    <row r="220" spans="12:23" x14ac:dyDescent="0.3">
      <c r="L220" s="35"/>
      <c r="W220">
        <v>3513.36</v>
      </c>
    </row>
    <row r="221" spans="12:23" x14ac:dyDescent="0.3">
      <c r="L221" s="35"/>
      <c r="W221">
        <v>-2346.54</v>
      </c>
    </row>
    <row r="222" spans="12:23" x14ac:dyDescent="0.3">
      <c r="L222" s="35"/>
      <c r="W222">
        <v>-1226.03</v>
      </c>
    </row>
    <row r="223" spans="12:23" x14ac:dyDescent="0.3">
      <c r="L223" s="35"/>
      <c r="W223">
        <v>1559.75</v>
      </c>
    </row>
    <row r="224" spans="12:23" x14ac:dyDescent="0.3">
      <c r="L224" s="35"/>
      <c r="W224">
        <v>1319.1499999999999</v>
      </c>
    </row>
    <row r="225" spans="12:23" x14ac:dyDescent="0.3">
      <c r="L225" s="35"/>
      <c r="W225">
        <v>-472.55000000000007</v>
      </c>
    </row>
    <row r="226" spans="12:23" x14ac:dyDescent="0.3">
      <c r="L226" s="35"/>
      <c r="W226">
        <v>3596.74</v>
      </c>
    </row>
    <row r="227" spans="12:23" x14ac:dyDescent="0.3">
      <c r="L227" s="35"/>
      <c r="W227">
        <v>4379.72</v>
      </c>
    </row>
    <row r="228" spans="12:23" x14ac:dyDescent="0.3">
      <c r="L228" s="35"/>
      <c r="W228">
        <v>3838.8</v>
      </c>
    </row>
    <row r="229" spans="12:23" x14ac:dyDescent="0.3">
      <c r="L229" s="35"/>
      <c r="W229">
        <v>1516.78</v>
      </c>
    </row>
    <row r="230" spans="12:23" x14ac:dyDescent="0.3">
      <c r="L230" s="35"/>
      <c r="W230">
        <v>8225.07</v>
      </c>
    </row>
    <row r="231" spans="12:23" x14ac:dyDescent="0.3">
      <c r="L231" s="35"/>
      <c r="W231">
        <v>2451.9</v>
      </c>
    </row>
    <row r="232" spans="12:23" x14ac:dyDescent="0.3">
      <c r="L232" s="35"/>
      <c r="W232">
        <v>5885.69</v>
      </c>
    </row>
    <row r="233" spans="12:23" x14ac:dyDescent="0.3">
      <c r="L233" s="35"/>
      <c r="W233">
        <v>2491.62</v>
      </c>
    </row>
    <row r="234" spans="12:23" x14ac:dyDescent="0.3">
      <c r="L234" s="35"/>
      <c r="W234">
        <v>8536.85</v>
      </c>
    </row>
    <row r="235" spans="12:23" x14ac:dyDescent="0.3">
      <c r="L235" s="35"/>
      <c r="W235">
        <v>6091.59</v>
      </c>
    </row>
    <row r="236" spans="12:23" x14ac:dyDescent="0.3">
      <c r="L236" s="35"/>
      <c r="W236">
        <v>1839.48</v>
      </c>
    </row>
    <row r="237" spans="12:23" x14ac:dyDescent="0.3">
      <c r="L237" s="35"/>
      <c r="W237">
        <v>4039.1</v>
      </c>
    </row>
    <row r="238" spans="12:23" x14ac:dyDescent="0.3">
      <c r="L238" s="35"/>
      <c r="W238">
        <v>121.80000000000001</v>
      </c>
    </row>
    <row r="239" spans="12:23" x14ac:dyDescent="0.3">
      <c r="L239" s="35"/>
      <c r="W239">
        <v>5868.1</v>
      </c>
    </row>
    <row r="240" spans="12:23" x14ac:dyDescent="0.3">
      <c r="L240" s="35"/>
      <c r="W240">
        <v>4190.4799999999996</v>
      </c>
    </row>
    <row r="241" spans="12:23" x14ac:dyDescent="0.3">
      <c r="L241" s="35"/>
      <c r="W241">
        <v>-1955.38</v>
      </c>
    </row>
    <row r="242" spans="12:23" x14ac:dyDescent="0.3">
      <c r="L242" s="35"/>
      <c r="W242">
        <v>-3473.76</v>
      </c>
    </row>
    <row r="243" spans="12:23" x14ac:dyDescent="0.3">
      <c r="L243" s="35"/>
      <c r="W243">
        <v>3913.74</v>
      </c>
    </row>
    <row r="244" spans="12:23" x14ac:dyDescent="0.3">
      <c r="L244" s="35"/>
      <c r="W244">
        <v>4576.1099999999997</v>
      </c>
    </row>
    <row r="245" spans="12:23" x14ac:dyDescent="0.3">
      <c r="L245" s="35"/>
      <c r="W245">
        <v>2348.8000000000002</v>
      </c>
    </row>
    <row r="246" spans="12:23" x14ac:dyDescent="0.3">
      <c r="L246" s="35"/>
      <c r="W246">
        <v>9485.31</v>
      </c>
    </row>
    <row r="247" spans="12:23" x14ac:dyDescent="0.3">
      <c r="L247" s="35"/>
      <c r="W247">
        <v>1881.6</v>
      </c>
    </row>
    <row r="248" spans="12:23" x14ac:dyDescent="0.3">
      <c r="L248" s="35"/>
      <c r="W248">
        <v>8429.81</v>
      </c>
    </row>
    <row r="249" spans="12:23" x14ac:dyDescent="0.3">
      <c r="L249" s="35"/>
      <c r="W249">
        <v>-2347</v>
      </c>
    </row>
    <row r="250" spans="12:23" x14ac:dyDescent="0.3">
      <c r="L250" s="35"/>
      <c r="W250">
        <v>-1153.0599999999995</v>
      </c>
    </row>
    <row r="251" spans="12:23" x14ac:dyDescent="0.3">
      <c r="L251" s="35"/>
      <c r="W251">
        <v>429.43</v>
      </c>
    </row>
    <row r="252" spans="12:23" x14ac:dyDescent="0.3">
      <c r="L252" s="35"/>
      <c r="W252">
        <v>3292.5</v>
      </c>
    </row>
    <row r="253" spans="12:23" x14ac:dyDescent="0.3">
      <c r="L253" s="35"/>
      <c r="W253">
        <v>646.67000000000007</v>
      </c>
    </row>
    <row r="254" spans="12:23" x14ac:dyDescent="0.3">
      <c r="L254" s="35"/>
      <c r="W254">
        <v>2204.56</v>
      </c>
    </row>
    <row r="255" spans="12:23" x14ac:dyDescent="0.3">
      <c r="L255" s="35"/>
      <c r="W255">
        <v>245.25</v>
      </c>
    </row>
    <row r="256" spans="12:23" x14ac:dyDescent="0.3">
      <c r="L256" s="35"/>
      <c r="W256">
        <v>1762.19</v>
      </c>
    </row>
    <row r="257" spans="12:23" x14ac:dyDescent="0.3">
      <c r="L257" s="35"/>
      <c r="W257">
        <v>5670.05</v>
      </c>
    </row>
    <row r="258" spans="12:23" x14ac:dyDescent="0.3">
      <c r="L258" s="35"/>
      <c r="W258">
        <v>-210.68</v>
      </c>
    </row>
    <row r="259" spans="12:23" x14ac:dyDescent="0.3">
      <c r="L259" s="35"/>
      <c r="W259">
        <v>3963.51</v>
      </c>
    </row>
    <row r="260" spans="12:23" x14ac:dyDescent="0.3">
      <c r="L260" s="35"/>
      <c r="W260">
        <v>2548.67</v>
      </c>
    </row>
    <row r="261" spans="12:23" x14ac:dyDescent="0.3">
      <c r="L261" s="35"/>
      <c r="W261">
        <v>39.72</v>
      </c>
    </row>
    <row r="262" spans="12:23" x14ac:dyDescent="0.3">
      <c r="L262" s="35"/>
      <c r="W262">
        <v>-330.67999999999995</v>
      </c>
    </row>
    <row r="263" spans="12:23" x14ac:dyDescent="0.3">
      <c r="L263" s="35"/>
      <c r="W263">
        <v>-349</v>
      </c>
    </row>
    <row r="264" spans="12:23" x14ac:dyDescent="0.3">
      <c r="L264" s="35"/>
      <c r="W264">
        <v>5608.12</v>
      </c>
    </row>
    <row r="265" spans="12:23" x14ac:dyDescent="0.3">
      <c r="L265" s="35"/>
      <c r="W265">
        <v>593.24</v>
      </c>
    </row>
    <row r="266" spans="12:23" x14ac:dyDescent="0.3">
      <c r="L266" s="35"/>
      <c r="W266">
        <v>5731</v>
      </c>
    </row>
    <row r="267" spans="12:23" x14ac:dyDescent="0.3">
      <c r="L267" s="35"/>
      <c r="W267">
        <v>1452.67</v>
      </c>
    </row>
    <row r="268" spans="12:23" x14ac:dyDescent="0.3">
      <c r="L268" s="35"/>
      <c r="W268">
        <v>-147.36000000000001</v>
      </c>
    </row>
    <row r="269" spans="12:23" x14ac:dyDescent="0.3">
      <c r="L269" s="35"/>
      <c r="W269">
        <v>1399.44</v>
      </c>
    </row>
    <row r="270" spans="12:23" x14ac:dyDescent="0.3">
      <c r="L270" s="35"/>
      <c r="W270">
        <v>3547.48</v>
      </c>
    </row>
    <row r="271" spans="12:23" x14ac:dyDescent="0.3">
      <c r="L271" s="35"/>
      <c r="W271">
        <v>5282.34</v>
      </c>
    </row>
    <row r="272" spans="12:23" x14ac:dyDescent="0.3">
      <c r="L272" s="35"/>
      <c r="W272">
        <v>-1796.3999999999996</v>
      </c>
    </row>
    <row r="273" spans="12:23" x14ac:dyDescent="0.3">
      <c r="L273" s="35"/>
      <c r="W273">
        <v>4045.5</v>
      </c>
    </row>
    <row r="274" spans="12:23" x14ac:dyDescent="0.3">
      <c r="L274" s="35"/>
      <c r="W274">
        <v>2370.34</v>
      </c>
    </row>
    <row r="275" spans="12:23" x14ac:dyDescent="0.3">
      <c r="L275" s="35"/>
      <c r="W275">
        <v>714.84</v>
      </c>
    </row>
    <row r="276" spans="12:23" x14ac:dyDescent="0.3">
      <c r="L276" s="35"/>
      <c r="W276">
        <v>6784.4</v>
      </c>
    </row>
    <row r="277" spans="12:23" x14ac:dyDescent="0.3">
      <c r="L277" s="35"/>
      <c r="W277">
        <v>3419.52</v>
      </c>
    </row>
    <row r="278" spans="12:23" x14ac:dyDescent="0.3">
      <c r="L278" s="35"/>
      <c r="W278">
        <v>2629.77</v>
      </c>
    </row>
    <row r="279" spans="12:23" x14ac:dyDescent="0.3">
      <c r="L279" s="35"/>
      <c r="W279">
        <v>1669.66</v>
      </c>
    </row>
    <row r="280" spans="12:23" x14ac:dyDescent="0.3">
      <c r="L280" s="35"/>
      <c r="W280">
        <v>2974.09</v>
      </c>
    </row>
    <row r="281" spans="12:23" x14ac:dyDescent="0.3">
      <c r="L281" s="35"/>
      <c r="W281">
        <v>1214.01</v>
      </c>
    </row>
    <row r="282" spans="12:23" x14ac:dyDescent="0.3">
      <c r="L282" s="35"/>
      <c r="W282">
        <v>3328.66</v>
      </c>
    </row>
    <row r="283" spans="12:23" x14ac:dyDescent="0.3">
      <c r="L283" s="35"/>
      <c r="W283">
        <v>6594.2</v>
      </c>
    </row>
    <row r="284" spans="12:23" x14ac:dyDescent="0.3">
      <c r="L284" s="35"/>
      <c r="W284">
        <v>2311.08</v>
      </c>
    </row>
    <row r="285" spans="12:23" x14ac:dyDescent="0.3">
      <c r="L285" s="35"/>
      <c r="W285">
        <v>4117.26</v>
      </c>
    </row>
    <row r="286" spans="12:23" x14ac:dyDescent="0.3">
      <c r="L286" s="35"/>
      <c r="W286">
        <v>2998.73</v>
      </c>
    </row>
    <row r="287" spans="12:23" x14ac:dyDescent="0.3">
      <c r="L287" s="35"/>
      <c r="W287">
        <v>6891.25</v>
      </c>
    </row>
    <row r="288" spans="12:23" x14ac:dyDescent="0.3">
      <c r="L288" s="35"/>
      <c r="W288">
        <v>5363.12</v>
      </c>
    </row>
    <row r="289" spans="12:23" x14ac:dyDescent="0.3">
      <c r="L289" s="35"/>
      <c r="W289">
        <v>8486.48</v>
      </c>
    </row>
    <row r="290" spans="12:23" x14ac:dyDescent="0.3">
      <c r="L290" s="35"/>
      <c r="W290">
        <v>433.4</v>
      </c>
    </row>
    <row r="291" spans="12:23" x14ac:dyDescent="0.3">
      <c r="L291" s="35"/>
      <c r="W291">
        <v>3818.52</v>
      </c>
    </row>
    <row r="292" spans="12:23" x14ac:dyDescent="0.3">
      <c r="L292" s="35"/>
      <c r="W292">
        <v>1471.5700000000002</v>
      </c>
    </row>
    <row r="293" spans="12:23" x14ac:dyDescent="0.3">
      <c r="L293" s="35"/>
      <c r="W293">
        <v>3274.84</v>
      </c>
    </row>
    <row r="294" spans="12:23" x14ac:dyDescent="0.3">
      <c r="L294" s="35"/>
      <c r="W294">
        <v>396.36</v>
      </c>
    </row>
    <row r="295" spans="12:23" x14ac:dyDescent="0.3">
      <c r="L295" s="35"/>
      <c r="W295">
        <v>19.880000000000109</v>
      </c>
    </row>
    <row r="296" spans="12:23" x14ac:dyDescent="0.3">
      <c r="L296" s="35"/>
      <c r="W296">
        <v>642.89999999999986</v>
      </c>
    </row>
    <row r="297" spans="12:23" x14ac:dyDescent="0.3">
      <c r="L297" s="35"/>
      <c r="W297">
        <v>5671.54</v>
      </c>
    </row>
    <row r="298" spans="12:23" x14ac:dyDescent="0.3">
      <c r="L298" s="35"/>
      <c r="W298">
        <v>1559.9300000000003</v>
      </c>
    </row>
    <row r="299" spans="12:23" x14ac:dyDescent="0.3">
      <c r="L299" s="35"/>
      <c r="W299">
        <v>-3410.08</v>
      </c>
    </row>
    <row r="300" spans="12:23" x14ac:dyDescent="0.3">
      <c r="L300" s="35"/>
      <c r="W300">
        <v>7144.2</v>
      </c>
    </row>
    <row r="301" spans="12:23" x14ac:dyDescent="0.3">
      <c r="L301" s="35"/>
      <c r="W301">
        <v>2459.38</v>
      </c>
    </row>
    <row r="302" spans="12:23" x14ac:dyDescent="0.3">
      <c r="L302" s="35"/>
      <c r="W302">
        <v>-1995.63</v>
      </c>
    </row>
    <row r="303" spans="12:23" x14ac:dyDescent="0.3">
      <c r="L303" s="35"/>
      <c r="W303">
        <v>2508.6999999999998</v>
      </c>
    </row>
    <row r="304" spans="12:23" x14ac:dyDescent="0.3">
      <c r="L304" s="35"/>
    </row>
    <row r="305" spans="12:12" x14ac:dyDescent="0.3">
      <c r="L305" s="35"/>
    </row>
    <row r="306" spans="12:12" x14ac:dyDescent="0.3">
      <c r="L306" s="35"/>
    </row>
    <row r="307" spans="12:12" x14ac:dyDescent="0.3">
      <c r="L307" s="35"/>
    </row>
    <row r="308" spans="12:12" x14ac:dyDescent="0.3">
      <c r="L308" s="35"/>
    </row>
  </sheetData>
  <conditionalFormatting sqref="H9:H18">
    <cfRule type="dataBar" priority="2">
      <dataBar>
        <cfvo type="min"/>
        <cfvo type="max"/>
        <color rgb="FF638EC6"/>
      </dataBar>
      <extLst>
        <ext xmlns:x14="http://schemas.microsoft.com/office/spreadsheetml/2009/9/main" uri="{B025F937-C7B1-47D3-B67F-A62EFF666E3E}">
          <x14:id>{89E3B1EA-9497-4A16-93DC-428C05FBD53A}</x14:id>
        </ext>
      </extLst>
    </cfRule>
  </conditionalFormatting>
  <dataValidations count="1">
    <dataValidation type="list" allowBlank="1" showInputMessage="1" showErrorMessage="1" sqref="C3" xr:uid="{F44F11D8-435B-42E5-A861-C8A48E2088D2}">
      <formula1>$V$3:$V$9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9E3B1EA-9497-4A16-93DC-428C05FBD53A}">
            <x14:dataBar minLength="0" maxLength="100" gradient="0">
              <x14:cfvo type="autoMin"/>
              <x14:cfvo type="autoMax"/>
              <x14:negativeFillColor rgb="FFFF0000"/>
              <x14:axisColor rgb="FF000000"/>
            </x14:dataBar>
          </x14:cfRule>
          <xm:sqref>H9:H18</xm:sqref>
        </x14:conditionalFormatting>
        <x14:conditionalFormatting xmlns:xm="http://schemas.microsoft.com/office/excel/2006/main">
          <x14:cfRule type="iconSet" priority="1" id="{E2B3D3E9-67C0-4310-99CB-3447CAC1AB36}">
            <x14:iconSet iconSet="3Symbols" showValue="0" custom="1">
              <x14:cfvo type="percent">
                <xm:f>0</xm:f>
              </x14:cfvo>
              <x14:cfvo type="num">
                <xm:f>0</xm:f>
              </x14:cfvo>
              <x14:cfvo type="num">
                <xm:f>1</xm:f>
              </x14:cfvo>
              <x14:cfIcon iconSet="3Symbols" iconId="0"/>
              <x14:cfIcon iconSet="NoIcons" iconId="0"/>
              <x14:cfIcon iconSet="3Symbols" iconId="2"/>
            </x14:iconSet>
          </x14:cfRule>
          <xm:sqref>J9:J18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6B37-0286-45FB-8F27-AEF3619A47AE}">
  <dimension ref="A1:F23"/>
  <sheetViews>
    <sheetView tabSelected="1" topLeftCell="A2" workbookViewId="0">
      <selection activeCell="L9" sqref="L9"/>
    </sheetView>
  </sheetViews>
  <sheetFormatPr defaultRowHeight="14.4" x14ac:dyDescent="0.3"/>
  <cols>
    <col min="2" max="2" width="19.109375" bestFit="1" customWidth="1"/>
    <col min="3" max="3" width="14.44140625" bestFit="1" customWidth="1"/>
    <col min="4" max="4" width="11.77734375" bestFit="1" customWidth="1"/>
    <col min="5" max="5" width="12.109375" bestFit="1" customWidth="1"/>
    <col min="6" max="6" width="7.5546875" bestFit="1" customWidth="1"/>
  </cols>
  <sheetData>
    <row r="1" spans="1:6" x14ac:dyDescent="0.3">
      <c r="A1" s="8" t="s">
        <v>48</v>
      </c>
    </row>
    <row r="4" spans="1:6" x14ac:dyDescent="0.3">
      <c r="B4" s="16" t="s">
        <v>65</v>
      </c>
      <c r="C4" t="s">
        <v>66</v>
      </c>
      <c r="D4" t="s">
        <v>67</v>
      </c>
      <c r="E4" t="s">
        <v>73</v>
      </c>
      <c r="F4" t="s">
        <v>82</v>
      </c>
    </row>
    <row r="5" spans="1:6" x14ac:dyDescent="0.3">
      <c r="B5" s="17" t="s">
        <v>23</v>
      </c>
      <c r="C5" s="41">
        <v>630</v>
      </c>
      <c r="D5" s="41">
        <v>36</v>
      </c>
      <c r="E5" s="69">
        <v>396.36</v>
      </c>
      <c r="F5" s="70">
        <v>0.62914285714285711</v>
      </c>
    </row>
    <row r="6" spans="1:6" x14ac:dyDescent="0.3">
      <c r="B6" s="17" t="s">
        <v>16</v>
      </c>
      <c r="C6" s="41">
        <v>2037</v>
      </c>
      <c r="D6" s="41">
        <v>285</v>
      </c>
      <c r="E6" s="69">
        <v>-468.14999999999964</v>
      </c>
      <c r="F6" s="70">
        <v>-0.22982326951399099</v>
      </c>
    </row>
    <row r="7" spans="1:6" x14ac:dyDescent="0.3">
      <c r="B7" s="17" t="s">
        <v>14</v>
      </c>
      <c r="C7" s="41">
        <v>3976</v>
      </c>
      <c r="D7" s="41">
        <v>72</v>
      </c>
      <c r="E7" s="69">
        <v>3133.6</v>
      </c>
      <c r="F7" s="70">
        <v>0.78812877263581482</v>
      </c>
    </row>
    <row r="8" spans="1:6" x14ac:dyDescent="0.3">
      <c r="B8" s="17" t="s">
        <v>29</v>
      </c>
      <c r="C8" s="41">
        <v>6692</v>
      </c>
      <c r="D8" s="41">
        <v>564</v>
      </c>
      <c r="E8" s="69">
        <v>2653.76</v>
      </c>
      <c r="F8" s="70">
        <v>0.39655708308427978</v>
      </c>
    </row>
    <row r="9" spans="1:6" x14ac:dyDescent="0.3">
      <c r="B9" s="17" t="s">
        <v>25</v>
      </c>
      <c r="C9" s="41">
        <v>7077</v>
      </c>
      <c r="D9" s="41">
        <v>948</v>
      </c>
      <c r="E9" s="69">
        <v>-5389.2000000000007</v>
      </c>
      <c r="F9" s="70">
        <v>-0.76150911403136934</v>
      </c>
    </row>
    <row r="10" spans="1:6" x14ac:dyDescent="0.3">
      <c r="B10" s="17" t="s">
        <v>30</v>
      </c>
      <c r="C10" s="41">
        <v>8659</v>
      </c>
      <c r="D10" s="41">
        <v>246</v>
      </c>
      <c r="E10" s="69">
        <v>5094.46</v>
      </c>
      <c r="F10" s="70">
        <v>0.58834276475343572</v>
      </c>
    </row>
    <row r="11" spans="1:6" x14ac:dyDescent="0.3">
      <c r="B11" s="17" t="s">
        <v>31</v>
      </c>
      <c r="C11" s="41">
        <v>8890</v>
      </c>
      <c r="D11" s="41">
        <v>210</v>
      </c>
      <c r="E11" s="69">
        <v>7674.1</v>
      </c>
      <c r="F11" s="70">
        <v>0.863228346456693</v>
      </c>
    </row>
    <row r="12" spans="1:6" x14ac:dyDescent="0.3">
      <c r="B12" s="17" t="s">
        <v>20</v>
      </c>
      <c r="C12" s="41">
        <v>9443</v>
      </c>
      <c r="D12" s="41">
        <v>162</v>
      </c>
      <c r="E12" s="69">
        <v>7722.56</v>
      </c>
      <c r="F12" s="70">
        <v>0.81780790003176962</v>
      </c>
    </row>
    <row r="13" spans="1:6" x14ac:dyDescent="0.3">
      <c r="B13" s="17" t="s">
        <v>17</v>
      </c>
      <c r="C13" s="41">
        <v>10486</v>
      </c>
      <c r="D13" s="41">
        <v>273</v>
      </c>
      <c r="E13" s="69">
        <v>9636.9699999999993</v>
      </c>
      <c r="F13" s="70">
        <v>0.91903204272363148</v>
      </c>
    </row>
    <row r="14" spans="1:6" x14ac:dyDescent="0.3">
      <c r="B14" s="17" t="s">
        <v>15</v>
      </c>
      <c r="C14" s="41">
        <v>10577</v>
      </c>
      <c r="D14" s="41">
        <v>78</v>
      </c>
      <c r="E14" s="69">
        <v>9662.06</v>
      </c>
      <c r="F14" s="70">
        <v>0.91349721092937497</v>
      </c>
    </row>
    <row r="15" spans="1:6" x14ac:dyDescent="0.3">
      <c r="B15" s="17" t="s">
        <v>28</v>
      </c>
      <c r="C15" s="41">
        <v>10780</v>
      </c>
      <c r="D15" s="41">
        <v>471</v>
      </c>
      <c r="E15" s="69">
        <v>5891.0199999999995</v>
      </c>
      <c r="F15" s="70">
        <v>0.54647680890538031</v>
      </c>
    </row>
    <row r="16" spans="1:6" x14ac:dyDescent="0.3">
      <c r="B16" s="17" t="s">
        <v>24</v>
      </c>
      <c r="C16" s="41">
        <v>10927</v>
      </c>
      <c r="D16" s="41">
        <v>480</v>
      </c>
      <c r="E16" s="69">
        <v>8541.4</v>
      </c>
      <c r="F16" s="70">
        <v>0.78167841127482385</v>
      </c>
    </row>
    <row r="17" spans="2:6" x14ac:dyDescent="0.3">
      <c r="B17" s="17" t="s">
        <v>26</v>
      </c>
      <c r="C17" s="41">
        <v>11753</v>
      </c>
      <c r="D17" s="41">
        <v>249</v>
      </c>
      <c r="E17" s="69">
        <v>10358.6</v>
      </c>
      <c r="F17" s="70">
        <v>0.88135795116140558</v>
      </c>
    </row>
    <row r="18" spans="2:6" x14ac:dyDescent="0.3">
      <c r="B18" s="17" t="s">
        <v>21</v>
      </c>
      <c r="C18" s="41">
        <v>12509</v>
      </c>
      <c r="D18" s="41">
        <v>492</v>
      </c>
      <c r="E18" s="69">
        <v>8081</v>
      </c>
      <c r="F18" s="70">
        <v>0.64601486929410823</v>
      </c>
    </row>
    <row r="19" spans="2:6" x14ac:dyDescent="0.3">
      <c r="B19" s="17" t="s">
        <v>18</v>
      </c>
      <c r="C19" s="41">
        <v>12684</v>
      </c>
      <c r="D19" s="41">
        <v>480</v>
      </c>
      <c r="E19" s="69">
        <v>9578.4</v>
      </c>
      <c r="F19" s="70">
        <v>0.75515610217596973</v>
      </c>
    </row>
    <row r="20" spans="2:6" x14ac:dyDescent="0.3">
      <c r="B20" s="17" t="s">
        <v>22</v>
      </c>
      <c r="C20" s="41">
        <v>14294</v>
      </c>
      <c r="D20" s="41">
        <v>234</v>
      </c>
      <c r="E20" s="69">
        <v>12007.82</v>
      </c>
      <c r="F20" s="70">
        <v>0.84006016510423953</v>
      </c>
    </row>
    <row r="21" spans="2:6" x14ac:dyDescent="0.3">
      <c r="B21" s="17" t="s">
        <v>27</v>
      </c>
      <c r="C21" s="41">
        <v>15148</v>
      </c>
      <c r="D21" s="41">
        <v>309</v>
      </c>
      <c r="E21" s="69">
        <v>9978.43</v>
      </c>
      <c r="F21" s="70">
        <v>0.65872920517560074</v>
      </c>
    </row>
    <row r="22" spans="2:6" x14ac:dyDescent="0.3">
      <c r="B22" s="17" t="s">
        <v>33</v>
      </c>
      <c r="C22" s="41">
        <v>16968</v>
      </c>
      <c r="D22" s="41">
        <v>156</v>
      </c>
      <c r="E22" s="69">
        <v>15038.28</v>
      </c>
      <c r="F22" s="70">
        <v>0.88627298444130131</v>
      </c>
    </row>
    <row r="23" spans="2:6" x14ac:dyDescent="0.3">
      <c r="B23" s="17" t="s">
        <v>69</v>
      </c>
      <c r="C23" s="41">
        <v>173530</v>
      </c>
      <c r="D23" s="41">
        <v>5745</v>
      </c>
      <c r="E23" s="69">
        <v>119591.46999999997</v>
      </c>
      <c r="F23" s="70">
        <v>0.68916884688526459</v>
      </c>
    </row>
  </sheetData>
  <conditionalFormatting pivot="1" sqref="F5:F22">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statistics</vt:lpstr>
      <vt:lpstr>Exploratory Data Analysis (EDA)</vt:lpstr>
      <vt:lpstr>Sales by country (with formulas</vt:lpstr>
      <vt:lpstr>Sales by country (with pivots)</vt:lpstr>
      <vt:lpstr>Top 5 products by $ per unit</vt:lpstr>
      <vt:lpstr>Are there any anomalies in the </vt:lpstr>
      <vt:lpstr>Best Sales person by country</vt:lpstr>
      <vt:lpstr>Profits by product (using produ</vt:lpstr>
      <vt:lpstr>Dynamic country-level Sales Rep</vt:lpstr>
      <vt:lpstr>Which products to discontinue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sneha priya</cp:lastModifiedBy>
  <dcterms:created xsi:type="dcterms:W3CDTF">2021-03-14T20:21:32Z</dcterms:created>
  <dcterms:modified xsi:type="dcterms:W3CDTF">2024-06-14T13:54:25Z</dcterms:modified>
</cp:coreProperties>
</file>