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2AFBFC42-1F39-4620-A4A9-590D02529D93}" xr6:coauthVersionLast="47" xr6:coauthVersionMax="47" xr10:uidLastSave="{00000000-0000-0000-0000-000000000000}"/>
  <bookViews>
    <workbookView xWindow="-108" yWindow="-108" windowWidth="23256" windowHeight="12456" activeTab="2" xr2:uid="{EC005094-E244-4C69-B648-5A022437BF30}"/>
  </bookViews>
  <sheets>
    <sheet name="FILTER" sheetId="1" r:id="rId1"/>
    <sheet name="FILTER2" sheetId="2" r:id="rId2"/>
    <sheet name="Problems and Answers" sheetId="3" r:id="rId3"/>
  </sheets>
  <definedNames>
    <definedName name="_xlnm._FilterDatabase" localSheetId="2" hidden="1">'Problems and Answers'!$G$24:$M$123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0" i="3" l="1" a="1"/>
  <c r="O30" i="3" s="1"/>
  <c r="F46" i="3" s="1"/>
  <c r="G37" i="3" a="1"/>
  <c r="G37" i="3" s="1"/>
  <c r="B44" i="3" s="1"/>
  <c r="A31" i="3" a="1"/>
  <c r="H29" i="3" a="1"/>
  <c r="H29" i="3" s="1"/>
  <c r="G29" i="3" a="1"/>
  <c r="G29" i="3" s="1"/>
  <c r="A21" i="3" a="1"/>
  <c r="A21" i="3" s="1"/>
  <c r="A8" i="3" a="1"/>
  <c r="A8" i="3" s="1"/>
  <c r="G18" i="2" a="1"/>
  <c r="G18" i="2" s="1"/>
  <c r="C18" i="2" s="1"/>
  <c r="F18" i="2" a="1"/>
  <c r="F18" i="2" s="1"/>
  <c r="C17" i="2" s="1"/>
  <c r="B7" i="2"/>
  <c r="B6" i="2" a="1"/>
  <c r="B6" i="2" s="1"/>
  <c r="F47" i="3" l="1"/>
  <c r="A51" i="3" s="1" a="1"/>
  <c r="A31" i="3"/>
  <c r="E37" i="3"/>
  <c r="E38" i="3"/>
  <c r="B53" i="1" a="1"/>
  <c r="B53" i="1" s="1"/>
  <c r="B39" i="1" a="1"/>
  <c r="B39" i="1" s="1"/>
  <c r="B34" i="1" a="1"/>
  <c r="B34" i="1" s="1"/>
  <c r="B35" i="1" a="1"/>
  <c r="B35" i="1" s="1"/>
  <c r="B24" i="1" a="1"/>
  <c r="B24" i="1" s="1"/>
  <c r="B15" i="1" a="1"/>
  <c r="B15" i="1" s="1"/>
  <c r="E16" i="1" s="1"/>
  <c r="B6" i="1" a="1"/>
  <c r="B6" i="1" s="1"/>
  <c r="A51" i="3" l="1"/>
  <c r="E98" i="3"/>
  <c r="D98" i="3"/>
  <c r="D99" i="3"/>
  <c r="E9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<sst xmlns="http://schemas.openxmlformats.org/spreadsheetml/2006/main" count="768" uniqueCount="93">
  <si>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</si>
  <si>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</si>
  <si>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</si>
  <si>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</si>
  <si>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</si>
  <si>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</si>
  <si>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</si>
  <si>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</si>
  <si>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</si>
  <si>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</si>
  <si>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</si>
  <si>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</si>
  <si>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</si>
  <si>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</si>
  <si>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</si>
  <si>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</si>
  <si>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</si>
  <si>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</si>
  <si>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</si>
  <si>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</si>
  <si>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</si>
  <si>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</si>
  <si>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</si>
  <si>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</si>
  <si>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</si>
  <si>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</si>
  <si>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</si>
  <si>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</si>
  <si>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</si>
  <si>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</si>
  <si>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</si>
  <si>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</si>
  <si>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</si>
  <si>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</si>
  <si>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</si>
  <si>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USA</t>
  </si>
  <si>
    <t>Choco Coated Almonds</t>
  </si>
  <si>
    <t>Almond Choco</t>
  </si>
  <si>
    <t>Carla Molina</t>
  </si>
  <si>
    <t>Canada</t>
  </si>
  <si>
    <t>Drinking Coco</t>
  </si>
  <si>
    <t>UK</t>
  </si>
  <si>
    <t>White Choc</t>
  </si>
  <si>
    <t>Peanut Butter Cubes</t>
  </si>
  <si>
    <t>Australia</t>
  </si>
  <si>
    <t>Smooth Sliky Salty</t>
  </si>
  <si>
    <t>After Nines</t>
  </si>
  <si>
    <t>50% Dark Bites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</si>
  <si>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</si>
  <si>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</si>
  <si>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</si>
  <si>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</si>
  <si>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</si>
  <si>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</si>
  <si>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</si>
  <si>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</si>
  <si>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</si>
  <si>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</si>
  <si>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</si>
  <si>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</si>
  <si>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</si>
  <si>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</si>
  <si>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Names</t>
  </si>
  <si>
    <t>Count</t>
  </si>
  <si>
    <t xml:space="preserve">Using and condtion(*) return multiple </t>
  </si>
  <si>
    <t>Filter of female staffs</t>
  </si>
  <si>
    <t>Using or condition(+) return multiple</t>
  </si>
  <si>
    <t>Date joined</t>
  </si>
  <si>
    <t>Salary below</t>
  </si>
  <si>
    <t>using not condition(&lt;&gt;) return multiple</t>
  </si>
  <si>
    <t>Country is not</t>
  </si>
  <si>
    <t>Total Amount</t>
  </si>
  <si>
    <t>SUMIFS option</t>
  </si>
  <si>
    <t>Complex condition</t>
  </si>
  <si>
    <t>Sales from</t>
  </si>
  <si>
    <t>Amount above</t>
  </si>
  <si>
    <t>Total  Units</t>
  </si>
  <si>
    <t>Amounts</t>
  </si>
  <si>
    <t>1.Print all of the people names in either science or website department</t>
  </si>
  <si>
    <t>Using or condition</t>
  </si>
  <si>
    <t>2.How many of the people joined in the first 3 months of 2018 and 2019</t>
  </si>
  <si>
    <t>Year of joined</t>
  </si>
  <si>
    <t>Months</t>
  </si>
  <si>
    <t>3.Print all data of 50% dark bites sold in New Zealand</t>
  </si>
  <si>
    <t>Country</t>
  </si>
  <si>
    <t>Total Units</t>
  </si>
  <si>
    <t>4.What is the total amount where country is neither India or Australia</t>
  </si>
  <si>
    <t xml:space="preserve">Country </t>
  </si>
  <si>
    <t>5.Print data for all sales from other people where the amount is &gt; average sales of Gunar Cockshoot</t>
  </si>
  <si>
    <t>Average Amount</t>
  </si>
  <si>
    <t>Toal Amount</t>
  </si>
  <si>
    <t>Total Average</t>
  </si>
  <si>
    <t>Gunar cockshoot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</si>
</sst>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8" formatCode="[$$-409]#,##0"/>
    <numFmt numFmtId="169" formatCode="[$$-540A]#,##0"/>
    <numFmt numFmtId="170" formatCode="[$$-409]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2" xfId="0" applyBorder="1"/>
    <xf numFmtId="14" fontId="0" fillId="0" borderId="0" xfId="0" applyNumberFormat="1"/>
    <xf numFmtId="0" fontId="0" fillId="6" borderId="3" xfId="0" applyFont="1" applyFill="1" applyBorder="1"/>
    <xf numFmtId="0" fontId="0" fillId="6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6" borderId="5" xfId="0" applyFont="1" applyFill="1" applyBorder="1"/>
    <xf numFmtId="0" fontId="0" fillId="0" borderId="5" xfId="0" applyFont="1" applyBorder="1"/>
    <xf numFmtId="0" fontId="0" fillId="7" borderId="0" xfId="0" applyFill="1"/>
    <xf numFmtId="0" fontId="0" fillId="5" borderId="0" xfId="0" applyFill="1"/>
    <xf numFmtId="14" fontId="0" fillId="2" borderId="1" xfId="0" applyNumberFormat="1" applyFill="1" applyBorder="1"/>
    <xf numFmtId="14" fontId="0" fillId="0" borderId="1" xfId="0" applyNumberFormat="1" applyBorder="1"/>
    <xf numFmtId="0" fontId="0" fillId="7" borderId="1" xfId="0" applyFill="1" applyBorder="1"/>
    <xf numFmtId="168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6" xfId="0" applyFill="1" applyBorder="1"/>
    <xf numFmtId="0" fontId="0" fillId="3" borderId="7" xfId="0" applyFill="1" applyBorder="1"/>
    <xf numFmtId="15" fontId="0" fillId="5" borderId="1" xfId="0" applyNumberFormat="1" applyFill="1" applyBorder="1"/>
    <xf numFmtId="168" fontId="0" fillId="8" borderId="1" xfId="0" applyNumberFormat="1" applyFill="1" applyBorder="1"/>
    <xf numFmtId="0" fontId="0" fillId="3" borderId="1" xfId="0" applyFill="1" applyBorder="1"/>
    <xf numFmtId="0" fontId="0" fillId="3" borderId="9" xfId="0" applyFill="1" applyBorder="1" applyAlignment="1"/>
    <xf numFmtId="169" fontId="0" fillId="0" borderId="1" xfId="0" applyNumberFormat="1" applyBorder="1"/>
    <xf numFmtId="0" fontId="0" fillId="0" borderId="10" xfId="0" applyBorder="1"/>
    <xf numFmtId="0" fontId="0" fillId="8" borderId="0" xfId="0" applyFill="1"/>
    <xf numFmtId="1" fontId="0" fillId="8" borderId="1" xfId="0" applyNumberFormat="1" applyFill="1" applyBorder="1"/>
    <xf numFmtId="0" fontId="0" fillId="7" borderId="8" xfId="0" applyFill="1" applyBorder="1"/>
    <xf numFmtId="0" fontId="0" fillId="8" borderId="8" xfId="0" applyFill="1" applyBorder="1"/>
    <xf numFmtId="164" fontId="0" fillId="6" borderId="4" xfId="0" applyNumberFormat="1" applyFont="1" applyFill="1" applyBorder="1"/>
    <xf numFmtId="164" fontId="0" fillId="0" borderId="4" xfId="0" applyNumberFormat="1" applyFont="1" applyBorder="1"/>
    <xf numFmtId="0" fontId="1" fillId="5" borderId="0" xfId="0" applyFont="1" applyFill="1"/>
    <xf numFmtId="0" fontId="0" fillId="9" borderId="1" xfId="0" applyFill="1" applyBorder="1"/>
    <xf numFmtId="169" fontId="0" fillId="2" borderId="1" xfId="0" applyNumberFormat="1" applyFill="1" applyBorder="1"/>
    <xf numFmtId="0" fontId="0" fillId="10" borderId="1" xfId="0" applyFill="1" applyBorder="1"/>
    <xf numFmtId="170" fontId="0" fillId="8" borderId="1" xfId="0" applyNumberFormat="1" applyFill="1" applyBorder="1"/>
    <xf numFmtId="0" fontId="0" fillId="11" borderId="1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5">
    <dxf>
      <numFmt numFmtId="164" formatCode="&quot;$&quot;#,##0_);[Red]\(&quot;$&quot;#,##0\)"/>
    </dxf>
    <dxf>
      <numFmt numFmtId="165" formatCode="d\-mmm\-yy"/>
    </dxf>
    <dxf>
      <numFmt numFmtId="164" formatCode="&quot;$&quot;#,##0_);[Red]\(&quot;$&quot;#,##0\)"/>
    </dxf>
    <dxf>
      <numFmt numFmtId="164" formatCode="&quot;$&quot;#,##0_);[Red]\(&quot;$&quot;#,##0\)"/>
    </dxf>
    <dxf>
      <numFmt numFmtId="165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C8C21-1659-4799-8247-66F8D86A2B40}" name="staff" displayName="staff" ref="P6:T22" totalsRowShown="0">
  <tableColumns count="5">
    <tableColumn id="1" xr3:uid="{09480F4D-B270-4D16-A8D1-903417EDB1C4}" name="Name"/>
    <tableColumn id="2" xr3:uid="{11FDCF46-A4D1-4B0F-AFF9-CEA864CDB59E}" name="Gender"/>
    <tableColumn id="3" xr3:uid="{1B5AB726-9FBE-4C20-BF65-981E3CDCF5F0}" name="Department"/>
    <tableColumn id="4" xr3:uid="{54D598C3-9462-4EF5-AE97-18DCCB80ABD7}" name="Date Joined" dataDxfId="4"/>
    <tableColumn id="5" xr3:uid="{17FAC724-7C3E-4835-897B-43573837E973}" name="Salary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41DE06-B3A1-4F35-B478-EAD097EB11B0}" name="sales" displayName="sales" ref="Q5:U105" totalsRowShown="0">
  <tableColumns count="5">
    <tableColumn id="1" xr3:uid="{556B0AAA-9768-4537-A815-07BB05127202}" name="Sales Person"/>
    <tableColumn id="2" xr3:uid="{C798894D-51F0-40FF-92C9-D6095F0C9FB7}" name="Geography"/>
    <tableColumn id="3" xr3:uid="{CA59A67B-587A-4A04-AD27-996CA49B3A29}" name="Product"/>
    <tableColumn id="4" xr3:uid="{0FFFF2E1-81B8-4ED7-B4D7-B9FFEF077BF3}" name="Amount" dataDxfId="2"/>
    <tableColumn id="5" xr3:uid="{991FDA0B-5D09-489F-B1EC-262B56528E6A}" name="Uni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420DB-7B2F-4FCF-A7E2-AAC4C3EC17C0}" name="staff4" displayName="staff4" ref="I4:M20" totalsRowShown="0">
  <tableColumns count="5">
    <tableColumn id="1" xr3:uid="{A39B7A56-0D7E-4496-89D5-38BAA57725E7}" name="Name"/>
    <tableColumn id="2" xr3:uid="{8EF14117-A4B5-4A6F-B98A-96468D4C6C95}" name="Gender"/>
    <tableColumn id="3" xr3:uid="{3AC2927B-B1DD-446A-8F03-54DFA99FE8A9}" name="Department"/>
    <tableColumn id="4" xr3:uid="{D64FFC1D-984F-453C-8FC3-7B9628A90DCD}" name="Date Joined" dataDxfId="1"/>
    <tableColumn id="5" xr3:uid="{65DA0A6E-A661-41AF-A8CB-716413EBB536}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2978-46F3-489C-8167-E768E56C238F}">
  <dimension ref="B5:T62"/>
  <sheetViews>
    <sheetView topLeftCell="A36" workbookViewId="0">
      <selection activeCell="B53" sqref="B53"/>
    </sheetView>
  </sheetViews>
  <sheetFormatPr defaultRowHeight="14.4" x14ac:dyDescent="0.3"/>
  <cols>
    <col min="2" max="2" width="32.109375" bestFit="1" customWidth="1"/>
    <col min="4" max="4" width="13.109375" bestFit="1" customWidth="1"/>
    <col min="5" max="5" width="11.88671875" bestFit="1" customWidth="1"/>
    <col min="16" max="16" width="18.21875" bestFit="1" customWidth="1"/>
    <col min="17" max="17" width="7.109375" bestFit="1" customWidth="1"/>
    <col min="19" max="19" width="10.77734375" bestFit="1" customWidth="1"/>
    <col min="20" max="20" width="9.44140625" bestFit="1" customWidth="1"/>
  </cols>
  <sheetData>
    <row r="5" spans="2:20" x14ac:dyDescent="0.3">
      <c r="B5" s="5" t="s">
        <v>65</v>
      </c>
    </row>
    <row r="6" spans="2:20" x14ac:dyDescent="0.3">
      <c r="B6" s="4" t="str" cm="1">
        <f t="array" ref="B6:F12">_xlfn._xlws.FILTER(staff[], staff[Gender]="Female")</f>
        <v>Barr Faughny</v>
      </c>
      <c r="C6" s="4" t="str">
        <v>Female</v>
      </c>
      <c r="D6" s="4" t="str">
        <v>Procurement</v>
      </c>
      <c r="E6" s="4">
        <v>43744</v>
      </c>
      <c r="F6" s="4">
        <v>75000</v>
      </c>
      <c r="P6" t="s">
        <v>0</v>
      </c>
      <c r="Q6" t="s">
        <v>1</v>
      </c>
      <c r="R6" t="s">
        <v>2</v>
      </c>
      <c r="S6" t="s">
        <v>3</v>
      </c>
      <c r="T6" s="1" t="s">
        <v>4</v>
      </c>
    </row>
    <row r="7" spans="2:20" x14ac:dyDescent="0.3">
      <c r="B7" s="4" t="str">
        <v>Brien Boise</v>
      </c>
      <c r="C7" s="4" t="str">
        <v>Female</v>
      </c>
      <c r="D7" s="4" t="str">
        <v>Website</v>
      </c>
      <c r="E7" s="4">
        <v>43628</v>
      </c>
      <c r="F7" s="4">
        <v>58100</v>
      </c>
      <c r="P7" t="s">
        <v>5</v>
      </c>
      <c r="Q7" t="s">
        <v>6</v>
      </c>
      <c r="R7" t="s">
        <v>7</v>
      </c>
      <c r="S7" s="2">
        <v>43744</v>
      </c>
      <c r="T7" s="3">
        <v>75000</v>
      </c>
    </row>
    <row r="8" spans="2:20" x14ac:dyDescent="0.3">
      <c r="B8" s="4" t="str">
        <v>Dotty Strutley</v>
      </c>
      <c r="C8" s="4" t="str">
        <v>Female</v>
      </c>
      <c r="D8" s="4" t="str">
        <v>Website</v>
      </c>
      <c r="E8" s="4">
        <v>43110</v>
      </c>
      <c r="F8" s="4">
        <v>41980</v>
      </c>
      <c r="P8" t="s">
        <v>8</v>
      </c>
      <c r="Q8" t="s">
        <v>9</v>
      </c>
      <c r="R8" t="s">
        <v>10</v>
      </c>
      <c r="S8" s="2">
        <v>43601</v>
      </c>
      <c r="T8" s="3">
        <v>90700</v>
      </c>
    </row>
    <row r="9" spans="2:20" x14ac:dyDescent="0.3">
      <c r="B9" s="4" t="str">
        <v>Marney O'Breen</v>
      </c>
      <c r="C9" s="4" t="str">
        <v>Female</v>
      </c>
      <c r="D9" s="4" t="str">
        <v>Finance</v>
      </c>
      <c r="E9" s="4">
        <v>43282</v>
      </c>
      <c r="F9" s="4">
        <v>65920</v>
      </c>
      <c r="P9" t="s">
        <v>11</v>
      </c>
      <c r="Q9" t="s">
        <v>9</v>
      </c>
      <c r="R9" t="s">
        <v>10</v>
      </c>
      <c r="S9" s="2">
        <v>43476</v>
      </c>
      <c r="T9" s="3">
        <v>48950</v>
      </c>
    </row>
    <row r="10" spans="2:20" x14ac:dyDescent="0.3">
      <c r="B10" s="4" t="str">
        <v>Rafaelita Blaksland</v>
      </c>
      <c r="C10" s="4" t="str">
        <v>Female</v>
      </c>
      <c r="D10" s="4" t="str">
        <v>Sales</v>
      </c>
      <c r="E10" s="4">
        <v>43342</v>
      </c>
      <c r="F10" s="4">
        <v>109160</v>
      </c>
      <c r="P10" t="s">
        <v>12</v>
      </c>
      <c r="Q10" t="s">
        <v>9</v>
      </c>
      <c r="R10" t="s">
        <v>13</v>
      </c>
      <c r="S10" s="2">
        <v>43351</v>
      </c>
      <c r="T10" s="3">
        <v>74550</v>
      </c>
    </row>
    <row r="11" spans="2:20" x14ac:dyDescent="0.3">
      <c r="B11" s="4" t="str">
        <v>Beverie Moffet</v>
      </c>
      <c r="C11" s="4" t="str">
        <v>Female</v>
      </c>
      <c r="D11" s="4" t="str">
        <v>Finance</v>
      </c>
      <c r="E11" s="4">
        <v>43151</v>
      </c>
      <c r="F11" s="4">
        <v>75970</v>
      </c>
      <c r="P11" t="s">
        <v>14</v>
      </c>
      <c r="Q11" t="s">
        <v>9</v>
      </c>
      <c r="R11" t="s">
        <v>15</v>
      </c>
      <c r="S11" s="2">
        <v>43560</v>
      </c>
      <c r="T11" s="3">
        <v>59810</v>
      </c>
    </row>
    <row r="12" spans="2:20" x14ac:dyDescent="0.3">
      <c r="B12" s="4" t="str">
        <v>Oby Sorrel</v>
      </c>
      <c r="C12" s="4" t="str">
        <v>Female</v>
      </c>
      <c r="D12" s="4" t="str">
        <v>Finance</v>
      </c>
      <c r="E12" s="4">
        <v>43618</v>
      </c>
      <c r="F12" s="4">
        <v>58940</v>
      </c>
      <c r="P12" t="s">
        <v>16</v>
      </c>
      <c r="Q12" t="s">
        <v>9</v>
      </c>
      <c r="R12" t="s">
        <v>10</v>
      </c>
      <c r="S12" s="2">
        <v>43424</v>
      </c>
      <c r="T12" s="3">
        <v>107700</v>
      </c>
    </row>
    <row r="13" spans="2:20" x14ac:dyDescent="0.3">
      <c r="P13" t="s">
        <v>17</v>
      </c>
      <c r="Q13" t="s">
        <v>9</v>
      </c>
      <c r="R13" t="s">
        <v>10</v>
      </c>
      <c r="S13" s="2">
        <v>43303</v>
      </c>
      <c r="T13" s="3">
        <v>88050</v>
      </c>
    </row>
    <row r="14" spans="2:20" x14ac:dyDescent="0.3">
      <c r="B14" s="5" t="s">
        <v>62</v>
      </c>
      <c r="P14" t="s">
        <v>18</v>
      </c>
      <c r="Q14" t="s">
        <v>9</v>
      </c>
      <c r="R14" t="s">
        <v>10</v>
      </c>
      <c r="S14" s="2">
        <v>43238</v>
      </c>
      <c r="T14" s="3">
        <v>69120</v>
      </c>
    </row>
    <row r="15" spans="2:20" x14ac:dyDescent="0.3">
      <c r="B15" s="4" t="str" cm="1">
        <f t="array" ref="B15:B21">_xlfn._xlws.FILTER(staff[Name],staff[Gender]=E15)</f>
        <v>Barr Faughny</v>
      </c>
      <c r="D15" s="18" t="s">
        <v>1</v>
      </c>
      <c r="E15" s="22" t="s">
        <v>6</v>
      </c>
      <c r="P15" t="s">
        <v>19</v>
      </c>
      <c r="Q15" t="s">
        <v>6</v>
      </c>
      <c r="R15" t="s">
        <v>10</v>
      </c>
      <c r="S15" s="2">
        <v>43628</v>
      </c>
      <c r="T15" s="3">
        <v>58100</v>
      </c>
    </row>
    <row r="16" spans="2:20" x14ac:dyDescent="0.3">
      <c r="B16" s="4" t="str">
        <v>Brien Boise</v>
      </c>
      <c r="D16" s="18" t="s">
        <v>63</v>
      </c>
      <c r="E16" s="20">
        <f>COUNTA(_xlfn.ANCHORARRAY(B15))</f>
        <v>7</v>
      </c>
      <c r="P16" t="s">
        <v>20</v>
      </c>
      <c r="Q16" t="s">
        <v>9</v>
      </c>
      <c r="R16" t="s">
        <v>15</v>
      </c>
      <c r="S16" s="2">
        <v>43355</v>
      </c>
      <c r="T16" s="3">
        <v>67910</v>
      </c>
    </row>
    <row r="17" spans="2:20" x14ac:dyDescent="0.3">
      <c r="B17" s="4" t="str">
        <v>Dotty Strutley</v>
      </c>
      <c r="P17" t="s">
        <v>21</v>
      </c>
      <c r="Q17" t="s">
        <v>9</v>
      </c>
      <c r="R17" t="s">
        <v>15</v>
      </c>
      <c r="S17" s="2">
        <v>43007</v>
      </c>
      <c r="T17" s="3">
        <v>48170</v>
      </c>
    </row>
    <row r="18" spans="2:20" x14ac:dyDescent="0.3">
      <c r="B18" s="4" t="str">
        <v>Marney O'Breen</v>
      </c>
      <c r="P18" t="s">
        <v>22</v>
      </c>
      <c r="Q18" t="s">
        <v>6</v>
      </c>
      <c r="R18" t="s">
        <v>10</v>
      </c>
      <c r="S18" s="2">
        <v>43110</v>
      </c>
      <c r="T18" s="3">
        <v>41980</v>
      </c>
    </row>
    <row r="19" spans="2:20" x14ac:dyDescent="0.3">
      <c r="B19" s="4" t="str">
        <v>Rafaelita Blaksland</v>
      </c>
      <c r="P19" t="s">
        <v>23</v>
      </c>
      <c r="Q19" t="s">
        <v>6</v>
      </c>
      <c r="R19" t="s">
        <v>15</v>
      </c>
      <c r="S19" s="2">
        <v>43282</v>
      </c>
      <c r="T19" s="3">
        <v>65920</v>
      </c>
    </row>
    <row r="20" spans="2:20" x14ac:dyDescent="0.3">
      <c r="B20" s="4" t="str">
        <v>Beverie Moffet</v>
      </c>
      <c r="P20" t="s">
        <v>24</v>
      </c>
      <c r="Q20" t="s">
        <v>6</v>
      </c>
      <c r="R20" t="s">
        <v>13</v>
      </c>
      <c r="S20" s="2">
        <v>43342</v>
      </c>
      <c r="T20" s="3">
        <v>109160</v>
      </c>
    </row>
    <row r="21" spans="2:20" x14ac:dyDescent="0.3">
      <c r="B21" s="4" t="str">
        <v>Oby Sorrel</v>
      </c>
      <c r="P21" t="s">
        <v>25</v>
      </c>
      <c r="Q21" t="s">
        <v>6</v>
      </c>
      <c r="R21" t="s">
        <v>15</v>
      </c>
      <c r="S21" s="2">
        <v>43151</v>
      </c>
      <c r="T21" s="3">
        <v>75970</v>
      </c>
    </row>
    <row r="22" spans="2:20" x14ac:dyDescent="0.3">
      <c r="C22" s="6"/>
      <c r="D22" s="6"/>
      <c r="P22" t="s">
        <v>26</v>
      </c>
      <c r="Q22" t="s">
        <v>6</v>
      </c>
      <c r="R22" t="s">
        <v>15</v>
      </c>
      <c r="S22" s="2">
        <v>43618</v>
      </c>
      <c r="T22" s="3">
        <v>58940</v>
      </c>
    </row>
    <row r="23" spans="2:20" x14ac:dyDescent="0.3">
      <c r="B23" s="5" t="s">
        <v>64</v>
      </c>
      <c r="C23" s="23"/>
      <c r="D23" s="24"/>
    </row>
    <row r="24" spans="2:20" x14ac:dyDescent="0.3">
      <c r="B24" s="4" t="str" cm="1">
        <f t="array" ref="B24:F28">_xlfn._xlws.FILTER(staff[],(staff[Department]="Website")*(staff[Gender]="Male"))</f>
        <v>Dennison Crosswaite</v>
      </c>
      <c r="C24" s="4" t="str">
        <v>Male</v>
      </c>
      <c r="D24" s="4" t="str">
        <v>Website</v>
      </c>
      <c r="E24" s="4">
        <v>43601</v>
      </c>
      <c r="F24" s="4">
        <v>90700</v>
      </c>
    </row>
    <row r="25" spans="2:20" x14ac:dyDescent="0.3">
      <c r="B25" s="4" t="str">
        <v>Gunar Cockshoot</v>
      </c>
      <c r="C25" s="4" t="str">
        <v>Male</v>
      </c>
      <c r="D25" s="4" t="str">
        <v>Website</v>
      </c>
      <c r="E25" s="4">
        <v>43476</v>
      </c>
      <c r="F25" s="4">
        <v>48950</v>
      </c>
    </row>
    <row r="26" spans="2:20" x14ac:dyDescent="0.3">
      <c r="B26" s="4" t="str">
        <v>Kaine Padly</v>
      </c>
      <c r="C26" s="4" t="str">
        <v>Male</v>
      </c>
      <c r="D26" s="4" t="str">
        <v>Website</v>
      </c>
      <c r="E26" s="4">
        <v>43424</v>
      </c>
      <c r="F26" s="4">
        <v>107700</v>
      </c>
    </row>
    <row r="27" spans="2:20" x14ac:dyDescent="0.3">
      <c r="B27" s="4" t="str">
        <v>Ches Bonnell</v>
      </c>
      <c r="C27" s="4" t="str">
        <v>Male</v>
      </c>
      <c r="D27" s="4" t="str">
        <v>Website</v>
      </c>
      <c r="E27" s="4">
        <v>43303</v>
      </c>
      <c r="F27" s="4">
        <v>88050</v>
      </c>
    </row>
    <row r="28" spans="2:20" x14ac:dyDescent="0.3">
      <c r="B28" s="4" t="str">
        <v>Andria Kimpton</v>
      </c>
      <c r="C28" s="4" t="str">
        <v>Male</v>
      </c>
      <c r="D28" s="4" t="str">
        <v>Website</v>
      </c>
      <c r="E28" s="4">
        <v>43238</v>
      </c>
      <c r="F28" s="4">
        <v>69120</v>
      </c>
    </row>
    <row r="31" spans="2:20" x14ac:dyDescent="0.3">
      <c r="D31" s="18" t="s">
        <v>2</v>
      </c>
      <c r="E31" s="22" t="s">
        <v>10</v>
      </c>
    </row>
    <row r="32" spans="2:20" x14ac:dyDescent="0.3">
      <c r="D32" s="18" t="s">
        <v>4</v>
      </c>
      <c r="E32" s="20">
        <v>90000</v>
      </c>
    </row>
    <row r="34" spans="2:6" x14ac:dyDescent="0.3">
      <c r="B34" s="20" t="str" cm="1">
        <f t="array" ref="B34:F34">staff[#Headers]</f>
        <v>Name</v>
      </c>
      <c r="C34" s="20" t="str">
        <v>Gender</v>
      </c>
      <c r="D34" s="20" t="str">
        <v>Department</v>
      </c>
      <c r="E34" s="20" t="str">
        <v>Date Joined</v>
      </c>
      <c r="F34" s="20" t="str">
        <v>Salary</v>
      </c>
    </row>
    <row r="35" spans="2:6" x14ac:dyDescent="0.3">
      <c r="B35" s="4" t="str" cm="1">
        <f t="array" ref="B35:F36">_xlfn._xlws.FILTER(staff[],(staff[Department]=E31)*(staff[Salary]&gt;E32))</f>
        <v>Dennison Crosswaite</v>
      </c>
      <c r="C35" s="4" t="str">
        <v>Male</v>
      </c>
      <c r="D35" s="4" t="str">
        <v>Website</v>
      </c>
      <c r="E35" s="4">
        <v>43601</v>
      </c>
      <c r="F35" s="4">
        <v>90700</v>
      </c>
    </row>
    <row r="36" spans="2:6" x14ac:dyDescent="0.3">
      <c r="B36" s="4" t="str">
        <v>Kaine Padly</v>
      </c>
      <c r="C36" s="4" t="str">
        <v>Male</v>
      </c>
      <c r="D36" s="4" t="str">
        <v>Website</v>
      </c>
      <c r="E36" s="4">
        <v>43424</v>
      </c>
      <c r="F36" s="4">
        <v>107700</v>
      </c>
    </row>
    <row r="38" spans="2:6" x14ac:dyDescent="0.3">
      <c r="B38" s="5" t="s">
        <v>66</v>
      </c>
    </row>
    <row r="39" spans="2:6" x14ac:dyDescent="0.3">
      <c r="B39" s="4" t="str" cm="1">
        <f t="array" ref="B39:F46">_xlfn._xlws.FILTER(staff[],(staff[Department]=E31)+(staff[Salary]&gt;E32))</f>
        <v>Dennison Crosswaite</v>
      </c>
      <c r="C39" s="4" t="str">
        <v>Male</v>
      </c>
      <c r="D39" s="4" t="str">
        <v>Website</v>
      </c>
      <c r="E39" s="4">
        <v>43601</v>
      </c>
      <c r="F39" s="4">
        <v>90700</v>
      </c>
    </row>
    <row r="40" spans="2:6" x14ac:dyDescent="0.3">
      <c r="B40" s="4" t="str">
        <v>Gunar Cockshoot</v>
      </c>
      <c r="C40" s="4" t="str">
        <v>Male</v>
      </c>
      <c r="D40" s="4" t="str">
        <v>Website</v>
      </c>
      <c r="E40" s="4">
        <v>43476</v>
      </c>
      <c r="F40" s="4">
        <v>48950</v>
      </c>
    </row>
    <row r="41" spans="2:6" x14ac:dyDescent="0.3">
      <c r="B41" s="4" t="str">
        <v>Kaine Padly</v>
      </c>
      <c r="C41" s="4" t="str">
        <v>Male</v>
      </c>
      <c r="D41" s="4" t="str">
        <v>Website</v>
      </c>
      <c r="E41" s="4">
        <v>43424</v>
      </c>
      <c r="F41" s="4">
        <v>107700</v>
      </c>
    </row>
    <row r="42" spans="2:6" x14ac:dyDescent="0.3">
      <c r="B42" s="4" t="str">
        <v>Ches Bonnell</v>
      </c>
      <c r="C42" s="4" t="str">
        <v>Male</v>
      </c>
      <c r="D42" s="4" t="str">
        <v>Website</v>
      </c>
      <c r="E42" s="4">
        <v>43303</v>
      </c>
      <c r="F42" s="4">
        <v>88050</v>
      </c>
    </row>
    <row r="43" spans="2:6" x14ac:dyDescent="0.3">
      <c r="B43" s="4" t="str">
        <v>Andria Kimpton</v>
      </c>
      <c r="C43" s="4" t="str">
        <v>Male</v>
      </c>
      <c r="D43" s="4" t="str">
        <v>Website</v>
      </c>
      <c r="E43" s="4">
        <v>43238</v>
      </c>
      <c r="F43" s="4">
        <v>69120</v>
      </c>
    </row>
    <row r="44" spans="2:6" x14ac:dyDescent="0.3">
      <c r="B44" s="4" t="str">
        <v>Brien Boise</v>
      </c>
      <c r="C44" s="4" t="str">
        <v>Female</v>
      </c>
      <c r="D44" s="4" t="str">
        <v>Website</v>
      </c>
      <c r="E44" s="4">
        <v>43628</v>
      </c>
      <c r="F44" s="4">
        <v>58100</v>
      </c>
    </row>
    <row r="45" spans="2:6" x14ac:dyDescent="0.3">
      <c r="B45" s="4" t="str">
        <v>Dotty Strutley</v>
      </c>
      <c r="C45" s="4" t="str">
        <v>Female</v>
      </c>
      <c r="D45" s="4" t="str">
        <v>Website</v>
      </c>
      <c r="E45" s="4">
        <v>43110</v>
      </c>
      <c r="F45" s="4">
        <v>41980</v>
      </c>
    </row>
    <row r="46" spans="2:6" x14ac:dyDescent="0.3">
      <c r="B46" s="4" t="str">
        <v>Rafaelita Blaksland</v>
      </c>
      <c r="C46" s="4" t="str">
        <v>Female</v>
      </c>
      <c r="D46" s="4" t="str">
        <v>Sales</v>
      </c>
      <c r="E46" s="4">
        <v>43342</v>
      </c>
      <c r="F46" s="4">
        <v>109160</v>
      </c>
    </row>
    <row r="49" spans="2:6" x14ac:dyDescent="0.3">
      <c r="D49" s="18" t="s">
        <v>67</v>
      </c>
      <c r="E49" s="25">
        <v>43466</v>
      </c>
    </row>
    <row r="50" spans="2:6" x14ac:dyDescent="0.3">
      <c r="D50" s="18" t="s">
        <v>68</v>
      </c>
      <c r="E50" s="20">
        <v>65000</v>
      </c>
    </row>
    <row r="53" spans="2:6" x14ac:dyDescent="0.3">
      <c r="B53" s="4" t="str" cm="1">
        <f t="array" ref="B53:F60">_xlfn._xlws.FILTER(staff[],(staff[Date Joined]&gt;E49)+(staff[Salary]&lt;E50))</f>
        <v>Barr Faughny</v>
      </c>
      <c r="C53" s="4" t="str">
        <v>Female</v>
      </c>
      <c r="D53" s="4" t="str">
        <v>Procurement</v>
      </c>
      <c r="E53" s="17">
        <v>43744</v>
      </c>
      <c r="F53" s="4">
        <v>75000</v>
      </c>
    </row>
    <row r="54" spans="2:6" x14ac:dyDescent="0.3">
      <c r="B54" s="4" t="str">
        <v>Dennison Crosswaite</v>
      </c>
      <c r="C54" s="4" t="str">
        <v>Male</v>
      </c>
      <c r="D54" s="4" t="str">
        <v>Website</v>
      </c>
      <c r="E54" s="17">
        <v>43601</v>
      </c>
      <c r="F54" s="4">
        <v>90700</v>
      </c>
    </row>
    <row r="55" spans="2:6" x14ac:dyDescent="0.3">
      <c r="B55" s="4" t="str">
        <v>Gunar Cockshoot</v>
      </c>
      <c r="C55" s="4" t="str">
        <v>Male</v>
      </c>
      <c r="D55" s="4" t="str">
        <v>Website</v>
      </c>
      <c r="E55" s="17">
        <v>43476</v>
      </c>
      <c r="F55" s="4">
        <v>48950</v>
      </c>
    </row>
    <row r="56" spans="2:6" x14ac:dyDescent="0.3">
      <c r="B56" s="4" t="str">
        <v>Curtice Advani</v>
      </c>
      <c r="C56" s="4" t="str">
        <v>Male</v>
      </c>
      <c r="D56" s="4" t="str">
        <v>Finance</v>
      </c>
      <c r="E56" s="17">
        <v>43560</v>
      </c>
      <c r="F56" s="4">
        <v>59810</v>
      </c>
    </row>
    <row r="57" spans="2:6" x14ac:dyDescent="0.3">
      <c r="B57" s="4" t="str">
        <v>Brien Boise</v>
      </c>
      <c r="C57" s="4" t="str">
        <v>Female</v>
      </c>
      <c r="D57" s="4" t="str">
        <v>Website</v>
      </c>
      <c r="E57" s="17">
        <v>43628</v>
      </c>
      <c r="F57" s="4">
        <v>58100</v>
      </c>
    </row>
    <row r="58" spans="2:6" x14ac:dyDescent="0.3">
      <c r="B58" s="4" t="str">
        <v>Jan Morforth</v>
      </c>
      <c r="C58" s="4" t="str">
        <v>Male</v>
      </c>
      <c r="D58" s="4" t="str">
        <v>Finance</v>
      </c>
      <c r="E58" s="17">
        <v>43007</v>
      </c>
      <c r="F58" s="4">
        <v>48170</v>
      </c>
    </row>
    <row r="59" spans="2:6" x14ac:dyDescent="0.3">
      <c r="B59" s="4" t="str">
        <v>Dotty Strutley</v>
      </c>
      <c r="C59" s="4" t="str">
        <v>Female</v>
      </c>
      <c r="D59" s="4" t="str">
        <v>Website</v>
      </c>
      <c r="E59" s="17">
        <v>43110</v>
      </c>
      <c r="F59" s="4">
        <v>41980</v>
      </c>
    </row>
    <row r="60" spans="2:6" x14ac:dyDescent="0.3">
      <c r="B60" s="4" t="str">
        <v>Oby Sorrel</v>
      </c>
      <c r="C60" s="4" t="str">
        <v>Female</v>
      </c>
      <c r="D60" s="4" t="str">
        <v>Finance</v>
      </c>
      <c r="E60" s="17">
        <v>43618</v>
      </c>
      <c r="F60" s="4">
        <v>58940</v>
      </c>
    </row>
    <row r="61" spans="2:6" x14ac:dyDescent="0.3">
      <c r="E61" s="7"/>
    </row>
    <row r="62" spans="2:6" x14ac:dyDescent="0.3">
      <c r="E62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22F6-DB76-4F40-A08C-EE34BA955D01}">
  <dimension ref="A2:U105"/>
  <sheetViews>
    <sheetView topLeftCell="A12" workbookViewId="0">
      <selection activeCell="R20" sqref="Q6:U105"/>
    </sheetView>
  </sheetViews>
  <sheetFormatPr defaultRowHeight="14.4" x14ac:dyDescent="0.3"/>
  <cols>
    <col min="1" max="1" width="32.5546875" bestFit="1" customWidth="1"/>
    <col min="2" max="2" width="12.109375" bestFit="1" customWidth="1"/>
    <col min="3" max="3" width="13.109375" bestFit="1" customWidth="1"/>
    <col min="6" max="6" width="8.21875" bestFit="1" customWidth="1"/>
    <col min="17" max="17" width="15.109375" bestFit="1" customWidth="1"/>
    <col min="18" max="18" width="11.5546875" bestFit="1" customWidth="1"/>
    <col min="19" max="19" width="20.21875" bestFit="1" customWidth="1"/>
    <col min="20" max="20" width="8" bestFit="1" customWidth="1"/>
    <col min="21" max="21" width="5.33203125" bestFit="1" customWidth="1"/>
  </cols>
  <sheetData>
    <row r="2" spans="1:21" x14ac:dyDescent="0.3">
      <c r="A2" s="5" t="s">
        <v>69</v>
      </c>
      <c r="D2" s="7"/>
    </row>
    <row r="3" spans="1:21" x14ac:dyDescent="0.3">
      <c r="D3" s="7"/>
    </row>
    <row r="4" spans="1:21" x14ac:dyDescent="0.3">
      <c r="A4" s="4" t="s">
        <v>70</v>
      </c>
      <c r="B4" s="16" t="s">
        <v>35</v>
      </c>
    </row>
    <row r="5" spans="1:21" x14ac:dyDescent="0.3">
      <c r="A5" s="4"/>
      <c r="B5" s="17"/>
      <c r="Q5" t="s">
        <v>27</v>
      </c>
      <c r="R5" t="s">
        <v>28</v>
      </c>
      <c r="S5" t="s">
        <v>29</v>
      </c>
      <c r="T5" s="1" t="s">
        <v>30</v>
      </c>
      <c r="U5" s="1" t="s">
        <v>31</v>
      </c>
    </row>
    <row r="6" spans="1:21" x14ac:dyDescent="0.3">
      <c r="A6" s="18" t="s">
        <v>71</v>
      </c>
      <c r="B6" s="19" cm="1">
        <f t="array" ref="B6">SUM(_xlfn._xlws.FILTER(sales[Amount],sales[Geography]&lt;&gt;B4))</f>
        <v>359597</v>
      </c>
      <c r="Q6" t="s">
        <v>32</v>
      </c>
      <c r="R6" t="s">
        <v>33</v>
      </c>
      <c r="S6" t="s">
        <v>34</v>
      </c>
      <c r="T6" s="3">
        <v>1624</v>
      </c>
      <c r="U6">
        <v>114</v>
      </c>
    </row>
    <row r="7" spans="1:21" x14ac:dyDescent="0.3">
      <c r="A7" s="18" t="s">
        <v>72</v>
      </c>
      <c r="B7" s="19">
        <f>SUMIFS(sales[Amount],sales[Geography],"&lt;&gt;USA")</f>
        <v>359597</v>
      </c>
      <c r="Q7" t="s">
        <v>19</v>
      </c>
      <c r="R7" t="s">
        <v>35</v>
      </c>
      <c r="S7" t="s">
        <v>36</v>
      </c>
      <c r="T7" s="3">
        <v>6706</v>
      </c>
      <c r="U7">
        <v>459</v>
      </c>
    </row>
    <row r="8" spans="1:21" x14ac:dyDescent="0.3">
      <c r="Q8" t="s">
        <v>20</v>
      </c>
      <c r="R8" t="s">
        <v>35</v>
      </c>
      <c r="S8" t="s">
        <v>37</v>
      </c>
      <c r="T8" s="3">
        <v>959</v>
      </c>
      <c r="U8">
        <v>147</v>
      </c>
    </row>
    <row r="9" spans="1:21" x14ac:dyDescent="0.3">
      <c r="Q9" t="s">
        <v>38</v>
      </c>
      <c r="R9" t="s">
        <v>39</v>
      </c>
      <c r="S9" t="s">
        <v>40</v>
      </c>
      <c r="T9" s="3">
        <v>9632</v>
      </c>
      <c r="U9">
        <v>288</v>
      </c>
    </row>
    <row r="10" spans="1:21" x14ac:dyDescent="0.3">
      <c r="Q10" t="s">
        <v>14</v>
      </c>
      <c r="R10" t="s">
        <v>41</v>
      </c>
      <c r="S10" t="s">
        <v>42</v>
      </c>
      <c r="T10" s="3">
        <v>2100</v>
      </c>
      <c r="U10">
        <v>414</v>
      </c>
    </row>
    <row r="11" spans="1:21" x14ac:dyDescent="0.3">
      <c r="A11" s="5" t="s">
        <v>73</v>
      </c>
      <c r="Q11" t="s">
        <v>32</v>
      </c>
      <c r="R11" t="s">
        <v>35</v>
      </c>
      <c r="S11" t="s">
        <v>43</v>
      </c>
      <c r="T11" s="3">
        <v>8869</v>
      </c>
      <c r="U11">
        <v>432</v>
      </c>
    </row>
    <row r="12" spans="1:21" x14ac:dyDescent="0.3">
      <c r="Q12" t="s">
        <v>14</v>
      </c>
      <c r="R12" t="s">
        <v>44</v>
      </c>
      <c r="S12" t="s">
        <v>45</v>
      </c>
      <c r="T12" s="3">
        <v>2681</v>
      </c>
      <c r="U12">
        <v>54</v>
      </c>
    </row>
    <row r="13" spans="1:21" x14ac:dyDescent="0.3">
      <c r="A13" s="18" t="s">
        <v>74</v>
      </c>
      <c r="B13" s="20" t="s">
        <v>39</v>
      </c>
      <c r="C13" s="20" t="s">
        <v>50</v>
      </c>
      <c r="Q13" t="s">
        <v>19</v>
      </c>
      <c r="R13" t="s">
        <v>35</v>
      </c>
      <c r="S13" t="s">
        <v>46</v>
      </c>
      <c r="T13" s="3">
        <v>5012</v>
      </c>
      <c r="U13">
        <v>210</v>
      </c>
    </row>
    <row r="14" spans="1:21" x14ac:dyDescent="0.3">
      <c r="A14" s="18" t="s">
        <v>75</v>
      </c>
      <c r="B14" s="26">
        <v>2000</v>
      </c>
      <c r="C14" s="28"/>
      <c r="Q14" t="s">
        <v>17</v>
      </c>
      <c r="R14" t="s">
        <v>44</v>
      </c>
      <c r="S14" t="s">
        <v>47</v>
      </c>
      <c r="T14" s="3">
        <v>1281</v>
      </c>
      <c r="U14">
        <v>75</v>
      </c>
    </row>
    <row r="15" spans="1:21" x14ac:dyDescent="0.3">
      <c r="Q15" t="s">
        <v>12</v>
      </c>
      <c r="R15" t="s">
        <v>33</v>
      </c>
      <c r="S15" t="s">
        <v>47</v>
      </c>
      <c r="T15" s="3">
        <v>4991</v>
      </c>
      <c r="U15">
        <v>12</v>
      </c>
    </row>
    <row r="16" spans="1:21" x14ac:dyDescent="0.3">
      <c r="F16" s="30"/>
      <c r="G16" s="30"/>
      <c r="Q16" t="s">
        <v>5</v>
      </c>
      <c r="R16" t="s">
        <v>41</v>
      </c>
      <c r="S16" t="s">
        <v>42</v>
      </c>
      <c r="T16" s="3">
        <v>1785</v>
      </c>
      <c r="U16">
        <v>462</v>
      </c>
    </row>
    <row r="17" spans="2:21" x14ac:dyDescent="0.3">
      <c r="B17" s="21" t="s">
        <v>71</v>
      </c>
      <c r="C17" s="29">
        <f>SUM(_xlfn.ANCHORARRAY(F18))</f>
        <v>185885</v>
      </c>
      <c r="F17" s="27" t="s">
        <v>77</v>
      </c>
      <c r="G17" s="27" t="s">
        <v>31</v>
      </c>
      <c r="Q17" t="s">
        <v>11</v>
      </c>
      <c r="R17" t="s">
        <v>33</v>
      </c>
      <c r="S17" t="s">
        <v>48</v>
      </c>
      <c r="T17" s="3">
        <v>3983</v>
      </c>
      <c r="U17">
        <v>144</v>
      </c>
    </row>
    <row r="18" spans="2:21" x14ac:dyDescent="0.3">
      <c r="B18" s="21" t="s">
        <v>76</v>
      </c>
      <c r="C18" s="29">
        <f>SUM(_xlfn.ANCHORARRAY(G18))</f>
        <v>4746</v>
      </c>
      <c r="F18" cm="1">
        <f t="array" ref="F18:F47">_xlfn._xlws.FILTER(sales[Amount],((sales[Geography]=B13)+(sales[Geography]=C13))*(sales[Amount]&gt;B14),"")</f>
        <v>9632</v>
      </c>
      <c r="G18" cm="1">
        <f t="array" ref="G18:G47">_xlfn._xlws.FILTER(sales[Units],((sales[Geography]=B13)+(sales[Geography]=C13))*(sales[Amount]&gt;B14),"")</f>
        <v>288</v>
      </c>
      <c r="Q18" t="s">
        <v>20</v>
      </c>
      <c r="R18" t="s">
        <v>44</v>
      </c>
      <c r="S18" t="s">
        <v>49</v>
      </c>
      <c r="T18" s="3">
        <v>2646</v>
      </c>
      <c r="U18">
        <v>120</v>
      </c>
    </row>
    <row r="19" spans="2:21" x14ac:dyDescent="0.3">
      <c r="F19">
        <v>15610</v>
      </c>
      <c r="G19">
        <v>339</v>
      </c>
      <c r="Q19" t="s">
        <v>5</v>
      </c>
      <c r="R19" t="s">
        <v>50</v>
      </c>
      <c r="S19" t="s">
        <v>51</v>
      </c>
      <c r="T19" s="3">
        <v>252</v>
      </c>
      <c r="U19">
        <v>54</v>
      </c>
    </row>
    <row r="20" spans="2:21" x14ac:dyDescent="0.3">
      <c r="F20">
        <v>8155</v>
      </c>
      <c r="G20">
        <v>90</v>
      </c>
      <c r="Q20" t="s">
        <v>11</v>
      </c>
      <c r="R20" t="s">
        <v>35</v>
      </c>
      <c r="S20" t="s">
        <v>42</v>
      </c>
      <c r="T20" s="3">
        <v>2464</v>
      </c>
      <c r="U20">
        <v>234</v>
      </c>
    </row>
    <row r="21" spans="2:21" x14ac:dyDescent="0.3">
      <c r="F21">
        <v>10311</v>
      </c>
      <c r="G21">
        <v>231</v>
      </c>
      <c r="Q21" t="s">
        <v>11</v>
      </c>
      <c r="R21" t="s">
        <v>35</v>
      </c>
      <c r="S21" t="s">
        <v>52</v>
      </c>
      <c r="T21" s="3">
        <v>2114</v>
      </c>
      <c r="U21">
        <v>66</v>
      </c>
    </row>
    <row r="22" spans="2:21" x14ac:dyDescent="0.3">
      <c r="F22">
        <v>6314</v>
      </c>
      <c r="G22">
        <v>15</v>
      </c>
      <c r="Q22" t="s">
        <v>14</v>
      </c>
      <c r="R22" t="s">
        <v>33</v>
      </c>
      <c r="S22" t="s">
        <v>45</v>
      </c>
      <c r="T22" s="3">
        <v>7693</v>
      </c>
      <c r="U22">
        <v>87</v>
      </c>
    </row>
    <row r="23" spans="2:21" x14ac:dyDescent="0.3">
      <c r="F23">
        <v>3262</v>
      </c>
      <c r="G23">
        <v>75</v>
      </c>
      <c r="Q23" t="s">
        <v>12</v>
      </c>
      <c r="R23" t="s">
        <v>50</v>
      </c>
      <c r="S23" t="s">
        <v>53</v>
      </c>
      <c r="T23" s="3">
        <v>15610</v>
      </c>
      <c r="U23">
        <v>339</v>
      </c>
    </row>
    <row r="24" spans="2:21" x14ac:dyDescent="0.3">
      <c r="F24">
        <v>2289</v>
      </c>
      <c r="G24">
        <v>135</v>
      </c>
      <c r="Q24" t="s">
        <v>38</v>
      </c>
      <c r="R24" t="s">
        <v>50</v>
      </c>
      <c r="S24" t="s">
        <v>46</v>
      </c>
      <c r="T24" s="3">
        <v>336</v>
      </c>
      <c r="U24">
        <v>144</v>
      </c>
    </row>
    <row r="25" spans="2:21" x14ac:dyDescent="0.3">
      <c r="F25">
        <v>6986</v>
      </c>
      <c r="G25">
        <v>21</v>
      </c>
      <c r="Q25" t="s">
        <v>5</v>
      </c>
      <c r="R25" t="s">
        <v>41</v>
      </c>
      <c r="S25" t="s">
        <v>53</v>
      </c>
      <c r="T25" s="3">
        <v>9443</v>
      </c>
      <c r="U25">
        <v>162</v>
      </c>
    </row>
    <row r="26" spans="2:21" x14ac:dyDescent="0.3">
      <c r="F26">
        <v>9198</v>
      </c>
      <c r="G26">
        <v>36</v>
      </c>
      <c r="Q26" t="s">
        <v>20</v>
      </c>
      <c r="R26" t="s">
        <v>50</v>
      </c>
      <c r="S26" t="s">
        <v>54</v>
      </c>
      <c r="T26" s="3">
        <v>8155</v>
      </c>
      <c r="U26">
        <v>90</v>
      </c>
    </row>
    <row r="27" spans="2:21" x14ac:dyDescent="0.3">
      <c r="F27">
        <v>3339</v>
      </c>
      <c r="G27">
        <v>75</v>
      </c>
      <c r="Q27" t="s">
        <v>19</v>
      </c>
      <c r="R27" t="s">
        <v>44</v>
      </c>
      <c r="S27" t="s">
        <v>54</v>
      </c>
      <c r="T27" s="3">
        <v>1701</v>
      </c>
      <c r="U27">
        <v>234</v>
      </c>
    </row>
    <row r="28" spans="2:21" x14ac:dyDescent="0.3">
      <c r="F28">
        <v>5019</v>
      </c>
      <c r="G28">
        <v>156</v>
      </c>
      <c r="Q28" t="s">
        <v>26</v>
      </c>
      <c r="R28" t="s">
        <v>44</v>
      </c>
      <c r="S28" t="s">
        <v>46</v>
      </c>
      <c r="T28" s="3">
        <v>2205</v>
      </c>
      <c r="U28">
        <v>141</v>
      </c>
    </row>
    <row r="29" spans="2:21" x14ac:dyDescent="0.3">
      <c r="F29">
        <v>16184</v>
      </c>
      <c r="G29">
        <v>39</v>
      </c>
      <c r="Q29" t="s">
        <v>19</v>
      </c>
      <c r="R29" t="s">
        <v>33</v>
      </c>
      <c r="S29" t="s">
        <v>55</v>
      </c>
      <c r="T29" s="3">
        <v>1771</v>
      </c>
      <c r="U29">
        <v>204</v>
      </c>
    </row>
    <row r="30" spans="2:21" x14ac:dyDescent="0.3">
      <c r="F30">
        <v>8211</v>
      </c>
      <c r="G30">
        <v>75</v>
      </c>
      <c r="Q30" t="s">
        <v>38</v>
      </c>
      <c r="R30" t="s">
        <v>35</v>
      </c>
      <c r="S30" t="s">
        <v>56</v>
      </c>
      <c r="T30" s="3">
        <v>2114</v>
      </c>
      <c r="U30">
        <v>186</v>
      </c>
    </row>
    <row r="31" spans="2:21" x14ac:dyDescent="0.3">
      <c r="F31">
        <v>5439</v>
      </c>
      <c r="G31">
        <v>30</v>
      </c>
      <c r="Q31" t="s">
        <v>38</v>
      </c>
      <c r="R31" t="s">
        <v>39</v>
      </c>
      <c r="S31" t="s">
        <v>51</v>
      </c>
      <c r="T31" s="3">
        <v>10311</v>
      </c>
      <c r="U31">
        <v>231</v>
      </c>
    </row>
    <row r="32" spans="2:21" x14ac:dyDescent="0.3">
      <c r="F32">
        <v>7777</v>
      </c>
      <c r="G32">
        <v>504</v>
      </c>
      <c r="Q32" t="s">
        <v>11</v>
      </c>
      <c r="R32" t="s">
        <v>41</v>
      </c>
      <c r="S32" t="s">
        <v>49</v>
      </c>
      <c r="T32" s="3">
        <v>21</v>
      </c>
      <c r="U32">
        <v>168</v>
      </c>
    </row>
    <row r="33" spans="6:21" x14ac:dyDescent="0.3">
      <c r="F33">
        <v>4242</v>
      </c>
      <c r="G33">
        <v>207</v>
      </c>
      <c r="Q33" t="s">
        <v>26</v>
      </c>
      <c r="R33" t="s">
        <v>35</v>
      </c>
      <c r="S33" t="s">
        <v>53</v>
      </c>
      <c r="T33" s="3">
        <v>1974</v>
      </c>
      <c r="U33">
        <v>195</v>
      </c>
    </row>
    <row r="34" spans="6:21" x14ac:dyDescent="0.3">
      <c r="F34">
        <v>6118</v>
      </c>
      <c r="G34">
        <v>9</v>
      </c>
      <c r="Q34" t="s">
        <v>12</v>
      </c>
      <c r="R34" t="s">
        <v>39</v>
      </c>
      <c r="S34" t="s">
        <v>54</v>
      </c>
      <c r="T34" s="3">
        <v>6314</v>
      </c>
      <c r="U34">
        <v>15</v>
      </c>
    </row>
    <row r="35" spans="6:21" x14ac:dyDescent="0.3">
      <c r="F35">
        <v>2317</v>
      </c>
      <c r="G35">
        <v>261</v>
      </c>
      <c r="Q35" t="s">
        <v>26</v>
      </c>
      <c r="R35" t="s">
        <v>33</v>
      </c>
      <c r="S35" t="s">
        <v>54</v>
      </c>
      <c r="T35" s="3">
        <v>4683</v>
      </c>
      <c r="U35">
        <v>30</v>
      </c>
    </row>
    <row r="36" spans="6:21" x14ac:dyDescent="0.3">
      <c r="F36">
        <v>2205</v>
      </c>
      <c r="G36">
        <v>138</v>
      </c>
      <c r="Q36" t="s">
        <v>38</v>
      </c>
      <c r="R36" t="s">
        <v>33</v>
      </c>
      <c r="S36" t="s">
        <v>57</v>
      </c>
      <c r="T36" s="3">
        <v>6398</v>
      </c>
      <c r="U36">
        <v>102</v>
      </c>
    </row>
    <row r="37" spans="6:21" x14ac:dyDescent="0.3">
      <c r="F37">
        <v>4018</v>
      </c>
      <c r="G37">
        <v>162</v>
      </c>
      <c r="Q37" t="s">
        <v>5</v>
      </c>
      <c r="R37" t="s">
        <v>35</v>
      </c>
      <c r="S37" t="s">
        <v>55</v>
      </c>
      <c r="T37" s="3">
        <v>553</v>
      </c>
      <c r="U37">
        <v>15</v>
      </c>
    </row>
    <row r="38" spans="6:21" x14ac:dyDescent="0.3">
      <c r="F38">
        <v>2226</v>
      </c>
      <c r="G38">
        <v>48</v>
      </c>
      <c r="Q38" t="s">
        <v>19</v>
      </c>
      <c r="R38" t="s">
        <v>41</v>
      </c>
      <c r="S38" t="s">
        <v>34</v>
      </c>
      <c r="T38" s="3">
        <v>7021</v>
      </c>
      <c r="U38">
        <v>183</v>
      </c>
    </row>
    <row r="39" spans="6:21" x14ac:dyDescent="0.3">
      <c r="F39">
        <v>14329</v>
      </c>
      <c r="G39">
        <v>150</v>
      </c>
      <c r="Q39" t="s">
        <v>32</v>
      </c>
      <c r="R39" t="s">
        <v>41</v>
      </c>
      <c r="S39" t="s">
        <v>46</v>
      </c>
      <c r="T39" s="3">
        <v>5817</v>
      </c>
      <c r="U39">
        <v>12</v>
      </c>
    </row>
    <row r="40" spans="6:21" x14ac:dyDescent="0.3">
      <c r="F40">
        <v>8463</v>
      </c>
      <c r="G40">
        <v>492</v>
      </c>
      <c r="Q40" t="s">
        <v>38</v>
      </c>
      <c r="R40" t="s">
        <v>41</v>
      </c>
      <c r="S40" t="s">
        <v>47</v>
      </c>
      <c r="T40" s="3">
        <v>3976</v>
      </c>
      <c r="U40">
        <v>72</v>
      </c>
    </row>
    <row r="41" spans="6:21" x14ac:dyDescent="0.3">
      <c r="F41">
        <v>2891</v>
      </c>
      <c r="G41">
        <v>102</v>
      </c>
      <c r="Q41" t="s">
        <v>14</v>
      </c>
      <c r="R41" t="s">
        <v>44</v>
      </c>
      <c r="S41" t="s">
        <v>58</v>
      </c>
      <c r="T41" s="3">
        <v>1134</v>
      </c>
      <c r="U41">
        <v>282</v>
      </c>
    </row>
    <row r="42" spans="6:21" x14ac:dyDescent="0.3">
      <c r="F42">
        <v>3773</v>
      </c>
      <c r="G42">
        <v>165</v>
      </c>
      <c r="Q42" t="s">
        <v>5</v>
      </c>
      <c r="R42" t="s">
        <v>41</v>
      </c>
      <c r="S42" t="s">
        <v>59</v>
      </c>
      <c r="T42" s="3">
        <v>6027</v>
      </c>
      <c r="U42">
        <v>144</v>
      </c>
    </row>
    <row r="43" spans="6:21" x14ac:dyDescent="0.3">
      <c r="F43">
        <v>4970</v>
      </c>
      <c r="G43">
        <v>156</v>
      </c>
      <c r="Q43" t="s">
        <v>14</v>
      </c>
      <c r="R43" t="s">
        <v>33</v>
      </c>
      <c r="S43" t="s">
        <v>49</v>
      </c>
      <c r="T43" s="3">
        <v>1904</v>
      </c>
      <c r="U43">
        <v>405</v>
      </c>
    </row>
    <row r="44" spans="6:21" x14ac:dyDescent="0.3">
      <c r="F44">
        <v>3339</v>
      </c>
      <c r="G44">
        <v>39</v>
      </c>
      <c r="Q44" t="s">
        <v>17</v>
      </c>
      <c r="R44" t="s">
        <v>50</v>
      </c>
      <c r="S44" t="s">
        <v>36</v>
      </c>
      <c r="T44" s="3">
        <v>3262</v>
      </c>
      <c r="U44">
        <v>75</v>
      </c>
    </row>
    <row r="45" spans="6:21" x14ac:dyDescent="0.3">
      <c r="F45">
        <v>2471</v>
      </c>
      <c r="G45">
        <v>342</v>
      </c>
      <c r="Q45" t="s">
        <v>32</v>
      </c>
      <c r="R45" t="s">
        <v>50</v>
      </c>
      <c r="S45" t="s">
        <v>58</v>
      </c>
      <c r="T45" s="3">
        <v>2289</v>
      </c>
      <c r="U45">
        <v>135</v>
      </c>
    </row>
    <row r="46" spans="6:21" x14ac:dyDescent="0.3">
      <c r="F46">
        <v>3108</v>
      </c>
      <c r="G46">
        <v>54</v>
      </c>
      <c r="Q46" t="s">
        <v>12</v>
      </c>
      <c r="R46" t="s">
        <v>50</v>
      </c>
      <c r="S46" t="s">
        <v>58</v>
      </c>
      <c r="T46" s="3">
        <v>6986</v>
      </c>
      <c r="U46">
        <v>21</v>
      </c>
    </row>
    <row r="47" spans="6:21" x14ac:dyDescent="0.3">
      <c r="F47">
        <v>3689</v>
      </c>
      <c r="G47">
        <v>312</v>
      </c>
      <c r="Q47" t="s">
        <v>5</v>
      </c>
      <c r="R47" t="s">
        <v>44</v>
      </c>
      <c r="S47" t="s">
        <v>54</v>
      </c>
      <c r="T47" s="3">
        <v>4417</v>
      </c>
      <c r="U47">
        <v>153</v>
      </c>
    </row>
    <row r="48" spans="6:21" x14ac:dyDescent="0.3">
      <c r="Q48" t="s">
        <v>14</v>
      </c>
      <c r="R48" t="s">
        <v>50</v>
      </c>
      <c r="S48" t="s">
        <v>56</v>
      </c>
      <c r="T48" s="3">
        <v>1442</v>
      </c>
      <c r="U48">
        <v>15</v>
      </c>
    </row>
    <row r="49" spans="17:21" x14ac:dyDescent="0.3">
      <c r="Q49" t="s">
        <v>11</v>
      </c>
      <c r="R49" t="s">
        <v>35</v>
      </c>
      <c r="S49" t="s">
        <v>47</v>
      </c>
      <c r="T49" s="3">
        <v>2415</v>
      </c>
      <c r="U49">
        <v>255</v>
      </c>
    </row>
    <row r="50" spans="17:21" x14ac:dyDescent="0.3">
      <c r="Q50" t="s">
        <v>5</v>
      </c>
      <c r="R50" t="s">
        <v>33</v>
      </c>
      <c r="S50" t="s">
        <v>55</v>
      </c>
      <c r="T50" s="3">
        <v>238</v>
      </c>
      <c r="U50">
        <v>18</v>
      </c>
    </row>
    <row r="51" spans="17:21" x14ac:dyDescent="0.3">
      <c r="Q51" t="s">
        <v>14</v>
      </c>
      <c r="R51" t="s">
        <v>33</v>
      </c>
      <c r="S51" t="s">
        <v>54</v>
      </c>
      <c r="T51" s="3">
        <v>4949</v>
      </c>
      <c r="U51">
        <v>189</v>
      </c>
    </row>
    <row r="52" spans="17:21" x14ac:dyDescent="0.3">
      <c r="Q52" t="s">
        <v>12</v>
      </c>
      <c r="R52" t="s">
        <v>44</v>
      </c>
      <c r="S52" t="s">
        <v>36</v>
      </c>
      <c r="T52" s="3">
        <v>5075</v>
      </c>
      <c r="U52">
        <v>21</v>
      </c>
    </row>
    <row r="53" spans="17:21" x14ac:dyDescent="0.3">
      <c r="Q53" t="s">
        <v>11</v>
      </c>
      <c r="R53" t="s">
        <v>39</v>
      </c>
      <c r="S53" t="s">
        <v>49</v>
      </c>
      <c r="T53" s="3">
        <v>9198</v>
      </c>
      <c r="U53">
        <v>36</v>
      </c>
    </row>
    <row r="54" spans="17:21" x14ac:dyDescent="0.3">
      <c r="Q54" t="s">
        <v>14</v>
      </c>
      <c r="R54" t="s">
        <v>50</v>
      </c>
      <c r="S54" t="s">
        <v>52</v>
      </c>
      <c r="T54" s="3">
        <v>3339</v>
      </c>
      <c r="U54">
        <v>75</v>
      </c>
    </row>
    <row r="55" spans="17:21" x14ac:dyDescent="0.3">
      <c r="Q55" t="s">
        <v>32</v>
      </c>
      <c r="R55" t="s">
        <v>50</v>
      </c>
      <c r="S55" t="s">
        <v>48</v>
      </c>
      <c r="T55" s="3">
        <v>5019</v>
      </c>
      <c r="U55">
        <v>156</v>
      </c>
    </row>
    <row r="56" spans="17:21" x14ac:dyDescent="0.3">
      <c r="Q56" t="s">
        <v>12</v>
      </c>
      <c r="R56" t="s">
        <v>39</v>
      </c>
      <c r="S56" t="s">
        <v>49</v>
      </c>
      <c r="T56" s="3">
        <v>16184</v>
      </c>
      <c r="U56">
        <v>39</v>
      </c>
    </row>
    <row r="57" spans="17:21" x14ac:dyDescent="0.3">
      <c r="Q57" t="s">
        <v>14</v>
      </c>
      <c r="R57" t="s">
        <v>39</v>
      </c>
      <c r="S57" t="s">
        <v>60</v>
      </c>
      <c r="T57" s="3">
        <v>497</v>
      </c>
      <c r="U57">
        <v>63</v>
      </c>
    </row>
    <row r="58" spans="17:21" x14ac:dyDescent="0.3">
      <c r="Q58" t="s">
        <v>5</v>
      </c>
      <c r="R58" t="s">
        <v>39</v>
      </c>
      <c r="S58" t="s">
        <v>52</v>
      </c>
      <c r="T58" s="3">
        <v>8211</v>
      </c>
      <c r="U58">
        <v>75</v>
      </c>
    </row>
    <row r="59" spans="17:21" x14ac:dyDescent="0.3">
      <c r="Q59" t="s">
        <v>5</v>
      </c>
      <c r="R59" t="s">
        <v>44</v>
      </c>
      <c r="S59" t="s">
        <v>59</v>
      </c>
      <c r="T59" s="3">
        <v>6580</v>
      </c>
      <c r="U59">
        <v>183</v>
      </c>
    </row>
    <row r="60" spans="17:21" x14ac:dyDescent="0.3">
      <c r="Q60" t="s">
        <v>38</v>
      </c>
      <c r="R60" t="s">
        <v>35</v>
      </c>
      <c r="S60" t="s">
        <v>51</v>
      </c>
      <c r="T60" s="3">
        <v>4760</v>
      </c>
      <c r="U60">
        <v>69</v>
      </c>
    </row>
    <row r="61" spans="17:21" x14ac:dyDescent="0.3">
      <c r="Q61" t="s">
        <v>32</v>
      </c>
      <c r="R61" t="s">
        <v>39</v>
      </c>
      <c r="S61" t="s">
        <v>42</v>
      </c>
      <c r="T61" s="3">
        <v>5439</v>
      </c>
      <c r="U61">
        <v>30</v>
      </c>
    </row>
    <row r="62" spans="17:21" x14ac:dyDescent="0.3">
      <c r="Q62" t="s">
        <v>38</v>
      </c>
      <c r="R62" t="s">
        <v>50</v>
      </c>
      <c r="S62" t="s">
        <v>48</v>
      </c>
      <c r="T62" s="3">
        <v>1463</v>
      </c>
      <c r="U62">
        <v>39</v>
      </c>
    </row>
    <row r="63" spans="17:21" x14ac:dyDescent="0.3">
      <c r="Q63" t="s">
        <v>11</v>
      </c>
      <c r="R63" t="s">
        <v>50</v>
      </c>
      <c r="S63" t="s">
        <v>36</v>
      </c>
      <c r="T63" s="3">
        <v>7777</v>
      </c>
      <c r="U63">
        <v>504</v>
      </c>
    </row>
    <row r="64" spans="17:21" x14ac:dyDescent="0.3">
      <c r="Q64" t="s">
        <v>20</v>
      </c>
      <c r="R64" t="s">
        <v>33</v>
      </c>
      <c r="S64" t="s">
        <v>52</v>
      </c>
      <c r="T64" s="3">
        <v>1085</v>
      </c>
      <c r="U64">
        <v>273</v>
      </c>
    </row>
    <row r="65" spans="17:21" x14ac:dyDescent="0.3">
      <c r="Q65" t="s">
        <v>12</v>
      </c>
      <c r="R65" t="s">
        <v>33</v>
      </c>
      <c r="S65" t="s">
        <v>45</v>
      </c>
      <c r="T65" s="3">
        <v>182</v>
      </c>
      <c r="U65">
        <v>48</v>
      </c>
    </row>
    <row r="66" spans="17:21" x14ac:dyDescent="0.3">
      <c r="Q66" t="s">
        <v>14</v>
      </c>
      <c r="R66" t="s">
        <v>50</v>
      </c>
      <c r="S66" t="s">
        <v>58</v>
      </c>
      <c r="T66" s="3">
        <v>4242</v>
      </c>
      <c r="U66">
        <v>207</v>
      </c>
    </row>
    <row r="67" spans="17:21" x14ac:dyDescent="0.3">
      <c r="Q67" t="s">
        <v>14</v>
      </c>
      <c r="R67" t="s">
        <v>39</v>
      </c>
      <c r="S67" t="s">
        <v>36</v>
      </c>
      <c r="T67" s="3">
        <v>6118</v>
      </c>
      <c r="U67">
        <v>9</v>
      </c>
    </row>
    <row r="68" spans="17:21" x14ac:dyDescent="0.3">
      <c r="Q68" t="s">
        <v>26</v>
      </c>
      <c r="R68" t="s">
        <v>39</v>
      </c>
      <c r="S68" t="s">
        <v>54</v>
      </c>
      <c r="T68" s="3">
        <v>2317</v>
      </c>
      <c r="U68">
        <v>261</v>
      </c>
    </row>
    <row r="69" spans="17:21" x14ac:dyDescent="0.3">
      <c r="Q69" t="s">
        <v>14</v>
      </c>
      <c r="R69" t="s">
        <v>44</v>
      </c>
      <c r="S69" t="s">
        <v>49</v>
      </c>
      <c r="T69" s="3">
        <v>938</v>
      </c>
      <c r="U69">
        <v>6</v>
      </c>
    </row>
    <row r="70" spans="17:21" x14ac:dyDescent="0.3">
      <c r="Q70" t="s">
        <v>19</v>
      </c>
      <c r="R70" t="s">
        <v>33</v>
      </c>
      <c r="S70" t="s">
        <v>56</v>
      </c>
      <c r="T70" s="3">
        <v>9709</v>
      </c>
      <c r="U70">
        <v>30</v>
      </c>
    </row>
    <row r="71" spans="17:21" x14ac:dyDescent="0.3">
      <c r="Q71" t="s">
        <v>17</v>
      </c>
      <c r="R71" t="s">
        <v>50</v>
      </c>
      <c r="S71" t="s">
        <v>53</v>
      </c>
      <c r="T71" s="3">
        <v>2205</v>
      </c>
      <c r="U71">
        <v>138</v>
      </c>
    </row>
    <row r="72" spans="17:21" x14ac:dyDescent="0.3">
      <c r="Q72" t="s">
        <v>17</v>
      </c>
      <c r="R72" t="s">
        <v>33</v>
      </c>
      <c r="S72" t="s">
        <v>48</v>
      </c>
      <c r="T72" s="3">
        <v>4487</v>
      </c>
      <c r="U72">
        <v>111</v>
      </c>
    </row>
    <row r="73" spans="17:21" x14ac:dyDescent="0.3">
      <c r="Q73" t="s">
        <v>12</v>
      </c>
      <c r="R73" t="s">
        <v>35</v>
      </c>
      <c r="S73" t="s">
        <v>40</v>
      </c>
      <c r="T73" s="3">
        <v>2415</v>
      </c>
      <c r="U73">
        <v>15</v>
      </c>
    </row>
    <row r="74" spans="17:21" x14ac:dyDescent="0.3">
      <c r="Q74" t="s">
        <v>32</v>
      </c>
      <c r="R74" t="s">
        <v>50</v>
      </c>
      <c r="S74" t="s">
        <v>55</v>
      </c>
      <c r="T74" s="3">
        <v>4018</v>
      </c>
      <c r="U74">
        <v>162</v>
      </c>
    </row>
    <row r="75" spans="17:21" x14ac:dyDescent="0.3">
      <c r="Q75" t="s">
        <v>12</v>
      </c>
      <c r="R75" t="s">
        <v>50</v>
      </c>
      <c r="S75" t="s">
        <v>55</v>
      </c>
      <c r="T75" s="3">
        <v>861</v>
      </c>
      <c r="U75">
        <v>195</v>
      </c>
    </row>
    <row r="76" spans="17:21" x14ac:dyDescent="0.3">
      <c r="Q76" t="s">
        <v>26</v>
      </c>
      <c r="R76" t="s">
        <v>44</v>
      </c>
      <c r="S76" t="s">
        <v>47</v>
      </c>
      <c r="T76" s="3">
        <v>5586</v>
      </c>
      <c r="U76">
        <v>525</v>
      </c>
    </row>
    <row r="77" spans="17:21" x14ac:dyDescent="0.3">
      <c r="Q77" t="s">
        <v>17</v>
      </c>
      <c r="R77" t="s">
        <v>50</v>
      </c>
      <c r="S77" t="s">
        <v>43</v>
      </c>
      <c r="T77" s="3">
        <v>2226</v>
      </c>
      <c r="U77">
        <v>48</v>
      </c>
    </row>
    <row r="78" spans="17:21" x14ac:dyDescent="0.3">
      <c r="Q78" t="s">
        <v>20</v>
      </c>
      <c r="R78" t="s">
        <v>50</v>
      </c>
      <c r="S78" t="s">
        <v>59</v>
      </c>
      <c r="T78" s="3">
        <v>14329</v>
      </c>
      <c r="U78">
        <v>150</v>
      </c>
    </row>
    <row r="79" spans="17:21" x14ac:dyDescent="0.3">
      <c r="Q79" t="s">
        <v>20</v>
      </c>
      <c r="R79" t="s">
        <v>50</v>
      </c>
      <c r="S79" t="s">
        <v>53</v>
      </c>
      <c r="T79" s="3">
        <v>8463</v>
      </c>
      <c r="U79">
        <v>492</v>
      </c>
    </row>
    <row r="80" spans="17:21" x14ac:dyDescent="0.3">
      <c r="Q80" t="s">
        <v>12</v>
      </c>
      <c r="R80" t="s">
        <v>50</v>
      </c>
      <c r="S80" t="s">
        <v>52</v>
      </c>
      <c r="T80" s="3">
        <v>2891</v>
      </c>
      <c r="U80">
        <v>102</v>
      </c>
    </row>
    <row r="81" spans="17:21" x14ac:dyDescent="0.3">
      <c r="Q81" t="s">
        <v>11</v>
      </c>
      <c r="R81" t="s">
        <v>39</v>
      </c>
      <c r="S81" t="s">
        <v>54</v>
      </c>
      <c r="T81" s="3">
        <v>3773</v>
      </c>
      <c r="U81">
        <v>165</v>
      </c>
    </row>
    <row r="82" spans="17:21" x14ac:dyDescent="0.3">
      <c r="Q82" t="s">
        <v>38</v>
      </c>
      <c r="R82" t="s">
        <v>39</v>
      </c>
      <c r="S82" t="s">
        <v>59</v>
      </c>
      <c r="T82" s="3">
        <v>854</v>
      </c>
      <c r="U82">
        <v>309</v>
      </c>
    </row>
    <row r="83" spans="17:21" x14ac:dyDescent="0.3">
      <c r="Q83" t="s">
        <v>14</v>
      </c>
      <c r="R83" t="s">
        <v>39</v>
      </c>
      <c r="S83" t="s">
        <v>48</v>
      </c>
      <c r="T83" s="3">
        <v>4970</v>
      </c>
      <c r="U83">
        <v>156</v>
      </c>
    </row>
    <row r="84" spans="17:21" x14ac:dyDescent="0.3">
      <c r="Q84" t="s">
        <v>20</v>
      </c>
      <c r="R84" t="s">
        <v>35</v>
      </c>
      <c r="S84" t="s">
        <v>61</v>
      </c>
      <c r="T84" s="3">
        <v>98</v>
      </c>
      <c r="U84">
        <v>159</v>
      </c>
    </row>
    <row r="85" spans="17:21" x14ac:dyDescent="0.3">
      <c r="Q85" t="s">
        <v>12</v>
      </c>
      <c r="R85" t="s">
        <v>35</v>
      </c>
      <c r="S85" t="s">
        <v>56</v>
      </c>
      <c r="T85" s="3">
        <v>13391</v>
      </c>
      <c r="U85">
        <v>201</v>
      </c>
    </row>
    <row r="86" spans="17:21" x14ac:dyDescent="0.3">
      <c r="Q86" t="s">
        <v>19</v>
      </c>
      <c r="R86" t="s">
        <v>41</v>
      </c>
      <c r="S86" t="s">
        <v>45</v>
      </c>
      <c r="T86" s="3">
        <v>8890</v>
      </c>
      <c r="U86">
        <v>210</v>
      </c>
    </row>
    <row r="87" spans="17:21" x14ac:dyDescent="0.3">
      <c r="Q87" t="s">
        <v>5</v>
      </c>
      <c r="R87" t="s">
        <v>44</v>
      </c>
      <c r="S87" t="s">
        <v>51</v>
      </c>
      <c r="T87" s="3">
        <v>56</v>
      </c>
      <c r="U87">
        <v>51</v>
      </c>
    </row>
    <row r="88" spans="17:21" x14ac:dyDescent="0.3">
      <c r="Q88" t="s">
        <v>11</v>
      </c>
      <c r="R88" t="s">
        <v>39</v>
      </c>
      <c r="S88" t="s">
        <v>42</v>
      </c>
      <c r="T88" s="3">
        <v>3339</v>
      </c>
      <c r="U88">
        <v>39</v>
      </c>
    </row>
    <row r="89" spans="17:21" x14ac:dyDescent="0.3">
      <c r="Q89" t="s">
        <v>26</v>
      </c>
      <c r="R89" t="s">
        <v>35</v>
      </c>
      <c r="S89" t="s">
        <v>40</v>
      </c>
      <c r="T89" s="3">
        <v>3808</v>
      </c>
      <c r="U89">
        <v>279</v>
      </c>
    </row>
    <row r="90" spans="17:21" x14ac:dyDescent="0.3">
      <c r="Q90" t="s">
        <v>26</v>
      </c>
      <c r="R90" t="s">
        <v>44</v>
      </c>
      <c r="S90" t="s">
        <v>51</v>
      </c>
      <c r="T90" s="3">
        <v>63</v>
      </c>
      <c r="U90">
        <v>123</v>
      </c>
    </row>
    <row r="91" spans="17:21" x14ac:dyDescent="0.3">
      <c r="Q91" t="s">
        <v>5</v>
      </c>
      <c r="R91" t="s">
        <v>41</v>
      </c>
      <c r="S91" t="s">
        <v>58</v>
      </c>
      <c r="T91" s="3">
        <v>7812</v>
      </c>
      <c r="U91">
        <v>81</v>
      </c>
    </row>
    <row r="92" spans="17:21" x14ac:dyDescent="0.3">
      <c r="Q92" t="s">
        <v>32</v>
      </c>
      <c r="R92" t="s">
        <v>33</v>
      </c>
      <c r="S92" t="s">
        <v>55</v>
      </c>
      <c r="T92" s="3">
        <v>7693</v>
      </c>
      <c r="U92">
        <v>21</v>
      </c>
    </row>
    <row r="93" spans="17:21" x14ac:dyDescent="0.3">
      <c r="Q93" t="s">
        <v>11</v>
      </c>
      <c r="R93" t="s">
        <v>39</v>
      </c>
      <c r="S93" t="s">
        <v>59</v>
      </c>
      <c r="T93" s="3">
        <v>973</v>
      </c>
      <c r="U93">
        <v>162</v>
      </c>
    </row>
    <row r="94" spans="17:21" x14ac:dyDescent="0.3">
      <c r="Q94" t="s">
        <v>26</v>
      </c>
      <c r="R94" t="s">
        <v>35</v>
      </c>
      <c r="S94" t="s">
        <v>60</v>
      </c>
      <c r="T94" s="3">
        <v>567</v>
      </c>
      <c r="U94">
        <v>228</v>
      </c>
    </row>
    <row r="95" spans="17:21" x14ac:dyDescent="0.3">
      <c r="Q95" t="s">
        <v>26</v>
      </c>
      <c r="R95" t="s">
        <v>39</v>
      </c>
      <c r="S95" t="s">
        <v>52</v>
      </c>
      <c r="T95" s="3">
        <v>2471</v>
      </c>
      <c r="U95">
        <v>342</v>
      </c>
    </row>
    <row r="96" spans="17:21" x14ac:dyDescent="0.3">
      <c r="Q96" t="s">
        <v>12</v>
      </c>
      <c r="R96" t="s">
        <v>44</v>
      </c>
      <c r="S96" t="s">
        <v>51</v>
      </c>
      <c r="T96" s="3">
        <v>7189</v>
      </c>
      <c r="U96">
        <v>54</v>
      </c>
    </row>
    <row r="97" spans="17:21" x14ac:dyDescent="0.3">
      <c r="Q97" t="s">
        <v>38</v>
      </c>
      <c r="R97" t="s">
        <v>35</v>
      </c>
      <c r="S97" t="s">
        <v>59</v>
      </c>
      <c r="T97" s="3">
        <v>7455</v>
      </c>
      <c r="U97">
        <v>216</v>
      </c>
    </row>
    <row r="98" spans="17:21" x14ac:dyDescent="0.3">
      <c r="Q98" t="s">
        <v>11</v>
      </c>
      <c r="R98" t="s">
        <v>50</v>
      </c>
      <c r="S98" t="s">
        <v>61</v>
      </c>
      <c r="T98" s="3">
        <v>3108</v>
      </c>
      <c r="U98">
        <v>54</v>
      </c>
    </row>
    <row r="99" spans="17:21" x14ac:dyDescent="0.3">
      <c r="Q99" t="s">
        <v>14</v>
      </c>
      <c r="R99" t="s">
        <v>44</v>
      </c>
      <c r="S99" t="s">
        <v>42</v>
      </c>
      <c r="T99" s="3">
        <v>469</v>
      </c>
      <c r="U99">
        <v>75</v>
      </c>
    </row>
    <row r="100" spans="17:21" x14ac:dyDescent="0.3">
      <c r="Q100" t="s">
        <v>20</v>
      </c>
      <c r="R100" t="s">
        <v>33</v>
      </c>
      <c r="S100" t="s">
        <v>54</v>
      </c>
      <c r="T100" s="3">
        <v>2737</v>
      </c>
      <c r="U100">
        <v>93</v>
      </c>
    </row>
    <row r="101" spans="17:21" x14ac:dyDescent="0.3">
      <c r="Q101" t="s">
        <v>20</v>
      </c>
      <c r="R101" t="s">
        <v>33</v>
      </c>
      <c r="S101" t="s">
        <v>42</v>
      </c>
      <c r="T101" s="3">
        <v>4305</v>
      </c>
      <c r="U101">
        <v>156</v>
      </c>
    </row>
    <row r="102" spans="17:21" x14ac:dyDescent="0.3">
      <c r="Q102" t="s">
        <v>20</v>
      </c>
      <c r="R102" t="s">
        <v>44</v>
      </c>
      <c r="S102" t="s">
        <v>48</v>
      </c>
      <c r="T102" s="3">
        <v>2408</v>
      </c>
      <c r="U102">
        <v>9</v>
      </c>
    </row>
    <row r="103" spans="17:21" x14ac:dyDescent="0.3">
      <c r="Q103" t="s">
        <v>11</v>
      </c>
      <c r="R103" t="s">
        <v>39</v>
      </c>
      <c r="S103" t="s">
        <v>55</v>
      </c>
      <c r="T103" s="3">
        <v>1281</v>
      </c>
      <c r="U103">
        <v>18</v>
      </c>
    </row>
    <row r="104" spans="17:21" x14ac:dyDescent="0.3">
      <c r="Q104" t="s">
        <v>32</v>
      </c>
      <c r="R104" t="s">
        <v>35</v>
      </c>
      <c r="S104" t="s">
        <v>36</v>
      </c>
      <c r="T104" s="3">
        <v>12348</v>
      </c>
      <c r="U104">
        <v>234</v>
      </c>
    </row>
    <row r="105" spans="17:21" x14ac:dyDescent="0.3">
      <c r="Q105" t="s">
        <v>11</v>
      </c>
      <c r="R105" t="s">
        <v>50</v>
      </c>
      <c r="S105" t="s">
        <v>59</v>
      </c>
      <c r="T105" s="3">
        <v>3689</v>
      </c>
      <c r="U105">
        <v>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57A8-6707-429E-9082-39C4A70998D4}">
  <dimension ref="A4:O123"/>
  <sheetViews>
    <sheetView showGridLines="0" tabSelected="1" topLeftCell="A36" workbookViewId="0">
      <selection activeCell="H24" sqref="H24"/>
    </sheetView>
  </sheetViews>
  <sheetFormatPr defaultRowHeight="14.4" x14ac:dyDescent="0.3"/>
  <cols>
    <col min="1" max="1" width="15.88671875" customWidth="1"/>
    <col min="2" max="2" width="11.5546875" bestFit="1" customWidth="1"/>
    <col min="3" max="3" width="20.21875" bestFit="1" customWidth="1"/>
    <col min="4" max="4" width="15.109375" bestFit="1" customWidth="1"/>
    <col min="5" max="5" width="14.5546875" bestFit="1" customWidth="1"/>
    <col min="6" max="6" width="15.109375" bestFit="1" customWidth="1"/>
    <col min="7" max="7" width="11.5546875" bestFit="1" customWidth="1"/>
    <col min="8" max="8" width="20.21875" bestFit="1" customWidth="1"/>
    <col min="9" max="9" width="18.21875" bestFit="1" customWidth="1"/>
    <col min="11" max="11" width="20.21875" bestFit="1" customWidth="1"/>
    <col min="12" max="12" width="10.77734375" bestFit="1" customWidth="1"/>
    <col min="13" max="13" width="9.44140625" bestFit="1" customWidth="1"/>
    <col min="15" max="15" width="26.44140625" bestFit="1" customWidth="1"/>
    <col min="16" max="16" width="18.21875" bestFit="1" customWidth="1"/>
    <col min="17" max="17" width="7.109375" bestFit="1" customWidth="1"/>
    <col min="18" max="18" width="11.5546875" bestFit="1" customWidth="1"/>
    <col min="19" max="19" width="10.77734375" bestFit="1" customWidth="1"/>
    <col min="20" max="20" width="9.44140625" bestFit="1" customWidth="1"/>
  </cols>
  <sheetData>
    <row r="4" spans="1:13" x14ac:dyDescent="0.3">
      <c r="A4" s="15" t="s">
        <v>78</v>
      </c>
      <c r="B4" s="15"/>
      <c r="C4" s="15"/>
      <c r="D4" s="15"/>
      <c r="E4" s="15"/>
      <c r="I4" t="s">
        <v>0</v>
      </c>
      <c r="J4" t="s">
        <v>1</v>
      </c>
      <c r="K4" t="s">
        <v>2</v>
      </c>
      <c r="L4" t="s">
        <v>3</v>
      </c>
      <c r="M4" s="1" t="s">
        <v>4</v>
      </c>
    </row>
    <row r="5" spans="1:13" x14ac:dyDescent="0.3">
      <c r="I5" t="s">
        <v>5</v>
      </c>
      <c r="J5" t="s">
        <v>6</v>
      </c>
      <c r="K5" t="s">
        <v>7</v>
      </c>
      <c r="L5" s="2">
        <v>43744</v>
      </c>
      <c r="M5" s="3">
        <v>75000</v>
      </c>
    </row>
    <row r="6" spans="1:13" x14ac:dyDescent="0.3">
      <c r="A6" s="5" t="s">
        <v>79</v>
      </c>
      <c r="I6" t="s">
        <v>8</v>
      </c>
      <c r="J6" t="s">
        <v>9</v>
      </c>
      <c r="K6" t="s">
        <v>10</v>
      </c>
      <c r="L6" s="2">
        <v>43601</v>
      </c>
      <c r="M6" s="3">
        <v>90700</v>
      </c>
    </row>
    <row r="7" spans="1:13" x14ac:dyDescent="0.3">
      <c r="I7" t="s">
        <v>11</v>
      </c>
      <c r="J7" t="s">
        <v>9</v>
      </c>
      <c r="K7" t="s">
        <v>10</v>
      </c>
      <c r="L7" s="2">
        <v>43476</v>
      </c>
      <c r="M7" s="3">
        <v>48950</v>
      </c>
    </row>
    <row r="8" spans="1:13" x14ac:dyDescent="0.3">
      <c r="A8" s="4" t="str" cm="1">
        <f t="array" ref="A8:A14">_xlfn._xlws.FILTER(staff[Name],(staff[Department]=D8)+(staff[Department]=E8),"")</f>
        <v>Barr Faughny</v>
      </c>
      <c r="C8" s="14" t="s">
        <v>2</v>
      </c>
      <c r="D8" s="31" t="s">
        <v>15</v>
      </c>
      <c r="E8" s="31" t="s">
        <v>7</v>
      </c>
      <c r="I8" t="s">
        <v>12</v>
      </c>
      <c r="J8" t="s">
        <v>9</v>
      </c>
      <c r="K8" t="s">
        <v>13</v>
      </c>
      <c r="L8" s="2">
        <v>43351</v>
      </c>
      <c r="M8" s="3">
        <v>74550</v>
      </c>
    </row>
    <row r="9" spans="1:13" x14ac:dyDescent="0.3">
      <c r="A9" s="4" t="str">
        <v>Curtice Advani</v>
      </c>
      <c r="I9" t="s">
        <v>14</v>
      </c>
      <c r="J9" t="s">
        <v>9</v>
      </c>
      <c r="K9" t="s">
        <v>15</v>
      </c>
      <c r="L9" s="2">
        <v>43560</v>
      </c>
      <c r="M9" s="3">
        <v>59810</v>
      </c>
    </row>
    <row r="10" spans="1:13" x14ac:dyDescent="0.3">
      <c r="A10" s="4" t="str">
        <v>Husein Augar</v>
      </c>
      <c r="I10" t="s">
        <v>16</v>
      </c>
      <c r="J10" t="s">
        <v>9</v>
      </c>
      <c r="K10" t="s">
        <v>10</v>
      </c>
      <c r="L10" s="2">
        <v>43424</v>
      </c>
      <c r="M10" s="3">
        <v>107700</v>
      </c>
    </row>
    <row r="11" spans="1:13" x14ac:dyDescent="0.3">
      <c r="A11" s="4" t="str">
        <v>Jan Morforth</v>
      </c>
      <c r="I11" t="s">
        <v>17</v>
      </c>
      <c r="J11" t="s">
        <v>9</v>
      </c>
      <c r="K11" t="s">
        <v>10</v>
      </c>
      <c r="L11" s="2">
        <v>43303</v>
      </c>
      <c r="M11" s="3">
        <v>88050</v>
      </c>
    </row>
    <row r="12" spans="1:13" x14ac:dyDescent="0.3">
      <c r="A12" s="4" t="str">
        <v>Marney O'Breen</v>
      </c>
      <c r="I12" t="s">
        <v>18</v>
      </c>
      <c r="J12" t="s">
        <v>9</v>
      </c>
      <c r="K12" t="s">
        <v>10</v>
      </c>
      <c r="L12" s="2">
        <v>43238</v>
      </c>
      <c r="M12" s="3">
        <v>69120</v>
      </c>
    </row>
    <row r="13" spans="1:13" x14ac:dyDescent="0.3">
      <c r="A13" s="4" t="str">
        <v>Beverie Moffet</v>
      </c>
      <c r="I13" t="s">
        <v>19</v>
      </c>
      <c r="J13" t="s">
        <v>6</v>
      </c>
      <c r="K13" t="s">
        <v>10</v>
      </c>
      <c r="L13" s="2">
        <v>43628</v>
      </c>
      <c r="M13" s="3">
        <v>58100</v>
      </c>
    </row>
    <row r="14" spans="1:13" x14ac:dyDescent="0.3">
      <c r="A14" s="4" t="str">
        <v>Oby Sorrel</v>
      </c>
      <c r="I14" t="s">
        <v>20</v>
      </c>
      <c r="J14" t="s">
        <v>9</v>
      </c>
      <c r="K14" t="s">
        <v>15</v>
      </c>
      <c r="L14" s="2">
        <v>43355</v>
      </c>
      <c r="M14" s="3">
        <v>67910</v>
      </c>
    </row>
    <row r="15" spans="1:13" x14ac:dyDescent="0.3">
      <c r="A15" s="4"/>
      <c r="I15" t="s">
        <v>21</v>
      </c>
      <c r="J15" t="s">
        <v>9</v>
      </c>
      <c r="K15" t="s">
        <v>15</v>
      </c>
      <c r="L15" s="2">
        <v>43007</v>
      </c>
      <c r="M15" s="3">
        <v>48170</v>
      </c>
    </row>
    <row r="16" spans="1:13" x14ac:dyDescent="0.3">
      <c r="A16" s="4"/>
      <c r="I16" t="s">
        <v>22</v>
      </c>
      <c r="J16" t="s">
        <v>6</v>
      </c>
      <c r="K16" t="s">
        <v>10</v>
      </c>
      <c r="L16" s="2">
        <v>43110</v>
      </c>
      <c r="M16" s="3">
        <v>41980</v>
      </c>
    </row>
    <row r="17" spans="1:15" x14ac:dyDescent="0.3">
      <c r="E17" s="18" t="s">
        <v>81</v>
      </c>
      <c r="F17" s="32">
        <v>2019</v>
      </c>
      <c r="G17" s="32">
        <v>2017</v>
      </c>
      <c r="I17" t="s">
        <v>23</v>
      </c>
      <c r="J17" t="s">
        <v>6</v>
      </c>
      <c r="K17" t="s">
        <v>15</v>
      </c>
      <c r="L17" s="2">
        <v>43282</v>
      </c>
      <c r="M17" s="3">
        <v>65920</v>
      </c>
    </row>
    <row r="18" spans="1:15" x14ac:dyDescent="0.3">
      <c r="E18" s="33" t="s">
        <v>82</v>
      </c>
      <c r="F18" s="34">
        <v>5</v>
      </c>
      <c r="I18" t="s">
        <v>24</v>
      </c>
      <c r="J18" t="s">
        <v>6</v>
      </c>
      <c r="K18" t="s">
        <v>13</v>
      </c>
      <c r="L18" s="2">
        <v>43342</v>
      </c>
      <c r="M18" s="3">
        <v>109160</v>
      </c>
    </row>
    <row r="19" spans="1:15" x14ac:dyDescent="0.3">
      <c r="A19" s="15" t="s">
        <v>80</v>
      </c>
      <c r="B19" s="15"/>
      <c r="C19" s="15"/>
      <c r="D19" s="15"/>
      <c r="E19" s="15"/>
      <c r="I19" t="s">
        <v>25</v>
      </c>
      <c r="J19" t="s">
        <v>6</v>
      </c>
      <c r="K19" t="s">
        <v>15</v>
      </c>
      <c r="L19" s="2">
        <v>43151</v>
      </c>
      <c r="M19" s="3">
        <v>75970</v>
      </c>
    </row>
    <row r="20" spans="1:15" x14ac:dyDescent="0.3">
      <c r="I20" t="s">
        <v>26</v>
      </c>
      <c r="J20" t="s">
        <v>6</v>
      </c>
      <c r="K20" t="s">
        <v>15</v>
      </c>
      <c r="L20" s="2">
        <v>43618</v>
      </c>
      <c r="M20" s="3">
        <v>58940</v>
      </c>
    </row>
    <row r="21" spans="1:15" x14ac:dyDescent="0.3">
      <c r="A21" s="4" t="str" cm="1">
        <f t="array" ref="A21:E23">_xlfn._xlws.FILTER(staff[], (YEAR(staff4[Date Joined]) = F17) * (MONTH(staff4[Date Joined]) &lt;= F18) + (YEAR(staff4[Date Joined]) = G17) * (MONTH(staff4[Date Joined]) &lt;= F18), "No matches found")</f>
        <v>Dennison Crosswaite</v>
      </c>
      <c r="B21" s="4" t="str">
        <v>Male</v>
      </c>
      <c r="C21" s="4" t="str">
        <v>Website</v>
      </c>
      <c r="D21" s="17">
        <v>43601</v>
      </c>
      <c r="E21" s="19">
        <v>90700</v>
      </c>
    </row>
    <row r="22" spans="1:15" x14ac:dyDescent="0.3">
      <c r="A22" s="4" t="str">
        <v>Gunar Cockshoot</v>
      </c>
      <c r="B22" s="4" t="str">
        <v>Male</v>
      </c>
      <c r="C22" s="4" t="str">
        <v>Website</v>
      </c>
      <c r="D22" s="17">
        <v>43476</v>
      </c>
      <c r="E22" s="19">
        <v>48950</v>
      </c>
    </row>
    <row r="23" spans="1:15" x14ac:dyDescent="0.3">
      <c r="A23" s="4" t="str">
        <v>Curtice Advani</v>
      </c>
      <c r="B23" s="4" t="str">
        <v>Male</v>
      </c>
      <c r="C23" s="4" t="str">
        <v>Finance</v>
      </c>
      <c r="D23" s="17">
        <v>43560</v>
      </c>
      <c r="E23" s="19">
        <v>59810</v>
      </c>
    </row>
    <row r="24" spans="1:15" x14ac:dyDescent="0.3">
      <c r="A24" s="4"/>
      <c r="B24" s="4"/>
      <c r="C24" s="4"/>
      <c r="D24" s="4"/>
      <c r="E24" s="4"/>
      <c r="I24" s="8" t="s">
        <v>32</v>
      </c>
      <c r="J24" s="9" t="s">
        <v>33</v>
      </c>
      <c r="K24" s="9" t="s">
        <v>34</v>
      </c>
      <c r="L24" s="35">
        <v>1624</v>
      </c>
      <c r="M24" s="12">
        <v>114</v>
      </c>
    </row>
    <row r="25" spans="1:15" x14ac:dyDescent="0.3">
      <c r="A25" s="4"/>
      <c r="B25" s="4"/>
      <c r="C25" s="4"/>
      <c r="D25" s="4"/>
      <c r="E25" s="4"/>
      <c r="I25" s="10" t="s">
        <v>19</v>
      </c>
      <c r="J25" s="11" t="s">
        <v>35</v>
      </c>
      <c r="K25" s="11" t="s">
        <v>36</v>
      </c>
      <c r="L25" s="36">
        <v>6706</v>
      </c>
      <c r="M25" s="13">
        <v>459</v>
      </c>
    </row>
    <row r="26" spans="1:15" x14ac:dyDescent="0.3">
      <c r="A26" s="4"/>
      <c r="B26" s="4"/>
      <c r="C26" s="4"/>
      <c r="D26" s="4"/>
      <c r="E26" s="4"/>
      <c r="I26" s="8" t="s">
        <v>20</v>
      </c>
      <c r="J26" s="9" t="s">
        <v>35</v>
      </c>
      <c r="K26" s="9" t="s">
        <v>37</v>
      </c>
      <c r="L26" s="35">
        <v>959</v>
      </c>
      <c r="M26" s="12">
        <v>147</v>
      </c>
    </row>
    <row r="27" spans="1:15" x14ac:dyDescent="0.3">
      <c r="I27" s="10" t="s">
        <v>38</v>
      </c>
      <c r="J27" s="11" t="s">
        <v>39</v>
      </c>
      <c r="K27" s="11" t="s">
        <v>40</v>
      </c>
      <c r="L27" s="36">
        <v>9632</v>
      </c>
      <c r="M27" s="13">
        <v>288</v>
      </c>
    </row>
    <row r="28" spans="1:15" ht="15" thickBot="1" x14ac:dyDescent="0.35">
      <c r="E28" s="18" t="s">
        <v>29</v>
      </c>
      <c r="F28" s="32" t="s">
        <v>53</v>
      </c>
      <c r="G28" s="43" t="s">
        <v>28</v>
      </c>
      <c r="H28" s="44" t="s">
        <v>29</v>
      </c>
      <c r="I28" s="8" t="s">
        <v>14</v>
      </c>
      <c r="J28" s="9" t="s">
        <v>41</v>
      </c>
      <c r="K28" s="9" t="s">
        <v>42</v>
      </c>
      <c r="L28" s="35">
        <v>2100</v>
      </c>
      <c r="M28" s="12">
        <v>414</v>
      </c>
    </row>
    <row r="29" spans="1:15" ht="15" thickBot="1" x14ac:dyDescent="0.35">
      <c r="A29" s="37" t="s">
        <v>83</v>
      </c>
      <c r="B29" s="15"/>
      <c r="C29" s="15"/>
      <c r="D29" s="15"/>
      <c r="E29" s="18" t="s">
        <v>84</v>
      </c>
      <c r="F29" s="32" t="s">
        <v>50</v>
      </c>
      <c r="G29" t="str" cm="1">
        <f t="array" ref="G29:G34">_xlfn.UNIQUE(sales[Geography])</f>
        <v>New Zealand</v>
      </c>
      <c r="H29" t="str" cm="1">
        <f t="array" ref="H29:H50">_xlfn.UNIQUE(sales[Product])</f>
        <v>70% Dark Bites</v>
      </c>
      <c r="I29" s="10" t="s">
        <v>32</v>
      </c>
      <c r="J29" s="11" t="s">
        <v>35</v>
      </c>
      <c r="K29" s="11" t="s">
        <v>43</v>
      </c>
      <c r="L29" s="36">
        <v>8869</v>
      </c>
      <c r="M29" s="13">
        <v>432</v>
      </c>
      <c r="O29" s="43" t="s">
        <v>92</v>
      </c>
    </row>
    <row r="30" spans="1:15" x14ac:dyDescent="0.3">
      <c r="G30" t="str">
        <v>USA</v>
      </c>
      <c r="H30" t="str">
        <v>Choco Coated Almonds</v>
      </c>
      <c r="I30" s="8" t="s">
        <v>14</v>
      </c>
      <c r="J30" s="9" t="s">
        <v>44</v>
      </c>
      <c r="K30" s="9" t="s">
        <v>45</v>
      </c>
      <c r="L30" s="35">
        <v>2681</v>
      </c>
      <c r="M30" s="12">
        <v>54</v>
      </c>
      <c r="O30" cm="1">
        <f t="array" ref="O30:O42">_xlfn._xlws.FILTER(sales[Amount],sales[Sales Person]=F45)</f>
        <v>3983</v>
      </c>
    </row>
    <row r="31" spans="1:15" x14ac:dyDescent="0.3">
      <c r="A31" s="4" t="str" cm="1">
        <f t="array" ref="A31:E33">_xlfn._xlws.FILTER(sales[],(sales[Product]=F28)*(sales[Geography]=F29),"No data found")</f>
        <v>Gigi Bohling</v>
      </c>
      <c r="B31" s="4" t="str">
        <v>India</v>
      </c>
      <c r="C31" s="4" t="str">
        <v>Orange Choco</v>
      </c>
      <c r="D31" s="29">
        <v>15610</v>
      </c>
      <c r="E31" s="4">
        <v>339</v>
      </c>
      <c r="G31" t="str">
        <v>Canada</v>
      </c>
      <c r="H31" t="str">
        <v>Almond Choco</v>
      </c>
      <c r="I31" s="10" t="s">
        <v>19</v>
      </c>
      <c r="J31" s="11" t="s">
        <v>35</v>
      </c>
      <c r="K31" s="11" t="s">
        <v>46</v>
      </c>
      <c r="L31" s="36">
        <v>5012</v>
      </c>
      <c r="M31" s="13">
        <v>210</v>
      </c>
      <c r="O31">
        <v>2464</v>
      </c>
    </row>
    <row r="32" spans="1:15" x14ac:dyDescent="0.3">
      <c r="A32" s="4" t="str">
        <v>Ches Bonnell</v>
      </c>
      <c r="B32" s="4" t="str">
        <v>India</v>
      </c>
      <c r="C32" s="4" t="str">
        <v>Orange Choco</v>
      </c>
      <c r="D32" s="19">
        <v>2205</v>
      </c>
      <c r="E32" s="4">
        <v>138</v>
      </c>
      <c r="G32" t="str">
        <v>UK</v>
      </c>
      <c r="H32" t="str">
        <v>Drinking Coco</v>
      </c>
      <c r="I32" s="8" t="s">
        <v>17</v>
      </c>
      <c r="J32" s="9" t="s">
        <v>44</v>
      </c>
      <c r="K32" s="9" t="s">
        <v>47</v>
      </c>
      <c r="L32" s="35">
        <v>1281</v>
      </c>
      <c r="M32" s="12">
        <v>75</v>
      </c>
      <c r="O32">
        <v>2114</v>
      </c>
    </row>
    <row r="33" spans="1:15" x14ac:dyDescent="0.3">
      <c r="A33" s="4" t="str">
        <v>Husein Augar</v>
      </c>
      <c r="B33" s="4" t="str">
        <v>India</v>
      </c>
      <c r="C33" s="4" t="str">
        <v>Orange Choco</v>
      </c>
      <c r="D33" s="19">
        <v>8463</v>
      </c>
      <c r="E33" s="4">
        <v>492</v>
      </c>
      <c r="G33" t="str">
        <v>Australia</v>
      </c>
      <c r="H33" t="str">
        <v>White Choc</v>
      </c>
      <c r="I33" s="10" t="s">
        <v>12</v>
      </c>
      <c r="J33" s="11" t="s">
        <v>33</v>
      </c>
      <c r="K33" s="11" t="s">
        <v>47</v>
      </c>
      <c r="L33" s="36">
        <v>4991</v>
      </c>
      <c r="M33" s="13">
        <v>12</v>
      </c>
      <c r="O33">
        <v>21</v>
      </c>
    </row>
    <row r="34" spans="1:15" x14ac:dyDescent="0.3">
      <c r="G34" t="str">
        <v>India</v>
      </c>
      <c r="H34" t="str">
        <v>Peanut Butter Cubes</v>
      </c>
      <c r="I34" s="8" t="s">
        <v>5</v>
      </c>
      <c r="J34" s="9" t="s">
        <v>41</v>
      </c>
      <c r="K34" s="9" t="s">
        <v>42</v>
      </c>
      <c r="L34" s="35">
        <v>1785</v>
      </c>
      <c r="M34" s="12">
        <v>462</v>
      </c>
      <c r="O34">
        <v>2415</v>
      </c>
    </row>
    <row r="35" spans="1:15" x14ac:dyDescent="0.3">
      <c r="H35" t="str">
        <v>Smooth Sliky Salty</v>
      </c>
      <c r="I35" s="10" t="s">
        <v>11</v>
      </c>
      <c r="J35" s="11" t="s">
        <v>33</v>
      </c>
      <c r="K35" s="11" t="s">
        <v>48</v>
      </c>
      <c r="L35" s="36">
        <v>3983</v>
      </c>
      <c r="M35" s="13">
        <v>144</v>
      </c>
      <c r="O35">
        <v>9198</v>
      </c>
    </row>
    <row r="36" spans="1:15" ht="15" thickBot="1" x14ac:dyDescent="0.35">
      <c r="G36" s="43" t="s">
        <v>30</v>
      </c>
      <c r="H36" t="str">
        <v>After Nines</v>
      </c>
      <c r="I36" s="8" t="s">
        <v>20</v>
      </c>
      <c r="J36" s="9" t="s">
        <v>44</v>
      </c>
      <c r="K36" s="9" t="s">
        <v>49</v>
      </c>
      <c r="L36" s="35">
        <v>2646</v>
      </c>
      <c r="M36" s="12">
        <v>120</v>
      </c>
      <c r="O36">
        <v>7777</v>
      </c>
    </row>
    <row r="37" spans="1:15" x14ac:dyDescent="0.3">
      <c r="D37" s="38" t="s">
        <v>71</v>
      </c>
      <c r="E37" s="39">
        <f>SUM(D31:D33)</f>
        <v>26278</v>
      </c>
      <c r="G37" cm="1">
        <f t="array" ref="G37:G71">_xlfn._xlws.FILTER(sales[Amount],(sales[Geography]=B43)+(sales[Geography]=C43))</f>
        <v>1624</v>
      </c>
      <c r="H37" t="str">
        <v>50% Dark Bites</v>
      </c>
      <c r="I37" s="10" t="s">
        <v>5</v>
      </c>
      <c r="J37" s="11" t="s">
        <v>50</v>
      </c>
      <c r="K37" s="11" t="s">
        <v>51</v>
      </c>
      <c r="L37" s="36">
        <v>252</v>
      </c>
      <c r="M37" s="13">
        <v>54</v>
      </c>
      <c r="O37">
        <v>3773</v>
      </c>
    </row>
    <row r="38" spans="1:15" x14ac:dyDescent="0.3">
      <c r="D38" s="38" t="s">
        <v>85</v>
      </c>
      <c r="E38" s="20">
        <f>SUM(E31:E33)</f>
        <v>969</v>
      </c>
      <c r="G38">
        <v>6706</v>
      </c>
      <c r="H38" t="str">
        <v>Eclairs</v>
      </c>
      <c r="I38" s="8" t="s">
        <v>11</v>
      </c>
      <c r="J38" s="9" t="s">
        <v>35</v>
      </c>
      <c r="K38" s="9" t="s">
        <v>42</v>
      </c>
      <c r="L38" s="35">
        <v>2464</v>
      </c>
      <c r="M38" s="12">
        <v>234</v>
      </c>
      <c r="O38">
        <v>3339</v>
      </c>
    </row>
    <row r="39" spans="1:15" x14ac:dyDescent="0.3">
      <c r="G39">
        <v>959</v>
      </c>
      <c r="H39" t="str">
        <v>Mint Chip Choco</v>
      </c>
      <c r="I39" s="10" t="s">
        <v>11</v>
      </c>
      <c r="J39" s="11" t="s">
        <v>35</v>
      </c>
      <c r="K39" s="11" t="s">
        <v>52</v>
      </c>
      <c r="L39" s="36">
        <v>2114</v>
      </c>
      <c r="M39" s="13">
        <v>66</v>
      </c>
      <c r="O39">
        <v>973</v>
      </c>
    </row>
    <row r="40" spans="1:15" x14ac:dyDescent="0.3">
      <c r="G40">
        <v>8869</v>
      </c>
      <c r="H40" t="str">
        <v>Milk Bars</v>
      </c>
      <c r="I40" s="8" t="s">
        <v>14</v>
      </c>
      <c r="J40" s="9" t="s">
        <v>33</v>
      </c>
      <c r="K40" s="9" t="s">
        <v>45</v>
      </c>
      <c r="L40" s="35">
        <v>7693</v>
      </c>
      <c r="M40" s="12">
        <v>87</v>
      </c>
      <c r="O40">
        <v>3108</v>
      </c>
    </row>
    <row r="41" spans="1:15" x14ac:dyDescent="0.3">
      <c r="A41" s="15" t="s">
        <v>86</v>
      </c>
      <c r="G41">
        <v>5012</v>
      </c>
      <c r="H41" t="str">
        <v>Manuka Honey Choco</v>
      </c>
      <c r="I41" s="10" t="s">
        <v>12</v>
      </c>
      <c r="J41" s="11" t="s">
        <v>50</v>
      </c>
      <c r="K41" s="11" t="s">
        <v>53</v>
      </c>
      <c r="L41" s="36">
        <v>15610</v>
      </c>
      <c r="M41" s="13">
        <v>339</v>
      </c>
      <c r="O41">
        <v>1281</v>
      </c>
    </row>
    <row r="42" spans="1:15" x14ac:dyDescent="0.3">
      <c r="G42">
        <v>4991</v>
      </c>
      <c r="H42" t="str">
        <v>Orange Choco</v>
      </c>
      <c r="I42" s="8" t="s">
        <v>38</v>
      </c>
      <c r="J42" s="9" t="s">
        <v>50</v>
      </c>
      <c r="K42" s="9" t="s">
        <v>46</v>
      </c>
      <c r="L42" s="35">
        <v>336</v>
      </c>
      <c r="M42" s="12">
        <v>144</v>
      </c>
      <c r="O42">
        <v>3689</v>
      </c>
    </row>
    <row r="43" spans="1:15" x14ac:dyDescent="0.3">
      <c r="A43" s="18" t="s">
        <v>87</v>
      </c>
      <c r="B43" s="40" t="s">
        <v>33</v>
      </c>
      <c r="C43" s="40" t="s">
        <v>35</v>
      </c>
      <c r="G43">
        <v>3983</v>
      </c>
      <c r="H43" t="str">
        <v>Fruit &amp; Nut Bars</v>
      </c>
      <c r="I43" s="10" t="s">
        <v>5</v>
      </c>
      <c r="J43" s="11" t="s">
        <v>41</v>
      </c>
      <c r="K43" s="11" t="s">
        <v>53</v>
      </c>
      <c r="L43" s="36">
        <v>9443</v>
      </c>
      <c r="M43" s="13">
        <v>162</v>
      </c>
    </row>
    <row r="44" spans="1:15" x14ac:dyDescent="0.3">
      <c r="A44" s="18" t="s">
        <v>71</v>
      </c>
      <c r="B44" s="41">
        <f>SUM(_xlfn.ANCHORARRAY(G37))</f>
        <v>146454</v>
      </c>
      <c r="G44">
        <v>2464</v>
      </c>
      <c r="H44" t="str">
        <v>99% Dark &amp; Pure</v>
      </c>
      <c r="I44" s="8" t="s">
        <v>20</v>
      </c>
      <c r="J44" s="9" t="s">
        <v>50</v>
      </c>
      <c r="K44" s="9" t="s">
        <v>54</v>
      </c>
      <c r="L44" s="35">
        <v>8155</v>
      </c>
      <c r="M44" s="12">
        <v>90</v>
      </c>
    </row>
    <row r="45" spans="1:15" x14ac:dyDescent="0.3">
      <c r="E45" s="18" t="s">
        <v>0</v>
      </c>
      <c r="F45" s="20" t="s">
        <v>11</v>
      </c>
      <c r="G45">
        <v>2114</v>
      </c>
      <c r="H45" t="str">
        <v>Raspberry Choco</v>
      </c>
      <c r="I45" s="10" t="s">
        <v>19</v>
      </c>
      <c r="J45" s="11" t="s">
        <v>44</v>
      </c>
      <c r="K45" s="11" t="s">
        <v>54</v>
      </c>
      <c r="L45" s="36">
        <v>1701</v>
      </c>
      <c r="M45" s="13">
        <v>234</v>
      </c>
    </row>
    <row r="46" spans="1:15" x14ac:dyDescent="0.3">
      <c r="E46" s="18" t="s">
        <v>71</v>
      </c>
      <c r="F46" s="20">
        <f>SUM(_xlfn.ANCHORARRAY(O30))</f>
        <v>44135</v>
      </c>
      <c r="G46">
        <v>7693</v>
      </c>
      <c r="H46" t="str">
        <v>85% Dark Bars</v>
      </c>
      <c r="I46" s="8" t="s">
        <v>26</v>
      </c>
      <c r="J46" s="9" t="s">
        <v>44</v>
      </c>
      <c r="K46" s="9" t="s">
        <v>46</v>
      </c>
      <c r="L46" s="35">
        <v>2205</v>
      </c>
      <c r="M46" s="12">
        <v>141</v>
      </c>
    </row>
    <row r="47" spans="1:15" x14ac:dyDescent="0.3">
      <c r="E47" s="18" t="s">
        <v>89</v>
      </c>
      <c r="F47" s="20">
        <f>AVERAGEA(_xlfn.ANCHORARRAY(O30))</f>
        <v>3395</v>
      </c>
      <c r="G47">
        <v>1771</v>
      </c>
      <c r="H47" t="str">
        <v>Organic Choco Syrup</v>
      </c>
      <c r="I47" s="10" t="s">
        <v>19</v>
      </c>
      <c r="J47" s="11" t="s">
        <v>33</v>
      </c>
      <c r="K47" s="11" t="s">
        <v>55</v>
      </c>
      <c r="L47" s="36">
        <v>1771</v>
      </c>
      <c r="M47" s="13">
        <v>204</v>
      </c>
    </row>
    <row r="48" spans="1:15" x14ac:dyDescent="0.3">
      <c r="G48">
        <v>2114</v>
      </c>
      <c r="H48" t="str">
        <v>Caramel Stuffed Bars</v>
      </c>
      <c r="I48" s="8" t="s">
        <v>38</v>
      </c>
      <c r="J48" s="9" t="s">
        <v>35</v>
      </c>
      <c r="K48" s="9" t="s">
        <v>56</v>
      </c>
      <c r="L48" s="35">
        <v>2114</v>
      </c>
      <c r="M48" s="12">
        <v>186</v>
      </c>
    </row>
    <row r="49" spans="1:13" x14ac:dyDescent="0.3">
      <c r="A49" s="15" t="s">
        <v>88</v>
      </c>
      <c r="B49" s="15"/>
      <c r="C49" s="15"/>
      <c r="D49" s="15"/>
      <c r="E49" s="15"/>
      <c r="F49" s="15"/>
      <c r="G49">
        <v>1974</v>
      </c>
      <c r="H49" t="str">
        <v>Spicy Special Slims</v>
      </c>
      <c r="I49" s="10" t="s">
        <v>38</v>
      </c>
      <c r="J49" s="11" t="s">
        <v>39</v>
      </c>
      <c r="K49" s="11" t="s">
        <v>51</v>
      </c>
      <c r="L49" s="36">
        <v>10311</v>
      </c>
      <c r="M49" s="13">
        <v>231</v>
      </c>
    </row>
    <row r="50" spans="1:13" x14ac:dyDescent="0.3">
      <c r="G50">
        <v>4683</v>
      </c>
      <c r="H50" t="str">
        <v>Baker's Choco Chips</v>
      </c>
      <c r="I50" s="8" t="s">
        <v>11</v>
      </c>
      <c r="J50" s="9" t="s">
        <v>41</v>
      </c>
      <c r="K50" s="9" t="s">
        <v>49</v>
      </c>
      <c r="L50" s="35">
        <v>21</v>
      </c>
      <c r="M50" s="12">
        <v>168</v>
      </c>
    </row>
    <row r="51" spans="1:13" x14ac:dyDescent="0.3">
      <c r="A51" s="4" t="str" cm="1">
        <f t="array" ref="A51:E95">_xlfn._xlws.FILTER(sales[], (sales[Amount]&gt; F47) * (sales[Sales Person] &lt;&gt; "Gunar Cockshoot"))</f>
        <v>Brien Boise</v>
      </c>
      <c r="B51" s="4" t="str">
        <v>USA</v>
      </c>
      <c r="C51" s="4" t="str">
        <v>Choco Coated Almonds</v>
      </c>
      <c r="D51" s="4">
        <v>6706</v>
      </c>
      <c r="E51" s="4">
        <v>459</v>
      </c>
      <c r="G51">
        <v>6398</v>
      </c>
      <c r="I51" s="10" t="s">
        <v>26</v>
      </c>
      <c r="J51" s="11" t="s">
        <v>35</v>
      </c>
      <c r="K51" s="11" t="s">
        <v>53</v>
      </c>
      <c r="L51" s="36">
        <v>1974</v>
      </c>
      <c r="M51" s="13">
        <v>195</v>
      </c>
    </row>
    <row r="52" spans="1:13" x14ac:dyDescent="0.3">
      <c r="A52" s="4" t="str">
        <v>Carla Molina</v>
      </c>
      <c r="B52" s="4" t="str">
        <v>Canada</v>
      </c>
      <c r="C52" s="4" t="str">
        <v>Drinking Coco</v>
      </c>
      <c r="D52" s="4">
        <v>9632</v>
      </c>
      <c r="E52" s="4">
        <v>288</v>
      </c>
      <c r="G52">
        <v>553</v>
      </c>
      <c r="I52" s="8" t="s">
        <v>12</v>
      </c>
      <c r="J52" s="9" t="s">
        <v>39</v>
      </c>
      <c r="K52" s="9" t="s">
        <v>54</v>
      </c>
      <c r="L52" s="35">
        <v>6314</v>
      </c>
      <c r="M52" s="12">
        <v>15</v>
      </c>
    </row>
    <row r="53" spans="1:13" x14ac:dyDescent="0.3">
      <c r="A53" s="4" t="str">
        <v>Ram Mahesh</v>
      </c>
      <c r="B53" s="4" t="str">
        <v>USA</v>
      </c>
      <c r="C53" s="4" t="str">
        <v>Peanut Butter Cubes</v>
      </c>
      <c r="D53" s="4">
        <v>8869</v>
      </c>
      <c r="E53" s="4">
        <v>432</v>
      </c>
      <c r="G53">
        <v>1904</v>
      </c>
      <c r="I53" s="10" t="s">
        <v>26</v>
      </c>
      <c r="J53" s="11" t="s">
        <v>33</v>
      </c>
      <c r="K53" s="11" t="s">
        <v>54</v>
      </c>
      <c r="L53" s="36">
        <v>4683</v>
      </c>
      <c r="M53" s="13">
        <v>30</v>
      </c>
    </row>
    <row r="54" spans="1:13" x14ac:dyDescent="0.3">
      <c r="A54" s="4" t="str">
        <v>Brien Boise</v>
      </c>
      <c r="B54" s="4" t="str">
        <v>USA</v>
      </c>
      <c r="C54" s="4" t="str">
        <v>After Nines</v>
      </c>
      <c r="D54" s="4">
        <v>5012</v>
      </c>
      <c r="E54" s="4">
        <v>210</v>
      </c>
      <c r="G54">
        <v>2415</v>
      </c>
      <c r="I54" s="8" t="s">
        <v>38</v>
      </c>
      <c r="J54" s="9" t="s">
        <v>33</v>
      </c>
      <c r="K54" s="9" t="s">
        <v>57</v>
      </c>
      <c r="L54" s="35">
        <v>6398</v>
      </c>
      <c r="M54" s="12">
        <v>102</v>
      </c>
    </row>
    <row r="55" spans="1:13" x14ac:dyDescent="0.3">
      <c r="A55" s="4" t="str">
        <v>Gigi Bohling</v>
      </c>
      <c r="B55" s="4" t="str">
        <v>New Zealand</v>
      </c>
      <c r="C55" s="4" t="str">
        <v>50% Dark Bites</v>
      </c>
      <c r="D55" s="4">
        <v>4991</v>
      </c>
      <c r="E55" s="4">
        <v>12</v>
      </c>
      <c r="G55">
        <v>238</v>
      </c>
      <c r="I55" s="10" t="s">
        <v>5</v>
      </c>
      <c r="J55" s="11" t="s">
        <v>35</v>
      </c>
      <c r="K55" s="11" t="s">
        <v>55</v>
      </c>
      <c r="L55" s="36">
        <v>553</v>
      </c>
      <c r="M55" s="13">
        <v>15</v>
      </c>
    </row>
    <row r="56" spans="1:13" x14ac:dyDescent="0.3">
      <c r="A56" s="4" t="str">
        <v>Curtice Advani</v>
      </c>
      <c r="B56" s="4" t="str">
        <v>New Zealand</v>
      </c>
      <c r="C56" s="4" t="str">
        <v>Smooth Sliky Salty</v>
      </c>
      <c r="D56" s="4">
        <v>7693</v>
      </c>
      <c r="E56" s="4">
        <v>87</v>
      </c>
      <c r="G56">
        <v>4949</v>
      </c>
      <c r="I56" s="8" t="s">
        <v>19</v>
      </c>
      <c r="J56" s="9" t="s">
        <v>41</v>
      </c>
      <c r="K56" s="9" t="s">
        <v>34</v>
      </c>
      <c r="L56" s="35">
        <v>7021</v>
      </c>
      <c r="M56" s="12">
        <v>183</v>
      </c>
    </row>
    <row r="57" spans="1:13" x14ac:dyDescent="0.3">
      <c r="A57" s="4" t="str">
        <v>Gigi Bohling</v>
      </c>
      <c r="B57" s="4" t="str">
        <v>India</v>
      </c>
      <c r="C57" s="4" t="str">
        <v>Orange Choco</v>
      </c>
      <c r="D57" s="4">
        <v>15610</v>
      </c>
      <c r="E57" s="4">
        <v>339</v>
      </c>
      <c r="G57">
        <v>4760</v>
      </c>
      <c r="I57" s="10" t="s">
        <v>32</v>
      </c>
      <c r="J57" s="11" t="s">
        <v>41</v>
      </c>
      <c r="K57" s="11" t="s">
        <v>46</v>
      </c>
      <c r="L57" s="36">
        <v>5817</v>
      </c>
      <c r="M57" s="13">
        <v>12</v>
      </c>
    </row>
    <row r="58" spans="1:13" x14ac:dyDescent="0.3">
      <c r="A58" s="4" t="str">
        <v>Barr Faughny</v>
      </c>
      <c r="B58" s="4" t="str">
        <v>UK</v>
      </c>
      <c r="C58" s="4" t="str">
        <v>Orange Choco</v>
      </c>
      <c r="D58" s="4">
        <v>9443</v>
      </c>
      <c r="E58" s="4">
        <v>162</v>
      </c>
      <c r="G58">
        <v>1085</v>
      </c>
      <c r="I58" s="8" t="s">
        <v>38</v>
      </c>
      <c r="J58" s="9" t="s">
        <v>41</v>
      </c>
      <c r="K58" s="9" t="s">
        <v>47</v>
      </c>
      <c r="L58" s="35">
        <v>3976</v>
      </c>
      <c r="M58" s="12">
        <v>72</v>
      </c>
    </row>
    <row r="59" spans="1:13" x14ac:dyDescent="0.3">
      <c r="A59" s="4" t="str">
        <v>Husein Augar</v>
      </c>
      <c r="B59" s="4" t="str">
        <v>India</v>
      </c>
      <c r="C59" s="4" t="str">
        <v>Fruit &amp; Nut Bars</v>
      </c>
      <c r="D59" s="4">
        <v>8155</v>
      </c>
      <c r="E59" s="4">
        <v>90</v>
      </c>
      <c r="G59">
        <v>182</v>
      </c>
      <c r="I59" s="10" t="s">
        <v>14</v>
      </c>
      <c r="J59" s="11" t="s">
        <v>44</v>
      </c>
      <c r="K59" s="11" t="s">
        <v>58</v>
      </c>
      <c r="L59" s="36">
        <v>1134</v>
      </c>
      <c r="M59" s="13">
        <v>282</v>
      </c>
    </row>
    <row r="60" spans="1:13" x14ac:dyDescent="0.3">
      <c r="A60" s="4" t="str">
        <v>Carla Molina</v>
      </c>
      <c r="B60" s="4" t="str">
        <v>Canada</v>
      </c>
      <c r="C60" s="4" t="str">
        <v>Milk Bars</v>
      </c>
      <c r="D60" s="4">
        <v>10311</v>
      </c>
      <c r="E60" s="4">
        <v>231</v>
      </c>
      <c r="G60">
        <v>9709</v>
      </c>
      <c r="I60" s="8" t="s">
        <v>5</v>
      </c>
      <c r="J60" s="9" t="s">
        <v>41</v>
      </c>
      <c r="K60" s="9" t="s">
        <v>59</v>
      </c>
      <c r="L60" s="35">
        <v>6027</v>
      </c>
      <c r="M60" s="12">
        <v>144</v>
      </c>
    </row>
    <row r="61" spans="1:13" x14ac:dyDescent="0.3">
      <c r="A61" s="4" t="str">
        <v>Gigi Bohling</v>
      </c>
      <c r="B61" s="4" t="str">
        <v>Canada</v>
      </c>
      <c r="C61" s="4" t="str">
        <v>Fruit &amp; Nut Bars</v>
      </c>
      <c r="D61" s="4">
        <v>6314</v>
      </c>
      <c r="E61" s="4">
        <v>15</v>
      </c>
      <c r="G61">
        <v>4487</v>
      </c>
      <c r="I61" s="10" t="s">
        <v>14</v>
      </c>
      <c r="J61" s="11" t="s">
        <v>33</v>
      </c>
      <c r="K61" s="11" t="s">
        <v>49</v>
      </c>
      <c r="L61" s="36">
        <v>1904</v>
      </c>
      <c r="M61" s="13">
        <v>405</v>
      </c>
    </row>
    <row r="62" spans="1:13" x14ac:dyDescent="0.3">
      <c r="A62" s="4" t="str">
        <v>Oby Sorrel</v>
      </c>
      <c r="B62" s="4" t="str">
        <v>New Zealand</v>
      </c>
      <c r="C62" s="4" t="str">
        <v>Fruit &amp; Nut Bars</v>
      </c>
      <c r="D62" s="4">
        <v>4683</v>
      </c>
      <c r="E62" s="4">
        <v>30</v>
      </c>
      <c r="G62">
        <v>2415</v>
      </c>
      <c r="I62" s="8" t="s">
        <v>17</v>
      </c>
      <c r="J62" s="9" t="s">
        <v>50</v>
      </c>
      <c r="K62" s="9" t="s">
        <v>36</v>
      </c>
      <c r="L62" s="35">
        <v>3262</v>
      </c>
      <c r="M62" s="12">
        <v>75</v>
      </c>
    </row>
    <row r="63" spans="1:13" x14ac:dyDescent="0.3">
      <c r="A63" s="4" t="str">
        <v>Carla Molina</v>
      </c>
      <c r="B63" s="4" t="str">
        <v>New Zealand</v>
      </c>
      <c r="C63" s="4" t="str">
        <v>85% Dark Bars</v>
      </c>
      <c r="D63" s="4">
        <v>6398</v>
      </c>
      <c r="E63" s="4">
        <v>102</v>
      </c>
      <c r="G63">
        <v>98</v>
      </c>
      <c r="I63" s="10" t="s">
        <v>32</v>
      </c>
      <c r="J63" s="11" t="s">
        <v>50</v>
      </c>
      <c r="K63" s="11" t="s">
        <v>58</v>
      </c>
      <c r="L63" s="36">
        <v>2289</v>
      </c>
      <c r="M63" s="13">
        <v>135</v>
      </c>
    </row>
    <row r="64" spans="1:13" x14ac:dyDescent="0.3">
      <c r="A64" s="4" t="str">
        <v>Brien Boise</v>
      </c>
      <c r="B64" s="4" t="str">
        <v>UK</v>
      </c>
      <c r="C64" s="4" t="str">
        <v>70% Dark Bites</v>
      </c>
      <c r="D64" s="4">
        <v>7021</v>
      </c>
      <c r="E64" s="4">
        <v>183</v>
      </c>
      <c r="G64">
        <v>13391</v>
      </c>
      <c r="I64" s="8" t="s">
        <v>12</v>
      </c>
      <c r="J64" s="9" t="s">
        <v>50</v>
      </c>
      <c r="K64" s="9" t="s">
        <v>58</v>
      </c>
      <c r="L64" s="35">
        <v>6986</v>
      </c>
      <c r="M64" s="12">
        <v>21</v>
      </c>
    </row>
    <row r="65" spans="1:13" x14ac:dyDescent="0.3">
      <c r="A65" s="4" t="str">
        <v>Ram Mahesh</v>
      </c>
      <c r="B65" s="4" t="str">
        <v>UK</v>
      </c>
      <c r="C65" s="4" t="str">
        <v>After Nines</v>
      </c>
      <c r="D65" s="4">
        <v>5817</v>
      </c>
      <c r="E65" s="4">
        <v>12</v>
      </c>
      <c r="G65">
        <v>3808</v>
      </c>
      <c r="I65" s="10" t="s">
        <v>5</v>
      </c>
      <c r="J65" s="11" t="s">
        <v>44</v>
      </c>
      <c r="K65" s="11" t="s">
        <v>54</v>
      </c>
      <c r="L65" s="36">
        <v>4417</v>
      </c>
      <c r="M65" s="13">
        <v>153</v>
      </c>
    </row>
    <row r="66" spans="1:13" x14ac:dyDescent="0.3">
      <c r="A66" s="4" t="str">
        <v>Carla Molina</v>
      </c>
      <c r="B66" s="4" t="str">
        <v>UK</v>
      </c>
      <c r="C66" s="4" t="str">
        <v>50% Dark Bites</v>
      </c>
      <c r="D66" s="4">
        <v>3976</v>
      </c>
      <c r="E66" s="4">
        <v>72</v>
      </c>
      <c r="G66">
        <v>7693</v>
      </c>
      <c r="I66" s="8" t="s">
        <v>14</v>
      </c>
      <c r="J66" s="9" t="s">
        <v>50</v>
      </c>
      <c r="K66" s="9" t="s">
        <v>56</v>
      </c>
      <c r="L66" s="35">
        <v>1442</v>
      </c>
      <c r="M66" s="12">
        <v>15</v>
      </c>
    </row>
    <row r="67" spans="1:13" x14ac:dyDescent="0.3">
      <c r="A67" s="4" t="str">
        <v>Barr Faughny</v>
      </c>
      <c r="B67" s="4" t="str">
        <v>UK</v>
      </c>
      <c r="C67" s="4" t="str">
        <v>Caramel Stuffed Bars</v>
      </c>
      <c r="D67" s="4">
        <v>6027</v>
      </c>
      <c r="E67" s="4">
        <v>144</v>
      </c>
      <c r="G67">
        <v>567</v>
      </c>
      <c r="I67" s="10" t="s">
        <v>11</v>
      </c>
      <c r="J67" s="11" t="s">
        <v>35</v>
      </c>
      <c r="K67" s="11" t="s">
        <v>47</v>
      </c>
      <c r="L67" s="36">
        <v>2415</v>
      </c>
      <c r="M67" s="13">
        <v>255</v>
      </c>
    </row>
    <row r="68" spans="1:13" x14ac:dyDescent="0.3">
      <c r="A68" s="4" t="str">
        <v>Gigi Bohling</v>
      </c>
      <c r="B68" s="4" t="str">
        <v>India</v>
      </c>
      <c r="C68" s="4" t="str">
        <v>Organic Choco Syrup</v>
      </c>
      <c r="D68" s="4">
        <v>6986</v>
      </c>
      <c r="E68" s="4">
        <v>21</v>
      </c>
      <c r="G68">
        <v>7455</v>
      </c>
      <c r="I68" s="8" t="s">
        <v>5</v>
      </c>
      <c r="J68" s="9" t="s">
        <v>33</v>
      </c>
      <c r="K68" s="9" t="s">
        <v>55</v>
      </c>
      <c r="L68" s="35">
        <v>238</v>
      </c>
      <c r="M68" s="12">
        <v>18</v>
      </c>
    </row>
    <row r="69" spans="1:13" x14ac:dyDescent="0.3">
      <c r="A69" s="4" t="str">
        <v>Barr Faughny</v>
      </c>
      <c r="B69" s="4" t="str">
        <v>Australia</v>
      </c>
      <c r="C69" s="4" t="str">
        <v>Fruit &amp; Nut Bars</v>
      </c>
      <c r="D69" s="4">
        <v>4417</v>
      </c>
      <c r="E69" s="4">
        <v>153</v>
      </c>
      <c r="G69">
        <v>2737</v>
      </c>
      <c r="I69" s="10" t="s">
        <v>14</v>
      </c>
      <c r="J69" s="11" t="s">
        <v>33</v>
      </c>
      <c r="K69" s="11" t="s">
        <v>54</v>
      </c>
      <c r="L69" s="36">
        <v>4949</v>
      </c>
      <c r="M69" s="13">
        <v>189</v>
      </c>
    </row>
    <row r="70" spans="1:13" x14ac:dyDescent="0.3">
      <c r="A70" s="4" t="str">
        <v>Curtice Advani</v>
      </c>
      <c r="B70" s="4" t="str">
        <v>New Zealand</v>
      </c>
      <c r="C70" s="4" t="str">
        <v>Fruit &amp; Nut Bars</v>
      </c>
      <c r="D70" s="4">
        <v>4949</v>
      </c>
      <c r="E70" s="4">
        <v>189</v>
      </c>
      <c r="G70">
        <v>4305</v>
      </c>
      <c r="I70" s="8" t="s">
        <v>12</v>
      </c>
      <c r="J70" s="9" t="s">
        <v>44</v>
      </c>
      <c r="K70" s="9" t="s">
        <v>36</v>
      </c>
      <c r="L70" s="35">
        <v>5075</v>
      </c>
      <c r="M70" s="12">
        <v>21</v>
      </c>
    </row>
    <row r="71" spans="1:13" x14ac:dyDescent="0.3">
      <c r="A71" s="4" t="str">
        <v>Gigi Bohling</v>
      </c>
      <c r="B71" s="4" t="str">
        <v>Australia</v>
      </c>
      <c r="C71" s="4" t="str">
        <v>Choco Coated Almonds</v>
      </c>
      <c r="D71" s="4">
        <v>5075</v>
      </c>
      <c r="E71" s="4">
        <v>21</v>
      </c>
      <c r="G71">
        <v>12348</v>
      </c>
      <c r="I71" s="10" t="s">
        <v>11</v>
      </c>
      <c r="J71" s="11" t="s">
        <v>39</v>
      </c>
      <c r="K71" s="11" t="s">
        <v>49</v>
      </c>
      <c r="L71" s="36">
        <v>9198</v>
      </c>
      <c r="M71" s="13">
        <v>36</v>
      </c>
    </row>
    <row r="72" spans="1:13" x14ac:dyDescent="0.3">
      <c r="A72" s="4" t="str">
        <v>Ram Mahesh</v>
      </c>
      <c r="B72" s="4" t="str">
        <v>India</v>
      </c>
      <c r="C72" s="4" t="str">
        <v>Eclairs</v>
      </c>
      <c r="D72" s="4">
        <v>5019</v>
      </c>
      <c r="E72" s="4">
        <v>156</v>
      </c>
      <c r="I72" s="8" t="s">
        <v>14</v>
      </c>
      <c r="J72" s="9" t="s">
        <v>50</v>
      </c>
      <c r="K72" s="9" t="s">
        <v>52</v>
      </c>
      <c r="L72" s="35">
        <v>3339</v>
      </c>
      <c r="M72" s="12">
        <v>75</v>
      </c>
    </row>
    <row r="73" spans="1:13" x14ac:dyDescent="0.3">
      <c r="A73" s="4" t="str">
        <v>Gigi Bohling</v>
      </c>
      <c r="B73" s="4" t="str">
        <v>Canada</v>
      </c>
      <c r="C73" s="4" t="str">
        <v>Mint Chip Choco</v>
      </c>
      <c r="D73" s="4">
        <v>16184</v>
      </c>
      <c r="E73" s="4">
        <v>39</v>
      </c>
      <c r="I73" s="10" t="s">
        <v>32</v>
      </c>
      <c r="J73" s="11" t="s">
        <v>50</v>
      </c>
      <c r="K73" s="11" t="s">
        <v>48</v>
      </c>
      <c r="L73" s="36">
        <v>5019</v>
      </c>
      <c r="M73" s="13">
        <v>156</v>
      </c>
    </row>
    <row r="74" spans="1:13" x14ac:dyDescent="0.3">
      <c r="A74" s="4" t="str">
        <v>Barr Faughny</v>
      </c>
      <c r="B74" s="4" t="str">
        <v>Canada</v>
      </c>
      <c r="C74" s="4" t="str">
        <v>Manuka Honey Choco</v>
      </c>
      <c r="D74" s="4">
        <v>8211</v>
      </c>
      <c r="E74" s="4">
        <v>75</v>
      </c>
      <c r="I74" s="8" t="s">
        <v>12</v>
      </c>
      <c r="J74" s="9" t="s">
        <v>39</v>
      </c>
      <c r="K74" s="9" t="s">
        <v>49</v>
      </c>
      <c r="L74" s="35">
        <v>16184</v>
      </c>
      <c r="M74" s="12">
        <v>39</v>
      </c>
    </row>
    <row r="75" spans="1:13" x14ac:dyDescent="0.3">
      <c r="A75" s="4" t="str">
        <v>Barr Faughny</v>
      </c>
      <c r="B75" s="4" t="str">
        <v>Australia</v>
      </c>
      <c r="C75" s="4" t="str">
        <v>Caramel Stuffed Bars</v>
      </c>
      <c r="D75" s="4">
        <v>6580</v>
      </c>
      <c r="E75" s="4">
        <v>183</v>
      </c>
      <c r="I75" s="10" t="s">
        <v>14</v>
      </c>
      <c r="J75" s="11" t="s">
        <v>39</v>
      </c>
      <c r="K75" s="11" t="s">
        <v>60</v>
      </c>
      <c r="L75" s="36">
        <v>497</v>
      </c>
      <c r="M75" s="13">
        <v>63</v>
      </c>
    </row>
    <row r="76" spans="1:13" x14ac:dyDescent="0.3">
      <c r="A76" s="4" t="str">
        <v>Carla Molina</v>
      </c>
      <c r="B76" s="4" t="str">
        <v>USA</v>
      </c>
      <c r="C76" s="4" t="str">
        <v>Milk Bars</v>
      </c>
      <c r="D76" s="4">
        <v>4760</v>
      </c>
      <c r="E76" s="4">
        <v>69</v>
      </c>
      <c r="I76" s="8" t="s">
        <v>5</v>
      </c>
      <c r="J76" s="9" t="s">
        <v>39</v>
      </c>
      <c r="K76" s="9" t="s">
        <v>52</v>
      </c>
      <c r="L76" s="35">
        <v>8211</v>
      </c>
      <c r="M76" s="12">
        <v>75</v>
      </c>
    </row>
    <row r="77" spans="1:13" x14ac:dyDescent="0.3">
      <c r="A77" s="4" t="str">
        <v>Ram Mahesh</v>
      </c>
      <c r="B77" s="4" t="str">
        <v>Canada</v>
      </c>
      <c r="C77" s="4" t="str">
        <v>White Choc</v>
      </c>
      <c r="D77" s="4">
        <v>5439</v>
      </c>
      <c r="E77" s="4">
        <v>30</v>
      </c>
      <c r="I77" s="10" t="s">
        <v>5</v>
      </c>
      <c r="J77" s="11" t="s">
        <v>44</v>
      </c>
      <c r="K77" s="11" t="s">
        <v>59</v>
      </c>
      <c r="L77" s="36">
        <v>6580</v>
      </c>
      <c r="M77" s="13">
        <v>183</v>
      </c>
    </row>
    <row r="78" spans="1:13" x14ac:dyDescent="0.3">
      <c r="A78" s="4" t="str">
        <v>Curtice Advani</v>
      </c>
      <c r="B78" s="4" t="str">
        <v>India</v>
      </c>
      <c r="C78" s="4" t="str">
        <v>Organic Choco Syrup</v>
      </c>
      <c r="D78" s="4">
        <v>4242</v>
      </c>
      <c r="E78" s="4">
        <v>207</v>
      </c>
      <c r="I78" s="8" t="s">
        <v>38</v>
      </c>
      <c r="J78" s="9" t="s">
        <v>35</v>
      </c>
      <c r="K78" s="9" t="s">
        <v>51</v>
      </c>
      <c r="L78" s="35">
        <v>4760</v>
      </c>
      <c r="M78" s="12">
        <v>69</v>
      </c>
    </row>
    <row r="79" spans="1:13" x14ac:dyDescent="0.3">
      <c r="A79" s="4" t="str">
        <v>Curtice Advani</v>
      </c>
      <c r="B79" s="4" t="str">
        <v>Canada</v>
      </c>
      <c r="C79" s="4" t="str">
        <v>Choco Coated Almonds</v>
      </c>
      <c r="D79" s="4">
        <v>6118</v>
      </c>
      <c r="E79" s="4">
        <v>9</v>
      </c>
      <c r="I79" s="10" t="s">
        <v>32</v>
      </c>
      <c r="J79" s="11" t="s">
        <v>39</v>
      </c>
      <c r="K79" s="11" t="s">
        <v>42</v>
      </c>
      <c r="L79" s="36">
        <v>5439</v>
      </c>
      <c r="M79" s="13">
        <v>30</v>
      </c>
    </row>
    <row r="80" spans="1:13" x14ac:dyDescent="0.3">
      <c r="A80" s="4" t="str">
        <v>Brien Boise</v>
      </c>
      <c r="B80" s="4" t="str">
        <v>New Zealand</v>
      </c>
      <c r="C80" s="4" t="str">
        <v>Raspberry Choco</v>
      </c>
      <c r="D80" s="4">
        <v>9709</v>
      </c>
      <c r="E80" s="4">
        <v>30</v>
      </c>
      <c r="I80" s="8" t="s">
        <v>38</v>
      </c>
      <c r="J80" s="9" t="s">
        <v>50</v>
      </c>
      <c r="K80" s="9" t="s">
        <v>48</v>
      </c>
      <c r="L80" s="35">
        <v>1463</v>
      </c>
      <c r="M80" s="12">
        <v>39</v>
      </c>
    </row>
    <row r="81" spans="1:13" x14ac:dyDescent="0.3">
      <c r="A81" s="4" t="str">
        <v>Ches Bonnell</v>
      </c>
      <c r="B81" s="4" t="str">
        <v>New Zealand</v>
      </c>
      <c r="C81" s="4" t="str">
        <v>Eclairs</v>
      </c>
      <c r="D81" s="4">
        <v>4487</v>
      </c>
      <c r="E81" s="4">
        <v>111</v>
      </c>
      <c r="I81" s="10" t="s">
        <v>11</v>
      </c>
      <c r="J81" s="11" t="s">
        <v>50</v>
      </c>
      <c r="K81" s="11" t="s">
        <v>36</v>
      </c>
      <c r="L81" s="36">
        <v>7777</v>
      </c>
      <c r="M81" s="13">
        <v>504</v>
      </c>
    </row>
    <row r="82" spans="1:13" x14ac:dyDescent="0.3">
      <c r="A82" s="4" t="str">
        <v>Ram Mahesh</v>
      </c>
      <c r="B82" s="4" t="str">
        <v>India</v>
      </c>
      <c r="C82" s="4" t="str">
        <v>99% Dark &amp; Pure</v>
      </c>
      <c r="D82" s="4">
        <v>4018</v>
      </c>
      <c r="E82" s="4">
        <v>162</v>
      </c>
      <c r="I82" s="8" t="s">
        <v>20</v>
      </c>
      <c r="J82" s="9" t="s">
        <v>33</v>
      </c>
      <c r="K82" s="9" t="s">
        <v>52</v>
      </c>
      <c r="L82" s="35">
        <v>1085</v>
      </c>
      <c r="M82" s="12">
        <v>273</v>
      </c>
    </row>
    <row r="83" spans="1:13" x14ac:dyDescent="0.3">
      <c r="A83" s="4" t="str">
        <v>Oby Sorrel</v>
      </c>
      <c r="B83" s="4" t="str">
        <v>Australia</v>
      </c>
      <c r="C83" s="4" t="str">
        <v>50% Dark Bites</v>
      </c>
      <c r="D83" s="4">
        <v>5586</v>
      </c>
      <c r="E83" s="4">
        <v>525</v>
      </c>
      <c r="I83" s="10" t="s">
        <v>12</v>
      </c>
      <c r="J83" s="11" t="s">
        <v>33</v>
      </c>
      <c r="K83" s="11" t="s">
        <v>45</v>
      </c>
      <c r="L83" s="36">
        <v>182</v>
      </c>
      <c r="M83" s="13">
        <v>48</v>
      </c>
    </row>
    <row r="84" spans="1:13" x14ac:dyDescent="0.3">
      <c r="A84" s="4" t="str">
        <v>Husein Augar</v>
      </c>
      <c r="B84" s="4" t="str">
        <v>India</v>
      </c>
      <c r="C84" s="4" t="str">
        <v>Caramel Stuffed Bars</v>
      </c>
      <c r="D84" s="4">
        <v>14329</v>
      </c>
      <c r="E84" s="4">
        <v>150</v>
      </c>
      <c r="I84" s="8" t="s">
        <v>14</v>
      </c>
      <c r="J84" s="9" t="s">
        <v>50</v>
      </c>
      <c r="K84" s="9" t="s">
        <v>58</v>
      </c>
      <c r="L84" s="35">
        <v>4242</v>
      </c>
      <c r="M84" s="12">
        <v>207</v>
      </c>
    </row>
    <row r="85" spans="1:13" x14ac:dyDescent="0.3">
      <c r="A85" s="4" t="str">
        <v>Husein Augar</v>
      </c>
      <c r="B85" s="4" t="str">
        <v>India</v>
      </c>
      <c r="C85" s="4" t="str">
        <v>Orange Choco</v>
      </c>
      <c r="D85" s="4">
        <v>8463</v>
      </c>
      <c r="E85" s="4">
        <v>492</v>
      </c>
      <c r="I85" s="10" t="s">
        <v>14</v>
      </c>
      <c r="J85" s="11" t="s">
        <v>39</v>
      </c>
      <c r="K85" s="11" t="s">
        <v>36</v>
      </c>
      <c r="L85" s="36">
        <v>6118</v>
      </c>
      <c r="M85" s="13">
        <v>9</v>
      </c>
    </row>
    <row r="86" spans="1:13" x14ac:dyDescent="0.3">
      <c r="A86" s="4" t="str">
        <v>Curtice Advani</v>
      </c>
      <c r="B86" s="4" t="str">
        <v>Canada</v>
      </c>
      <c r="C86" s="4" t="str">
        <v>Eclairs</v>
      </c>
      <c r="D86" s="4">
        <v>4970</v>
      </c>
      <c r="E86" s="4">
        <v>156</v>
      </c>
      <c r="I86" s="8" t="s">
        <v>26</v>
      </c>
      <c r="J86" s="9" t="s">
        <v>39</v>
      </c>
      <c r="K86" s="9" t="s">
        <v>54</v>
      </c>
      <c r="L86" s="35">
        <v>2317</v>
      </c>
      <c r="M86" s="12">
        <v>261</v>
      </c>
    </row>
    <row r="87" spans="1:13" x14ac:dyDescent="0.3">
      <c r="A87" s="4" t="str">
        <v>Gigi Bohling</v>
      </c>
      <c r="B87" s="4" t="str">
        <v>USA</v>
      </c>
      <c r="C87" s="4" t="str">
        <v>Raspberry Choco</v>
      </c>
      <c r="D87" s="4">
        <v>13391</v>
      </c>
      <c r="E87" s="4">
        <v>201</v>
      </c>
      <c r="I87" s="10" t="s">
        <v>14</v>
      </c>
      <c r="J87" s="11" t="s">
        <v>44</v>
      </c>
      <c r="K87" s="11" t="s">
        <v>49</v>
      </c>
      <c r="L87" s="36">
        <v>938</v>
      </c>
      <c r="M87" s="13">
        <v>6</v>
      </c>
    </row>
    <row r="88" spans="1:13" x14ac:dyDescent="0.3">
      <c r="A88" s="4" t="str">
        <v>Brien Boise</v>
      </c>
      <c r="B88" s="4" t="str">
        <v>UK</v>
      </c>
      <c r="C88" s="4" t="str">
        <v>Smooth Sliky Salty</v>
      </c>
      <c r="D88" s="4">
        <v>8890</v>
      </c>
      <c r="E88" s="4">
        <v>210</v>
      </c>
      <c r="I88" s="8" t="s">
        <v>19</v>
      </c>
      <c r="J88" s="9" t="s">
        <v>33</v>
      </c>
      <c r="K88" s="9" t="s">
        <v>56</v>
      </c>
      <c r="L88" s="35">
        <v>9709</v>
      </c>
      <c r="M88" s="12">
        <v>30</v>
      </c>
    </row>
    <row r="89" spans="1:13" x14ac:dyDescent="0.3">
      <c r="A89" s="4" t="str">
        <v>Oby Sorrel</v>
      </c>
      <c r="B89" s="4" t="str">
        <v>USA</v>
      </c>
      <c r="C89" s="4" t="str">
        <v>Drinking Coco</v>
      </c>
      <c r="D89" s="4">
        <v>3808</v>
      </c>
      <c r="E89" s="4">
        <v>279</v>
      </c>
      <c r="I89" s="10" t="s">
        <v>17</v>
      </c>
      <c r="J89" s="11" t="s">
        <v>50</v>
      </c>
      <c r="K89" s="11" t="s">
        <v>53</v>
      </c>
      <c r="L89" s="36">
        <v>2205</v>
      </c>
      <c r="M89" s="13">
        <v>138</v>
      </c>
    </row>
    <row r="90" spans="1:13" x14ac:dyDescent="0.3">
      <c r="A90" s="4" t="str">
        <v>Barr Faughny</v>
      </c>
      <c r="B90" s="4" t="str">
        <v>UK</v>
      </c>
      <c r="C90" s="4" t="str">
        <v>Organic Choco Syrup</v>
      </c>
      <c r="D90" s="4">
        <v>7812</v>
      </c>
      <c r="E90" s="4">
        <v>81</v>
      </c>
      <c r="I90" s="8" t="s">
        <v>17</v>
      </c>
      <c r="J90" s="9" t="s">
        <v>33</v>
      </c>
      <c r="K90" s="9" t="s">
        <v>48</v>
      </c>
      <c r="L90" s="35">
        <v>4487</v>
      </c>
      <c r="M90" s="12">
        <v>111</v>
      </c>
    </row>
    <row r="91" spans="1:13" x14ac:dyDescent="0.3">
      <c r="A91" s="4" t="str">
        <v>Ram Mahesh</v>
      </c>
      <c r="B91" s="4" t="str">
        <v>New Zealand</v>
      </c>
      <c r="C91" s="4" t="str">
        <v>99% Dark &amp; Pure</v>
      </c>
      <c r="D91" s="4">
        <v>7693</v>
      </c>
      <c r="E91" s="4">
        <v>21</v>
      </c>
      <c r="I91" s="10" t="s">
        <v>12</v>
      </c>
      <c r="J91" s="11" t="s">
        <v>35</v>
      </c>
      <c r="K91" s="11" t="s">
        <v>40</v>
      </c>
      <c r="L91" s="36">
        <v>2415</v>
      </c>
      <c r="M91" s="13">
        <v>15</v>
      </c>
    </row>
    <row r="92" spans="1:13" x14ac:dyDescent="0.3">
      <c r="A92" s="4" t="str">
        <v>Gigi Bohling</v>
      </c>
      <c r="B92" s="4" t="str">
        <v>Australia</v>
      </c>
      <c r="C92" s="4" t="str">
        <v>Milk Bars</v>
      </c>
      <c r="D92" s="4">
        <v>7189</v>
      </c>
      <c r="E92" s="4">
        <v>54</v>
      </c>
      <c r="I92" s="8" t="s">
        <v>32</v>
      </c>
      <c r="J92" s="9" t="s">
        <v>50</v>
      </c>
      <c r="K92" s="9" t="s">
        <v>55</v>
      </c>
      <c r="L92" s="35">
        <v>4018</v>
      </c>
      <c r="M92" s="12">
        <v>162</v>
      </c>
    </row>
    <row r="93" spans="1:13" x14ac:dyDescent="0.3">
      <c r="A93" s="4" t="str">
        <v>Carla Molina</v>
      </c>
      <c r="B93" s="4" t="str">
        <v>USA</v>
      </c>
      <c r="C93" s="4" t="str">
        <v>Caramel Stuffed Bars</v>
      </c>
      <c r="D93" s="4">
        <v>7455</v>
      </c>
      <c r="E93" s="4">
        <v>216</v>
      </c>
      <c r="I93" s="10" t="s">
        <v>12</v>
      </c>
      <c r="J93" s="11" t="s">
        <v>50</v>
      </c>
      <c r="K93" s="11" t="s">
        <v>55</v>
      </c>
      <c r="L93" s="36">
        <v>861</v>
      </c>
      <c r="M93" s="13">
        <v>195</v>
      </c>
    </row>
    <row r="94" spans="1:13" x14ac:dyDescent="0.3">
      <c r="A94" s="4" t="str">
        <v>Husein Augar</v>
      </c>
      <c r="B94" s="4" t="str">
        <v>New Zealand</v>
      </c>
      <c r="C94" s="4" t="str">
        <v>White Choc</v>
      </c>
      <c r="D94" s="4">
        <v>4305</v>
      </c>
      <c r="E94" s="4">
        <v>156</v>
      </c>
      <c r="I94" s="8" t="s">
        <v>26</v>
      </c>
      <c r="J94" s="9" t="s">
        <v>44</v>
      </c>
      <c r="K94" s="9" t="s">
        <v>47</v>
      </c>
      <c r="L94" s="35">
        <v>5586</v>
      </c>
      <c r="M94" s="12">
        <v>525</v>
      </c>
    </row>
    <row r="95" spans="1:13" x14ac:dyDescent="0.3">
      <c r="A95" s="4" t="str">
        <v>Ram Mahesh</v>
      </c>
      <c r="B95" s="4" t="str">
        <v>USA</v>
      </c>
      <c r="C95" s="4" t="str">
        <v>Choco Coated Almonds</v>
      </c>
      <c r="D95" s="4">
        <v>12348</v>
      </c>
      <c r="E95" s="4">
        <v>234</v>
      </c>
      <c r="I95" s="10" t="s">
        <v>17</v>
      </c>
      <c r="J95" s="11" t="s">
        <v>50</v>
      </c>
      <c r="K95" s="11" t="s">
        <v>43</v>
      </c>
      <c r="L95" s="36">
        <v>2226</v>
      </c>
      <c r="M95" s="13">
        <v>48</v>
      </c>
    </row>
    <row r="96" spans="1:13" x14ac:dyDescent="0.3">
      <c r="I96" s="8" t="s">
        <v>20</v>
      </c>
      <c r="J96" s="9" t="s">
        <v>50</v>
      </c>
      <c r="K96" s="9" t="s">
        <v>59</v>
      </c>
      <c r="L96" s="35">
        <v>14329</v>
      </c>
      <c r="M96" s="12">
        <v>150</v>
      </c>
    </row>
    <row r="97" spans="1:13" x14ac:dyDescent="0.3">
      <c r="I97" s="10" t="s">
        <v>20</v>
      </c>
      <c r="J97" s="11" t="s">
        <v>50</v>
      </c>
      <c r="K97" s="11" t="s">
        <v>53</v>
      </c>
      <c r="L97" s="36">
        <v>8463</v>
      </c>
      <c r="M97" s="13">
        <v>492</v>
      </c>
    </row>
    <row r="98" spans="1:13" x14ac:dyDescent="0.3">
      <c r="A98" s="21" t="s">
        <v>90</v>
      </c>
      <c r="B98" s="4"/>
      <c r="C98" s="4"/>
      <c r="D98" s="42">
        <f>SUM(D51:D95)</f>
        <v>329091</v>
      </c>
      <c r="E98" s="42">
        <f>SUM(E51:E95)</f>
        <v>7098</v>
      </c>
      <c r="I98" s="8" t="s">
        <v>12</v>
      </c>
      <c r="J98" s="9" t="s">
        <v>50</v>
      </c>
      <c r="K98" s="9" t="s">
        <v>52</v>
      </c>
      <c r="L98" s="35">
        <v>2891</v>
      </c>
      <c r="M98" s="12">
        <v>102</v>
      </c>
    </row>
    <row r="99" spans="1:13" x14ac:dyDescent="0.3">
      <c r="A99" s="21" t="s">
        <v>91</v>
      </c>
      <c r="B99" s="4"/>
      <c r="C99" s="4"/>
      <c r="D99" s="42">
        <f>AVERAGEA(D51:D95)</f>
        <v>7313.1333333333332</v>
      </c>
      <c r="E99" s="42">
        <f>AVERAGEA(E51:E95)</f>
        <v>157.73333333333332</v>
      </c>
      <c r="I99" s="10" t="s">
        <v>11</v>
      </c>
      <c r="J99" s="11" t="s">
        <v>39</v>
      </c>
      <c r="K99" s="11" t="s">
        <v>54</v>
      </c>
      <c r="L99" s="36">
        <v>3773</v>
      </c>
      <c r="M99" s="13">
        <v>165</v>
      </c>
    </row>
    <row r="100" spans="1:13" x14ac:dyDescent="0.3">
      <c r="I100" s="8" t="s">
        <v>38</v>
      </c>
      <c r="J100" s="9" t="s">
        <v>39</v>
      </c>
      <c r="K100" s="9" t="s">
        <v>59</v>
      </c>
      <c r="L100" s="35">
        <v>854</v>
      </c>
      <c r="M100" s="12">
        <v>309</v>
      </c>
    </row>
    <row r="101" spans="1:13" x14ac:dyDescent="0.3">
      <c r="I101" s="10" t="s">
        <v>14</v>
      </c>
      <c r="J101" s="11" t="s">
        <v>39</v>
      </c>
      <c r="K101" s="11" t="s">
        <v>48</v>
      </c>
      <c r="L101" s="36">
        <v>4970</v>
      </c>
      <c r="M101" s="13">
        <v>156</v>
      </c>
    </row>
    <row r="102" spans="1:13" x14ac:dyDescent="0.3">
      <c r="I102" s="8" t="s">
        <v>20</v>
      </c>
      <c r="J102" s="9" t="s">
        <v>35</v>
      </c>
      <c r="K102" s="9" t="s">
        <v>61</v>
      </c>
      <c r="L102" s="35">
        <v>98</v>
      </c>
      <c r="M102" s="12">
        <v>159</v>
      </c>
    </row>
    <row r="103" spans="1:13" x14ac:dyDescent="0.3">
      <c r="I103" s="10" t="s">
        <v>12</v>
      </c>
      <c r="J103" s="11" t="s">
        <v>35</v>
      </c>
      <c r="K103" s="11" t="s">
        <v>56</v>
      </c>
      <c r="L103" s="36">
        <v>13391</v>
      </c>
      <c r="M103" s="13">
        <v>201</v>
      </c>
    </row>
    <row r="104" spans="1:13" x14ac:dyDescent="0.3">
      <c r="I104" s="8" t="s">
        <v>19</v>
      </c>
      <c r="J104" s="9" t="s">
        <v>41</v>
      </c>
      <c r="K104" s="9" t="s">
        <v>45</v>
      </c>
      <c r="L104" s="35">
        <v>8890</v>
      </c>
      <c r="M104" s="12">
        <v>210</v>
      </c>
    </row>
    <row r="105" spans="1:13" x14ac:dyDescent="0.3">
      <c r="I105" s="10" t="s">
        <v>5</v>
      </c>
      <c r="J105" s="11" t="s">
        <v>44</v>
      </c>
      <c r="K105" s="11" t="s">
        <v>51</v>
      </c>
      <c r="L105" s="36">
        <v>56</v>
      </c>
      <c r="M105" s="13">
        <v>51</v>
      </c>
    </row>
    <row r="106" spans="1:13" x14ac:dyDescent="0.3">
      <c r="I106" s="8" t="s">
        <v>11</v>
      </c>
      <c r="J106" s="9" t="s">
        <v>39</v>
      </c>
      <c r="K106" s="9" t="s">
        <v>42</v>
      </c>
      <c r="L106" s="35">
        <v>3339</v>
      </c>
      <c r="M106" s="12">
        <v>39</v>
      </c>
    </row>
    <row r="107" spans="1:13" x14ac:dyDescent="0.3">
      <c r="I107" s="10" t="s">
        <v>26</v>
      </c>
      <c r="J107" s="11" t="s">
        <v>35</v>
      </c>
      <c r="K107" s="11" t="s">
        <v>40</v>
      </c>
      <c r="L107" s="36">
        <v>3808</v>
      </c>
      <c r="M107" s="13">
        <v>279</v>
      </c>
    </row>
    <row r="108" spans="1:13" x14ac:dyDescent="0.3">
      <c r="I108" s="8" t="s">
        <v>26</v>
      </c>
      <c r="J108" s="9" t="s">
        <v>44</v>
      </c>
      <c r="K108" s="9" t="s">
        <v>51</v>
      </c>
      <c r="L108" s="35">
        <v>63</v>
      </c>
      <c r="M108" s="12">
        <v>123</v>
      </c>
    </row>
    <row r="109" spans="1:13" x14ac:dyDescent="0.3">
      <c r="I109" s="10" t="s">
        <v>5</v>
      </c>
      <c r="J109" s="11" t="s">
        <v>41</v>
      </c>
      <c r="K109" s="11" t="s">
        <v>58</v>
      </c>
      <c r="L109" s="36">
        <v>7812</v>
      </c>
      <c r="M109" s="13">
        <v>81</v>
      </c>
    </row>
    <row r="110" spans="1:13" x14ac:dyDescent="0.3">
      <c r="I110" s="8" t="s">
        <v>32</v>
      </c>
      <c r="J110" s="9" t="s">
        <v>33</v>
      </c>
      <c r="K110" s="9" t="s">
        <v>55</v>
      </c>
      <c r="L110" s="35">
        <v>7693</v>
      </c>
      <c r="M110" s="12">
        <v>21</v>
      </c>
    </row>
    <row r="111" spans="1:13" x14ac:dyDescent="0.3">
      <c r="I111" s="10" t="s">
        <v>11</v>
      </c>
      <c r="J111" s="11" t="s">
        <v>39</v>
      </c>
      <c r="K111" s="11" t="s">
        <v>59</v>
      </c>
      <c r="L111" s="36">
        <v>973</v>
      </c>
      <c r="M111" s="13">
        <v>162</v>
      </c>
    </row>
    <row r="112" spans="1:13" x14ac:dyDescent="0.3">
      <c r="I112" s="8" t="s">
        <v>26</v>
      </c>
      <c r="J112" s="9" t="s">
        <v>35</v>
      </c>
      <c r="K112" s="9" t="s">
        <v>60</v>
      </c>
      <c r="L112" s="35">
        <v>567</v>
      </c>
      <c r="M112" s="12">
        <v>228</v>
      </c>
    </row>
    <row r="113" spans="9:13" x14ac:dyDescent="0.3">
      <c r="I113" s="10" t="s">
        <v>26</v>
      </c>
      <c r="J113" s="11" t="s">
        <v>39</v>
      </c>
      <c r="K113" s="11" t="s">
        <v>52</v>
      </c>
      <c r="L113" s="36">
        <v>2471</v>
      </c>
      <c r="M113" s="13">
        <v>342</v>
      </c>
    </row>
    <row r="114" spans="9:13" x14ac:dyDescent="0.3">
      <c r="I114" s="8" t="s">
        <v>12</v>
      </c>
      <c r="J114" s="9" t="s">
        <v>44</v>
      </c>
      <c r="K114" s="9" t="s">
        <v>51</v>
      </c>
      <c r="L114" s="35">
        <v>7189</v>
      </c>
      <c r="M114" s="12">
        <v>54</v>
      </c>
    </row>
    <row r="115" spans="9:13" x14ac:dyDescent="0.3">
      <c r="I115" s="10" t="s">
        <v>38</v>
      </c>
      <c r="J115" s="11" t="s">
        <v>35</v>
      </c>
      <c r="K115" s="11" t="s">
        <v>59</v>
      </c>
      <c r="L115" s="36">
        <v>7455</v>
      </c>
      <c r="M115" s="13">
        <v>216</v>
      </c>
    </row>
    <row r="116" spans="9:13" x14ac:dyDescent="0.3">
      <c r="I116" s="8" t="s">
        <v>11</v>
      </c>
      <c r="J116" s="9" t="s">
        <v>50</v>
      </c>
      <c r="K116" s="9" t="s">
        <v>61</v>
      </c>
      <c r="L116" s="35">
        <v>3108</v>
      </c>
      <c r="M116" s="12">
        <v>54</v>
      </c>
    </row>
    <row r="117" spans="9:13" x14ac:dyDescent="0.3">
      <c r="I117" s="10" t="s">
        <v>14</v>
      </c>
      <c r="J117" s="11" t="s">
        <v>44</v>
      </c>
      <c r="K117" s="11" t="s">
        <v>42</v>
      </c>
      <c r="L117" s="36">
        <v>469</v>
      </c>
      <c r="M117" s="13">
        <v>75</v>
      </c>
    </row>
    <row r="118" spans="9:13" x14ac:dyDescent="0.3">
      <c r="I118" s="8" t="s">
        <v>20</v>
      </c>
      <c r="J118" s="9" t="s">
        <v>33</v>
      </c>
      <c r="K118" s="9" t="s">
        <v>54</v>
      </c>
      <c r="L118" s="35">
        <v>2737</v>
      </c>
      <c r="M118" s="12">
        <v>93</v>
      </c>
    </row>
    <row r="119" spans="9:13" x14ac:dyDescent="0.3">
      <c r="I119" s="10" t="s">
        <v>20</v>
      </c>
      <c r="J119" s="11" t="s">
        <v>33</v>
      </c>
      <c r="K119" s="11" t="s">
        <v>42</v>
      </c>
      <c r="L119" s="36">
        <v>4305</v>
      </c>
      <c r="M119" s="13">
        <v>156</v>
      </c>
    </row>
    <row r="120" spans="9:13" x14ac:dyDescent="0.3">
      <c r="I120" s="8" t="s">
        <v>20</v>
      </c>
      <c r="J120" s="9" t="s">
        <v>44</v>
      </c>
      <c r="K120" s="9" t="s">
        <v>48</v>
      </c>
      <c r="L120" s="35">
        <v>2408</v>
      </c>
      <c r="M120" s="12">
        <v>9</v>
      </c>
    </row>
    <row r="121" spans="9:13" x14ac:dyDescent="0.3">
      <c r="I121" s="10" t="s">
        <v>11</v>
      </c>
      <c r="J121" s="11" t="s">
        <v>39</v>
      </c>
      <c r="K121" s="11" t="s">
        <v>55</v>
      </c>
      <c r="L121" s="36">
        <v>1281</v>
      </c>
      <c r="M121" s="13">
        <v>18</v>
      </c>
    </row>
    <row r="122" spans="9:13" x14ac:dyDescent="0.3">
      <c r="I122" s="8" t="s">
        <v>32</v>
      </c>
      <c r="J122" s="9" t="s">
        <v>35</v>
      </c>
      <c r="K122" s="9" t="s">
        <v>36</v>
      </c>
      <c r="L122" s="35">
        <v>12348</v>
      </c>
      <c r="M122" s="12">
        <v>234</v>
      </c>
    </row>
    <row r="123" spans="9:13" x14ac:dyDescent="0.3">
      <c r="I123" s="10" t="s">
        <v>11</v>
      </c>
      <c r="J123" s="11" t="s">
        <v>50</v>
      </c>
      <c r="K123" s="11" t="s">
        <v>59</v>
      </c>
      <c r="L123" s="36">
        <v>3689</v>
      </c>
      <c r="M123" s="13">
        <v>312</v>
      </c>
    </row>
  </sheetData>
  <dataValidations count="2">
    <dataValidation type="list" allowBlank="1" showInputMessage="1" showErrorMessage="1" sqref="F28" xr:uid="{41FB2848-3B57-4EA7-A942-EC3C80D93736}">
      <formula1>$H$29:$H$50</formula1>
    </dataValidation>
    <dataValidation type="list" allowBlank="1" showInputMessage="1" showErrorMessage="1" sqref="F29" xr:uid="{BB9A70F6-6DBB-49FD-B05C-07EF6E82ED76}">
      <formula1>$G$29:$G$34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FILTER2</vt:lpstr>
      <vt:lpstr>Problems and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2024-06-14T13:57:22Z</dcterms:created>
  <dcterms:modified xsi:type="dcterms:W3CDTF">2024-06-17T08:33:31Z</dcterms:modified>
</cp:coreProperties>
</file>