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3FCE821B-4904-4FCF-B68A-3665260F3DF8}" xr6:coauthVersionLast="47" xr6:coauthVersionMax="47" xr10:uidLastSave="{00000000-0000-0000-0000-000000000000}"/>
  <bookViews>
    <workbookView xWindow="-108" yWindow="-108" windowWidth="23256" windowHeight="12456" xr2:uid="{267A3DFB-9E14-4652-8128-786002299AF4}"/>
  </bookViews>
  <sheets>
    <sheet name="INDEX MATCH" sheetId="1" r:id="rId1"/>
    <sheet name="With tab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G4" i="2" a="1"/>
  <c r="G4" i="2" s="1"/>
  <c r="N18" i="2"/>
  <c r="N17" i="2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24" i="1" a="1"/>
  <c r="J24" i="1" s="1"/>
  <c r="G24" i="1" a="1"/>
  <c r="G24" i="1" s="1"/>
  <c r="C24" i="1" a="1"/>
  <c r="C24" i="1" s="1"/>
  <c r="G5" i="1" a="1"/>
  <c r="G5" i="1" s="1"/>
  <c r="K13" i="1"/>
  <c r="K8" i="1"/>
  <c r="K9" i="1" s="1" a="1"/>
  <c r="K9" i="1" s="1"/>
  <c r="K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<sst xmlns="http://schemas.openxmlformats.org/spreadsheetml/2006/main" count="188" uniqueCount="52">
  <si>
    <t>Name</t>
  </si>
  <si>
    <t>Gender</t>
  </si>
  <si>
    <t>Department</t>
  </si>
  <si>
    <t>Date Joined</t>
  </si>
  <si>
    <t>Salary</t>
  </si>
  <si>
    <t>Bonus %</t>
  </si>
  <si>
    <t>Email ID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</si>
  <si>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</si>
  <si>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</si>
  <si>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</si>
  <si>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</si>
  <si>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</si>
  <si>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</si>
  <si>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</si>
  <si>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</si>
  <si>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</si>
  <si>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</si>
  <si>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</si>
  <si>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</si>
  <si>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</si>
  <si>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</si>
  <si>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</si>
  <si>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</si>
  <si>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</si>
  <si>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</si>
  <si>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</si>
  <si>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</si>
  <si>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</si>
  <si>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</si>
  <si>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Names &amp; Emails</t>
  </si>
  <si>
    <t>j.morforth@awesome.ch</t>
  </si>
  <si>
    <t>d.crosswaite@awesome.ch</t>
  </si>
  <si>
    <t>b.faughny@awesome.ch</t>
  </si>
  <si>
    <t>r.blaksland@awesome.ch</t>
  </si>
  <si>
    <t>c.advani@awesome.ch</t>
  </si>
  <si>
    <t>d.strutley@awesome.ch</t>
  </si>
  <si>
    <t>h.augar@awesome.ch</t>
  </si>
  <si>
    <t>g.cockshoot@awesome.ch</t>
  </si>
  <si>
    <t>o.sorrel@awesome.ch</t>
  </si>
  <si>
    <t>m.obreen@awesome.ch</t>
  </si>
  <si>
    <t>b.moffet@awesome.ch</t>
  </si>
  <si>
    <t>Date Joined:</t>
  </si>
  <si>
    <t>Name:</t>
  </si>
  <si>
    <t xml:space="preserve"> </t>
  </si>
  <si>
    <t>Match result</t>
  </si>
  <si>
    <t>Index result</t>
  </si>
  <si>
    <t>Finding bonus value using department</t>
  </si>
  <si>
    <t>Finding bonus value using gender</t>
  </si>
  <si>
    <t>Finding bonus value using department and gender</t>
  </si>
  <si>
    <t>Bonus 1%</t>
  </si>
  <si>
    <t>Bonus 2%</t>
  </si>
  <si>
    <t>using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</si>
</sst>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&quot;$&quot;#,##0"/>
    <numFmt numFmtId="167" formatCode="[$$-409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9" fontId="0" fillId="0" borderId="2" xfId="1" applyFon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2" fillId="2" borderId="1" xfId="0" applyFont="1" applyFill="1" applyBorder="1" applyAlignment="1">
      <alignment horizontal="left"/>
    </xf>
    <xf numFmtId="9" fontId="2" fillId="2" borderId="1" xfId="1" applyFont="1" applyFill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3" fillId="0" borderId="4" xfId="0" applyFont="1" applyBorder="1"/>
    <xf numFmtId="0" fontId="0" fillId="3" borderId="3" xfId="0" applyFill="1" applyBorder="1"/>
    <xf numFmtId="15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7" fontId="0" fillId="4" borderId="3" xfId="0" applyNumberFormat="1" applyFill="1" applyBorder="1"/>
    <xf numFmtId="9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2F4-6DD4-4827-8F15-10896D71992F}">
  <dimension ref="A1:S39"/>
  <sheetViews>
    <sheetView showGridLines="0" tabSelected="1" workbookViewId="0">
      <selection activeCell="K6" sqref="K6"/>
    </sheetView>
  </sheetViews>
  <sheetFormatPr defaultRowHeight="14.4" x14ac:dyDescent="0.3"/>
  <cols>
    <col min="1" max="1" width="18.21875" bestFit="1" customWidth="1"/>
    <col min="2" max="2" width="7.109375" bestFit="1" customWidth="1"/>
    <col min="3" max="3" width="11.5546875" bestFit="1" customWidth="1"/>
    <col min="4" max="4" width="10.77734375" bestFit="1" customWidth="1"/>
    <col min="6" max="6" width="8.109375" bestFit="1" customWidth="1"/>
    <col min="7" max="7" width="23.77734375" bestFit="1" customWidth="1"/>
    <col min="10" max="10" width="13.5546875" bestFit="1" customWidth="1"/>
    <col min="11" max="11" width="11.44140625" bestFit="1" customWidth="1"/>
    <col min="14" max="14" width="23.77734375" bestFit="1" customWidth="1"/>
  </cols>
  <sheetData>
    <row r="1" spans="1:19" x14ac:dyDescent="0.3">
      <c r="N1" s="11" t="s">
        <v>29</v>
      </c>
      <c r="Q1" s="1" t="s">
        <v>2</v>
      </c>
      <c r="R1" s="12" t="s">
        <v>8</v>
      </c>
    </row>
    <row r="2" spans="1:19" x14ac:dyDescent="0.3">
      <c r="N2" t="s">
        <v>23</v>
      </c>
      <c r="Q2" s="4" t="s">
        <v>17</v>
      </c>
      <c r="R2" s="13">
        <v>0.04</v>
      </c>
    </row>
    <row r="3" spans="1:19" x14ac:dyDescent="0.3">
      <c r="N3" s="16" t="s">
        <v>30</v>
      </c>
      <c r="Q3" s="8" t="s">
        <v>9</v>
      </c>
      <c r="R3" s="15">
        <v>0.05</v>
      </c>
    </row>
    <row r="4" spans="1:19" x14ac:dyDescent="0.3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3" t="s">
        <v>5</v>
      </c>
      <c r="G4" s="3" t="s">
        <v>6</v>
      </c>
      <c r="J4" s="17" t="s">
        <v>41</v>
      </c>
      <c r="K4" s="18">
        <v>43424</v>
      </c>
      <c r="N4" t="s">
        <v>10</v>
      </c>
      <c r="Q4" s="8" t="s">
        <v>15</v>
      </c>
      <c r="R4" s="15">
        <v>0.03</v>
      </c>
    </row>
    <row r="5" spans="1:19" x14ac:dyDescent="0.3">
      <c r="A5" s="4" t="s">
        <v>7</v>
      </c>
      <c r="B5" s="4" t="s">
        <v>8</v>
      </c>
      <c r="C5" s="4" t="s">
        <v>9</v>
      </c>
      <c r="D5" s="5">
        <v>43744</v>
      </c>
      <c r="E5" s="6">
        <v>75000</v>
      </c>
      <c r="F5" s="7"/>
      <c r="G5" s="4" t="str" cm="1">
        <f t="array" ref="G5:G20">IFERROR(INDEX($N$2:N23,MATCH($A$5:$A$20,$N$2:$N$23,0)+1),"No email Id")</f>
        <v>b.faughny@awesome.ch</v>
      </c>
      <c r="J5" s="17" t="s">
        <v>42</v>
      </c>
      <c r="K5" s="19" t="str">
        <f>INDEX(A5:A20,MATCH(K4,D5:D20,0))</f>
        <v>Kaine Padly</v>
      </c>
      <c r="N5" s="16" t="s">
        <v>31</v>
      </c>
      <c r="Q5" s="8" t="s">
        <v>12</v>
      </c>
      <c r="R5" s="15">
        <v>0.06</v>
      </c>
    </row>
    <row r="6" spans="1:19" x14ac:dyDescent="0.3">
      <c r="A6" s="8" t="s">
        <v>10</v>
      </c>
      <c r="B6" s="8" t="s">
        <v>11</v>
      </c>
      <c r="C6" s="8" t="s">
        <v>12</v>
      </c>
      <c r="D6" s="9">
        <v>43601</v>
      </c>
      <c r="E6" s="10">
        <v>90700</v>
      </c>
      <c r="F6" s="7"/>
      <c r="G6" s="8" t="str">
        <v>d.crosswaite@awesome.ch</v>
      </c>
      <c r="J6" s="20" t="s">
        <v>51</v>
      </c>
      <c r="K6" s="29" t="str" cm="1">
        <f t="array" ref="K6">_xlfn.XLOOKUP(K4,$D$5:$D$20,A5:$A$20)</f>
        <v>Kaine Padly</v>
      </c>
      <c r="N6" t="s">
        <v>7</v>
      </c>
    </row>
    <row r="7" spans="1:19" x14ac:dyDescent="0.3">
      <c r="A7" s="8" t="s">
        <v>13</v>
      </c>
      <c r="B7" s="8" t="s">
        <v>11</v>
      </c>
      <c r="C7" s="8" t="s">
        <v>12</v>
      </c>
      <c r="D7" s="9">
        <v>43476</v>
      </c>
      <c r="E7" s="10">
        <v>48950</v>
      </c>
      <c r="F7" s="7"/>
      <c r="G7" s="8" t="str">
        <v>g.cockshoot@awesome.ch</v>
      </c>
      <c r="N7" s="16" t="s">
        <v>32</v>
      </c>
    </row>
    <row r="8" spans="1:19" x14ac:dyDescent="0.3">
      <c r="A8" s="8" t="s">
        <v>14</v>
      </c>
      <c r="B8" s="8" t="s">
        <v>11</v>
      </c>
      <c r="C8" s="8" t="s">
        <v>15</v>
      </c>
      <c r="D8" s="9">
        <v>43351</v>
      </c>
      <c r="E8" s="10">
        <v>74550</v>
      </c>
      <c r="F8" s="7"/>
      <c r="G8" s="8" t="str">
        <v>No email Id</v>
      </c>
      <c r="J8" s="22" t="s">
        <v>44</v>
      </c>
      <c r="K8" s="23">
        <f>MATCH(K4,D5:D20,0)</f>
        <v>6</v>
      </c>
      <c r="N8" t="s">
        <v>26</v>
      </c>
      <c r="Q8" s="12" t="s">
        <v>5</v>
      </c>
      <c r="R8" s="1" t="s">
        <v>2</v>
      </c>
    </row>
    <row r="9" spans="1:19" x14ac:dyDescent="0.3">
      <c r="A9" s="8" t="s">
        <v>16</v>
      </c>
      <c r="B9" s="8" t="s">
        <v>11</v>
      </c>
      <c r="C9" s="8" t="s">
        <v>17</v>
      </c>
      <c r="D9" s="9">
        <v>43560</v>
      </c>
      <c r="E9" s="10">
        <v>59810</v>
      </c>
      <c r="F9" s="7"/>
      <c r="G9" s="8" t="str">
        <v>c.advani@awesome.ch</v>
      </c>
      <c r="J9" s="22" t="s">
        <v>45</v>
      </c>
      <c r="K9" s="23" t="str" cm="1">
        <f t="array" ref="K9">INDEX(A5:A20,K8)</f>
        <v>Kaine Padly</v>
      </c>
      <c r="N9" s="16" t="s">
        <v>33</v>
      </c>
      <c r="Q9" s="13">
        <v>0.03</v>
      </c>
      <c r="R9" s="4" t="s">
        <v>17</v>
      </c>
    </row>
    <row r="10" spans="1:19" x14ac:dyDescent="0.3">
      <c r="A10" s="8" t="s">
        <v>18</v>
      </c>
      <c r="B10" s="8" t="s">
        <v>11</v>
      </c>
      <c r="C10" s="8" t="s">
        <v>12</v>
      </c>
      <c r="D10" s="9">
        <v>43424</v>
      </c>
      <c r="E10" s="10">
        <v>107700</v>
      </c>
      <c r="F10" s="7"/>
      <c r="G10" s="8" t="str">
        <v>No email Id</v>
      </c>
      <c r="K10" t="s">
        <v>43</v>
      </c>
      <c r="N10" t="s">
        <v>16</v>
      </c>
      <c r="Q10" s="15">
        <v>0.04</v>
      </c>
      <c r="R10" s="8" t="s">
        <v>9</v>
      </c>
    </row>
    <row r="11" spans="1:19" x14ac:dyDescent="0.3">
      <c r="A11" s="8" t="s">
        <v>19</v>
      </c>
      <c r="B11" s="8" t="s">
        <v>11</v>
      </c>
      <c r="C11" s="8" t="s">
        <v>12</v>
      </c>
      <c r="D11" s="9">
        <v>43303</v>
      </c>
      <c r="E11" s="10">
        <v>88050</v>
      </c>
      <c r="F11" s="7"/>
      <c r="G11" s="8" t="str">
        <v>No email Id</v>
      </c>
      <c r="N11" s="16" t="s">
        <v>34</v>
      </c>
      <c r="Q11" s="15">
        <v>0.04</v>
      </c>
      <c r="R11" s="8" t="s">
        <v>15</v>
      </c>
    </row>
    <row r="12" spans="1:19" x14ac:dyDescent="0.3">
      <c r="A12" s="8" t="s">
        <v>20</v>
      </c>
      <c r="B12" s="8" t="s">
        <v>11</v>
      </c>
      <c r="C12" s="8" t="s">
        <v>12</v>
      </c>
      <c r="D12" s="9">
        <v>43238</v>
      </c>
      <c r="E12" s="10">
        <v>69120</v>
      </c>
      <c r="F12" s="7"/>
      <c r="G12" s="8" t="str">
        <v>No email Id</v>
      </c>
      <c r="J12" s="20" t="s">
        <v>4</v>
      </c>
      <c r="K12" s="24">
        <v>88050</v>
      </c>
      <c r="N12" t="s">
        <v>24</v>
      </c>
      <c r="Q12" s="15">
        <v>0.05</v>
      </c>
      <c r="R12" s="8" t="s">
        <v>12</v>
      </c>
    </row>
    <row r="13" spans="1:19" x14ac:dyDescent="0.3">
      <c r="A13" s="8" t="s">
        <v>21</v>
      </c>
      <c r="B13" s="8" t="s">
        <v>8</v>
      </c>
      <c r="C13" s="8" t="s">
        <v>12</v>
      </c>
      <c r="D13" s="9">
        <v>43628</v>
      </c>
      <c r="E13" s="10">
        <v>58100</v>
      </c>
      <c r="F13" s="7"/>
      <c r="G13" s="8" t="str">
        <v>No email Id</v>
      </c>
      <c r="J13" s="20" t="s">
        <v>0</v>
      </c>
      <c r="K13" s="21" t="str">
        <f>IFERROR(INDEX(A5:A20,MATCH(K12,E5:E20,0)),"Not found")</f>
        <v>Ches Bonnell</v>
      </c>
      <c r="N13" s="16" t="s">
        <v>35</v>
      </c>
    </row>
    <row r="14" spans="1:19" x14ac:dyDescent="0.3">
      <c r="A14" s="8" t="s">
        <v>22</v>
      </c>
      <c r="B14" s="8" t="s">
        <v>8</v>
      </c>
      <c r="C14" s="8" t="s">
        <v>17</v>
      </c>
      <c r="D14" s="9">
        <v>43355</v>
      </c>
      <c r="E14" s="10">
        <v>67910</v>
      </c>
      <c r="F14" s="7"/>
      <c r="G14" s="8" t="str">
        <v>h.augar@awesome.ch</v>
      </c>
      <c r="N14" t="s">
        <v>22</v>
      </c>
    </row>
    <row r="15" spans="1:19" x14ac:dyDescent="0.3">
      <c r="A15" s="8" t="s">
        <v>23</v>
      </c>
      <c r="B15" s="8" t="s">
        <v>11</v>
      </c>
      <c r="C15" s="8" t="s">
        <v>17</v>
      </c>
      <c r="D15" s="9">
        <v>43007</v>
      </c>
      <c r="E15" s="10">
        <v>48170</v>
      </c>
      <c r="F15" s="7"/>
      <c r="G15" s="8" t="str">
        <v>j.morforth@awesome.ch</v>
      </c>
      <c r="N15" s="16" t="s">
        <v>36</v>
      </c>
      <c r="Q15" s="1" t="s">
        <v>2</v>
      </c>
      <c r="R15" s="12" t="s">
        <v>1</v>
      </c>
      <c r="S15" s="12" t="s">
        <v>5</v>
      </c>
    </row>
    <row r="16" spans="1:19" x14ac:dyDescent="0.3">
      <c r="A16" s="8" t="s">
        <v>24</v>
      </c>
      <c r="B16" s="8" t="s">
        <v>8</v>
      </c>
      <c r="C16" s="8" t="s">
        <v>12</v>
      </c>
      <c r="D16" s="9">
        <v>43110</v>
      </c>
      <c r="E16" s="10">
        <v>41980</v>
      </c>
      <c r="F16" s="7"/>
      <c r="G16" s="8" t="str">
        <v>d.strutley@awesome.ch</v>
      </c>
      <c r="N16" t="s">
        <v>13</v>
      </c>
      <c r="Q16" s="8" t="s">
        <v>17</v>
      </c>
      <c r="R16" s="14" t="s">
        <v>8</v>
      </c>
      <c r="S16" s="15">
        <v>0.04</v>
      </c>
    </row>
    <row r="17" spans="1:19" x14ac:dyDescent="0.3">
      <c r="A17" s="8" t="s">
        <v>25</v>
      </c>
      <c r="B17" s="8" t="s">
        <v>8</v>
      </c>
      <c r="C17" s="8" t="s">
        <v>17</v>
      </c>
      <c r="D17" s="9">
        <v>43282</v>
      </c>
      <c r="E17" s="10">
        <v>65920</v>
      </c>
      <c r="F17" s="7"/>
      <c r="G17" s="8" t="str">
        <v>m.obreen@awesome.ch</v>
      </c>
      <c r="N17" s="16" t="s">
        <v>37</v>
      </c>
      <c r="Q17" s="8" t="s">
        <v>9</v>
      </c>
      <c r="R17" s="14" t="s">
        <v>8</v>
      </c>
      <c r="S17" s="15">
        <v>0.05</v>
      </c>
    </row>
    <row r="18" spans="1:19" x14ac:dyDescent="0.3">
      <c r="A18" s="8" t="s">
        <v>26</v>
      </c>
      <c r="B18" s="8" t="s">
        <v>8</v>
      </c>
      <c r="C18" s="8" t="s">
        <v>15</v>
      </c>
      <c r="D18" s="9">
        <v>43342</v>
      </c>
      <c r="E18" s="10">
        <v>109160</v>
      </c>
      <c r="F18" s="7"/>
      <c r="G18" s="8" t="str">
        <v>r.blaksland@awesome.ch</v>
      </c>
      <c r="N18" t="s">
        <v>28</v>
      </c>
      <c r="Q18" s="8" t="s">
        <v>15</v>
      </c>
      <c r="R18" s="14" t="s">
        <v>8</v>
      </c>
      <c r="S18" s="15">
        <v>0.03</v>
      </c>
    </row>
    <row r="19" spans="1:19" x14ac:dyDescent="0.3">
      <c r="A19" s="8" t="s">
        <v>27</v>
      </c>
      <c r="B19" s="8" t="s">
        <v>8</v>
      </c>
      <c r="C19" s="8" t="s">
        <v>17</v>
      </c>
      <c r="D19" s="9">
        <v>43151</v>
      </c>
      <c r="E19" s="10">
        <v>75970</v>
      </c>
      <c r="F19" s="7"/>
      <c r="G19" s="8" t="str">
        <v>b.moffet@awesome.ch</v>
      </c>
      <c r="N19" s="16" t="s">
        <v>38</v>
      </c>
      <c r="Q19" s="8" t="s">
        <v>12</v>
      </c>
      <c r="R19" s="14" t="s">
        <v>8</v>
      </c>
      <c r="S19" s="15">
        <v>0.06</v>
      </c>
    </row>
    <row r="20" spans="1:19" x14ac:dyDescent="0.3">
      <c r="A20" s="8" t="s">
        <v>28</v>
      </c>
      <c r="B20" s="8" t="s">
        <v>8</v>
      </c>
      <c r="C20" s="8" t="s">
        <v>17</v>
      </c>
      <c r="D20" s="9">
        <v>43618</v>
      </c>
      <c r="E20" s="10">
        <v>58940</v>
      </c>
      <c r="F20" s="7"/>
      <c r="G20" s="8" t="str">
        <v>o.sorrel@awesome.ch</v>
      </c>
      <c r="N20" t="s">
        <v>25</v>
      </c>
      <c r="Q20" s="8" t="s">
        <v>17</v>
      </c>
      <c r="R20" s="14" t="s">
        <v>11</v>
      </c>
      <c r="S20" s="15">
        <v>0.03</v>
      </c>
    </row>
    <row r="21" spans="1:19" x14ac:dyDescent="0.3">
      <c r="N21" s="16" t="s">
        <v>39</v>
      </c>
      <c r="Q21" s="8" t="s">
        <v>9</v>
      </c>
      <c r="R21" s="14" t="s">
        <v>11</v>
      </c>
      <c r="S21" s="15">
        <v>0.04</v>
      </c>
    </row>
    <row r="22" spans="1:19" x14ac:dyDescent="0.3">
      <c r="N22" t="s">
        <v>27</v>
      </c>
      <c r="Q22" s="8" t="s">
        <v>15</v>
      </c>
      <c r="R22" s="14" t="s">
        <v>11</v>
      </c>
      <c r="S22" s="15">
        <v>0.04</v>
      </c>
    </row>
    <row r="23" spans="1:19" x14ac:dyDescent="0.3">
      <c r="C23" t="s">
        <v>46</v>
      </c>
      <c r="G23" t="s">
        <v>47</v>
      </c>
      <c r="I23" t="s">
        <v>48</v>
      </c>
      <c r="N23" s="16" t="s">
        <v>40</v>
      </c>
      <c r="Q23" s="8" t="s">
        <v>12</v>
      </c>
      <c r="R23" s="14" t="s">
        <v>11</v>
      </c>
      <c r="S23" s="15">
        <v>0.05</v>
      </c>
    </row>
    <row r="24" spans="1:19" x14ac:dyDescent="0.3">
      <c r="C24" s="25" cm="1">
        <f t="array" ref="C24:C39">INDEX($Q$9:$Q$12,MATCH($C$5:$C$20,$R$9:$R$12,0))</f>
        <v>0.04</v>
      </c>
      <c r="G24" s="25" cm="1">
        <f t="array" ref="G24:G39">INDEX($R$2:$R$5,MATCH($C$5:$C$20,$Q$2:$Q$5,0))</f>
        <v>0.05</v>
      </c>
      <c r="J24" s="25" cm="1">
        <f t="array" ref="J24">INDEX($S$16:$S$23,MATCH(1,($Q$16:$Q$23=C5)*($R$16:$R$23=B5),0))</f>
        <v>0.05</v>
      </c>
    </row>
    <row r="25" spans="1:19" x14ac:dyDescent="0.3">
      <c r="C25" s="25">
        <v>0.05</v>
      </c>
      <c r="G25" s="25">
        <v>0.06</v>
      </c>
      <c r="J25" s="25" cm="1">
        <f t="array" ref="J25">INDEX($S$16:$S$23,MATCH(1,($Q$16:$Q$23=C6)*($R$16:$R$23=B6),0))</f>
        <v>0.05</v>
      </c>
    </row>
    <row r="26" spans="1:19" x14ac:dyDescent="0.3">
      <c r="C26" s="25">
        <v>0.05</v>
      </c>
      <c r="G26" s="25">
        <v>0.06</v>
      </c>
      <c r="J26" s="25" cm="1">
        <f t="array" ref="J26">INDEX($S$16:$S$23,MATCH(1,($Q$16:$Q$23=C7)*($R$16:$R$23=B7),0))</f>
        <v>0.05</v>
      </c>
    </row>
    <row r="27" spans="1:19" x14ac:dyDescent="0.3">
      <c r="C27" s="25">
        <v>0.04</v>
      </c>
      <c r="G27" s="25">
        <v>0.03</v>
      </c>
      <c r="J27" s="25" cm="1">
        <f t="array" ref="J27">INDEX($S$16:$S$23,MATCH(1,($Q$16:$Q$23=C8)*($R$16:$R$23=B8),0))</f>
        <v>0.04</v>
      </c>
    </row>
    <row r="28" spans="1:19" x14ac:dyDescent="0.3">
      <c r="C28" s="25">
        <v>0.03</v>
      </c>
      <c r="G28" s="25">
        <v>0.04</v>
      </c>
      <c r="J28" s="25" cm="1">
        <f t="array" ref="J28">INDEX($S$16:$S$23,MATCH(1,($Q$16:$Q$23=C9)*($R$16:$R$23=B9),0))</f>
        <v>0.03</v>
      </c>
    </row>
    <row r="29" spans="1:19" x14ac:dyDescent="0.3">
      <c r="C29" s="25">
        <v>0.05</v>
      </c>
      <c r="G29" s="25">
        <v>0.06</v>
      </c>
      <c r="J29" s="25" cm="1">
        <f t="array" ref="J29">INDEX($S$16:$S$23,MATCH(1,($Q$16:$Q$23=C10)*($R$16:$R$23=B10),0))</f>
        <v>0.05</v>
      </c>
    </row>
    <row r="30" spans="1:19" x14ac:dyDescent="0.3">
      <c r="C30" s="25">
        <v>0.05</v>
      </c>
      <c r="G30" s="25">
        <v>0.06</v>
      </c>
      <c r="J30" s="25" cm="1">
        <f t="array" ref="J30">INDEX($S$16:$S$23,MATCH(1,($Q$16:$Q$23=C11)*($R$16:$R$23=B11),0))</f>
        <v>0.05</v>
      </c>
    </row>
    <row r="31" spans="1:19" x14ac:dyDescent="0.3">
      <c r="C31" s="25">
        <v>0.05</v>
      </c>
      <c r="G31" s="25">
        <v>0.06</v>
      </c>
      <c r="J31" s="25" cm="1">
        <f t="array" ref="J31">INDEX($S$16:$S$23,MATCH(1,($Q$16:$Q$23=C12)*($R$16:$R$23=B12),0))</f>
        <v>0.05</v>
      </c>
    </row>
    <row r="32" spans="1:19" x14ac:dyDescent="0.3">
      <c r="C32" s="25">
        <v>0.05</v>
      </c>
      <c r="G32" s="25">
        <v>0.06</v>
      </c>
      <c r="J32" s="25" cm="1">
        <f t="array" ref="J32">INDEX($S$16:$S$23,MATCH(1,($Q$16:$Q$23=C13)*($R$16:$R$23=B13),0))</f>
        <v>0.06</v>
      </c>
    </row>
    <row r="33" spans="3:10" x14ac:dyDescent="0.3">
      <c r="C33" s="25">
        <v>0.03</v>
      </c>
      <c r="G33" s="25">
        <v>0.04</v>
      </c>
      <c r="J33" s="25" cm="1">
        <f t="array" ref="J33">INDEX($S$16:$S$23,MATCH(1,($Q$16:$Q$23=C14)*($R$16:$R$23=B14),0))</f>
        <v>0.04</v>
      </c>
    </row>
    <row r="34" spans="3:10" x14ac:dyDescent="0.3">
      <c r="C34" s="25">
        <v>0.03</v>
      </c>
      <c r="G34" s="25">
        <v>0.04</v>
      </c>
      <c r="J34" s="25" cm="1">
        <f t="array" ref="J34">INDEX($S$16:$S$23,MATCH(1,($Q$16:$Q$23=C15)*($R$16:$R$23=B15),0))</f>
        <v>0.03</v>
      </c>
    </row>
    <row r="35" spans="3:10" x14ac:dyDescent="0.3">
      <c r="C35" s="25">
        <v>0.05</v>
      </c>
      <c r="G35" s="25">
        <v>0.06</v>
      </c>
      <c r="J35" s="25" cm="1">
        <f t="array" ref="J35">INDEX($S$16:$S$23,MATCH(1,($Q$16:$Q$23=C16)*($R$16:$R$23=B16),0))</f>
        <v>0.06</v>
      </c>
    </row>
    <row r="36" spans="3:10" x14ac:dyDescent="0.3">
      <c r="C36" s="25">
        <v>0.03</v>
      </c>
      <c r="G36" s="25">
        <v>0.04</v>
      </c>
      <c r="J36" s="25" cm="1">
        <f t="array" ref="J36">INDEX($S$16:$S$23,MATCH(1,($Q$16:$Q$23=C17)*($R$16:$R$23=B17),0))</f>
        <v>0.04</v>
      </c>
    </row>
    <row r="37" spans="3:10" x14ac:dyDescent="0.3">
      <c r="C37" s="25">
        <v>0.04</v>
      </c>
      <c r="G37" s="25">
        <v>0.03</v>
      </c>
      <c r="J37" s="25" cm="1">
        <f t="array" ref="J37">INDEX($S$16:$S$23,MATCH(1,($Q$16:$Q$23=C18)*($R$16:$R$23=B18),0))</f>
        <v>0.03</v>
      </c>
    </row>
    <row r="38" spans="3:10" x14ac:dyDescent="0.3">
      <c r="C38" s="25">
        <v>0.03</v>
      </c>
      <c r="G38" s="25">
        <v>0.04</v>
      </c>
      <c r="J38" s="25" cm="1">
        <f t="array" ref="J38">INDEX($S$16:$S$23,MATCH(1,($Q$16:$Q$23=C19)*($R$16:$R$23=B19),0))</f>
        <v>0.04</v>
      </c>
    </row>
    <row r="39" spans="3:10" x14ac:dyDescent="0.3">
      <c r="C39" s="25">
        <v>0.03</v>
      </c>
      <c r="G39" s="25">
        <v>0.04</v>
      </c>
      <c r="J39" s="25" cm="1">
        <f t="array" ref="J39">INDEX($S$16:$S$23,MATCH(1,($Q$16:$Q$23=C20)*($R$16:$R$23=B20),0))</f>
        <v>0.04</v>
      </c>
    </row>
  </sheetData>
  <hyperlinks>
    <hyperlink ref="N17" r:id="rId1" xr:uid="{2DF6D895-B0F6-48C3-8EC5-8EF3E65A137F}"/>
    <hyperlink ref="N19" r:id="rId2" xr:uid="{661D0380-0CD7-40B3-98FA-515660FA451E}"/>
    <hyperlink ref="N23" r:id="rId3" xr:uid="{5D7A4446-D4A4-48A1-A7E1-983007C110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269B-53BD-4A15-A6C8-A804A56783FA}">
  <dimension ref="B2:P19"/>
  <sheetViews>
    <sheetView showGridLines="0" workbookViewId="0">
      <selection activeCell="I5" sqref="I5"/>
    </sheetView>
  </sheetViews>
  <sheetFormatPr defaultRowHeight="14.4" x14ac:dyDescent="0.3"/>
  <cols>
    <col min="2" max="2" width="18.21875" bestFit="1" customWidth="1"/>
    <col min="4" max="4" width="11.5546875" bestFit="1" customWidth="1"/>
    <col min="5" max="5" width="10.77734375" bestFit="1" customWidth="1"/>
    <col min="8" max="8" width="10.33203125" bestFit="1" customWidth="1"/>
  </cols>
  <sheetData>
    <row r="2" spans="2:16" x14ac:dyDescent="0.3">
      <c r="N2" s="12" t="s">
        <v>49</v>
      </c>
      <c r="O2" s="1" t="s">
        <v>2</v>
      </c>
    </row>
    <row r="3" spans="2:16" x14ac:dyDescent="0.3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3" t="s">
        <v>5</v>
      </c>
      <c r="H3" s="3"/>
      <c r="N3" s="13">
        <v>0.03</v>
      </c>
      <c r="O3" s="4" t="s">
        <v>17</v>
      </c>
    </row>
    <row r="4" spans="2:16" x14ac:dyDescent="0.3">
      <c r="B4" s="4" t="s">
        <v>7</v>
      </c>
      <c r="C4" s="4" t="s">
        <v>8</v>
      </c>
      <c r="D4" s="4" t="s">
        <v>9</v>
      </c>
      <c r="E4" s="5">
        <v>43744</v>
      </c>
      <c r="F4" s="6">
        <v>75000</v>
      </c>
      <c r="G4" s="7" cm="1">
        <f t="array" ref="G4:G19">INDEX($O$12:$P$15,MATCH($D$4:$D$19,$N$12:$N$15,0),MATCH(C4:C19,$O$11:$P$11,0))</f>
        <v>0.05</v>
      </c>
      <c r="H4" s="4"/>
      <c r="N4" s="15">
        <v>0.04</v>
      </c>
      <c r="O4" s="8" t="s">
        <v>9</v>
      </c>
    </row>
    <row r="5" spans="2:16" x14ac:dyDescent="0.3">
      <c r="B5" s="8" t="s">
        <v>10</v>
      </c>
      <c r="C5" s="8" t="s">
        <v>11</v>
      </c>
      <c r="D5" s="8" t="s">
        <v>12</v>
      </c>
      <c r="E5" s="9">
        <v>43601</v>
      </c>
      <c r="F5" s="10">
        <v>90700</v>
      </c>
      <c r="G5" s="7">
        <v>0.05</v>
      </c>
      <c r="H5" s="8"/>
      <c r="N5" s="15">
        <v>0.04</v>
      </c>
      <c r="O5" s="8" t="s">
        <v>15</v>
      </c>
    </row>
    <row r="6" spans="2:16" x14ac:dyDescent="0.3">
      <c r="B6" s="8" t="s">
        <v>13</v>
      </c>
      <c r="C6" s="8" t="s">
        <v>11</v>
      </c>
      <c r="D6" s="8" t="s">
        <v>12</v>
      </c>
      <c r="E6" s="9">
        <v>43476</v>
      </c>
      <c r="F6" s="10">
        <v>48950</v>
      </c>
      <c r="G6" s="7">
        <v>0.05</v>
      </c>
      <c r="H6" s="8"/>
      <c r="N6" s="15">
        <v>0.05</v>
      </c>
      <c r="O6" s="8" t="s">
        <v>12</v>
      </c>
    </row>
    <row r="7" spans="2:16" x14ac:dyDescent="0.3">
      <c r="B7" s="8" t="s">
        <v>14</v>
      </c>
      <c r="C7" s="8" t="s">
        <v>11</v>
      </c>
      <c r="D7" s="8" t="s">
        <v>15</v>
      </c>
      <c r="E7" s="9">
        <v>43351</v>
      </c>
      <c r="F7" s="10">
        <v>74550</v>
      </c>
      <c r="G7" s="7">
        <v>0.03</v>
      </c>
      <c r="H7" s="8"/>
    </row>
    <row r="8" spans="2:16" x14ac:dyDescent="0.3">
      <c r="B8" s="8" t="s">
        <v>16</v>
      </c>
      <c r="C8" s="8" t="s">
        <v>11</v>
      </c>
      <c r="D8" s="8" t="s">
        <v>17</v>
      </c>
      <c r="E8" s="9">
        <v>43560</v>
      </c>
      <c r="F8" s="10">
        <v>59810</v>
      </c>
      <c r="G8" s="7">
        <v>0.03</v>
      </c>
      <c r="H8" s="8"/>
    </row>
    <row r="9" spans="2:16" x14ac:dyDescent="0.3">
      <c r="B9" s="8" t="s">
        <v>18</v>
      </c>
      <c r="C9" s="8" t="s">
        <v>11</v>
      </c>
      <c r="D9" s="8" t="s">
        <v>12</v>
      </c>
      <c r="E9" s="9">
        <v>43424</v>
      </c>
      <c r="F9" s="10">
        <v>107700</v>
      </c>
      <c r="G9" s="7">
        <v>0.05</v>
      </c>
      <c r="H9" s="8"/>
    </row>
    <row r="10" spans="2:16" x14ac:dyDescent="0.3">
      <c r="B10" s="8" t="s">
        <v>19</v>
      </c>
      <c r="C10" s="8" t="s">
        <v>11</v>
      </c>
      <c r="D10" s="8" t="s">
        <v>12</v>
      </c>
      <c r="E10" s="9">
        <v>43303</v>
      </c>
      <c r="F10" s="10">
        <v>88050</v>
      </c>
      <c r="G10" s="7">
        <v>0.05</v>
      </c>
      <c r="H10" s="8"/>
      <c r="O10" s="26" t="s">
        <v>50</v>
      </c>
      <c r="P10" s="26"/>
    </row>
    <row r="11" spans="2:16" x14ac:dyDescent="0.3">
      <c r="B11" s="8" t="s">
        <v>20</v>
      </c>
      <c r="C11" s="8" t="s">
        <v>11</v>
      </c>
      <c r="D11" s="8" t="s">
        <v>12</v>
      </c>
      <c r="E11" s="9">
        <v>43238</v>
      </c>
      <c r="F11" s="10">
        <v>69120</v>
      </c>
      <c r="G11" s="7">
        <v>0.05</v>
      </c>
      <c r="H11" s="8"/>
      <c r="N11" s="1" t="s">
        <v>2</v>
      </c>
      <c r="O11" s="12" t="s">
        <v>8</v>
      </c>
      <c r="P11" s="12" t="s">
        <v>11</v>
      </c>
    </row>
    <row r="12" spans="2:16" x14ac:dyDescent="0.3">
      <c r="B12" s="8" t="s">
        <v>21</v>
      </c>
      <c r="C12" s="8" t="s">
        <v>8</v>
      </c>
      <c r="D12" s="8" t="s">
        <v>12</v>
      </c>
      <c r="E12" s="9">
        <v>43628</v>
      </c>
      <c r="F12" s="10">
        <v>58100</v>
      </c>
      <c r="G12" s="7">
        <v>0.06</v>
      </c>
      <c r="H12" s="8"/>
      <c r="N12" s="4" t="s">
        <v>17</v>
      </c>
      <c r="O12" s="13">
        <v>0.04</v>
      </c>
      <c r="P12" s="13">
        <v>0.03</v>
      </c>
    </row>
    <row r="13" spans="2:16" x14ac:dyDescent="0.3">
      <c r="B13" s="8" t="s">
        <v>22</v>
      </c>
      <c r="C13" s="8" t="s">
        <v>8</v>
      </c>
      <c r="D13" s="8" t="s">
        <v>17</v>
      </c>
      <c r="E13" s="9">
        <v>43355</v>
      </c>
      <c r="F13" s="10">
        <v>67910</v>
      </c>
      <c r="G13" s="7">
        <v>0.04</v>
      </c>
      <c r="H13" s="8"/>
      <c r="N13" s="8" t="s">
        <v>9</v>
      </c>
      <c r="O13" s="15">
        <v>0.05</v>
      </c>
      <c r="P13" s="15">
        <v>0.04</v>
      </c>
    </row>
    <row r="14" spans="2:16" x14ac:dyDescent="0.3">
      <c r="B14" s="8" t="s">
        <v>23</v>
      </c>
      <c r="C14" s="8" t="s">
        <v>11</v>
      </c>
      <c r="D14" s="8" t="s">
        <v>17</v>
      </c>
      <c r="E14" s="9">
        <v>43007</v>
      </c>
      <c r="F14" s="10">
        <v>48170</v>
      </c>
      <c r="G14" s="7">
        <v>0.03</v>
      </c>
      <c r="H14" s="8"/>
      <c r="N14" s="8" t="s">
        <v>15</v>
      </c>
      <c r="O14" s="15">
        <v>0.03</v>
      </c>
      <c r="P14" s="15">
        <v>0.03</v>
      </c>
    </row>
    <row r="15" spans="2:16" x14ac:dyDescent="0.3">
      <c r="B15" s="8" t="s">
        <v>24</v>
      </c>
      <c r="C15" s="8" t="s">
        <v>8</v>
      </c>
      <c r="D15" s="8" t="s">
        <v>12</v>
      </c>
      <c r="E15" s="9">
        <v>43110</v>
      </c>
      <c r="F15" s="10">
        <v>41980</v>
      </c>
      <c r="G15" s="7">
        <v>0.06</v>
      </c>
      <c r="H15" s="8"/>
      <c r="N15" s="8" t="s">
        <v>12</v>
      </c>
      <c r="O15" s="15">
        <v>0.06</v>
      </c>
      <c r="P15" s="15">
        <v>0.05</v>
      </c>
    </row>
    <row r="16" spans="2:16" x14ac:dyDescent="0.3">
      <c r="B16" s="8" t="s">
        <v>25</v>
      </c>
      <c r="C16" s="8" t="s">
        <v>8</v>
      </c>
      <c r="D16" s="8" t="s">
        <v>17</v>
      </c>
      <c r="E16" s="9">
        <v>43282</v>
      </c>
      <c r="F16" s="10">
        <v>65920</v>
      </c>
      <c r="G16" s="7">
        <v>0.04</v>
      </c>
      <c r="H16" s="8"/>
    </row>
    <row r="17" spans="2:14" x14ac:dyDescent="0.3">
      <c r="B17" s="8" t="s">
        <v>26</v>
      </c>
      <c r="C17" s="8" t="s">
        <v>8</v>
      </c>
      <c r="D17" s="8" t="s">
        <v>15</v>
      </c>
      <c r="E17" s="9">
        <v>43342</v>
      </c>
      <c r="F17" s="10">
        <v>109160</v>
      </c>
      <c r="G17" s="7">
        <v>0.03</v>
      </c>
      <c r="H17" s="8"/>
      <c r="N17" s="27" t="str">
        <f>INDEX(N12:N15,3)</f>
        <v>Sales</v>
      </c>
    </row>
    <row r="18" spans="2:14" x14ac:dyDescent="0.3">
      <c r="B18" s="8" t="s">
        <v>27</v>
      </c>
      <c r="C18" s="8" t="s">
        <v>8</v>
      </c>
      <c r="D18" s="8" t="s">
        <v>17</v>
      </c>
      <c r="E18" s="9">
        <v>43151</v>
      </c>
      <c r="F18" s="10">
        <v>75970</v>
      </c>
      <c r="G18" s="7">
        <v>0.04</v>
      </c>
      <c r="H18" s="8"/>
      <c r="N18" s="28">
        <f>INDEX(O12:P15,2,2)</f>
        <v>0.04</v>
      </c>
    </row>
    <row r="19" spans="2:14" x14ac:dyDescent="0.3">
      <c r="B19" s="8" t="s">
        <v>28</v>
      </c>
      <c r="C19" s="8" t="s">
        <v>8</v>
      </c>
      <c r="D19" s="8" t="s">
        <v>17</v>
      </c>
      <c r="E19" s="9">
        <v>43618</v>
      </c>
      <c r="F19" s="10">
        <v>58940</v>
      </c>
      <c r="G19" s="7">
        <v>0.04</v>
      </c>
      <c r="H19" s="8"/>
    </row>
  </sheetData>
  <mergeCells count="1">
    <mergeCell ref="O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With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2024-06-17T08:49:03Z</dcterms:created>
  <dcterms:modified xsi:type="dcterms:W3CDTF">2024-06-17T10:40:23Z</dcterms:modified>
</cp:coreProperties>
</file>