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OneDrive\Documents\1. Education\14.551 Adv Steel\Assignments\"/>
    </mc:Choice>
  </mc:AlternateContent>
  <bookViews>
    <workbookView xWindow="0" yWindow="0" windowWidth="11265" windowHeight="6120"/>
  </bookViews>
  <sheets>
    <sheet name="Steel Roof Deck" sheetId="1" r:id="rId1"/>
  </sheets>
  <externalReferences>
    <externalReference r:id="rId2"/>
    <externalReference r:id="rId3"/>
  </externalReferences>
  <definedNames>
    <definedName name="C_NAME">[1]C!$C$3:$C$34</definedName>
    <definedName name="C_PROP">[1]C!$C$3:$CS$34</definedName>
    <definedName name="HP_NAME" localSheetId="0">#REF!</definedName>
    <definedName name="HP_NAME">#REF!</definedName>
    <definedName name="HP_PROP" localSheetId="0">#REF!</definedName>
    <definedName name="HP_PROP">#REF!</definedName>
    <definedName name="HSS_NAME" localSheetId="0">#REF!</definedName>
    <definedName name="HSS_NAME">#REF!</definedName>
    <definedName name="HSS_PROP" localSheetId="0">#REF!</definedName>
    <definedName name="HSS_PROP">#REF!</definedName>
    <definedName name="L_NAME" localSheetId="0">#REF!</definedName>
    <definedName name="L_NAME">#REF!</definedName>
    <definedName name="L_PROP" localSheetId="0">#REF!</definedName>
    <definedName name="L_PROP">#REF!</definedName>
    <definedName name="L2_NAME" localSheetId="0">#REF!</definedName>
    <definedName name="L2_NAME">#REF!</definedName>
    <definedName name="L2_PROP" localSheetId="0">#REF!</definedName>
    <definedName name="L2_PROP">#REF!</definedName>
    <definedName name="M_NAME" localSheetId="0">#REF!</definedName>
    <definedName name="M_NAME">#REF!</definedName>
    <definedName name="M_PROP" localSheetId="0">#REF!</definedName>
    <definedName name="M_PROP">#REF!</definedName>
    <definedName name="MC_NAME" localSheetId="0">#REF!</definedName>
    <definedName name="MC_NAME">#REF!</definedName>
    <definedName name="MC_PROP" localSheetId="0">#REF!</definedName>
    <definedName name="MC_PROP">#REF!</definedName>
    <definedName name="MT_NAME" localSheetId="0">#REF!</definedName>
    <definedName name="MT_NAME">#REF!</definedName>
    <definedName name="MT_PROP" localSheetId="0">#REF!</definedName>
    <definedName name="MT_PROP">#REF!</definedName>
    <definedName name="PIPE_NAME" localSheetId="0">#REF!</definedName>
    <definedName name="PIPE_NAME">#REF!</definedName>
    <definedName name="PIPE_PROP" localSheetId="0">#REF!</definedName>
    <definedName name="PIPE_PROP">#REF!</definedName>
    <definedName name="ST_NAME" localSheetId="0">#REF!</definedName>
    <definedName name="ST_NAME">#REF!</definedName>
    <definedName name="ST_PROP" localSheetId="0">#REF!</definedName>
    <definedName name="ST_PROP">#REF!</definedName>
    <definedName name="W_NAME">[2]W!$C$3:$C$277</definedName>
    <definedName name="W_PROP">[2]W!$C$3:$CS$277</definedName>
    <definedName name="WT_NAME">[1]WT!$C$3:$C$277</definedName>
    <definedName name="WT_PROP">[1]WT!$C$3:$CS$277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2" i="1" l="1"/>
  <c r="E212" i="1"/>
  <c r="D212" i="1"/>
  <c r="I191" i="1"/>
  <c r="E155" i="1"/>
  <c r="D155" i="1"/>
  <c r="D165" i="1" s="1"/>
  <c r="I134" i="1"/>
  <c r="E89" i="1" l="1"/>
  <c r="D89" i="1"/>
  <c r="D63" i="1"/>
  <c r="D66" i="1" s="1"/>
  <c r="D62" i="1"/>
  <c r="D105" i="1" s="1"/>
  <c r="D61" i="1"/>
  <c r="D104" i="1" s="1"/>
  <c r="D60" i="1"/>
  <c r="D103" i="1" s="1"/>
  <c r="E43" i="1"/>
  <c r="D43" i="1"/>
  <c r="E27" i="1"/>
  <c r="D27" i="1"/>
  <c r="E26" i="1"/>
  <c r="D26" i="1"/>
  <c r="I22" i="1"/>
  <c r="E10" i="1"/>
  <c r="D10" i="1"/>
  <c r="E52" i="1" s="1"/>
  <c r="D6" i="1"/>
  <c r="D52" i="1" l="1"/>
  <c r="D53" i="1" s="1"/>
  <c r="D108" i="1"/>
  <c r="D64" i="1"/>
  <c r="E87" i="1" s="1"/>
  <c r="E90" i="1" s="1"/>
  <c r="D34" i="1"/>
  <c r="D65" i="1"/>
  <c r="D106" i="1"/>
  <c r="E34" i="1"/>
  <c r="D87" i="1" l="1"/>
  <c r="D88" i="1" s="1"/>
  <c r="D107" i="1"/>
  <c r="D67" i="1"/>
  <c r="D109" i="1" s="1"/>
  <c r="D90" i="1" l="1"/>
  <c r="G90" i="1" s="1"/>
</calcChain>
</file>

<file path=xl/comments1.xml><?xml version="1.0" encoding="utf-8"?>
<comments xmlns="http://schemas.openxmlformats.org/spreadsheetml/2006/main">
  <authors>
    <author>Ana Gouveia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Acts on Braced Frame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Acts on moment frame</t>
        </r>
      </text>
    </comment>
  </commentList>
</comments>
</file>

<file path=xl/sharedStrings.xml><?xml version="1.0" encoding="utf-8"?>
<sst xmlns="http://schemas.openxmlformats.org/spreadsheetml/2006/main" count="420" uniqueCount="99">
  <si>
    <t>Reference:</t>
  </si>
  <si>
    <t>HW6</t>
  </si>
  <si>
    <t>Section</t>
  </si>
  <si>
    <t>Eq/Fig/Table/Notes</t>
  </si>
  <si>
    <t>PROBLEM #1:</t>
  </si>
  <si>
    <t>Vulcraft</t>
  </si>
  <si>
    <t>Page</t>
  </si>
  <si>
    <t>Given:</t>
  </si>
  <si>
    <t>Building Frame System:</t>
  </si>
  <si>
    <t>Open Web Roof Joist and Girder System</t>
  </si>
  <si>
    <t>Total Allowable Vertical Load:</t>
  </si>
  <si>
    <t>psf</t>
  </si>
  <si>
    <t>Joist Spacing:</t>
  </si>
  <si>
    <t>ft</t>
  </si>
  <si>
    <t>Type of Frame:</t>
  </si>
  <si>
    <t xml:space="preserve">Braced </t>
  </si>
  <si>
    <t>Moment</t>
  </si>
  <si>
    <t>Direction of Frame:</t>
  </si>
  <si>
    <t>Longitudinal</t>
  </si>
  <si>
    <t>Transverse</t>
  </si>
  <si>
    <t>Wind Lateral Load:</t>
  </si>
  <si>
    <t>kip</t>
  </si>
  <si>
    <t>VULCRAFT</t>
  </si>
  <si>
    <t>1. VERTICAL LOADS FOR TYPE 1.5B</t>
  </si>
  <si>
    <t>Minimum End Bearing</t>
  </si>
  <si>
    <t>in</t>
  </si>
  <si>
    <t>Lap or Butted End</t>
  </si>
  <si>
    <t>Lap</t>
  </si>
  <si>
    <t>USE TYPE:</t>
  </si>
  <si>
    <t>1.5B</t>
  </si>
  <si>
    <t>ANSWER</t>
  </si>
  <si>
    <t>Number of Spans</t>
  </si>
  <si>
    <t>Deck Type</t>
  </si>
  <si>
    <t>B22</t>
  </si>
  <si>
    <t>Number of Sheets:</t>
  </si>
  <si>
    <t>Sheet Span:</t>
  </si>
  <si>
    <t>Allowable Total</t>
  </si>
  <si>
    <t>Table</t>
  </si>
  <si>
    <t>Load for Deflection of L/240</t>
  </si>
  <si>
    <t>2. DESIGN OF FASTENERS:</t>
  </si>
  <si>
    <t>Direction</t>
  </si>
  <si>
    <t xml:space="preserve">Total Shear </t>
  </si>
  <si>
    <t>Calculated</t>
  </si>
  <si>
    <t>Try:</t>
  </si>
  <si>
    <t xml:space="preserve">36/ 5 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</si>
  <si>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</si>
  <si>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t>plf</t>
  </si>
  <si>
    <r>
      <t>D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</si>
  <si>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</si>
  <si>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</si>
  <si>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</si>
  <si>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</si>
  <si>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Number of Sidelap Fasteners:</t>
  </si>
  <si>
    <r>
      <t>G'</t>
    </r>
    <r>
      <rPr>
        <vertAlign val="subscript"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=</t>
    </r>
  </si>
  <si>
    <t>kip/in</t>
  </si>
  <si>
    <t>Eq.</t>
  </si>
  <si>
    <t>USE PATTERN:</t>
  </si>
  <si>
    <t>36/5</t>
  </si>
  <si>
    <t>Support Fasteners:</t>
  </si>
  <si>
    <t>#12 TEK Screws</t>
  </si>
  <si>
    <t>Sidelap Fasteners:</t>
  </si>
  <si>
    <t>#10 TEK Screws</t>
  </si>
  <si>
    <t>3. DEFLECTION: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</si>
  <si>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=</t>
    </r>
  </si>
  <si>
    <t>Preferred Direction of Placement:</t>
  </si>
  <si>
    <t>PROBLEM #2:</t>
  </si>
  <si>
    <t>Retrieved</t>
  </si>
  <si>
    <t>Structural Clearance:</t>
  </si>
  <si>
    <t>Total Factored Dead Load, DL:</t>
  </si>
  <si>
    <t>Total Factored Live Load, LL:</t>
  </si>
  <si>
    <t>Total Factored Load, TL:</t>
  </si>
  <si>
    <r>
      <t>Unfactored W</t>
    </r>
    <r>
      <rPr>
        <vertAlign val="subscript"/>
        <sz val="10"/>
        <color theme="1"/>
        <rFont val="Calibri"/>
        <family val="2"/>
        <scheme val="minor"/>
      </rPr>
      <t>DL:</t>
    </r>
  </si>
  <si>
    <r>
      <t>Unfactored W</t>
    </r>
    <r>
      <rPr>
        <vertAlign val="subscript"/>
        <sz val="10"/>
        <color theme="1"/>
        <rFont val="Calibri"/>
        <family val="2"/>
        <scheme val="minor"/>
      </rPr>
      <t>LL:</t>
    </r>
  </si>
  <si>
    <r>
      <t>Factored W</t>
    </r>
    <r>
      <rPr>
        <vertAlign val="subscript"/>
        <sz val="10"/>
        <color theme="1"/>
        <rFont val="Calibri"/>
        <family val="2"/>
        <scheme val="minor"/>
      </rPr>
      <t>TL</t>
    </r>
    <r>
      <rPr>
        <sz val="10"/>
        <color theme="1"/>
        <rFont val="Calibri"/>
        <family val="2"/>
        <scheme val="minor"/>
      </rPr>
      <t>:</t>
    </r>
  </si>
  <si>
    <t>1. DESIGN: JOIST AND GIRDER</t>
  </si>
  <si>
    <t>Span Length</t>
  </si>
  <si>
    <t>NONE</t>
  </si>
  <si>
    <t>14K3</t>
  </si>
  <si>
    <t>2. DEFLECTION CHECK: TOTAL ROOF SYSTEM</t>
  </si>
  <si>
    <r>
      <t xml:space="preserve">Max Value Acceptable,     </t>
    </r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Symbol"/>
        <family val="1"/>
        <charset val="2"/>
      </rPr>
      <t xml:space="preserve"> =</t>
    </r>
  </si>
  <si>
    <t>Deflection Check:</t>
  </si>
  <si>
    <t>3. STABILITY CHECK: PONDING</t>
  </si>
  <si>
    <t xml:space="preserve">Per ASCE 7-10 Roofs with a slope higher than 1/4 in./ft. not succeptible to ponding. </t>
  </si>
  <si>
    <t>PROBLEM #3:</t>
  </si>
  <si>
    <t>1. DESIGN: MOST EFFICIENT FLOOR SLAB AND DECK SYSTEM.</t>
  </si>
  <si>
    <t>TYPE:</t>
  </si>
  <si>
    <t>COMPOSITE DECK</t>
  </si>
  <si>
    <t>DISREGARD COMPOSITE BEAMS AND GIRDERS</t>
  </si>
  <si>
    <t>2. DESIGN: MOST EFFICIENT FLOOR SLAB AND DECK SYSTEM.</t>
  </si>
  <si>
    <t>FORM DECK</t>
  </si>
  <si>
    <t>Composite Deck Slab</t>
  </si>
  <si>
    <t>Reinforcement</t>
  </si>
  <si>
    <t>Distance between Ribs</t>
  </si>
  <si>
    <t>Rib Width</t>
  </si>
  <si>
    <t>WWF</t>
  </si>
  <si>
    <t>Cold Formed Steel Deck</t>
  </si>
  <si>
    <t>Concrete Thickness</t>
  </si>
  <si>
    <t>Various</t>
  </si>
  <si>
    <t>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</si>
</sst>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0" fontId="1" fillId="0" borderId="0" xfId="0" applyFont="1" applyBorder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/>
    <xf numFmtId="0" fontId="4" fillId="5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7" xfId="0" applyFont="1" applyBorder="1"/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6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6" borderId="0" xfId="0" quotePrefix="1" applyFont="1" applyFill="1" applyBorder="1" applyAlignment="1">
      <alignment horizontal="center" vertical="center"/>
    </xf>
    <xf numFmtId="1" fontId="0" fillId="6" borderId="0" xfId="0" quotePrefix="1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9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6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2" borderId="1" xfId="0" applyFont="1" applyFill="1" applyBorder="1"/>
    <xf numFmtId="0" fontId="0" fillId="2" borderId="2" xfId="0" applyFill="1" applyBorder="1" applyAlignment="1">
      <alignment horizontal="center"/>
    </xf>
    <xf numFmtId="0" fontId="1" fillId="2" borderId="4" xfId="0" applyFont="1" applyFill="1" applyBorder="1"/>
    <xf numFmtId="0" fontId="0" fillId="2" borderId="0" xfId="0" applyFill="1" applyBorder="1" applyAlignment="1">
      <alignment horizontal="right"/>
    </xf>
    <xf numFmtId="0" fontId="1" fillId="2" borderId="0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1" fillId="0" borderId="0" xfId="0" applyFont="1" applyFill="1" applyBorder="1"/>
    <xf numFmtId="1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 Web Roof Joist'!#REF!</c:f>
            </c:numRef>
          </c:xVal>
          <c:yVal>
            <c:numRef>
              <c:f>'Open Web Roof Joist'!#REF!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07352"/>
        <c:axId val="244007744"/>
      </c:scatterChart>
      <c:valAx>
        <c:axId val="244007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07744"/>
        <c:crossesAt val="0"/>
        <c:crossBetween val="midCat"/>
      </c:valAx>
      <c:valAx>
        <c:axId val="2440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073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 Web Roof Joist'!#REF!</c:f>
            </c:numRef>
          </c:xVal>
          <c:yVal>
            <c:numRef>
              <c:f>'Open Web Roof Joist'!#REF!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59896"/>
        <c:axId val="406363032"/>
      </c:scatterChart>
      <c:valAx>
        <c:axId val="406359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3032"/>
        <c:crossesAt val="0"/>
        <c:crossBetween val="midCat"/>
      </c:valAx>
      <c:valAx>
        <c:axId val="40636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98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68</xdr:row>
      <xdr:rowOff>0</xdr:rowOff>
    </xdr:from>
    <xdr:to>
      <xdr:col>4</xdr:col>
      <xdr:colOff>619126</xdr:colOff>
      <xdr:row>68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</xdr:colOff>
      <xdr:row>11</xdr:row>
      <xdr:rowOff>9525</xdr:rowOff>
    </xdr:from>
    <xdr:to>
      <xdr:col>7</xdr:col>
      <xdr:colOff>523318</xdr:colOff>
      <xdr:row>11</xdr:row>
      <xdr:rowOff>190477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" y="2133600"/>
          <a:ext cx="4457143" cy="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11</xdr:row>
      <xdr:rowOff>28575</xdr:rowOff>
    </xdr:from>
    <xdr:to>
      <xdr:col>1</xdr:col>
      <xdr:colOff>590513</xdr:colOff>
      <xdr:row>11</xdr:row>
      <xdr:rowOff>171432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2152650"/>
          <a:ext cx="295238" cy="1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12</xdr:row>
      <xdr:rowOff>9525</xdr:rowOff>
    </xdr:from>
    <xdr:to>
      <xdr:col>7</xdr:col>
      <xdr:colOff>475696</xdr:colOff>
      <xdr:row>14</xdr:row>
      <xdr:rowOff>114239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225" y="2324100"/>
          <a:ext cx="4428571" cy="485714"/>
        </a:xfrm>
        <a:prstGeom prst="rect">
          <a:avLst/>
        </a:prstGeom>
      </xdr:spPr>
    </xdr:pic>
    <xdr:clientData/>
  </xdr:twoCellAnchor>
  <xdr:oneCellAnchor>
    <xdr:from>
      <xdr:col>1</xdr:col>
      <xdr:colOff>295275</xdr:colOff>
      <xdr:row>68</xdr:row>
      <xdr:rowOff>28575</xdr:rowOff>
    </xdr:from>
    <xdr:ext cx="295238" cy="14285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13373100"/>
          <a:ext cx="295238" cy="1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19050</xdr:colOff>
      <xdr:row>68</xdr:row>
      <xdr:rowOff>38100</xdr:rowOff>
    </xdr:from>
    <xdr:to>
      <xdr:col>5</xdr:col>
      <xdr:colOff>565497</xdr:colOff>
      <xdr:row>70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8700" y="13382625"/>
          <a:ext cx="3222972" cy="523875"/>
        </a:xfrm>
        <a:prstGeom prst="rect">
          <a:avLst/>
        </a:prstGeom>
      </xdr:spPr>
    </xdr:pic>
    <xdr:clientData/>
  </xdr:twoCellAnchor>
  <xdr:twoCellAnchor>
    <xdr:from>
      <xdr:col>0</xdr:col>
      <xdr:colOff>80964</xdr:colOff>
      <xdr:row>110</xdr:row>
      <xdr:rowOff>0</xdr:rowOff>
    </xdr:from>
    <xdr:to>
      <xdr:col>4</xdr:col>
      <xdr:colOff>619126</xdr:colOff>
      <xdr:row>110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295275</xdr:colOff>
      <xdr:row>110</xdr:row>
      <xdr:rowOff>28575</xdr:rowOff>
    </xdr:from>
    <xdr:ext cx="295238" cy="142857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21507450"/>
          <a:ext cx="295238" cy="1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47625</xdr:colOff>
      <xdr:row>110</xdr:row>
      <xdr:rowOff>28575</xdr:rowOff>
    </xdr:from>
    <xdr:to>
      <xdr:col>8</xdr:col>
      <xdr:colOff>261390</xdr:colOff>
      <xdr:row>114</xdr:row>
      <xdr:rowOff>19050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275" y="21507450"/>
          <a:ext cx="4719090" cy="752475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123</xdr:row>
      <xdr:rowOff>11206</xdr:rowOff>
    </xdr:from>
    <xdr:to>
      <xdr:col>9</xdr:col>
      <xdr:colOff>475905</xdr:colOff>
      <xdr:row>126</xdr:row>
      <xdr:rowOff>58754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6882" y="23991794"/>
          <a:ext cx="2761905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22413</xdr:colOff>
      <xdr:row>174</xdr:row>
      <xdr:rowOff>168089</xdr:rowOff>
    </xdr:from>
    <xdr:to>
      <xdr:col>8</xdr:col>
      <xdr:colOff>706442</xdr:colOff>
      <xdr:row>179</xdr:row>
      <xdr:rowOff>110827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0942" y="34189148"/>
          <a:ext cx="5200000" cy="8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ouve_000/OneDrive/Documents/Education/14.551%20Adv%20Steel/Assignments/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24e50bed4b71ef0/Documents/1.%20Education/14.551%20Adv%20Steel/Steel%20Design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 refreshError="1"/>
      <sheetData sheetId="1" refreshError="1">
        <row r="15">
          <cell r="C15">
            <v>108</v>
          </cell>
          <cell r="F15">
            <v>72</v>
          </cell>
        </row>
        <row r="16">
          <cell r="C16">
            <v>36</v>
          </cell>
          <cell r="F16">
            <v>24</v>
          </cell>
        </row>
        <row r="19">
          <cell r="C19">
            <v>4</v>
          </cell>
        </row>
      </sheetData>
      <sheetData sheetId="2" refreshError="1">
        <row r="14">
          <cell r="C14">
            <v>15</v>
          </cell>
        </row>
        <row r="16">
          <cell r="C16">
            <v>20</v>
          </cell>
        </row>
        <row r="22">
          <cell r="C22">
            <v>66.5</v>
          </cell>
        </row>
      </sheetData>
      <sheetData sheetId="3" refreshError="1"/>
      <sheetData sheetId="4" refreshError="1">
        <row r="81">
          <cell r="B81" t="str">
            <v>ALLOWED DEFLECTIONS</v>
          </cell>
          <cell r="C81"/>
        </row>
        <row r="82">
          <cell r="B82" t="str">
            <v>hsx</v>
          </cell>
          <cell r="C82">
            <v>1.4999999999999999E-2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222"/>
  <sheetViews>
    <sheetView tabSelected="1" view="pageLayout" topLeftCell="A159" zoomScale="85" zoomScaleNormal="100" zoomScalePageLayoutView="85" workbookViewId="0">
      <selection activeCell="F229" sqref="F229"/>
    </sheetView>
  </sheetViews>
  <sheetFormatPr defaultRowHeight="15" x14ac:dyDescent="0.25"/>
  <cols>
    <col min="1" max="1" width="0.7109375" customWidth="1"/>
    <col min="2" max="2" width="13.42578125" customWidth="1"/>
    <col min="3" max="3" width="15" customWidth="1"/>
    <col min="4" max="4" width="11.42578125" customWidth="1"/>
    <col min="5" max="5" width="10.85546875" customWidth="1"/>
    <col min="6" max="6" width="8.85546875" customWidth="1"/>
    <col min="7" max="7" width="9.28515625" customWidth="1"/>
    <col min="8" max="8" width="7.28515625" customWidth="1"/>
    <col min="9" max="9" width="10.28515625" customWidth="1"/>
    <col min="10" max="10" width="9.5703125" customWidth="1"/>
    <col min="11" max="11" width="1" customWidth="1"/>
    <col min="12" max="12" width="5.5703125" customWidth="1"/>
  </cols>
  <sheetData>
    <row r="1" spans="2:10" ht="15.75" thickTop="1" x14ac:dyDescent="0.25">
      <c r="B1" s="1"/>
      <c r="C1" s="2"/>
      <c r="D1" s="2"/>
      <c r="E1" s="2"/>
      <c r="F1" s="3"/>
      <c r="G1" s="4" t="s">
        <v>0</v>
      </c>
      <c r="H1" s="5"/>
      <c r="I1" s="6" t="s">
        <v>1</v>
      </c>
      <c r="J1" s="7"/>
    </row>
    <row r="2" spans="2:10" x14ac:dyDescent="0.25">
      <c r="B2" s="8"/>
      <c r="C2" s="9"/>
      <c r="D2" s="9"/>
      <c r="E2" s="9"/>
      <c r="F2" s="10"/>
      <c r="G2" s="11" t="s">
        <v>2</v>
      </c>
      <c r="H2" s="12"/>
      <c r="I2" s="82" t="s">
        <v>3</v>
      </c>
      <c r="J2" s="83"/>
    </row>
    <row r="3" spans="2:10" ht="15.75" thickBot="1" x14ac:dyDescent="0.3">
      <c r="B3" s="13" t="s">
        <v>4</v>
      </c>
      <c r="C3" s="14"/>
      <c r="D3" s="14"/>
      <c r="E3" s="14"/>
      <c r="F3" s="15"/>
      <c r="G3" s="16" t="s">
        <v>5</v>
      </c>
      <c r="H3" s="17"/>
      <c r="I3" s="17" t="s">
        <v>6</v>
      </c>
      <c r="J3" s="18">
        <v>7</v>
      </c>
    </row>
    <row r="4" spans="2:10" ht="15.75" thickTop="1" x14ac:dyDescent="0.25">
      <c r="B4" s="19" t="s">
        <v>7</v>
      </c>
      <c r="C4" s="12"/>
      <c r="D4" s="12"/>
      <c r="E4" s="12"/>
      <c r="F4" s="12"/>
      <c r="G4" s="12"/>
    </row>
    <row r="5" spans="2:10" x14ac:dyDescent="0.25">
      <c r="B5" s="20" t="s">
        <v>8</v>
      </c>
      <c r="C5" s="21"/>
      <c r="D5" s="79" t="s">
        <v>9</v>
      </c>
      <c r="E5" s="79"/>
      <c r="F5" s="79"/>
      <c r="G5" s="79"/>
    </row>
    <row r="6" spans="2:10" x14ac:dyDescent="0.25">
      <c r="B6" s="20" t="s">
        <v>10</v>
      </c>
      <c r="C6" s="21"/>
      <c r="D6" s="22">
        <f>'[2]Project Loads'!C22-'[2]Project Loads'!C16</f>
        <v>46.5</v>
      </c>
      <c r="E6" s="23" t="s">
        <v>11</v>
      </c>
      <c r="F6" s="24"/>
      <c r="G6" s="20" t="s">
        <v>12</v>
      </c>
      <c r="H6" s="21"/>
      <c r="I6" s="25">
        <v>6</v>
      </c>
      <c r="J6" s="23" t="s">
        <v>13</v>
      </c>
    </row>
    <row r="7" spans="2:10" x14ac:dyDescent="0.25">
      <c r="B7" s="19"/>
      <c r="C7" s="12"/>
      <c r="D7" s="12"/>
      <c r="E7" s="12"/>
      <c r="F7" s="12"/>
      <c r="G7" s="12"/>
    </row>
    <row r="8" spans="2:10" x14ac:dyDescent="0.25">
      <c r="B8" s="26" t="s">
        <v>14</v>
      </c>
      <c r="C8" s="12"/>
      <c r="D8" s="27" t="s">
        <v>15</v>
      </c>
      <c r="E8" s="27" t="s">
        <v>16</v>
      </c>
      <c r="F8" s="12"/>
      <c r="G8" s="12"/>
    </row>
    <row r="9" spans="2:10" x14ac:dyDescent="0.25">
      <c r="B9" s="20" t="s">
        <v>17</v>
      </c>
      <c r="D9" s="28" t="s">
        <v>18</v>
      </c>
      <c r="E9" s="28" t="s">
        <v>19</v>
      </c>
      <c r="G9" s="12"/>
    </row>
    <row r="10" spans="2:10" x14ac:dyDescent="0.25">
      <c r="B10" s="20" t="s">
        <v>20</v>
      </c>
      <c r="C10" s="24"/>
      <c r="D10" s="29">
        <f>6.3</f>
        <v>6.3</v>
      </c>
      <c r="E10" s="30">
        <f>9.6</f>
        <v>9.6</v>
      </c>
      <c r="F10" s="23" t="s">
        <v>21</v>
      </c>
      <c r="G10" s="12"/>
    </row>
    <row r="11" spans="2:10" x14ac:dyDescent="0.25">
      <c r="B11" s="20"/>
      <c r="C11" s="21"/>
      <c r="D11" s="21"/>
      <c r="E11" s="23"/>
      <c r="F11" s="24"/>
      <c r="G11" s="20"/>
      <c r="H11" s="21"/>
      <c r="I11" s="21"/>
      <c r="J11" s="23"/>
    </row>
    <row r="16" spans="2:10" x14ac:dyDescent="0.25">
      <c r="G16" s="31" t="s">
        <v>0</v>
      </c>
      <c r="H16" s="32"/>
      <c r="I16" s="33" t="s">
        <v>22</v>
      </c>
      <c r="J16" s="34"/>
    </row>
    <row r="17" spans="2:10" x14ac:dyDescent="0.25">
      <c r="G17" s="35" t="s">
        <v>2</v>
      </c>
      <c r="H17" s="36"/>
      <c r="I17" s="80" t="s">
        <v>3</v>
      </c>
      <c r="J17" s="81"/>
    </row>
    <row r="18" spans="2:10" ht="15.75" thickBot="1" x14ac:dyDescent="0.3">
      <c r="B18" s="37" t="s">
        <v>23</v>
      </c>
      <c r="C18" s="37"/>
      <c r="D18" s="37"/>
      <c r="E18" s="17"/>
      <c r="F18" s="17"/>
      <c r="G18" s="38" t="s">
        <v>5</v>
      </c>
      <c r="H18" s="17"/>
      <c r="I18" s="17" t="s">
        <v>6</v>
      </c>
      <c r="J18" s="18">
        <v>7</v>
      </c>
    </row>
    <row r="19" spans="2:10" ht="15.75" thickTop="1" x14ac:dyDescent="0.25">
      <c r="B19" s="19"/>
      <c r="C19" s="19"/>
      <c r="D19" s="19"/>
      <c r="E19" s="12"/>
      <c r="F19" s="12"/>
      <c r="G19" s="39"/>
    </row>
    <row r="20" spans="2:10" x14ac:dyDescent="0.25">
      <c r="B20" s="26" t="s">
        <v>24</v>
      </c>
      <c r="C20" s="19"/>
      <c r="D20" s="40">
        <v>1.5</v>
      </c>
      <c r="E20" s="40">
        <v>1.5</v>
      </c>
      <c r="F20" s="23" t="s">
        <v>25</v>
      </c>
      <c r="G20" s="39" t="s">
        <v>5</v>
      </c>
      <c r="I20" t="s">
        <v>6</v>
      </c>
      <c r="J20" s="41">
        <v>15</v>
      </c>
    </row>
    <row r="21" spans="2:10" x14ac:dyDescent="0.25">
      <c r="B21" s="26" t="s">
        <v>26</v>
      </c>
      <c r="C21" s="19"/>
      <c r="D21" s="40" t="s">
        <v>27</v>
      </c>
      <c r="E21" s="40" t="s">
        <v>27</v>
      </c>
      <c r="F21" s="12"/>
      <c r="G21" s="39" t="s">
        <v>5</v>
      </c>
    </row>
    <row r="22" spans="2:10" x14ac:dyDescent="0.25">
      <c r="B22" s="26"/>
      <c r="C22" s="19"/>
      <c r="D22" s="12"/>
      <c r="E22" s="12"/>
      <c r="F22" s="12"/>
      <c r="G22" s="39"/>
      <c r="I22">
        <f>983*2</f>
        <v>1966</v>
      </c>
    </row>
    <row r="23" spans="2:10" x14ac:dyDescent="0.25">
      <c r="B23" s="19" t="s">
        <v>28</v>
      </c>
      <c r="C23" s="19"/>
      <c r="D23" s="42" t="s">
        <v>29</v>
      </c>
      <c r="E23" s="42" t="s">
        <v>29</v>
      </c>
      <c r="F23" s="12"/>
      <c r="G23" s="43" t="s">
        <v>30</v>
      </c>
    </row>
    <row r="24" spans="2:10" x14ac:dyDescent="0.25">
      <c r="B24" s="44" t="s">
        <v>31</v>
      </c>
      <c r="D24" s="45">
        <v>2</v>
      </c>
      <c r="E24" s="45">
        <v>2</v>
      </c>
      <c r="F24" s="12"/>
      <c r="G24" s="43" t="s">
        <v>30</v>
      </c>
    </row>
    <row r="25" spans="2:10" x14ac:dyDescent="0.25">
      <c r="B25" s="26" t="s">
        <v>32</v>
      </c>
      <c r="C25" s="19"/>
      <c r="D25" s="45" t="s">
        <v>33</v>
      </c>
      <c r="E25" s="45" t="s">
        <v>33</v>
      </c>
      <c r="F25" s="12"/>
      <c r="G25" s="43" t="s">
        <v>30</v>
      </c>
    </row>
    <row r="26" spans="2:10" x14ac:dyDescent="0.25">
      <c r="B26" s="46" t="s">
        <v>34</v>
      </c>
      <c r="C26" s="19"/>
      <c r="D26" s="47">
        <f>'[2]Project Information'!C15*D24/$I$6</f>
        <v>36</v>
      </c>
      <c r="E26" s="47">
        <f>'[2]Project Information'!F15*E24/$I$6</f>
        <v>24</v>
      </c>
      <c r="F26" s="12"/>
      <c r="G26" s="43" t="s">
        <v>30</v>
      </c>
    </row>
    <row r="27" spans="2:10" x14ac:dyDescent="0.25">
      <c r="B27" s="46" t="s">
        <v>35</v>
      </c>
      <c r="C27" s="19"/>
      <c r="D27" s="48">
        <f>'[2]Project Information'!F16</f>
        <v>24</v>
      </c>
      <c r="E27" s="48">
        <f>'[2]Project Information'!C16</f>
        <v>36</v>
      </c>
      <c r="F27" s="12"/>
      <c r="G27" s="43" t="s">
        <v>30</v>
      </c>
    </row>
    <row r="28" spans="2:10" x14ac:dyDescent="0.25">
      <c r="B28" s="26" t="s">
        <v>36</v>
      </c>
      <c r="C28" s="19"/>
      <c r="D28" s="49">
        <v>70</v>
      </c>
      <c r="E28" s="49">
        <v>70</v>
      </c>
      <c r="F28" s="12"/>
      <c r="G28" s="39" t="s">
        <v>5</v>
      </c>
      <c r="I28" t="s">
        <v>37</v>
      </c>
    </row>
    <row r="29" spans="2:10" x14ac:dyDescent="0.25">
      <c r="B29" s="26" t="s">
        <v>38</v>
      </c>
      <c r="C29" s="19"/>
      <c r="D29" s="49">
        <v>124</v>
      </c>
      <c r="E29" s="49">
        <v>124</v>
      </c>
      <c r="F29" s="12"/>
      <c r="G29" s="39" t="s">
        <v>5</v>
      </c>
      <c r="I29" t="s">
        <v>37</v>
      </c>
    </row>
    <row r="30" spans="2:10" x14ac:dyDescent="0.25">
      <c r="B30" s="19"/>
      <c r="C30" s="19"/>
      <c r="D30" s="19"/>
      <c r="E30" s="12"/>
      <c r="F30" s="12"/>
      <c r="G30" s="39"/>
    </row>
    <row r="31" spans="2:10" ht="15.75" thickBot="1" x14ac:dyDescent="0.3">
      <c r="B31" s="37" t="s">
        <v>39</v>
      </c>
      <c r="C31" s="37"/>
      <c r="D31" s="37"/>
      <c r="E31" s="17"/>
      <c r="F31" s="17"/>
      <c r="G31" s="38" t="s">
        <v>5</v>
      </c>
      <c r="H31" s="50"/>
      <c r="I31" s="50" t="s">
        <v>6</v>
      </c>
      <c r="J31" s="51">
        <v>83</v>
      </c>
    </row>
    <row r="32" spans="2:10" ht="15.75" thickTop="1" x14ac:dyDescent="0.25">
      <c r="B32" s="19"/>
      <c r="C32" s="19"/>
      <c r="D32" s="19"/>
      <c r="E32" s="12"/>
      <c r="F32" s="12"/>
      <c r="G32" s="27"/>
    </row>
    <row r="33" spans="2:10" x14ac:dyDescent="0.25">
      <c r="B33" s="19"/>
      <c r="D33" s="52" t="s">
        <v>18</v>
      </c>
      <c r="E33" s="52" t="s">
        <v>19</v>
      </c>
      <c r="G33" s="53" t="s">
        <v>40</v>
      </c>
    </row>
    <row r="34" spans="2:10" x14ac:dyDescent="0.25">
      <c r="B34" s="19" t="s">
        <v>41</v>
      </c>
      <c r="D34" s="54">
        <f>$E10*1000/'[2]Project Information'!C15</f>
        <v>88.888888888888886</v>
      </c>
      <c r="E34" s="54">
        <f>$D10*1000/'[2]Project Information'!F15</f>
        <v>87.5</v>
      </c>
      <c r="F34" s="23" t="s">
        <v>21</v>
      </c>
      <c r="G34" s="55" t="s">
        <v>42</v>
      </c>
    </row>
    <row r="35" spans="2:10" x14ac:dyDescent="0.25">
      <c r="B35" s="19" t="s">
        <v>43</v>
      </c>
      <c r="D35" s="54" t="s">
        <v>44</v>
      </c>
      <c r="E35" s="54" t="s">
        <v>44</v>
      </c>
      <c r="F35" s="23"/>
      <c r="G35" t="s">
        <v>5</v>
      </c>
      <c r="I35" t="s">
        <v>6</v>
      </c>
      <c r="J35" s="41">
        <v>87</v>
      </c>
    </row>
    <row r="36" spans="2:10" ht="18" x14ac:dyDescent="0.35">
      <c r="B36" s="26"/>
      <c r="C36" s="56" t="s">
        <v>45</v>
      </c>
      <c r="D36" s="41">
        <v>173</v>
      </c>
      <c r="E36" s="41">
        <v>173</v>
      </c>
      <c r="F36" s="57" t="s">
        <v>46</v>
      </c>
      <c r="G36" s="39"/>
      <c r="H36" s="58"/>
      <c r="I36" t="s">
        <v>37</v>
      </c>
    </row>
    <row r="37" spans="2:10" ht="18" x14ac:dyDescent="0.35">
      <c r="C37" s="56" t="s">
        <v>47</v>
      </c>
      <c r="D37" s="59">
        <v>758</v>
      </c>
      <c r="E37" s="59">
        <v>758</v>
      </c>
      <c r="F37" s="12"/>
      <c r="G37" s="27"/>
      <c r="I37" t="s">
        <v>37</v>
      </c>
    </row>
    <row r="38" spans="2:10" ht="18" x14ac:dyDescent="0.35">
      <c r="B38" s="26"/>
      <c r="C38" s="56" t="s">
        <v>48</v>
      </c>
      <c r="D38" s="59">
        <v>0</v>
      </c>
      <c r="E38" s="59">
        <v>0</v>
      </c>
      <c r="F38" s="12"/>
      <c r="G38" s="39"/>
      <c r="I38" t="s">
        <v>37</v>
      </c>
    </row>
    <row r="39" spans="2:10" ht="18" x14ac:dyDescent="0.35">
      <c r="B39" s="26"/>
      <c r="C39" s="56" t="s">
        <v>49</v>
      </c>
      <c r="D39" s="59">
        <v>0</v>
      </c>
      <c r="E39" s="59">
        <v>0</v>
      </c>
      <c r="F39" s="12"/>
      <c r="G39" s="39"/>
      <c r="I39" t="s">
        <v>37</v>
      </c>
    </row>
    <row r="40" spans="2:10" ht="18" x14ac:dyDescent="0.35">
      <c r="B40" s="26"/>
      <c r="C40" s="56" t="s">
        <v>50</v>
      </c>
      <c r="D40" s="59">
        <v>0.47399999999999998</v>
      </c>
      <c r="E40" s="59">
        <v>0.47399999999999998</v>
      </c>
      <c r="F40" s="12"/>
      <c r="G40" s="39"/>
      <c r="I40" t="s">
        <v>37</v>
      </c>
    </row>
    <row r="41" spans="2:10" ht="18" x14ac:dyDescent="0.35">
      <c r="B41" s="26"/>
      <c r="C41" s="56" t="s">
        <v>51</v>
      </c>
      <c r="D41" s="59">
        <v>870</v>
      </c>
      <c r="E41" s="59">
        <v>870</v>
      </c>
      <c r="F41" s="12"/>
      <c r="G41" s="39"/>
      <c r="I41" t="s">
        <v>37</v>
      </c>
    </row>
    <row r="42" spans="2:10" x14ac:dyDescent="0.25">
      <c r="B42" s="19" t="s">
        <v>52</v>
      </c>
      <c r="C42" s="56"/>
      <c r="D42" s="59">
        <v>1</v>
      </c>
      <c r="E42" s="59">
        <v>1</v>
      </c>
      <c r="F42" s="12"/>
      <c r="G42" s="39"/>
      <c r="I42" t="s">
        <v>37</v>
      </c>
    </row>
    <row r="43" spans="2:10" ht="18" x14ac:dyDescent="0.35">
      <c r="B43" s="19"/>
      <c r="C43" s="56" t="s">
        <v>53</v>
      </c>
      <c r="D43" s="60">
        <f>D41/((3.78+0.3*MAX(D37:D39)/$I$6+3*D40*$I$6))</f>
        <v>17.326535489524414</v>
      </c>
      <c r="E43" s="60">
        <f>E41/((3.78+0.3*MAX(E37:E39)/$I$6+3*E40*$I$6))</f>
        <v>17.326535489524414</v>
      </c>
      <c r="F43" s="61" t="s">
        <v>54</v>
      </c>
      <c r="G43" s="27"/>
      <c r="I43" t="s">
        <v>55</v>
      </c>
    </row>
    <row r="44" spans="2:10" x14ac:dyDescent="0.25">
      <c r="B44" s="19" t="s">
        <v>56</v>
      </c>
      <c r="D44" s="62" t="s">
        <v>57</v>
      </c>
      <c r="E44" s="62" t="s">
        <v>57</v>
      </c>
      <c r="F44" s="12"/>
      <c r="G44" s="43" t="s">
        <v>30</v>
      </c>
    </row>
    <row r="45" spans="2:10" x14ac:dyDescent="0.25">
      <c r="B45" s="19" t="s">
        <v>58</v>
      </c>
      <c r="D45" s="86" t="s">
        <v>59</v>
      </c>
      <c r="E45" s="86"/>
      <c r="F45" s="12"/>
      <c r="G45" s="43" t="s">
        <v>30</v>
      </c>
    </row>
    <row r="46" spans="2:10" x14ac:dyDescent="0.25">
      <c r="B46" s="19" t="s">
        <v>60</v>
      </c>
      <c r="D46" s="86" t="s">
        <v>61</v>
      </c>
      <c r="E46" s="86"/>
      <c r="F46" s="12"/>
      <c r="G46" s="43" t="s">
        <v>30</v>
      </c>
    </row>
    <row r="47" spans="2:10" x14ac:dyDescent="0.25">
      <c r="B47" s="19"/>
      <c r="D47" s="62"/>
      <c r="E47" s="62"/>
      <c r="F47" s="12"/>
      <c r="G47" s="43"/>
    </row>
    <row r="48" spans="2:10" x14ac:dyDescent="0.25">
      <c r="B48" s="19"/>
      <c r="C48" s="56"/>
      <c r="D48" s="19"/>
      <c r="E48" s="12"/>
      <c r="F48" s="12"/>
      <c r="G48" s="39"/>
    </row>
    <row r="49" spans="2:10" ht="15.75" thickBot="1" x14ac:dyDescent="0.3">
      <c r="B49" s="37" t="s">
        <v>62</v>
      </c>
      <c r="C49" s="37"/>
      <c r="D49" s="37"/>
      <c r="E49" s="17"/>
      <c r="F49" s="17"/>
      <c r="G49" s="38" t="s">
        <v>5</v>
      </c>
      <c r="H49" s="50"/>
      <c r="I49" s="50" t="s">
        <v>6</v>
      </c>
      <c r="J49" s="51">
        <v>83</v>
      </c>
    </row>
    <row r="50" spans="2:10" ht="15.75" thickTop="1" x14ac:dyDescent="0.25">
      <c r="B50" s="19"/>
      <c r="C50" s="19"/>
      <c r="D50" s="19"/>
      <c r="E50" s="12"/>
      <c r="F50" s="12"/>
      <c r="G50" s="27"/>
      <c r="J50" s="41"/>
    </row>
    <row r="51" spans="2:10" x14ac:dyDescent="0.25">
      <c r="B51" s="19"/>
      <c r="C51" s="19"/>
      <c r="D51" s="52" t="s">
        <v>18</v>
      </c>
      <c r="E51" s="52" t="s">
        <v>19</v>
      </c>
      <c r="F51" s="12"/>
      <c r="G51" s="53" t="s">
        <v>40</v>
      </c>
    </row>
    <row r="52" spans="2:10" x14ac:dyDescent="0.25">
      <c r="B52" s="19"/>
      <c r="C52" s="56" t="s">
        <v>63</v>
      </c>
      <c r="D52" s="64">
        <f>E10*2*('[2]Project Information'!C15)^2/('[2]Project Information'!F15*8000*'Steel Roof Deck'!D43)</f>
        <v>2.2439569655172416E-2</v>
      </c>
      <c r="E52" s="64">
        <f>D10*2*('[2]Project Information'!F15)^2/('[2]Project Information'!C15*8000*'Steel Roof Deck'!E43)</f>
        <v>4.3632496551724151E-3</v>
      </c>
      <c r="F52" s="57" t="s">
        <v>25</v>
      </c>
      <c r="G52" s="43" t="s">
        <v>30</v>
      </c>
      <c r="I52" t="s">
        <v>55</v>
      </c>
    </row>
    <row r="53" spans="2:10" x14ac:dyDescent="0.25">
      <c r="B53" s="65" t="s">
        <v>64</v>
      </c>
      <c r="D53" s="84" t="str">
        <f>IF(D52&lt;E52,D51,E51)</f>
        <v>Transverse</v>
      </c>
      <c r="E53" s="84"/>
      <c r="F53" s="12"/>
      <c r="G53" s="43" t="s">
        <v>30</v>
      </c>
    </row>
    <row r="54" spans="2:10" ht="15.75" thickBot="1" x14ac:dyDescent="0.3">
      <c r="B54" s="65"/>
      <c r="C54" s="43"/>
      <c r="G54" s="43"/>
    </row>
    <row r="55" spans="2:10" ht="15.75" thickTop="1" x14ac:dyDescent="0.25">
      <c r="B55" s="67"/>
      <c r="C55" s="68"/>
      <c r="D55" s="2"/>
      <c r="E55" s="2"/>
      <c r="F55" s="3"/>
      <c r="G55" s="4" t="s">
        <v>0</v>
      </c>
      <c r="H55" s="5"/>
      <c r="I55" s="6" t="s">
        <v>1</v>
      </c>
      <c r="J55" s="7"/>
    </row>
    <row r="56" spans="2:10" x14ac:dyDescent="0.25">
      <c r="B56" s="69"/>
      <c r="C56" s="70"/>
      <c r="D56" s="9"/>
      <c r="E56" s="9"/>
      <c r="F56" s="10"/>
      <c r="G56" s="11" t="s">
        <v>2</v>
      </c>
      <c r="H56" s="12"/>
      <c r="I56" s="82" t="s">
        <v>3</v>
      </c>
      <c r="J56" s="83"/>
    </row>
    <row r="57" spans="2:10" ht="15.75" thickBot="1" x14ac:dyDescent="0.3">
      <c r="B57" s="13" t="s">
        <v>65</v>
      </c>
      <c r="C57" s="14"/>
      <c r="D57" s="14"/>
      <c r="E57" s="14"/>
      <c r="F57" s="15"/>
      <c r="G57" s="16" t="s">
        <v>5</v>
      </c>
      <c r="H57" s="17"/>
      <c r="I57" s="17" t="s">
        <v>6</v>
      </c>
      <c r="J57" s="18">
        <v>7</v>
      </c>
    </row>
    <row r="58" spans="2:10" ht="15.75" thickTop="1" x14ac:dyDescent="0.25">
      <c r="B58" s="19"/>
      <c r="C58" s="12"/>
      <c r="D58" s="12"/>
      <c r="E58" s="12"/>
      <c r="F58" s="12"/>
      <c r="G58" s="12"/>
    </row>
    <row r="59" spans="2:10" x14ac:dyDescent="0.25">
      <c r="B59" s="20" t="s">
        <v>8</v>
      </c>
      <c r="C59" s="21"/>
      <c r="D59" s="79" t="s">
        <v>9</v>
      </c>
      <c r="E59" s="79"/>
      <c r="F59" s="79"/>
      <c r="G59" s="79"/>
    </row>
    <row r="60" spans="2:10" x14ac:dyDescent="0.25">
      <c r="B60" s="20" t="s">
        <v>12</v>
      </c>
      <c r="D60" s="22">
        <f>I6</f>
        <v>6</v>
      </c>
      <c r="E60" s="23" t="s">
        <v>13</v>
      </c>
      <c r="G60" s="55" t="s">
        <v>66</v>
      </c>
    </row>
    <row r="61" spans="2:10" x14ac:dyDescent="0.25">
      <c r="B61" s="20" t="s">
        <v>67</v>
      </c>
      <c r="D61" s="22">
        <f>'[2]Project Information'!C19</f>
        <v>4</v>
      </c>
      <c r="E61" s="23" t="s">
        <v>13</v>
      </c>
      <c r="G61" s="55" t="s">
        <v>66</v>
      </c>
    </row>
    <row r="62" spans="2:10" x14ac:dyDescent="0.25">
      <c r="B62" s="20" t="s">
        <v>68</v>
      </c>
      <c r="C62" s="21"/>
      <c r="D62" s="22">
        <f>'[2]Project Loads'!C14*1.2</f>
        <v>18</v>
      </c>
      <c r="E62" s="23" t="s">
        <v>11</v>
      </c>
      <c r="F62" s="24"/>
      <c r="G62" s="55" t="s">
        <v>66</v>
      </c>
    </row>
    <row r="63" spans="2:10" x14ac:dyDescent="0.25">
      <c r="B63" s="20" t="s">
        <v>69</v>
      </c>
      <c r="C63" s="21"/>
      <c r="D63" s="22">
        <f>'[2]Project Loads'!C16*1.6</f>
        <v>32</v>
      </c>
      <c r="E63" s="23" t="s">
        <v>11</v>
      </c>
      <c r="G63" s="55" t="s">
        <v>66</v>
      </c>
      <c r="H63" s="21"/>
      <c r="I63" s="20"/>
      <c r="J63" s="23"/>
    </row>
    <row r="64" spans="2:10" x14ac:dyDescent="0.25">
      <c r="B64" s="20" t="s">
        <v>70</v>
      </c>
      <c r="C64" s="21"/>
      <c r="D64" s="22">
        <f>D62+D63</f>
        <v>50</v>
      </c>
      <c r="E64" s="23" t="s">
        <v>11</v>
      </c>
      <c r="G64" s="55" t="s">
        <v>66</v>
      </c>
      <c r="H64" s="21"/>
      <c r="I64" s="20"/>
      <c r="J64" s="23"/>
    </row>
    <row r="65" spans="2:10" x14ac:dyDescent="0.25">
      <c r="B65" s="24" t="s">
        <v>71</v>
      </c>
      <c r="C65" s="21"/>
      <c r="D65" s="21">
        <f>D62*D60/1.2</f>
        <v>90</v>
      </c>
      <c r="E65" s="23" t="s">
        <v>46</v>
      </c>
      <c r="G65" s="55"/>
      <c r="H65" s="21"/>
      <c r="I65" s="20"/>
      <c r="J65" s="23"/>
    </row>
    <row r="66" spans="2:10" x14ac:dyDescent="0.25">
      <c r="B66" s="24" t="s">
        <v>72</v>
      </c>
      <c r="C66" s="21"/>
      <c r="D66" s="21">
        <f>D63*D60/1.6</f>
        <v>120</v>
      </c>
      <c r="E66" s="23" t="s">
        <v>46</v>
      </c>
      <c r="G66" s="55" t="s">
        <v>42</v>
      </c>
      <c r="J66" s="23"/>
    </row>
    <row r="67" spans="2:10" x14ac:dyDescent="0.25">
      <c r="B67" s="24" t="s">
        <v>73</v>
      </c>
      <c r="C67" s="12"/>
      <c r="D67" s="21">
        <f>D64*$D$60</f>
        <v>300</v>
      </c>
      <c r="E67" s="71" t="s">
        <v>46</v>
      </c>
      <c r="F67" s="12"/>
      <c r="G67" s="55" t="s">
        <v>42</v>
      </c>
    </row>
    <row r="68" spans="2:10" x14ac:dyDescent="0.25">
      <c r="B68" s="20"/>
      <c r="C68" s="21"/>
      <c r="D68" s="21"/>
      <c r="E68" s="23"/>
      <c r="F68" s="24"/>
      <c r="G68" s="20"/>
      <c r="H68" s="21"/>
      <c r="I68" s="21"/>
      <c r="J68" s="23"/>
    </row>
    <row r="73" spans="2:10" x14ac:dyDescent="0.25">
      <c r="G73" s="31" t="s">
        <v>0</v>
      </c>
      <c r="H73" s="32"/>
      <c r="I73" s="33" t="s">
        <v>22</v>
      </c>
      <c r="J73" s="34"/>
    </row>
    <row r="74" spans="2:10" x14ac:dyDescent="0.25">
      <c r="G74" s="35" t="s">
        <v>2</v>
      </c>
      <c r="H74" s="36"/>
      <c r="I74" s="80" t="s">
        <v>3</v>
      </c>
      <c r="J74" s="81"/>
    </row>
    <row r="75" spans="2:10" ht="15.75" thickBot="1" x14ac:dyDescent="0.3">
      <c r="B75" s="37" t="s">
        <v>74</v>
      </c>
      <c r="C75" s="37"/>
      <c r="D75" s="37"/>
      <c r="E75" s="17"/>
      <c r="F75" s="17"/>
      <c r="G75" s="38" t="s">
        <v>5</v>
      </c>
      <c r="H75" s="17"/>
      <c r="I75" s="17" t="s">
        <v>6</v>
      </c>
      <c r="J75" s="18">
        <v>7</v>
      </c>
    </row>
    <row r="76" spans="2:10" ht="15.75" thickTop="1" x14ac:dyDescent="0.25">
      <c r="B76" s="19"/>
      <c r="C76" s="19"/>
      <c r="D76" s="19"/>
      <c r="E76" s="12"/>
      <c r="F76" s="12"/>
      <c r="G76" s="39"/>
    </row>
    <row r="77" spans="2:10" x14ac:dyDescent="0.25">
      <c r="B77" s="19"/>
      <c r="C77" s="19"/>
      <c r="D77" s="52" t="s">
        <v>18</v>
      </c>
      <c r="E77" s="52" t="s">
        <v>19</v>
      </c>
      <c r="G77" s="53" t="s">
        <v>40</v>
      </c>
    </row>
    <row r="78" spans="2:10" x14ac:dyDescent="0.25">
      <c r="B78" s="26" t="s">
        <v>75</v>
      </c>
      <c r="C78" s="19"/>
      <c r="D78" s="40">
        <v>36</v>
      </c>
      <c r="E78" s="40">
        <v>24</v>
      </c>
      <c r="F78" s="61" t="s">
        <v>13</v>
      </c>
      <c r="G78" s="39" t="s">
        <v>5</v>
      </c>
    </row>
    <row r="79" spans="2:10" x14ac:dyDescent="0.25">
      <c r="B79" s="26"/>
      <c r="C79" s="19"/>
      <c r="D79" s="12"/>
      <c r="E79" s="12"/>
      <c r="F79" s="12"/>
      <c r="G79" s="39"/>
    </row>
    <row r="80" spans="2:10" x14ac:dyDescent="0.25">
      <c r="B80" s="19" t="s">
        <v>28</v>
      </c>
      <c r="C80" s="19"/>
      <c r="D80" s="42" t="s">
        <v>76</v>
      </c>
      <c r="E80" s="42" t="s">
        <v>77</v>
      </c>
      <c r="F80" s="12"/>
      <c r="G80" s="43" t="s">
        <v>30</v>
      </c>
    </row>
    <row r="81" spans="2:10" x14ac:dyDescent="0.25">
      <c r="B81" s="26" t="s">
        <v>36</v>
      </c>
      <c r="C81" s="19"/>
      <c r="D81" s="49">
        <v>0</v>
      </c>
      <c r="E81" s="49">
        <v>245</v>
      </c>
      <c r="F81" s="12"/>
      <c r="G81" s="39" t="s">
        <v>5</v>
      </c>
      <c r="I81" t="s">
        <v>37</v>
      </c>
    </row>
    <row r="82" spans="2:10" x14ac:dyDescent="0.25">
      <c r="B82" s="26" t="s">
        <v>38</v>
      </c>
      <c r="C82" s="19"/>
      <c r="D82" s="49">
        <v>0</v>
      </c>
      <c r="E82" s="49">
        <v>141</v>
      </c>
      <c r="F82" s="12"/>
      <c r="G82" s="39" t="s">
        <v>5</v>
      </c>
      <c r="I82" t="s">
        <v>37</v>
      </c>
    </row>
    <row r="83" spans="2:10" x14ac:dyDescent="0.25">
      <c r="B83" s="19"/>
      <c r="C83" s="19"/>
      <c r="D83" s="19"/>
      <c r="E83" s="12"/>
      <c r="F83" s="12"/>
      <c r="G83" s="39"/>
    </row>
    <row r="84" spans="2:10" ht="15.75" thickBot="1" x14ac:dyDescent="0.3">
      <c r="B84" s="37" t="s">
        <v>78</v>
      </c>
      <c r="C84" s="37"/>
      <c r="D84" s="37"/>
      <c r="E84" s="17"/>
      <c r="F84" s="17"/>
      <c r="G84" s="38" t="s">
        <v>5</v>
      </c>
      <c r="H84" s="50"/>
      <c r="I84" s="50" t="s">
        <v>6</v>
      </c>
      <c r="J84" s="51">
        <v>83</v>
      </c>
    </row>
    <row r="85" spans="2:10" ht="15.75" thickTop="1" x14ac:dyDescent="0.25">
      <c r="B85" s="19"/>
      <c r="C85" s="19"/>
      <c r="D85" s="19"/>
      <c r="E85" s="12"/>
      <c r="F85" s="12"/>
      <c r="G85" s="27"/>
      <c r="J85" s="41"/>
    </row>
    <row r="86" spans="2:10" x14ac:dyDescent="0.25">
      <c r="B86" s="19"/>
      <c r="C86" s="19"/>
      <c r="D86" s="52" t="s">
        <v>18</v>
      </c>
      <c r="E86" s="52" t="s">
        <v>19</v>
      </c>
      <c r="F86" s="12"/>
      <c r="G86" s="53" t="s">
        <v>40</v>
      </c>
    </row>
    <row r="87" spans="2:10" x14ac:dyDescent="0.25">
      <c r="B87" s="19"/>
      <c r="C87" s="56" t="s">
        <v>63</v>
      </c>
      <c r="D87" s="64">
        <f>($D$66+$D$64)*2*('[2]Project Information'!C15)^2/('[2]Project Information'!F15*8000*'Steel Roof Deck'!D43)</f>
        <v>0.39736737931034488</v>
      </c>
      <c r="E87" s="64">
        <f>($D$66+$D$64)*2*('[2]Project Information'!F15)^2/('[2]Project Information'!C15*8000*'Steel Roof Deck'!E43)</f>
        <v>0.11773848275862071</v>
      </c>
      <c r="F87" s="57" t="s">
        <v>25</v>
      </c>
      <c r="G87" s="43" t="s">
        <v>30</v>
      </c>
      <c r="I87" t="s">
        <v>55</v>
      </c>
    </row>
    <row r="88" spans="2:10" x14ac:dyDescent="0.25">
      <c r="B88" s="65" t="s">
        <v>64</v>
      </c>
      <c r="D88" s="84" t="str">
        <f>IF(D87&lt;E87,D86,E86)</f>
        <v>Transverse</v>
      </c>
      <c r="E88" s="84"/>
      <c r="F88" s="12"/>
      <c r="G88" s="43" t="s">
        <v>30</v>
      </c>
    </row>
    <row r="89" spans="2:10" ht="18" x14ac:dyDescent="0.35">
      <c r="B89" s="65" t="s">
        <v>79</v>
      </c>
      <c r="D89" s="42">
        <f>('[2]Project Information'!C15)*12/360</f>
        <v>3.6</v>
      </c>
      <c r="E89" s="42">
        <f>('[2]Project Information'!F15)*12/360</f>
        <v>2.4</v>
      </c>
      <c r="F89" s="12" t="s">
        <v>25</v>
      </c>
      <c r="G89" s="43" t="s">
        <v>30</v>
      </c>
    </row>
    <row r="90" spans="2:10" x14ac:dyDescent="0.25">
      <c r="B90" s="65" t="s">
        <v>80</v>
      </c>
      <c r="D90" s="42" t="str">
        <f>IF(D87&lt;D89,"OK","NG")</f>
        <v>OK</v>
      </c>
      <c r="E90" s="42" t="str">
        <f>IF(E87&lt;E89,"OK","NG")</f>
        <v>OK</v>
      </c>
      <c r="F90" s="12"/>
      <c r="G90" s="43" t="str">
        <f>IF(D90=E90,E90,"NG")</f>
        <v>OK</v>
      </c>
    </row>
    <row r="91" spans="2:10" x14ac:dyDescent="0.25">
      <c r="B91" s="19"/>
      <c r="C91" s="19"/>
      <c r="D91" s="19"/>
      <c r="E91" s="12"/>
      <c r="F91" s="12"/>
      <c r="G91" s="39"/>
    </row>
    <row r="92" spans="2:10" ht="15.75" thickBot="1" x14ac:dyDescent="0.3">
      <c r="B92" s="37" t="s">
        <v>81</v>
      </c>
      <c r="C92" s="37"/>
      <c r="D92" s="37"/>
      <c r="E92" s="17"/>
      <c r="F92" s="17"/>
      <c r="G92" s="38" t="s">
        <v>5</v>
      </c>
      <c r="H92" s="50"/>
      <c r="I92" s="50" t="s">
        <v>6</v>
      </c>
      <c r="J92" s="51">
        <v>83</v>
      </c>
    </row>
    <row r="93" spans="2:10" ht="15.75" thickTop="1" x14ac:dyDescent="0.25">
      <c r="B93" s="19"/>
      <c r="C93" s="19"/>
      <c r="D93" s="19"/>
      <c r="E93" s="12"/>
      <c r="F93" s="12"/>
      <c r="G93" s="27"/>
    </row>
    <row r="94" spans="2:10" ht="15" customHeight="1" x14ac:dyDescent="0.25">
      <c r="B94" s="85" t="s">
        <v>82</v>
      </c>
      <c r="C94" s="85"/>
      <c r="D94" s="85"/>
      <c r="E94" s="85"/>
      <c r="F94" s="12"/>
      <c r="G94" s="43" t="s">
        <v>30</v>
      </c>
    </row>
    <row r="95" spans="2:10" x14ac:dyDescent="0.25">
      <c r="B95" s="85"/>
      <c r="C95" s="85"/>
      <c r="D95" s="85"/>
      <c r="E95" s="85"/>
      <c r="F95" s="12"/>
      <c r="G95" s="43" t="s">
        <v>30</v>
      </c>
    </row>
    <row r="96" spans="2:10" x14ac:dyDescent="0.25">
      <c r="B96" s="72"/>
      <c r="C96" s="72"/>
      <c r="D96" s="72"/>
      <c r="E96" s="72"/>
      <c r="F96" s="12"/>
      <c r="G96" s="43"/>
    </row>
    <row r="97" spans="2:10" ht="15.75" thickBot="1" x14ac:dyDescent="0.3">
      <c r="B97" s="73"/>
      <c r="C97" s="73"/>
      <c r="D97" s="73"/>
      <c r="E97" s="73"/>
      <c r="F97" s="12"/>
      <c r="G97" s="43"/>
    </row>
    <row r="98" spans="2:10" ht="15.75" thickTop="1" x14ac:dyDescent="0.25">
      <c r="B98" s="74"/>
      <c r="C98" s="2"/>
      <c r="D98" s="75"/>
      <c r="E98" s="75"/>
      <c r="F98" s="3"/>
      <c r="G98" s="4" t="s">
        <v>0</v>
      </c>
      <c r="H98" s="5"/>
      <c r="I98" s="6" t="s">
        <v>1</v>
      </c>
      <c r="J98" s="7"/>
    </row>
    <row r="99" spans="2:10" x14ac:dyDescent="0.25">
      <c r="B99" s="76"/>
      <c r="C99" s="77"/>
      <c r="D99" s="78"/>
      <c r="E99" s="9"/>
      <c r="F99" s="10"/>
      <c r="G99" s="11" t="s">
        <v>2</v>
      </c>
      <c r="H99" s="12"/>
      <c r="I99" s="82" t="s">
        <v>3</v>
      </c>
      <c r="J99" s="83"/>
    </row>
    <row r="100" spans="2:10" ht="15.75" thickBot="1" x14ac:dyDescent="0.3">
      <c r="B100" s="13" t="s">
        <v>83</v>
      </c>
      <c r="C100" s="14"/>
      <c r="D100" s="14"/>
      <c r="E100" s="14"/>
      <c r="F100" s="15"/>
      <c r="G100" s="16" t="s">
        <v>5</v>
      </c>
      <c r="H100" s="17"/>
      <c r="I100" s="17" t="s">
        <v>6</v>
      </c>
      <c r="J100" s="18">
        <v>7</v>
      </c>
    </row>
    <row r="101" spans="2:10" ht="15.75" thickTop="1" x14ac:dyDescent="0.25">
      <c r="B101" s="19"/>
      <c r="C101" s="12"/>
      <c r="D101" s="12"/>
      <c r="E101" s="12"/>
      <c r="F101" s="12"/>
      <c r="G101" s="12"/>
    </row>
    <row r="102" spans="2:10" x14ac:dyDescent="0.25">
      <c r="B102" s="20" t="s">
        <v>8</v>
      </c>
      <c r="C102" s="21"/>
      <c r="D102" s="79" t="s">
        <v>9</v>
      </c>
      <c r="E102" s="79"/>
      <c r="F102" s="79"/>
      <c r="G102" s="79"/>
    </row>
    <row r="103" spans="2:10" x14ac:dyDescent="0.25">
      <c r="B103" s="20" t="s">
        <v>12</v>
      </c>
      <c r="D103" s="22">
        <f>D60</f>
        <v>6</v>
      </c>
      <c r="E103" s="23" t="s">
        <v>13</v>
      </c>
      <c r="G103" s="55" t="s">
        <v>66</v>
      </c>
    </row>
    <row r="104" spans="2:10" x14ac:dyDescent="0.25">
      <c r="B104" s="20" t="s">
        <v>67</v>
      </c>
      <c r="D104" s="22">
        <f>D61</f>
        <v>4</v>
      </c>
      <c r="E104" s="23" t="s">
        <v>13</v>
      </c>
      <c r="G104" s="55" t="s">
        <v>66</v>
      </c>
    </row>
    <row r="105" spans="2:10" x14ac:dyDescent="0.25">
      <c r="B105" s="20" t="s">
        <v>68</v>
      </c>
      <c r="C105" s="21"/>
      <c r="D105" s="22">
        <f>D62</f>
        <v>18</v>
      </c>
      <c r="E105" s="23" t="s">
        <v>11</v>
      </c>
      <c r="F105" s="24"/>
      <c r="G105" s="55" t="s">
        <v>66</v>
      </c>
    </row>
    <row r="106" spans="2:10" x14ac:dyDescent="0.25">
      <c r="B106" s="20" t="s">
        <v>69</v>
      </c>
      <c r="C106" s="21"/>
      <c r="D106" s="22">
        <f>D63</f>
        <v>32</v>
      </c>
      <c r="E106" s="23" t="s">
        <v>11</v>
      </c>
      <c r="G106" s="55" t="s">
        <v>66</v>
      </c>
      <c r="H106" s="21"/>
      <c r="I106" s="20"/>
      <c r="J106" s="23"/>
    </row>
    <row r="107" spans="2:10" x14ac:dyDescent="0.25">
      <c r="B107" s="20" t="s">
        <v>70</v>
      </c>
      <c r="C107" s="21"/>
      <c r="D107" s="22">
        <f>D64</f>
        <v>50</v>
      </c>
      <c r="E107" s="23" t="s">
        <v>11</v>
      </c>
      <c r="G107" s="55" t="s">
        <v>66</v>
      </c>
      <c r="H107" s="21"/>
      <c r="I107" s="20"/>
      <c r="J107" s="23"/>
    </row>
    <row r="108" spans="2:10" x14ac:dyDescent="0.25">
      <c r="B108" s="24" t="s">
        <v>72</v>
      </c>
      <c r="C108" s="21"/>
      <c r="D108" s="22">
        <f>D66</f>
        <v>120</v>
      </c>
      <c r="E108" s="23" t="s">
        <v>46</v>
      </c>
      <c r="G108" s="55" t="s">
        <v>42</v>
      </c>
      <c r="J108" s="23"/>
    </row>
    <row r="109" spans="2:10" x14ac:dyDescent="0.25">
      <c r="B109" s="24" t="s">
        <v>73</v>
      </c>
      <c r="C109" s="12"/>
      <c r="D109" s="22">
        <f>D67</f>
        <v>300</v>
      </c>
      <c r="E109" s="71" t="s">
        <v>46</v>
      </c>
      <c r="F109" s="12"/>
      <c r="G109" s="55" t="s">
        <v>42</v>
      </c>
    </row>
    <row r="110" spans="2:10" x14ac:dyDescent="0.25">
      <c r="B110" s="20"/>
      <c r="C110" s="21"/>
      <c r="D110" s="21"/>
      <c r="E110" s="23"/>
      <c r="F110" s="24"/>
      <c r="G110" s="20"/>
      <c r="H110" s="21"/>
      <c r="I110" s="21"/>
      <c r="J110" s="23"/>
    </row>
    <row r="116" spans="2:10" x14ac:dyDescent="0.25">
      <c r="G116" s="31" t="s">
        <v>0</v>
      </c>
      <c r="H116" s="32"/>
      <c r="I116" s="33" t="s">
        <v>22</v>
      </c>
      <c r="J116" s="34"/>
    </row>
    <row r="117" spans="2:10" x14ac:dyDescent="0.25">
      <c r="G117" s="35" t="s">
        <v>2</v>
      </c>
      <c r="H117" s="36"/>
      <c r="I117" s="80" t="s">
        <v>3</v>
      </c>
      <c r="J117" s="81"/>
    </row>
    <row r="118" spans="2:10" ht="15.75" thickBot="1" x14ac:dyDescent="0.3">
      <c r="B118" s="37" t="s">
        <v>84</v>
      </c>
      <c r="C118" s="37"/>
      <c r="D118" s="37"/>
      <c r="E118" s="17"/>
      <c r="F118" s="17"/>
      <c r="G118" s="38" t="s">
        <v>97</v>
      </c>
      <c r="H118" s="17"/>
      <c r="I118" s="17" t="s">
        <v>6</v>
      </c>
      <c r="J118" s="18">
        <v>7</v>
      </c>
    </row>
    <row r="119" spans="2:10" ht="15.75" thickTop="1" x14ac:dyDescent="0.25">
      <c r="B119" t="s">
        <v>85</v>
      </c>
      <c r="C119" s="19" t="s">
        <v>86</v>
      </c>
      <c r="D119" s="19"/>
      <c r="E119" s="12"/>
      <c r="F119" s="12"/>
      <c r="G119" s="39"/>
    </row>
    <row r="120" spans="2:10" x14ac:dyDescent="0.25">
      <c r="B120" s="19" t="s">
        <v>87</v>
      </c>
      <c r="C120" s="19"/>
    </row>
    <row r="121" spans="2:10" x14ac:dyDescent="0.25">
      <c r="B121" s="19"/>
      <c r="C121" s="19"/>
    </row>
    <row r="122" spans="2:10" x14ac:dyDescent="0.25">
      <c r="B122" s="87" t="s">
        <v>90</v>
      </c>
      <c r="C122" s="19"/>
      <c r="G122" t="s">
        <v>98</v>
      </c>
      <c r="I122" t="s">
        <v>6</v>
      </c>
      <c r="J122" s="41">
        <v>15</v>
      </c>
    </row>
    <row r="123" spans="2:10" x14ac:dyDescent="0.25">
      <c r="B123" s="26" t="s">
        <v>91</v>
      </c>
      <c r="C123" s="19"/>
      <c r="D123" s="41" t="s">
        <v>94</v>
      </c>
    </row>
    <row r="124" spans="2:10" x14ac:dyDescent="0.25">
      <c r="B124" s="26" t="s">
        <v>96</v>
      </c>
      <c r="C124" s="19"/>
      <c r="D124" s="41">
        <v>5</v>
      </c>
      <c r="E124" t="s">
        <v>25</v>
      </c>
    </row>
    <row r="125" spans="2:10" x14ac:dyDescent="0.25">
      <c r="B125" s="46" t="s">
        <v>92</v>
      </c>
      <c r="C125" s="19"/>
      <c r="D125" s="41">
        <v>6</v>
      </c>
      <c r="E125" t="s">
        <v>25</v>
      </c>
    </row>
    <row r="126" spans="2:10" x14ac:dyDescent="0.25">
      <c r="B126" s="26" t="s">
        <v>93</v>
      </c>
      <c r="C126" s="19"/>
      <c r="D126" s="88">
        <v>2.5</v>
      </c>
      <c r="E126" t="s">
        <v>25</v>
      </c>
    </row>
    <row r="127" spans="2:10" x14ac:dyDescent="0.25">
      <c r="B127" s="19"/>
      <c r="C127" s="19"/>
    </row>
    <row r="128" spans="2:10" x14ac:dyDescent="0.25">
      <c r="B128" s="19" t="s">
        <v>95</v>
      </c>
      <c r="C128" s="19"/>
    </row>
    <row r="129" spans="2:10" x14ac:dyDescent="0.25">
      <c r="B129" s="19"/>
      <c r="C129" s="19"/>
    </row>
    <row r="130" spans="2:10" ht="15.75" thickBot="1" x14ac:dyDescent="0.3">
      <c r="B130" s="37" t="s">
        <v>23</v>
      </c>
      <c r="C130" s="37"/>
      <c r="D130" s="37"/>
      <c r="E130" s="17"/>
      <c r="F130" s="17"/>
      <c r="G130" s="38" t="s">
        <v>5</v>
      </c>
      <c r="H130" s="17"/>
      <c r="I130" s="17" t="s">
        <v>6</v>
      </c>
      <c r="J130" s="18">
        <v>7</v>
      </c>
    </row>
    <row r="131" spans="2:10" ht="15.75" thickTop="1" x14ac:dyDescent="0.25">
      <c r="B131" s="19"/>
      <c r="C131" s="19"/>
      <c r="D131" s="19"/>
      <c r="E131" s="12"/>
      <c r="F131" s="12"/>
      <c r="G131" s="39"/>
    </row>
    <row r="132" spans="2:10" x14ac:dyDescent="0.25">
      <c r="B132" s="26" t="s">
        <v>24</v>
      </c>
      <c r="C132" s="19"/>
      <c r="D132" s="40">
        <v>1.5</v>
      </c>
      <c r="E132" s="40">
        <v>1.5</v>
      </c>
      <c r="F132" s="23" t="s">
        <v>25</v>
      </c>
      <c r="G132" s="39" t="s">
        <v>5</v>
      </c>
      <c r="I132" t="s">
        <v>6</v>
      </c>
      <c r="J132" s="41">
        <v>15</v>
      </c>
    </row>
    <row r="133" spans="2:10" x14ac:dyDescent="0.25">
      <c r="B133" s="26" t="s">
        <v>26</v>
      </c>
      <c r="C133" s="19"/>
      <c r="D133" s="40" t="s">
        <v>27</v>
      </c>
      <c r="E133" s="40" t="s">
        <v>27</v>
      </c>
      <c r="F133" s="12"/>
      <c r="G133" s="39" t="s">
        <v>5</v>
      </c>
    </row>
    <row r="134" spans="2:10" x14ac:dyDescent="0.25">
      <c r="B134" s="26"/>
      <c r="C134" s="19"/>
      <c r="D134" s="12"/>
      <c r="E134" s="12"/>
      <c r="F134" s="12"/>
      <c r="G134" s="39"/>
      <c r="I134">
        <f>983*2</f>
        <v>1966</v>
      </c>
    </row>
    <row r="135" spans="2:10" x14ac:dyDescent="0.25">
      <c r="B135" s="19" t="s">
        <v>28</v>
      </c>
      <c r="C135" s="19"/>
      <c r="D135" s="66" t="s">
        <v>29</v>
      </c>
      <c r="E135" s="66" t="s">
        <v>29</v>
      </c>
      <c r="F135" s="12"/>
      <c r="G135" s="43" t="s">
        <v>30</v>
      </c>
    </row>
    <row r="136" spans="2:10" x14ac:dyDescent="0.25">
      <c r="B136" s="44" t="s">
        <v>31</v>
      </c>
      <c r="D136" s="45">
        <v>2</v>
      </c>
      <c r="E136" s="45">
        <v>2</v>
      </c>
      <c r="F136" s="12"/>
      <c r="G136" s="43" t="s">
        <v>30</v>
      </c>
    </row>
    <row r="137" spans="2:10" x14ac:dyDescent="0.25">
      <c r="B137" s="26" t="s">
        <v>32</v>
      </c>
      <c r="C137" s="19"/>
      <c r="D137" s="45" t="s">
        <v>33</v>
      </c>
      <c r="E137" s="45" t="s">
        <v>33</v>
      </c>
      <c r="F137" s="12"/>
      <c r="G137" s="43" t="s">
        <v>30</v>
      </c>
    </row>
    <row r="138" spans="2:10" x14ac:dyDescent="0.25">
      <c r="B138" s="46" t="s">
        <v>34</v>
      </c>
      <c r="C138" s="19"/>
      <c r="D138" s="47">
        <v>36</v>
      </c>
      <c r="E138" s="47">
        <v>24</v>
      </c>
      <c r="F138" s="12"/>
      <c r="G138" s="43" t="s">
        <v>30</v>
      </c>
    </row>
    <row r="139" spans="2:10" x14ac:dyDescent="0.25">
      <c r="B139" s="46" t="s">
        <v>35</v>
      </c>
      <c r="C139" s="19"/>
      <c r="D139" s="48">
        <v>24</v>
      </c>
      <c r="E139" s="48">
        <v>36</v>
      </c>
      <c r="F139" s="12"/>
      <c r="G139" s="43" t="s">
        <v>30</v>
      </c>
    </row>
    <row r="140" spans="2:10" x14ac:dyDescent="0.25">
      <c r="B140" s="26" t="s">
        <v>36</v>
      </c>
      <c r="C140" s="19"/>
      <c r="D140" s="49">
        <v>70</v>
      </c>
      <c r="E140" s="49">
        <v>70</v>
      </c>
      <c r="F140" s="12"/>
      <c r="G140" s="39" t="s">
        <v>5</v>
      </c>
      <c r="I140" t="s">
        <v>37</v>
      </c>
    </row>
    <row r="141" spans="2:10" x14ac:dyDescent="0.25">
      <c r="B141" s="26" t="s">
        <v>38</v>
      </c>
      <c r="C141" s="19"/>
      <c r="D141" s="49">
        <v>124</v>
      </c>
      <c r="E141" s="49">
        <v>124</v>
      </c>
      <c r="F141" s="12"/>
      <c r="G141" s="39" t="s">
        <v>5</v>
      </c>
      <c r="I141" t="s">
        <v>37</v>
      </c>
    </row>
    <row r="142" spans="2:10" x14ac:dyDescent="0.25">
      <c r="B142" s="19"/>
      <c r="C142" s="19"/>
      <c r="D142" s="19"/>
      <c r="E142" s="12"/>
      <c r="F142" s="12"/>
      <c r="G142" s="39"/>
    </row>
    <row r="143" spans="2:10" ht="15.75" thickBot="1" x14ac:dyDescent="0.3">
      <c r="B143" s="37" t="s">
        <v>39</v>
      </c>
      <c r="C143" s="37"/>
      <c r="D143" s="37"/>
      <c r="E143" s="17"/>
      <c r="F143" s="17"/>
      <c r="G143" s="38" t="s">
        <v>5</v>
      </c>
      <c r="H143" s="50"/>
      <c r="I143" s="50" t="s">
        <v>6</v>
      </c>
      <c r="J143" s="51">
        <v>83</v>
      </c>
    </row>
    <row r="144" spans="2:10" ht="15.75" thickTop="1" x14ac:dyDescent="0.25">
      <c r="B144" s="19"/>
      <c r="C144" s="19"/>
      <c r="D144" s="19"/>
      <c r="E144" s="12"/>
      <c r="F144" s="12"/>
      <c r="G144" s="27"/>
    </row>
    <row r="145" spans="2:10" x14ac:dyDescent="0.25">
      <c r="B145" s="19"/>
      <c r="D145" s="52" t="s">
        <v>18</v>
      </c>
      <c r="E145" s="52" t="s">
        <v>19</v>
      </c>
      <c r="G145" s="53" t="s">
        <v>40</v>
      </c>
    </row>
    <row r="146" spans="2:10" x14ac:dyDescent="0.25">
      <c r="B146" s="19" t="s">
        <v>41</v>
      </c>
      <c r="D146" s="54">
        <v>88.5</v>
      </c>
      <c r="E146" s="54">
        <v>89</v>
      </c>
      <c r="F146" s="23" t="s">
        <v>21</v>
      </c>
      <c r="G146" s="55" t="s">
        <v>42</v>
      </c>
    </row>
    <row r="147" spans="2:10" x14ac:dyDescent="0.25">
      <c r="B147" s="19" t="s">
        <v>43</v>
      </c>
      <c r="D147" s="54" t="s">
        <v>44</v>
      </c>
      <c r="E147" s="54" t="s">
        <v>44</v>
      </c>
      <c r="F147" s="23"/>
      <c r="G147" t="s">
        <v>5</v>
      </c>
      <c r="I147" t="s">
        <v>6</v>
      </c>
      <c r="J147" s="41">
        <v>87</v>
      </c>
    </row>
    <row r="148" spans="2:10" ht="18" x14ac:dyDescent="0.35">
      <c r="B148" s="26"/>
      <c r="C148" s="56" t="s">
        <v>45</v>
      </c>
      <c r="D148" s="41">
        <v>173</v>
      </c>
      <c r="E148" s="41">
        <v>173</v>
      </c>
      <c r="F148" s="57" t="s">
        <v>46</v>
      </c>
      <c r="G148" s="39"/>
      <c r="H148" s="58"/>
      <c r="I148" t="s">
        <v>37</v>
      </c>
    </row>
    <row r="149" spans="2:10" ht="18" x14ac:dyDescent="0.35">
      <c r="C149" s="56" t="s">
        <v>47</v>
      </c>
      <c r="D149" s="59">
        <v>758</v>
      </c>
      <c r="E149" s="59">
        <v>758</v>
      </c>
      <c r="F149" s="12"/>
      <c r="G149" s="27"/>
      <c r="I149" t="s">
        <v>37</v>
      </c>
    </row>
    <row r="150" spans="2:10" ht="18" x14ac:dyDescent="0.35">
      <c r="B150" s="26"/>
      <c r="C150" s="56" t="s">
        <v>48</v>
      </c>
      <c r="D150" s="59">
        <v>0</v>
      </c>
      <c r="E150" s="59">
        <v>0</v>
      </c>
      <c r="F150" s="12"/>
      <c r="G150" s="39"/>
      <c r="I150" t="s">
        <v>37</v>
      </c>
    </row>
    <row r="151" spans="2:10" ht="18" x14ac:dyDescent="0.35">
      <c r="B151" s="26"/>
      <c r="C151" s="56" t="s">
        <v>49</v>
      </c>
      <c r="D151" s="59">
        <v>0</v>
      </c>
      <c r="E151" s="59">
        <v>0</v>
      </c>
      <c r="F151" s="12"/>
      <c r="G151" s="39"/>
      <c r="I151" t="s">
        <v>37</v>
      </c>
    </row>
    <row r="152" spans="2:10" ht="18" x14ac:dyDescent="0.35">
      <c r="B152" s="26"/>
      <c r="C152" s="56" t="s">
        <v>50</v>
      </c>
      <c r="D152" s="59">
        <v>0.47399999999999998</v>
      </c>
      <c r="E152" s="59">
        <v>0.47399999999999998</v>
      </c>
      <c r="F152" s="12"/>
      <c r="G152" s="39"/>
      <c r="I152" t="s">
        <v>37</v>
      </c>
    </row>
    <row r="153" spans="2:10" ht="18" x14ac:dyDescent="0.35">
      <c r="B153" s="26"/>
      <c r="C153" s="56" t="s">
        <v>51</v>
      </c>
      <c r="D153" s="59">
        <v>870</v>
      </c>
      <c r="E153" s="59">
        <v>870</v>
      </c>
      <c r="F153" s="12"/>
      <c r="G153" s="39"/>
      <c r="I153" t="s">
        <v>37</v>
      </c>
    </row>
    <row r="154" spans="2:10" x14ac:dyDescent="0.25">
      <c r="B154" s="19" t="s">
        <v>52</v>
      </c>
      <c r="C154" s="56"/>
      <c r="D154" s="59">
        <v>1</v>
      </c>
      <c r="E154" s="59">
        <v>1</v>
      </c>
      <c r="F154" s="12"/>
      <c r="G154" s="39"/>
      <c r="I154" t="s">
        <v>37</v>
      </c>
    </row>
    <row r="155" spans="2:10" ht="18" x14ac:dyDescent="0.35">
      <c r="B155" s="19"/>
      <c r="C155" s="56" t="s">
        <v>53</v>
      </c>
      <c r="D155" s="60">
        <f>D153/((3.78+0.3*MAX(D149:D151)/$I$6+3*D152*$I$6))</f>
        <v>17.326535489524414</v>
      </c>
      <c r="E155" s="60">
        <f>E153/((3.78+0.3*MAX(E149:E151)/$I$6+3*E152*$I$6))</f>
        <v>17.326535489524414</v>
      </c>
      <c r="F155" s="61" t="s">
        <v>54</v>
      </c>
      <c r="G155" s="27"/>
      <c r="I155" t="s">
        <v>55</v>
      </c>
    </row>
    <row r="156" spans="2:10" x14ac:dyDescent="0.25">
      <c r="B156" s="19" t="s">
        <v>56</v>
      </c>
      <c r="D156" s="63" t="s">
        <v>57</v>
      </c>
      <c r="E156" s="63" t="s">
        <v>57</v>
      </c>
      <c r="F156" s="12"/>
      <c r="G156" s="43" t="s">
        <v>30</v>
      </c>
    </row>
    <row r="157" spans="2:10" x14ac:dyDescent="0.25">
      <c r="B157" s="19" t="s">
        <v>58</v>
      </c>
      <c r="D157" s="86" t="s">
        <v>59</v>
      </c>
      <c r="E157" s="86"/>
      <c r="F157" s="12"/>
      <c r="G157" s="43" t="s">
        <v>30</v>
      </c>
    </row>
    <row r="158" spans="2:10" x14ac:dyDescent="0.25">
      <c r="B158" s="19" t="s">
        <v>60</v>
      </c>
      <c r="D158" s="86" t="s">
        <v>61</v>
      </c>
      <c r="E158" s="86"/>
      <c r="F158" s="12"/>
      <c r="G158" s="43" t="s">
        <v>30</v>
      </c>
    </row>
    <row r="159" spans="2:10" x14ac:dyDescent="0.25">
      <c r="B159" s="19"/>
      <c r="D159" s="63"/>
      <c r="E159" s="63"/>
      <c r="F159" s="12"/>
      <c r="G159" s="43"/>
    </row>
    <row r="160" spans="2:10" x14ac:dyDescent="0.25">
      <c r="B160" s="19"/>
      <c r="C160" s="56"/>
      <c r="D160" s="19"/>
      <c r="E160" s="12"/>
      <c r="F160" s="12"/>
      <c r="G160" s="39"/>
    </row>
    <row r="161" spans="2:10" ht="15.75" thickBot="1" x14ac:dyDescent="0.3">
      <c r="B161" s="37" t="s">
        <v>62</v>
      </c>
      <c r="C161" s="37"/>
      <c r="D161" s="37"/>
      <c r="E161" s="17"/>
      <c r="F161" s="17"/>
      <c r="G161" s="38" t="s">
        <v>5</v>
      </c>
      <c r="H161" s="50"/>
      <c r="I161" s="50" t="s">
        <v>6</v>
      </c>
      <c r="J161" s="51">
        <v>83</v>
      </c>
    </row>
    <row r="162" spans="2:10" ht="15.75" thickTop="1" x14ac:dyDescent="0.25">
      <c r="B162" s="19"/>
      <c r="C162" s="19"/>
      <c r="D162" s="19"/>
      <c r="E162" s="12"/>
      <c r="F162" s="12"/>
      <c r="G162" s="27"/>
      <c r="J162" s="41"/>
    </row>
    <row r="163" spans="2:10" x14ac:dyDescent="0.25">
      <c r="B163" s="19"/>
      <c r="C163" s="19"/>
      <c r="D163" s="52" t="s">
        <v>18</v>
      </c>
      <c r="E163" s="52" t="s">
        <v>19</v>
      </c>
      <c r="F163" s="12"/>
      <c r="G163" s="53" t="s">
        <v>40</v>
      </c>
    </row>
    <row r="164" spans="2:10" x14ac:dyDescent="0.25">
      <c r="B164" s="19"/>
      <c r="C164" s="56" t="s">
        <v>63</v>
      </c>
      <c r="D164" s="64">
        <v>0.02</v>
      </c>
      <c r="E164" s="64">
        <v>0.04</v>
      </c>
      <c r="F164" s="57" t="s">
        <v>25</v>
      </c>
      <c r="G164" s="43" t="s">
        <v>30</v>
      </c>
      <c r="I164" t="s">
        <v>55</v>
      </c>
    </row>
    <row r="165" spans="2:10" x14ac:dyDescent="0.25">
      <c r="B165" s="65" t="s">
        <v>64</v>
      </c>
      <c r="D165" s="84" t="str">
        <f>IF(D164&lt;E164,D163,E163)</f>
        <v>Longitudinal</v>
      </c>
      <c r="E165" s="84"/>
      <c r="F165" s="12"/>
      <c r="G165" s="43" t="s">
        <v>30</v>
      </c>
    </row>
    <row r="166" spans="2:10" x14ac:dyDescent="0.25">
      <c r="B166" s="19"/>
      <c r="C166" s="19"/>
    </row>
    <row r="167" spans="2:10" x14ac:dyDescent="0.25">
      <c r="B167" s="19"/>
      <c r="C167" s="19"/>
    </row>
    <row r="168" spans="2:10" x14ac:dyDescent="0.25">
      <c r="B168" s="19"/>
      <c r="C168" s="19"/>
    </row>
    <row r="169" spans="2:10" x14ac:dyDescent="0.25">
      <c r="B169" s="19"/>
      <c r="C169" s="19"/>
      <c r="D169" s="28"/>
      <c r="E169" s="28"/>
      <c r="G169" s="53"/>
    </row>
    <row r="170" spans="2:10" x14ac:dyDescent="0.25">
      <c r="G170" s="31" t="s">
        <v>0</v>
      </c>
      <c r="H170" s="32"/>
      <c r="I170" s="33" t="s">
        <v>22</v>
      </c>
      <c r="J170" s="34"/>
    </row>
    <row r="171" spans="2:10" x14ac:dyDescent="0.25">
      <c r="G171" s="35" t="s">
        <v>2</v>
      </c>
      <c r="H171" s="36"/>
      <c r="I171" s="80" t="s">
        <v>3</v>
      </c>
      <c r="J171" s="81"/>
    </row>
    <row r="172" spans="2:10" ht="15.75" thickBot="1" x14ac:dyDescent="0.3">
      <c r="B172" s="37" t="s">
        <v>88</v>
      </c>
      <c r="C172" s="37"/>
      <c r="D172" s="37"/>
      <c r="E172" s="17"/>
      <c r="F172" s="17"/>
      <c r="G172" s="38" t="s">
        <v>98</v>
      </c>
      <c r="H172" s="17"/>
      <c r="I172" s="17" t="s">
        <v>6</v>
      </c>
      <c r="J172" s="18">
        <v>26</v>
      </c>
    </row>
    <row r="173" spans="2:10" ht="15.75" thickTop="1" x14ac:dyDescent="0.25">
      <c r="B173" t="s">
        <v>85</v>
      </c>
      <c r="C173" s="19" t="s">
        <v>89</v>
      </c>
      <c r="D173" s="19"/>
      <c r="E173" s="12"/>
      <c r="F173" s="12"/>
      <c r="G173" s="39"/>
    </row>
    <row r="174" spans="2:10" x14ac:dyDescent="0.25">
      <c r="B174" s="19" t="s">
        <v>87</v>
      </c>
      <c r="C174" s="19"/>
    </row>
    <row r="187" spans="2:10" ht="15.75" thickBot="1" x14ac:dyDescent="0.3">
      <c r="B187" s="37" t="s">
        <v>23</v>
      </c>
      <c r="C187" s="37"/>
      <c r="D187" s="37"/>
      <c r="E187" s="17"/>
      <c r="F187" s="17"/>
      <c r="G187" s="38" t="s">
        <v>5</v>
      </c>
      <c r="H187" s="17"/>
      <c r="I187" s="17" t="s">
        <v>6</v>
      </c>
      <c r="J187" s="18">
        <v>7</v>
      </c>
    </row>
    <row r="188" spans="2:10" ht="15.75" thickTop="1" x14ac:dyDescent="0.25">
      <c r="B188" s="19"/>
      <c r="C188" s="19"/>
      <c r="D188" s="19"/>
      <c r="E188" s="12"/>
      <c r="F188" s="12"/>
      <c r="G188" s="39"/>
    </row>
    <row r="189" spans="2:10" x14ac:dyDescent="0.25">
      <c r="B189" s="26" t="s">
        <v>24</v>
      </c>
      <c r="C189" s="19"/>
      <c r="D189" s="40">
        <v>1.5</v>
      </c>
      <c r="E189" s="40">
        <v>1.5</v>
      </c>
      <c r="F189" s="23" t="s">
        <v>25</v>
      </c>
      <c r="G189" s="39" t="s">
        <v>5</v>
      </c>
      <c r="I189" t="s">
        <v>6</v>
      </c>
      <c r="J189" s="41">
        <v>15</v>
      </c>
    </row>
    <row r="190" spans="2:10" x14ac:dyDescent="0.25">
      <c r="B190" s="26" t="s">
        <v>26</v>
      </c>
      <c r="C190" s="19"/>
      <c r="D190" s="40" t="s">
        <v>27</v>
      </c>
      <c r="E190" s="40" t="s">
        <v>27</v>
      </c>
      <c r="F190" s="12"/>
      <c r="G190" s="39" t="s">
        <v>5</v>
      </c>
    </row>
    <row r="191" spans="2:10" x14ac:dyDescent="0.25">
      <c r="B191" s="26"/>
      <c r="C191" s="19"/>
      <c r="D191" s="12"/>
      <c r="E191" s="12"/>
      <c r="F191" s="12"/>
      <c r="G191" s="39"/>
      <c r="I191">
        <f>983*2</f>
        <v>1966</v>
      </c>
    </row>
    <row r="192" spans="2:10" x14ac:dyDescent="0.25">
      <c r="B192" s="19" t="s">
        <v>28</v>
      </c>
      <c r="C192" s="19"/>
      <c r="D192" s="66" t="s">
        <v>29</v>
      </c>
      <c r="E192" s="66" t="s">
        <v>29</v>
      </c>
      <c r="F192" s="12"/>
      <c r="G192" s="43" t="s">
        <v>30</v>
      </c>
    </row>
    <row r="193" spans="2:10" x14ac:dyDescent="0.25">
      <c r="B193" s="44" t="s">
        <v>31</v>
      </c>
      <c r="D193" s="45">
        <v>2</v>
      </c>
      <c r="E193" s="45">
        <v>2</v>
      </c>
      <c r="F193" s="12"/>
      <c r="G193" s="43" t="s">
        <v>30</v>
      </c>
    </row>
    <row r="194" spans="2:10" x14ac:dyDescent="0.25">
      <c r="B194" s="26" t="s">
        <v>32</v>
      </c>
      <c r="C194" s="19"/>
      <c r="D194" s="45" t="s">
        <v>33</v>
      </c>
      <c r="E194" s="45" t="s">
        <v>33</v>
      </c>
      <c r="F194" s="12"/>
      <c r="G194" s="43" t="s">
        <v>30</v>
      </c>
    </row>
    <row r="195" spans="2:10" x14ac:dyDescent="0.25">
      <c r="B195" s="46" t="s">
        <v>34</v>
      </c>
      <c r="C195" s="19"/>
      <c r="D195" s="47">
        <v>36</v>
      </c>
      <c r="E195" s="47">
        <v>24</v>
      </c>
      <c r="F195" s="12"/>
      <c r="G195" s="43" t="s">
        <v>30</v>
      </c>
    </row>
    <row r="196" spans="2:10" x14ac:dyDescent="0.25">
      <c r="B196" s="46" t="s">
        <v>35</v>
      </c>
      <c r="C196" s="19"/>
      <c r="D196" s="48">
        <v>24</v>
      </c>
      <c r="E196" s="48">
        <v>36</v>
      </c>
      <c r="F196" s="12"/>
      <c r="G196" s="43" t="s">
        <v>30</v>
      </c>
    </row>
    <row r="197" spans="2:10" x14ac:dyDescent="0.25">
      <c r="B197" s="26" t="s">
        <v>36</v>
      </c>
      <c r="C197" s="19"/>
      <c r="D197" s="49">
        <v>70</v>
      </c>
      <c r="E197" s="49">
        <v>70</v>
      </c>
      <c r="F197" s="12"/>
      <c r="G197" s="39" t="s">
        <v>5</v>
      </c>
      <c r="I197" t="s">
        <v>37</v>
      </c>
    </row>
    <row r="198" spans="2:10" x14ac:dyDescent="0.25">
      <c r="B198" s="26" t="s">
        <v>38</v>
      </c>
      <c r="C198" s="19"/>
      <c r="D198" s="49">
        <v>124</v>
      </c>
      <c r="E198" s="49">
        <v>124</v>
      </c>
      <c r="F198" s="12"/>
      <c r="G198" s="39" t="s">
        <v>5</v>
      </c>
      <c r="I198" t="s">
        <v>37</v>
      </c>
    </row>
    <row r="199" spans="2:10" x14ac:dyDescent="0.25">
      <c r="B199" s="19"/>
      <c r="C199" s="19"/>
      <c r="D199" s="19"/>
      <c r="E199" s="12"/>
      <c r="F199" s="12"/>
      <c r="G199" s="39"/>
    </row>
    <row r="200" spans="2:10" ht="15.75" thickBot="1" x14ac:dyDescent="0.3">
      <c r="B200" s="37" t="s">
        <v>39</v>
      </c>
      <c r="C200" s="37"/>
      <c r="D200" s="37"/>
      <c r="E200" s="17"/>
      <c r="F200" s="17"/>
      <c r="G200" s="38" t="s">
        <v>5</v>
      </c>
      <c r="H200" s="50"/>
      <c r="I200" s="50" t="s">
        <v>6</v>
      </c>
      <c r="J200" s="51">
        <v>83</v>
      </c>
    </row>
    <row r="201" spans="2:10" ht="15.75" thickTop="1" x14ac:dyDescent="0.25">
      <c r="B201" s="19"/>
      <c r="C201" s="19"/>
      <c r="D201" s="19"/>
      <c r="E201" s="12"/>
      <c r="F201" s="12"/>
      <c r="G201" s="27"/>
    </row>
    <row r="202" spans="2:10" x14ac:dyDescent="0.25">
      <c r="B202" s="19"/>
      <c r="D202" s="52" t="s">
        <v>18</v>
      </c>
      <c r="E202" s="52" t="s">
        <v>19</v>
      </c>
      <c r="G202" s="53" t="s">
        <v>40</v>
      </c>
    </row>
    <row r="203" spans="2:10" x14ac:dyDescent="0.25">
      <c r="B203" s="19" t="s">
        <v>41</v>
      </c>
      <c r="D203" s="54">
        <v>88.5</v>
      </c>
      <c r="E203" s="54">
        <v>89</v>
      </c>
      <c r="F203" s="23" t="s">
        <v>21</v>
      </c>
      <c r="G203" s="55" t="s">
        <v>42</v>
      </c>
    </row>
    <row r="204" spans="2:10" x14ac:dyDescent="0.25">
      <c r="B204" s="19" t="s">
        <v>43</v>
      </c>
      <c r="D204" s="54" t="s">
        <v>44</v>
      </c>
      <c r="E204" s="54" t="s">
        <v>44</v>
      </c>
      <c r="F204" s="23"/>
      <c r="G204" t="s">
        <v>5</v>
      </c>
      <c r="I204" t="s">
        <v>6</v>
      </c>
      <c r="J204" s="41">
        <v>87</v>
      </c>
    </row>
    <row r="205" spans="2:10" ht="18" x14ac:dyDescent="0.35">
      <c r="B205" s="26"/>
      <c r="C205" s="56" t="s">
        <v>45</v>
      </c>
      <c r="D205" s="41">
        <v>173</v>
      </c>
      <c r="E205" s="41">
        <v>173</v>
      </c>
      <c r="F205" s="57" t="s">
        <v>46</v>
      </c>
      <c r="G205" s="39"/>
      <c r="H205" s="58"/>
      <c r="I205" t="s">
        <v>37</v>
      </c>
    </row>
    <row r="206" spans="2:10" ht="18" x14ac:dyDescent="0.35">
      <c r="C206" s="56" t="s">
        <v>47</v>
      </c>
      <c r="D206" s="59">
        <v>758</v>
      </c>
      <c r="E206" s="59">
        <v>758</v>
      </c>
      <c r="F206" s="12"/>
      <c r="G206" s="27"/>
      <c r="I206" t="s">
        <v>37</v>
      </c>
    </row>
    <row r="207" spans="2:10" ht="18" x14ac:dyDescent="0.35">
      <c r="B207" s="26"/>
      <c r="C207" s="56" t="s">
        <v>48</v>
      </c>
      <c r="D207" s="59">
        <v>0</v>
      </c>
      <c r="E207" s="59">
        <v>0</v>
      </c>
      <c r="F207" s="12"/>
      <c r="G207" s="39"/>
      <c r="I207" t="s">
        <v>37</v>
      </c>
    </row>
    <row r="208" spans="2:10" ht="18" x14ac:dyDescent="0.35">
      <c r="B208" s="26"/>
      <c r="C208" s="56" t="s">
        <v>49</v>
      </c>
      <c r="D208" s="59">
        <v>0</v>
      </c>
      <c r="E208" s="59">
        <v>0</v>
      </c>
      <c r="F208" s="12"/>
      <c r="G208" s="39"/>
      <c r="I208" t="s">
        <v>37</v>
      </c>
    </row>
    <row r="209" spans="2:10" ht="18" x14ac:dyDescent="0.35">
      <c r="B209" s="26"/>
      <c r="C209" s="56" t="s">
        <v>50</v>
      </c>
      <c r="D209" s="59">
        <v>0.47399999999999998</v>
      </c>
      <c r="E209" s="59">
        <v>0.47399999999999998</v>
      </c>
      <c r="F209" s="12"/>
      <c r="G209" s="39"/>
      <c r="I209" t="s">
        <v>37</v>
      </c>
    </row>
    <row r="210" spans="2:10" ht="18" x14ac:dyDescent="0.35">
      <c r="B210" s="26"/>
      <c r="C210" s="56" t="s">
        <v>51</v>
      </c>
      <c r="D210" s="59">
        <v>870</v>
      </c>
      <c r="E210" s="59">
        <v>870</v>
      </c>
      <c r="F210" s="12"/>
      <c r="G210" s="39"/>
      <c r="I210" t="s">
        <v>37</v>
      </c>
    </row>
    <row r="211" spans="2:10" x14ac:dyDescent="0.25">
      <c r="B211" s="19" t="s">
        <v>52</v>
      </c>
      <c r="C211" s="56"/>
      <c r="D211" s="59">
        <v>1</v>
      </c>
      <c r="E211" s="59">
        <v>1</v>
      </c>
      <c r="F211" s="12"/>
      <c r="G211" s="39"/>
      <c r="I211" t="s">
        <v>37</v>
      </c>
    </row>
    <row r="212" spans="2:10" ht="18" x14ac:dyDescent="0.35">
      <c r="B212" s="19"/>
      <c r="C212" s="56" t="s">
        <v>53</v>
      </c>
      <c r="D212" s="60">
        <f>D210/((3.78+0.3*MAX(D206:D208)/$I$6+3*D209*$I$6))</f>
        <v>17.326535489524414</v>
      </c>
      <c r="E212" s="60">
        <f>E210/((3.78+0.3*MAX(E206:E208)/$I$6+3*E209*$I$6))</f>
        <v>17.326535489524414</v>
      </c>
      <c r="F212" s="61" t="s">
        <v>54</v>
      </c>
      <c r="G212" s="27"/>
      <c r="I212" t="s">
        <v>55</v>
      </c>
    </row>
    <row r="213" spans="2:10" x14ac:dyDescent="0.25">
      <c r="B213" s="19" t="s">
        <v>56</v>
      </c>
      <c r="D213" s="63" t="s">
        <v>57</v>
      </c>
      <c r="E213" s="63" t="s">
        <v>57</v>
      </c>
      <c r="F213" s="12"/>
      <c r="G213" s="43" t="s">
        <v>30</v>
      </c>
    </row>
    <row r="214" spans="2:10" x14ac:dyDescent="0.25">
      <c r="B214" s="19" t="s">
        <v>58</v>
      </c>
      <c r="D214" s="86" t="s">
        <v>59</v>
      </c>
      <c r="E214" s="86"/>
      <c r="F214" s="12"/>
      <c r="G214" s="43" t="s">
        <v>30</v>
      </c>
    </row>
    <row r="215" spans="2:10" x14ac:dyDescent="0.25">
      <c r="B215" s="19" t="s">
        <v>60</v>
      </c>
      <c r="D215" s="86" t="s">
        <v>61</v>
      </c>
      <c r="E215" s="86"/>
      <c r="F215" s="12"/>
      <c r="G215" s="43" t="s">
        <v>30</v>
      </c>
    </row>
    <row r="216" spans="2:10" x14ac:dyDescent="0.25">
      <c r="B216" s="19"/>
      <c r="D216" s="63"/>
      <c r="E216" s="63"/>
      <c r="F216" s="12"/>
      <c r="G216" s="43"/>
    </row>
    <row r="217" spans="2:10" x14ac:dyDescent="0.25">
      <c r="B217" s="19"/>
      <c r="C217" s="56"/>
      <c r="D217" s="19"/>
      <c r="E217" s="12"/>
      <c r="F217" s="12"/>
      <c r="G217" s="39"/>
    </row>
    <row r="218" spans="2:10" ht="15.75" thickBot="1" x14ac:dyDescent="0.3">
      <c r="B218" s="37" t="s">
        <v>62</v>
      </c>
      <c r="C218" s="37"/>
      <c r="D218" s="37"/>
      <c r="E218" s="17"/>
      <c r="F218" s="17"/>
      <c r="G218" s="38" t="s">
        <v>5</v>
      </c>
      <c r="H218" s="50"/>
      <c r="I218" s="50" t="s">
        <v>6</v>
      </c>
      <c r="J218" s="51">
        <v>83</v>
      </c>
    </row>
    <row r="219" spans="2:10" ht="15.75" thickTop="1" x14ac:dyDescent="0.25">
      <c r="B219" s="19"/>
      <c r="C219" s="19"/>
      <c r="D219" s="19"/>
      <c r="E219" s="12"/>
      <c r="F219" s="12"/>
      <c r="G219" s="27"/>
      <c r="J219" s="41"/>
    </row>
    <row r="220" spans="2:10" x14ac:dyDescent="0.25">
      <c r="B220" s="19"/>
      <c r="C220" s="19"/>
      <c r="D220" s="52" t="s">
        <v>18</v>
      </c>
      <c r="E220" s="52" t="s">
        <v>19</v>
      </c>
      <c r="F220" s="12"/>
      <c r="G220" s="53" t="s">
        <v>40</v>
      </c>
    </row>
    <row r="221" spans="2:10" x14ac:dyDescent="0.25">
      <c r="B221" s="19"/>
      <c r="C221" s="56" t="s">
        <v>63</v>
      </c>
      <c r="D221" s="64">
        <v>0.02</v>
      </c>
      <c r="E221" s="64">
        <v>0.04</v>
      </c>
      <c r="F221" s="57" t="s">
        <v>25</v>
      </c>
      <c r="G221" s="43" t="s">
        <v>30</v>
      </c>
      <c r="I221" t="s">
        <v>55</v>
      </c>
    </row>
    <row r="222" spans="2:10" x14ac:dyDescent="0.25">
      <c r="B222" s="65" t="s">
        <v>64</v>
      </c>
      <c r="D222" s="84" t="str">
        <f>IF(D221&lt;E221,D220,E220)</f>
        <v>Longitudinal</v>
      </c>
      <c r="E222" s="84"/>
      <c r="F222" s="12"/>
      <c r="G222" s="43" t="s">
        <v>30</v>
      </c>
    </row>
  </sheetData>
  <mergeCells count="21">
    <mergeCell ref="D215:E215"/>
    <mergeCell ref="D222:E222"/>
    <mergeCell ref="D53:E53"/>
    <mergeCell ref="D157:E157"/>
    <mergeCell ref="D158:E158"/>
    <mergeCell ref="D165:E165"/>
    <mergeCell ref="D214:E214"/>
    <mergeCell ref="I2:J2"/>
    <mergeCell ref="D5:G5"/>
    <mergeCell ref="I17:J17"/>
    <mergeCell ref="D45:E45"/>
    <mergeCell ref="D46:E46"/>
    <mergeCell ref="D102:G102"/>
    <mergeCell ref="I117:J117"/>
    <mergeCell ref="I171:J171"/>
    <mergeCell ref="I56:J56"/>
    <mergeCell ref="D59:G59"/>
    <mergeCell ref="I74:J74"/>
    <mergeCell ref="D88:E88"/>
    <mergeCell ref="B94:E95"/>
    <mergeCell ref="I99:J99"/>
  </mergeCells>
  <pageMargins left="0.25" right="0.25" top="0.75" bottom="0.75" header="0.3" footer="0.3"/>
  <pageSetup paperSize="9" orientation="portrait" r:id="rId1"/>
  <headerFooter>
    <oddHeader>&amp;L14.551 Advanced Steel Design
Homework 6&amp;CCold-Formed Steel Roof Deck&amp;RAna Gouveia
&amp;D</oddHeader>
    <oddFooter>&amp;C&amp;"-,Italic"&amp;10Section Pages:&amp;"-,Regular"&amp;11
&amp;P /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 Roof Deck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dcterms:created xsi:type="dcterms:W3CDTF">2014-12-15T18:19:44Z</dcterms:created>
  <dcterms:modified xsi:type="dcterms:W3CDTF">2014-12-16T17:52:40Z</dcterms:modified>
</cp:coreProperties>
</file>