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210" windowWidth="24915" windowHeight="1201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50" i="1" l="1"/>
  <c r="B46" i="1"/>
  <c r="B18" i="1"/>
  <c r="B42" i="1" s="1"/>
  <c r="B44" i="1"/>
  <c r="B45" i="1" s="1"/>
  <c r="D26" i="1"/>
  <c r="E26" i="1" s="1"/>
  <c r="D25" i="1"/>
  <c r="B22" i="1"/>
  <c r="B20" i="1" s="1"/>
  <c r="B19" i="1" l="1"/>
  <c r="B35" i="1"/>
  <c r="B31" i="1"/>
  <c r="C25" i="1" l="1"/>
  <c r="F25" i="1"/>
  <c r="F27" i="1" s="1"/>
  <c r="C27" i="1" l="1"/>
  <c r="E25" i="1"/>
  <c r="E27" i="1" s="1"/>
  <c r="C28" i="1" s="1"/>
  <c r="G26" i="1" s="1"/>
  <c r="G25" i="1"/>
  <c r="G27" i="1" l="1"/>
  <c r="B23" i="1" s="1"/>
  <c r="B29" i="1" l="1"/>
  <c r="B36" i="1"/>
  <c r="B48" i="1" l="1"/>
  <c r="B52" i="1" s="1"/>
  <c r="B33" i="1"/>
  <c r="B38" i="1" s="1"/>
  <c r="B56" i="1" s="1"/>
  <c r="B55" i="1"/>
  <c r="B30" i="1"/>
  <c r="B60" i="1" l="1"/>
  <c r="C60" i="1" s="1"/>
</calcChain>
</file>

<file path=xl/sharedStrings.xml><?xml version="1.0" encoding="utf-8"?>
<sst xmlns="http://schemas.openxmlformats.org/spreadsheetml/2006/main" count="102" uniqueCount="72">
  <si>
    <t>Variables</t>
  </si>
  <si>
    <t>Beam Selection</t>
  </si>
  <si>
    <t>Girder Selection</t>
  </si>
  <si>
    <t xml:space="preserve">Live Load </t>
  </si>
  <si>
    <t>Thickness of Slab (t)</t>
  </si>
  <si>
    <t>pcf</t>
  </si>
  <si>
    <t>ksi</t>
  </si>
  <si>
    <t>perp.</t>
  </si>
  <si>
    <t>in</t>
  </si>
  <si>
    <t>psf</t>
  </si>
  <si>
    <t>Beam Properties</t>
  </si>
  <si>
    <t>W21x48</t>
  </si>
  <si>
    <t>W24x76</t>
  </si>
  <si>
    <t>Self Weight (wt)</t>
  </si>
  <si>
    <t>plf</t>
  </si>
  <si>
    <t>Rib Height</t>
  </si>
  <si>
    <t>Moment of Inertia</t>
  </si>
  <si>
    <t>Translated Concrete Width</t>
  </si>
  <si>
    <t>n</t>
  </si>
  <si>
    <t>psi</t>
  </si>
  <si>
    <t>Concrete</t>
  </si>
  <si>
    <t>Member</t>
  </si>
  <si>
    <t>Beam Depth</t>
  </si>
  <si>
    <t>Sum</t>
  </si>
  <si>
    <t>yi (in)</t>
  </si>
  <si>
    <t>ybar</t>
  </si>
  <si>
    <t>Beam Deflection</t>
  </si>
  <si>
    <t>Beam Length</t>
  </si>
  <si>
    <t>ft</t>
  </si>
  <si>
    <t>Point Loads From Beams</t>
  </si>
  <si>
    <t>lb</t>
  </si>
  <si>
    <t>Girder Deflection</t>
  </si>
  <si>
    <t>g</t>
  </si>
  <si>
    <t>Hz</t>
  </si>
  <si>
    <t>Effective Width (B)</t>
  </si>
  <si>
    <t>Member Span (L)</t>
  </si>
  <si>
    <t>Supported Weight per Unit Area (w)</t>
  </si>
  <si>
    <t>Eq. 4.3a</t>
  </si>
  <si>
    <t>Joist Span (Lj)</t>
  </si>
  <si>
    <t>Cg</t>
  </si>
  <si>
    <t>Dg</t>
  </si>
  <si>
    <t>Girder Span (Lg)</t>
  </si>
  <si>
    <t>Girder Properties</t>
  </si>
  <si>
    <t>Effective Panel Weight (Wg)</t>
  </si>
  <si>
    <t>Effective Panel Weight (Wj)</t>
  </si>
  <si>
    <t>Table 4.1</t>
  </si>
  <si>
    <t>Acceleration Limit (ao/g)</t>
  </si>
  <si>
    <t>Constant Force (Po)</t>
  </si>
  <si>
    <t>Damping Ratio (β)</t>
  </si>
  <si>
    <t>Combined Panel Modes (W)</t>
  </si>
  <si>
    <t>Calculated Acceleration Limit (ao/g)</t>
  </si>
  <si>
    <r>
      <t>Weight of Concrete (W</t>
    </r>
    <r>
      <rPr>
        <vertAlign val="subscript"/>
        <sz val="11"/>
        <color theme="1"/>
        <rFont val="Calibri"/>
        <family val="2"/>
        <scheme val="minor"/>
      </rPr>
      <t>c</t>
    </r>
    <r>
      <rPr>
        <sz val="11"/>
        <color theme="1"/>
        <rFont val="Calibri"/>
        <family val="2"/>
        <scheme val="minor"/>
      </rPr>
      <t>)</t>
    </r>
  </si>
  <si>
    <r>
      <t>Strength of Concrete (f</t>
    </r>
    <r>
      <rPr>
        <vertAlign val="subscript"/>
        <sz val="11"/>
        <color theme="1"/>
        <rFont val="Calibri"/>
        <family val="2"/>
        <scheme val="minor"/>
      </rPr>
      <t>c</t>
    </r>
    <r>
      <rPr>
        <sz val="11"/>
        <color theme="1"/>
        <rFont val="Calibri"/>
        <family val="2"/>
        <scheme val="minor"/>
      </rPr>
      <t>)</t>
    </r>
  </si>
  <si>
    <r>
      <t>Effective Width of Concrete (b</t>
    </r>
    <r>
      <rPr>
        <vertAlign val="subscript"/>
        <sz val="11"/>
        <color theme="1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>)</t>
    </r>
  </si>
  <si>
    <t>Check</t>
  </si>
  <si>
    <t>Vibration Analysis</t>
  </si>
  <si>
    <t>Rib Orientation</t>
  </si>
  <si>
    <t>Total Weight on Beam</t>
  </si>
  <si>
    <t>Beam Fundamental Frequency</t>
  </si>
  <si>
    <t>Girder Fundamental Frequency</t>
  </si>
  <si>
    <t>Total Fundamental Frequency (fn)</t>
  </si>
  <si>
    <r>
      <t>Self Weight (w</t>
    </r>
    <r>
      <rPr>
        <vertAlign val="subscript"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>)</t>
    </r>
  </si>
  <si>
    <r>
      <t>E</t>
    </r>
    <r>
      <rPr>
        <vertAlign val="subscript"/>
        <sz val="11"/>
        <color theme="1"/>
        <rFont val="Calibri"/>
        <family val="2"/>
        <scheme val="minor"/>
      </rPr>
      <t>s</t>
    </r>
  </si>
  <si>
    <r>
      <t>E</t>
    </r>
    <r>
      <rPr>
        <vertAlign val="subscript"/>
        <sz val="11"/>
        <color theme="1"/>
        <rFont val="Calibri"/>
        <family val="2"/>
        <scheme val="minor"/>
      </rPr>
      <t>c</t>
    </r>
  </si>
  <si>
    <r>
      <t>C</t>
    </r>
    <r>
      <rPr>
        <vertAlign val="subscript"/>
        <sz val="11"/>
        <color theme="1"/>
        <rFont val="Calibri"/>
        <family val="2"/>
        <scheme val="minor"/>
      </rPr>
      <t>j</t>
    </r>
  </si>
  <si>
    <r>
      <t>D</t>
    </r>
    <r>
      <rPr>
        <vertAlign val="subscript"/>
        <sz val="11"/>
        <color theme="1"/>
        <rFont val="Calibri"/>
        <family val="2"/>
        <scheme val="minor"/>
      </rPr>
      <t>j</t>
    </r>
  </si>
  <si>
    <r>
      <t>D</t>
    </r>
    <r>
      <rPr>
        <vertAlign val="subscript"/>
        <sz val="11"/>
        <color theme="1"/>
        <rFont val="Calibri"/>
        <family val="2"/>
        <scheme val="minor"/>
      </rPr>
      <t>s</t>
    </r>
  </si>
  <si>
    <r>
      <t>Area (in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</si>
  <si>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r>
      <t>Ayi (in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)</t>
    </r>
  </si>
  <si>
    <r>
      <t>Ix (in</t>
    </r>
    <r>
      <rPr>
        <vertAlign val="super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)</t>
    </r>
  </si>
  <si>
    <r>
      <t>A(y)</t>
    </r>
    <r>
      <rPr>
        <vertAlign val="superscript"/>
        <sz val="11"/>
        <color theme="1"/>
        <rFont val="Calibri"/>
        <family val="2"/>
        <scheme val="minor"/>
      </rPr>
      <t>2</t>
    </r>
  </si>
  <si>
    <r>
      <t>in</t>
    </r>
    <r>
      <rPr>
        <vertAlign val="superscript"/>
        <sz val="11"/>
        <color theme="1"/>
        <rFont val="Calibri"/>
        <family val="2"/>
        <scheme val="minor"/>
      </rPr>
      <t>4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</si>
</sst>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Border="1"/>
    <xf numFmtId="0" fontId="0" fillId="0" borderId="1" xfId="0" applyBorder="1"/>
    <xf numFmtId="0" fontId="1" fillId="0" borderId="0" xfId="0" applyFont="1"/>
    <xf numFmtId="0" fontId="2" fillId="0" borderId="0" xfId="0" applyFont="1"/>
    <xf numFmtId="0" fontId="2" fillId="0" borderId="0" xfId="0" applyFont="1" applyFill="1" applyBorder="1"/>
    <xf numFmtId="0" fontId="4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0"/>
  <sheetViews>
    <sheetView tabSelected="1" workbookViewId="0">
      <selection activeCell="K10" sqref="K10"/>
    </sheetView>
  </sheetViews>
  <sheetFormatPr defaultRowHeight="15" x14ac:dyDescent="0.25"/>
  <cols>
    <col min="1" max="1" width="32.7109375" customWidth="1"/>
  </cols>
  <sheetData>
    <row r="1" spans="1:9" x14ac:dyDescent="0.25">
      <c r="A1" s="6" t="s">
        <v>55</v>
      </c>
    </row>
    <row r="2" spans="1:9" x14ac:dyDescent="0.25">
      <c r="A2" s="7" t="s">
        <v>0</v>
      </c>
    </row>
    <row r="3" spans="1:9" ht="18" x14ac:dyDescent="0.35">
      <c r="A3" t="s">
        <v>51</v>
      </c>
      <c r="B3">
        <v>145</v>
      </c>
      <c r="C3" t="s">
        <v>5</v>
      </c>
    </row>
    <row r="4" spans="1:9" ht="18" x14ac:dyDescent="0.35">
      <c r="A4" t="s">
        <v>52</v>
      </c>
      <c r="B4">
        <v>4</v>
      </c>
      <c r="C4" t="s">
        <v>6</v>
      </c>
    </row>
    <row r="5" spans="1:9" x14ac:dyDescent="0.25">
      <c r="A5" t="s">
        <v>1</v>
      </c>
      <c r="B5" t="s">
        <v>11</v>
      </c>
    </row>
    <row r="6" spans="1:9" x14ac:dyDescent="0.25">
      <c r="A6" t="s">
        <v>22</v>
      </c>
      <c r="B6">
        <v>20.6</v>
      </c>
      <c r="C6" t="s">
        <v>8</v>
      </c>
    </row>
    <row r="7" spans="1:9" x14ac:dyDescent="0.25">
      <c r="A7" t="s">
        <v>27</v>
      </c>
      <c r="B7">
        <v>24</v>
      </c>
      <c r="C7" t="s">
        <v>28</v>
      </c>
    </row>
    <row r="8" spans="1:9" x14ac:dyDescent="0.25">
      <c r="A8" t="s">
        <v>2</v>
      </c>
      <c r="B8" t="s">
        <v>12</v>
      </c>
    </row>
    <row r="9" spans="1:9" x14ac:dyDescent="0.25">
      <c r="A9" t="s">
        <v>56</v>
      </c>
      <c r="B9" t="s">
        <v>7</v>
      </c>
    </row>
    <row r="10" spans="1:9" ht="18" x14ac:dyDescent="0.35">
      <c r="A10" t="s">
        <v>53</v>
      </c>
      <c r="B10">
        <v>72</v>
      </c>
      <c r="C10" t="s">
        <v>8</v>
      </c>
    </row>
    <row r="11" spans="1:9" x14ac:dyDescent="0.25">
      <c r="A11" t="s">
        <v>4</v>
      </c>
      <c r="B11">
        <v>4</v>
      </c>
      <c r="C11" t="s">
        <v>8</v>
      </c>
    </row>
    <row r="12" spans="1:9" x14ac:dyDescent="0.25">
      <c r="A12" t="s">
        <v>15</v>
      </c>
      <c r="B12">
        <v>3</v>
      </c>
      <c r="C12" t="s">
        <v>8</v>
      </c>
      <c r="H12" s="1"/>
      <c r="I12" s="1"/>
    </row>
    <row r="13" spans="1:9" x14ac:dyDescent="0.25">
      <c r="A13" t="s">
        <v>3</v>
      </c>
      <c r="B13">
        <v>100</v>
      </c>
      <c r="C13" t="s">
        <v>9</v>
      </c>
      <c r="H13" s="1"/>
      <c r="I13" s="1"/>
    </row>
    <row r="14" spans="1:9" x14ac:dyDescent="0.25">
      <c r="A14" t="s">
        <v>32</v>
      </c>
      <c r="B14">
        <v>386</v>
      </c>
      <c r="H14" s="1"/>
      <c r="I14" s="1"/>
    </row>
    <row r="15" spans="1:9" x14ac:dyDescent="0.25">
      <c r="A15" s="2"/>
      <c r="B15" s="2"/>
      <c r="C15" s="2"/>
      <c r="D15" s="2"/>
      <c r="E15" s="2"/>
      <c r="F15" s="2"/>
      <c r="G15" s="2"/>
      <c r="H15" s="1"/>
      <c r="I15" s="1"/>
    </row>
    <row r="16" spans="1:9" x14ac:dyDescent="0.25">
      <c r="A16" s="4" t="s">
        <v>10</v>
      </c>
      <c r="H16" s="1"/>
      <c r="I16" s="1"/>
    </row>
    <row r="17" spans="1:9" ht="18" x14ac:dyDescent="0.35">
      <c r="A17" t="s">
        <v>61</v>
      </c>
      <c r="B17">
        <v>48</v>
      </c>
      <c r="C17" t="s">
        <v>14</v>
      </c>
      <c r="H17" s="1"/>
      <c r="I17" s="1"/>
    </row>
    <row r="18" spans="1:9" x14ac:dyDescent="0.25">
      <c r="A18" t="s">
        <v>57</v>
      </c>
      <c r="B18">
        <f>B17+(145*(B10/12)*((B11+(B12/2))/12))</f>
        <v>446.75</v>
      </c>
      <c r="C18" t="s">
        <v>14</v>
      </c>
      <c r="H18" s="1"/>
      <c r="I18" s="1"/>
    </row>
    <row r="19" spans="1:9" x14ac:dyDescent="0.25">
      <c r="A19" t="s">
        <v>17</v>
      </c>
      <c r="B19">
        <f>B10/B20</f>
        <v>9.044550284310553</v>
      </c>
      <c r="C19" t="s">
        <v>8</v>
      </c>
      <c r="H19" s="1"/>
      <c r="I19" s="1"/>
    </row>
    <row r="20" spans="1:9" x14ac:dyDescent="0.25">
      <c r="A20" t="s">
        <v>18</v>
      </c>
      <c r="B20">
        <f>B21/B22</f>
        <v>7.9605948042433168</v>
      </c>
      <c r="H20" s="1"/>
      <c r="I20" s="1"/>
    </row>
    <row r="21" spans="1:9" ht="18" x14ac:dyDescent="0.35">
      <c r="A21" t="s">
        <v>62</v>
      </c>
      <c r="B21">
        <v>29000000</v>
      </c>
      <c r="C21" t="s">
        <v>19</v>
      </c>
      <c r="H21" s="1"/>
      <c r="I21" s="1"/>
    </row>
    <row r="22" spans="1:9" ht="18" x14ac:dyDescent="0.35">
      <c r="A22" t="s">
        <v>63</v>
      </c>
      <c r="B22">
        <f>57600*SQRT(B4*1000)</f>
        <v>3642943.8645139728</v>
      </c>
      <c r="C22" t="s">
        <v>19</v>
      </c>
      <c r="H22" s="1"/>
      <c r="I22" s="1"/>
    </row>
    <row r="23" spans="1:9" ht="17.25" x14ac:dyDescent="0.25">
      <c r="A23" t="s">
        <v>16</v>
      </c>
      <c r="B23">
        <f>F27+G27</f>
        <v>3410.1739023001583</v>
      </c>
      <c r="C23" t="s">
        <v>71</v>
      </c>
      <c r="H23" s="1"/>
      <c r="I23" s="1"/>
    </row>
    <row r="24" spans="1:9" ht="17.25" x14ac:dyDescent="0.25">
      <c r="C24" t="s">
        <v>67</v>
      </c>
      <c r="D24" t="s">
        <v>24</v>
      </c>
      <c r="E24" t="s">
        <v>68</v>
      </c>
      <c r="F24" t="s">
        <v>69</v>
      </c>
      <c r="G24" t="s">
        <v>70</v>
      </c>
      <c r="H24" s="1"/>
      <c r="I24" s="1"/>
    </row>
    <row r="25" spans="1:9" x14ac:dyDescent="0.25">
      <c r="B25" t="s">
        <v>20</v>
      </c>
      <c r="C25">
        <f>(B11+B12/2)*B19</f>
        <v>49.745026563708038</v>
      </c>
      <c r="D25">
        <f>(B11+B12/2)/2</f>
        <v>2.75</v>
      </c>
      <c r="E25">
        <f>D25*C25</f>
        <v>136.79882305019711</v>
      </c>
      <c r="F25">
        <f>(1/12)*B19*(B11+(B12/2))^3</f>
        <v>125.39892112934734</v>
      </c>
      <c r="G25">
        <f>C25*(D25-$C$28)^2</f>
        <v>513.64106179492876</v>
      </c>
      <c r="H25" s="1"/>
      <c r="I25" s="1"/>
    </row>
    <row r="26" spans="1:9" x14ac:dyDescent="0.25">
      <c r="B26" t="s">
        <v>21</v>
      </c>
      <c r="C26">
        <v>14.1</v>
      </c>
      <c r="D26">
        <f>B11+B12+(B6/2)</f>
        <v>17.3</v>
      </c>
      <c r="E26">
        <f>D26*C26</f>
        <v>243.93</v>
      </c>
      <c r="F26">
        <v>959</v>
      </c>
      <c r="G26">
        <f>C26*(D26-$C$28)^2</f>
        <v>1812.133919375882</v>
      </c>
      <c r="H26" s="1"/>
      <c r="I26" s="1"/>
    </row>
    <row r="27" spans="1:9" x14ac:dyDescent="0.25">
      <c r="B27" t="s">
        <v>23</v>
      </c>
      <c r="C27">
        <f>SUM(C25:C26)</f>
        <v>63.845026563708039</v>
      </c>
      <c r="E27">
        <f>SUM(E25:E26)</f>
        <v>380.72882305019709</v>
      </c>
      <c r="F27">
        <f>F26+F25</f>
        <v>1084.3989211293474</v>
      </c>
      <c r="G27">
        <f>G26+G25</f>
        <v>2325.7749811708109</v>
      </c>
      <c r="H27" s="1"/>
      <c r="I27" s="1"/>
    </row>
    <row r="28" spans="1:9" x14ac:dyDescent="0.25">
      <c r="B28" t="s">
        <v>25</v>
      </c>
      <c r="C28">
        <f>E27/C27</f>
        <v>5.9633278195958646</v>
      </c>
      <c r="D28" t="s">
        <v>8</v>
      </c>
      <c r="H28" s="1"/>
      <c r="I28" s="1"/>
    </row>
    <row r="29" spans="1:9" x14ac:dyDescent="0.25">
      <c r="A29" t="s">
        <v>26</v>
      </c>
      <c r="B29">
        <f>5*B18*((B7*12)^4)/(384*B21*B23)</f>
        <v>0.40466791133848845</v>
      </c>
      <c r="C29" t="s">
        <v>8</v>
      </c>
      <c r="H29" s="1"/>
      <c r="I29" s="1"/>
    </row>
    <row r="30" spans="1:9" x14ac:dyDescent="0.25">
      <c r="A30" t="s">
        <v>58</v>
      </c>
      <c r="B30">
        <f>0.18*SQRT($B$14/B29)</f>
        <v>5.5592572808611695</v>
      </c>
      <c r="C30" t="s">
        <v>33</v>
      </c>
      <c r="H30" s="1"/>
      <c r="I30" s="1"/>
    </row>
    <row r="31" spans="1:9" x14ac:dyDescent="0.25">
      <c r="A31" t="s">
        <v>36</v>
      </c>
      <c r="B31">
        <f>B18/6</f>
        <v>74.458333333333329</v>
      </c>
      <c r="C31" t="s">
        <v>9</v>
      </c>
      <c r="H31" s="1"/>
      <c r="I31" s="1"/>
    </row>
    <row r="32" spans="1:9" x14ac:dyDescent="0.25">
      <c r="A32" t="s">
        <v>35</v>
      </c>
      <c r="B32">
        <v>24</v>
      </c>
      <c r="H32" s="1"/>
      <c r="I32" s="1"/>
    </row>
    <row r="33" spans="1:9" x14ac:dyDescent="0.25">
      <c r="A33" t="s">
        <v>34</v>
      </c>
      <c r="B33">
        <f>B34*(B35/B36)^0.75*B37</f>
        <v>0.62516298769761514</v>
      </c>
      <c r="C33" t="s">
        <v>28</v>
      </c>
      <c r="F33" t="s">
        <v>37</v>
      </c>
      <c r="H33" s="1"/>
      <c r="I33" s="1"/>
    </row>
    <row r="34" spans="1:9" ht="18" x14ac:dyDescent="0.35">
      <c r="A34" t="s">
        <v>64</v>
      </c>
      <c r="B34">
        <v>2</v>
      </c>
      <c r="H34" s="1"/>
      <c r="I34" s="1"/>
    </row>
    <row r="35" spans="1:9" ht="18" x14ac:dyDescent="0.35">
      <c r="A35" t="s">
        <v>66</v>
      </c>
      <c r="B35">
        <f>(B11+B12/2)^3/(12*B20)</f>
        <v>1.7416516823520467</v>
      </c>
      <c r="H35" s="1"/>
      <c r="I35" s="1"/>
    </row>
    <row r="36" spans="1:9" ht="18" x14ac:dyDescent="0.35">
      <c r="A36" t="s">
        <v>65</v>
      </c>
      <c r="B36">
        <f>B23/6</f>
        <v>568.36231705002638</v>
      </c>
      <c r="H36" s="1"/>
      <c r="I36" s="1"/>
    </row>
    <row r="37" spans="1:9" x14ac:dyDescent="0.25">
      <c r="A37" t="s">
        <v>38</v>
      </c>
      <c r="B37">
        <v>24</v>
      </c>
      <c r="C37" t="s">
        <v>28</v>
      </c>
      <c r="H37" s="1"/>
      <c r="I37" s="1"/>
    </row>
    <row r="38" spans="1:9" x14ac:dyDescent="0.25">
      <c r="A38" s="2" t="s">
        <v>44</v>
      </c>
      <c r="B38" s="2">
        <f>B31*B33*B32</f>
        <v>1117.1662590156382</v>
      </c>
      <c r="C38" s="2" t="s">
        <v>9</v>
      </c>
      <c r="D38" s="2"/>
      <c r="E38" s="2"/>
      <c r="F38" s="2"/>
      <c r="G38" s="2"/>
      <c r="H38" s="1"/>
      <c r="I38" s="1"/>
    </row>
    <row r="39" spans="1:9" x14ac:dyDescent="0.25">
      <c r="A39" s="1"/>
      <c r="B39" s="1"/>
      <c r="C39" s="1"/>
      <c r="D39" s="1"/>
      <c r="E39" s="1"/>
      <c r="F39" s="1"/>
      <c r="G39" s="1"/>
      <c r="H39" s="1"/>
      <c r="I39" s="1"/>
    </row>
    <row r="40" spans="1:9" x14ac:dyDescent="0.25">
      <c r="A40" s="4" t="s">
        <v>42</v>
      </c>
      <c r="H40" s="1"/>
      <c r="I40" s="1"/>
    </row>
    <row r="41" spans="1:9" x14ac:dyDescent="0.25">
      <c r="A41" t="s">
        <v>13</v>
      </c>
      <c r="B41">
        <v>48</v>
      </c>
      <c r="C41" t="s">
        <v>14</v>
      </c>
      <c r="H41" s="1"/>
      <c r="I41" s="1"/>
    </row>
    <row r="42" spans="1:9" x14ac:dyDescent="0.25">
      <c r="A42" t="s">
        <v>29</v>
      </c>
      <c r="B42">
        <f>B18*24</f>
        <v>10722</v>
      </c>
      <c r="C42" t="s">
        <v>30</v>
      </c>
      <c r="H42" s="1"/>
      <c r="I42" s="1"/>
    </row>
    <row r="43" spans="1:9" ht="17.25" x14ac:dyDescent="0.25">
      <c r="A43" t="s">
        <v>16</v>
      </c>
      <c r="B43">
        <v>2100</v>
      </c>
      <c r="C43" t="s">
        <v>71</v>
      </c>
      <c r="H43" s="1"/>
      <c r="I43" s="1"/>
    </row>
    <row r="44" spans="1:9" x14ac:dyDescent="0.25">
      <c r="A44" t="s">
        <v>31</v>
      </c>
      <c r="B44">
        <f>0.7026+0.0297</f>
        <v>0.73229999999999995</v>
      </c>
      <c r="C44" t="s">
        <v>8</v>
      </c>
      <c r="H44" s="1"/>
      <c r="I44" s="1"/>
    </row>
    <row r="45" spans="1:9" x14ac:dyDescent="0.25">
      <c r="A45" t="s">
        <v>59</v>
      </c>
      <c r="B45">
        <f>0.18*SQRT($B$14/B44)</f>
        <v>4.1325835285251777</v>
      </c>
      <c r="C45" t="s">
        <v>33</v>
      </c>
      <c r="H45" s="1"/>
      <c r="I45" s="1"/>
    </row>
    <row r="46" spans="1:9" x14ac:dyDescent="0.25">
      <c r="A46" t="s">
        <v>36</v>
      </c>
      <c r="B46">
        <f>B32/6</f>
        <v>4</v>
      </c>
      <c r="C46" t="s">
        <v>9</v>
      </c>
      <c r="H46" s="1"/>
      <c r="I46" s="1"/>
    </row>
    <row r="47" spans="1:9" x14ac:dyDescent="0.25">
      <c r="A47" t="s">
        <v>35</v>
      </c>
      <c r="B47">
        <v>36</v>
      </c>
      <c r="H47" s="1"/>
      <c r="I47" s="1"/>
    </row>
    <row r="48" spans="1:9" x14ac:dyDescent="0.25">
      <c r="A48" t="s">
        <v>34</v>
      </c>
      <c r="B48">
        <f>B49*(B50/B36)^0.25*B51</f>
        <v>40.590154099234176</v>
      </c>
      <c r="C48" t="s">
        <v>28</v>
      </c>
      <c r="F48" t="s">
        <v>37</v>
      </c>
      <c r="H48" s="1"/>
      <c r="I48" s="1"/>
    </row>
    <row r="49" spans="1:9" x14ac:dyDescent="0.25">
      <c r="A49" t="s">
        <v>39</v>
      </c>
      <c r="B49">
        <v>1.8</v>
      </c>
      <c r="H49" s="1"/>
      <c r="I49" s="1"/>
    </row>
    <row r="50" spans="1:9" x14ac:dyDescent="0.25">
      <c r="A50" t="s">
        <v>40</v>
      </c>
      <c r="B50">
        <f>B43/B37</f>
        <v>87.5</v>
      </c>
      <c r="H50" s="1"/>
      <c r="I50" s="1"/>
    </row>
    <row r="51" spans="1:9" x14ac:dyDescent="0.25">
      <c r="A51" s="1" t="s">
        <v>41</v>
      </c>
      <c r="B51" s="1">
        <v>36</v>
      </c>
      <c r="C51" s="1" t="s">
        <v>28</v>
      </c>
      <c r="D51" s="1"/>
      <c r="E51" s="1"/>
      <c r="F51" s="1"/>
      <c r="G51" s="1"/>
      <c r="H51" s="1"/>
      <c r="I51" s="1"/>
    </row>
    <row r="52" spans="1:9" x14ac:dyDescent="0.25">
      <c r="A52" s="2" t="s">
        <v>43</v>
      </c>
      <c r="B52" s="2">
        <f>B46*B48*B47</f>
        <v>5844.9821902897211</v>
      </c>
      <c r="C52" s="2" t="s">
        <v>9</v>
      </c>
      <c r="D52" s="2"/>
      <c r="E52" s="2"/>
      <c r="F52" s="2"/>
      <c r="G52" s="2"/>
      <c r="H52" s="1"/>
      <c r="I52" s="1"/>
    </row>
    <row r="53" spans="1:9" x14ac:dyDescent="0.25">
      <c r="A53" s="1"/>
      <c r="B53" s="1"/>
      <c r="C53" s="1"/>
      <c r="D53" s="1"/>
      <c r="E53" s="1"/>
      <c r="F53" s="1"/>
      <c r="G53" s="1"/>
      <c r="H53" s="1"/>
      <c r="I53" s="1"/>
    </row>
    <row r="54" spans="1:9" x14ac:dyDescent="0.25">
      <c r="A54" s="5" t="s">
        <v>54</v>
      </c>
      <c r="H54" s="1"/>
      <c r="I54" s="1"/>
    </row>
    <row r="55" spans="1:9" x14ac:dyDescent="0.25">
      <c r="A55" t="s">
        <v>60</v>
      </c>
      <c r="B55">
        <f>0.18*SQRT($B$14/(B29+B44))</f>
        <v>3.3165920360782013</v>
      </c>
      <c r="C55" t="s">
        <v>33</v>
      </c>
      <c r="H55" s="1"/>
      <c r="I55" s="1"/>
    </row>
    <row r="56" spans="1:9" x14ac:dyDescent="0.25">
      <c r="A56" t="s">
        <v>49</v>
      </c>
      <c r="B56">
        <f>B29/(B29+B44)*B38+(B44/(B29+B44)*B52)</f>
        <v>4162.2650449577859</v>
      </c>
      <c r="C56" t="s">
        <v>9</v>
      </c>
      <c r="H56" s="1"/>
      <c r="I56" s="1"/>
    </row>
    <row r="57" spans="1:9" x14ac:dyDescent="0.25">
      <c r="A57" s="3" t="s">
        <v>48</v>
      </c>
      <c r="B57">
        <v>0.02</v>
      </c>
      <c r="F57" t="s">
        <v>45</v>
      </c>
      <c r="H57" s="1"/>
      <c r="I57" s="1"/>
    </row>
    <row r="58" spans="1:9" x14ac:dyDescent="0.25">
      <c r="A58" s="3" t="s">
        <v>47</v>
      </c>
      <c r="B58">
        <v>65</v>
      </c>
      <c r="C58" t="s">
        <v>30</v>
      </c>
      <c r="F58" t="s">
        <v>45</v>
      </c>
      <c r="H58" s="1"/>
      <c r="I58" s="1"/>
    </row>
    <row r="59" spans="1:9" x14ac:dyDescent="0.25">
      <c r="A59" s="3" t="s">
        <v>46</v>
      </c>
      <c r="B59">
        <v>0.5</v>
      </c>
      <c r="F59" t="s">
        <v>45</v>
      </c>
      <c r="H59" s="1"/>
      <c r="I59" s="1"/>
    </row>
    <row r="60" spans="1:9" x14ac:dyDescent="0.25">
      <c r="A60" s="3" t="s">
        <v>50</v>
      </c>
      <c r="B60">
        <f>B58*EXP(-0.35*B55)/(B57*B56)</f>
        <v>0.24458029371080259</v>
      </c>
      <c r="C60" t="str">
        <f>IF(B60&lt;B59,"GOOD","NG")</f>
        <v>GOOD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students</dc:creator>
  <cp:lastModifiedBy>students</cp:lastModifiedBy>
  <cp:lastPrinted>2014-11-18T01:59:20Z</cp:lastPrinted>
  <dcterms:created xsi:type="dcterms:W3CDTF">2014-11-17T20:02:08Z</dcterms:created>
  <dcterms:modified xsi:type="dcterms:W3CDTF">2014-11-18T01:59:35Z</dcterms:modified>
</cp:coreProperties>
</file>