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8" windowWidth="10512" windowHeight="7740" tabRatio="686" firstSheet="2" activeTab="5"/>
  </bookViews>
  <sheets>
    <sheet name="Wind" sheetId="1" r:id="rId1"/>
    <sheet name="Seismic" sheetId="2" r:id="rId2"/>
    <sheet name="Moment Frame-Wind" sheetId="3" r:id="rId3"/>
    <sheet name="Moment Frame-Seismic" sheetId="8" r:id="rId4"/>
    <sheet name="Braced Frame-Wind" sheetId="5" r:id="rId5"/>
    <sheet name="Braced Frame-Seismic" sheetId="7" r:id="rId6"/>
  </sheets>
  <definedNames>
    <definedName name="_xlnm.Print_Area" localSheetId="3">'Moment Frame-Seismic'!$A$1:$Q$113</definedName>
    <definedName name="_xlnm.Print_Area" localSheetId="2">'Moment Frame-Wind'!$A$1:$Q$113</definedName>
    <definedName name="_xlnm.Print_Area" localSheetId="1">Seismic!$A$1:$G$130</definedName>
  </definedNames>
  <calcPr calcId="145621"/>
</workbook>
</file>

<file path=xl/calcChain.xml><?xml version="1.0" encoding="utf-8"?>
<calcChain xmlns="http://schemas.openxmlformats.org/spreadsheetml/2006/main">
  <c r="B18" i="8" l="1"/>
  <c r="B17" i="8"/>
  <c r="B93" i="8"/>
  <c r="K93" i="8" s="1"/>
  <c r="K95" i="8" s="1"/>
  <c r="B35" i="8"/>
  <c r="B98" i="8"/>
  <c r="D59" i="7"/>
  <c r="D58" i="7"/>
  <c r="B16" i="7"/>
  <c r="B15" i="7"/>
  <c r="B59" i="7"/>
  <c r="B58" i="7"/>
  <c r="D57" i="7"/>
  <c r="D56" i="7"/>
  <c r="B17" i="3"/>
  <c r="D56" i="5"/>
  <c r="B59" i="5"/>
  <c r="D58" i="5"/>
  <c r="B58" i="5"/>
  <c r="D57" i="5"/>
  <c r="B57" i="5"/>
  <c r="B56" i="5"/>
  <c r="B108" i="8" l="1"/>
  <c r="D113" i="8"/>
  <c r="K98" i="8"/>
  <c r="B37" i="8"/>
  <c r="B41" i="8" s="1"/>
  <c r="B95" i="8"/>
  <c r="B19" i="7"/>
  <c r="B20" i="7" s="1"/>
  <c r="B33" i="7"/>
  <c r="H36" i="5"/>
  <c r="H35" i="5"/>
  <c r="H34" i="5"/>
  <c r="H33" i="5"/>
  <c r="B20" i="5"/>
  <c r="B36" i="5"/>
  <c r="B35" i="5"/>
  <c r="B34" i="5"/>
  <c r="B19" i="5"/>
  <c r="B16" i="5"/>
  <c r="B33" i="5" s="1"/>
  <c r="B15" i="5"/>
  <c r="K95" i="3"/>
  <c r="B108" i="3" s="1"/>
  <c r="K93" i="3"/>
  <c r="B95" i="3"/>
  <c r="B106" i="3" s="1"/>
  <c r="B35" i="3"/>
  <c r="B18" i="3"/>
  <c r="B98" i="3" s="1"/>
  <c r="B93" i="3"/>
  <c r="B60" i="8" l="1"/>
  <c r="D112" i="8" s="1"/>
  <c r="B106" i="8"/>
  <c r="B59" i="8"/>
  <c r="B96" i="8"/>
  <c r="B107" i="8" s="1"/>
  <c r="B42" i="8"/>
  <c r="D113" i="3"/>
  <c r="K98" i="3"/>
  <c r="B34" i="7"/>
  <c r="H33" i="7"/>
  <c r="B37" i="3"/>
  <c r="B41" i="3" s="1"/>
  <c r="B96" i="3" s="1"/>
  <c r="N60" i="8" l="1"/>
  <c r="B112" i="8"/>
  <c r="N59" i="8"/>
  <c r="N63" i="8" s="1"/>
  <c r="K96" i="8" s="1"/>
  <c r="B61" i="8"/>
  <c r="B99" i="8"/>
  <c r="H34" i="7"/>
  <c r="B35" i="7"/>
  <c r="B36" i="7"/>
  <c r="H36" i="7" s="1"/>
  <c r="B107" i="3"/>
  <c r="B99" i="3"/>
  <c r="B42" i="3"/>
  <c r="B59" i="3"/>
  <c r="B112" i="3" s="1"/>
  <c r="B60" i="3"/>
  <c r="C109" i="2"/>
  <c r="B109" i="2"/>
  <c r="B46" i="2"/>
  <c r="B62" i="8" l="1"/>
  <c r="N61" i="8"/>
  <c r="N62" i="8" s="1"/>
  <c r="B109" i="8"/>
  <c r="K99" i="8"/>
  <c r="K100" i="8" s="1"/>
  <c r="B100" i="8"/>
  <c r="B113" i="8"/>
  <c r="H35" i="7"/>
  <c r="B57" i="7" s="1"/>
  <c r="B56" i="7"/>
  <c r="N60" i="3"/>
  <c r="D112" i="3"/>
  <c r="B113" i="3"/>
  <c r="B100" i="3"/>
  <c r="B61" i="3"/>
  <c r="N59" i="3"/>
  <c r="N63" i="3" s="1"/>
  <c r="K96" i="3" s="1"/>
  <c r="D116" i="2"/>
  <c r="D115" i="2"/>
  <c r="B30" i="2"/>
  <c r="B29" i="2"/>
  <c r="B78" i="2"/>
  <c r="B79" i="2" s="1"/>
  <c r="B56" i="2"/>
  <c r="B61" i="2" s="1"/>
  <c r="B64" i="2" s="1"/>
  <c r="K97" i="8" l="1"/>
  <c r="K94" i="8"/>
  <c r="D109" i="8" s="1"/>
  <c r="B101" i="8"/>
  <c r="D106" i="8" s="1"/>
  <c r="B97" i="8"/>
  <c r="B94" i="8"/>
  <c r="D107" i="8" s="1"/>
  <c r="B109" i="3"/>
  <c r="K99" i="3"/>
  <c r="K100" i="3" s="1"/>
  <c r="B62" i="3"/>
  <c r="N61" i="3"/>
  <c r="N62" i="3" s="1"/>
  <c r="B82" i="2"/>
  <c r="B116" i="2" s="1"/>
  <c r="E116" i="2" s="1"/>
  <c r="B67" i="2"/>
  <c r="B81" i="2" s="1"/>
  <c r="B115" i="2" s="1"/>
  <c r="E115" i="2" s="1"/>
  <c r="B41" i="2"/>
  <c r="B43" i="2" s="1"/>
  <c r="B40" i="2"/>
  <c r="B42" i="2" s="1"/>
  <c r="B98" i="2" s="1"/>
  <c r="B52" i="1"/>
  <c r="B53" i="1"/>
  <c r="B54" i="1"/>
  <c r="B51" i="1"/>
  <c r="K101" i="8" l="1"/>
  <c r="D108" i="8" s="1"/>
  <c r="B97" i="3"/>
  <c r="B94" i="3"/>
  <c r="K94" i="3"/>
  <c r="D109" i="3" s="1"/>
  <c r="K97" i="3"/>
  <c r="E117" i="2"/>
  <c r="F115" i="2" s="1"/>
  <c r="B83" i="2"/>
  <c r="B99" i="2"/>
  <c r="B91" i="2"/>
  <c r="B90" i="2"/>
  <c r="B46" i="1"/>
  <c r="B44" i="1"/>
  <c r="B45" i="1"/>
  <c r="B43" i="1"/>
  <c r="B40" i="1"/>
  <c r="B39" i="1"/>
  <c r="B28" i="1"/>
  <c r="B27" i="1"/>
  <c r="B29" i="1" s="1"/>
  <c r="B30" i="1" s="1"/>
  <c r="K101" i="3" l="1"/>
  <c r="D108" i="3" s="1"/>
  <c r="D107" i="3"/>
  <c r="B101" i="3"/>
  <c r="D106" i="3" s="1"/>
  <c r="F116" i="2"/>
  <c r="B92" i="2"/>
  <c r="B93" i="2" s="1"/>
  <c r="B123" i="2" s="1"/>
  <c r="B129" i="2" s="1"/>
  <c r="B100" i="2"/>
  <c r="B101" i="2" s="1"/>
  <c r="D123" i="2" s="1"/>
  <c r="D129" i="2" s="1"/>
  <c r="B34" i="1"/>
  <c r="B33" i="1"/>
  <c r="D124" i="2" l="1"/>
  <c r="D130" i="2" s="1"/>
  <c r="B124" i="2"/>
  <c r="B130" i="2" s="1"/>
</calcChain>
</file>

<file path=xl/sharedStrings.xml><?xml version="1.0" encoding="utf-8"?>
<sst xmlns="http://schemas.openxmlformats.org/spreadsheetml/2006/main" count="649" uniqueCount="239">
  <si>
    <t>V</t>
  </si>
  <si>
    <t>mph</t>
  </si>
  <si>
    <t>ft</t>
  </si>
  <si>
    <t>Ground Surface Roughness Category</t>
  </si>
  <si>
    <t>B</t>
  </si>
  <si>
    <t>Exposure Category</t>
  </si>
  <si>
    <r>
      <t>Mean Roof Height, H</t>
    </r>
    <r>
      <rPr>
        <vertAlign val="subscript"/>
        <sz val="11"/>
        <color theme="1"/>
        <rFont val="Calibri"/>
        <family val="2"/>
        <scheme val="minor"/>
      </rPr>
      <t>roof</t>
    </r>
  </si>
  <si>
    <t>C</t>
  </si>
  <si>
    <t>psf</t>
  </si>
  <si>
    <r>
      <t>Zone C P</t>
    </r>
    <r>
      <rPr>
        <vertAlign val="subscript"/>
        <sz val="11"/>
        <color theme="1"/>
        <rFont val="Calibri"/>
        <family val="2"/>
        <scheme val="minor"/>
      </rPr>
      <t>s30</t>
    </r>
  </si>
  <si>
    <r>
      <t>Zone A P</t>
    </r>
    <r>
      <rPr>
        <vertAlign val="subscript"/>
        <sz val="11"/>
        <color theme="1"/>
        <rFont val="Calibri"/>
        <family val="2"/>
        <scheme val="minor"/>
      </rPr>
      <t>s30</t>
    </r>
    <r>
      <rPr>
        <sz val="11"/>
        <color theme="1"/>
        <rFont val="Calibri"/>
        <family val="2"/>
        <scheme val="minor"/>
      </rPr>
      <t/>
    </r>
  </si>
  <si>
    <t>Building Length, L</t>
  </si>
  <si>
    <t>Building Width, W</t>
  </si>
  <si>
    <t>a</t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</si>
  <si>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</si>
  <si>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</si>
  <si>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t>.1*W</t>
  </si>
  <si>
    <r>
      <t>.4*H</t>
    </r>
    <r>
      <rPr>
        <b/>
        <vertAlign val="subscript"/>
        <sz val="11"/>
        <color theme="1"/>
        <rFont val="Calibri"/>
        <family val="2"/>
        <scheme val="minor"/>
      </rPr>
      <t>roof</t>
    </r>
  </si>
  <si>
    <r>
      <t>Longitudinal P</t>
    </r>
    <r>
      <rPr>
        <vertAlign val="subscript"/>
        <sz val="11"/>
        <color theme="1"/>
        <rFont val="Calibri"/>
        <family val="2"/>
        <scheme val="minor"/>
      </rPr>
      <t>s30</t>
    </r>
    <r>
      <rPr>
        <sz val="11"/>
        <color theme="1"/>
        <rFont val="Calibri"/>
        <family val="2"/>
        <scheme val="minor"/>
      </rPr>
      <t/>
    </r>
  </si>
  <si>
    <r>
      <t>Transverse P</t>
    </r>
    <r>
      <rPr>
        <vertAlign val="subscript"/>
        <sz val="11"/>
        <color theme="1"/>
        <rFont val="Calibri"/>
        <family val="2"/>
        <scheme val="minor"/>
      </rPr>
      <t>s30</t>
    </r>
  </si>
  <si>
    <t>2*a</t>
  </si>
  <si>
    <t>Calculate design wind pressure</t>
  </si>
  <si>
    <r>
      <rPr>
        <sz val="11"/>
        <color theme="1"/>
        <rFont val="Calibri"/>
        <family val="2"/>
        <scheme val="minor"/>
      </rPr>
      <t xml:space="preserve">Adjustment Factor, </t>
    </r>
    <r>
      <rPr>
        <sz val="11"/>
        <color theme="1"/>
        <rFont val="Symbol"/>
        <family val="1"/>
        <charset val="2"/>
      </rPr>
      <t>l</t>
    </r>
  </si>
  <si>
    <r>
      <t>K</t>
    </r>
    <r>
      <rPr>
        <vertAlign val="subscript"/>
        <sz val="11"/>
        <color theme="1"/>
        <rFont val="Calibri"/>
        <family val="2"/>
        <scheme val="minor"/>
      </rPr>
      <t>zt</t>
    </r>
  </si>
  <si>
    <r>
      <t>Design wind pressure, P</t>
    </r>
    <r>
      <rPr>
        <vertAlign val="subscript"/>
        <sz val="11"/>
        <color theme="1"/>
        <rFont val="Calibri"/>
        <family val="2"/>
        <scheme val="minor"/>
      </rPr>
      <t>s-longitudinal</t>
    </r>
  </si>
  <si>
    <r>
      <t>Design wind pressure, P</t>
    </r>
    <r>
      <rPr>
        <vertAlign val="subscript"/>
        <sz val="11"/>
        <color theme="1"/>
        <rFont val="Calibri"/>
        <family val="2"/>
        <scheme val="minor"/>
      </rPr>
      <t>s-transverse</t>
    </r>
  </si>
  <si>
    <t>kips</t>
  </si>
  <si>
    <t>Calculate load applied to each level</t>
  </si>
  <si>
    <r>
      <t>Roof F</t>
    </r>
    <r>
      <rPr>
        <vertAlign val="subscript"/>
        <sz val="11"/>
        <color theme="1"/>
        <rFont val="Calibri"/>
        <family val="2"/>
        <scheme val="minor"/>
      </rPr>
      <t>u-longitudinal</t>
    </r>
  </si>
  <si>
    <r>
      <t>Roof F</t>
    </r>
    <r>
      <rPr>
        <vertAlign val="subscript"/>
        <sz val="11"/>
        <color theme="1"/>
        <rFont val="Calibri"/>
        <family val="2"/>
        <scheme val="minor"/>
      </rPr>
      <t>u-transverse</t>
    </r>
  </si>
  <si>
    <t>Floor-Floor Height</t>
  </si>
  <si>
    <r>
      <t>Level 1 F</t>
    </r>
    <r>
      <rPr>
        <vertAlign val="subscript"/>
        <sz val="11"/>
        <color theme="1"/>
        <rFont val="Calibri"/>
        <family val="2"/>
        <scheme val="minor"/>
      </rPr>
      <t>u-longitudinal</t>
    </r>
  </si>
  <si>
    <r>
      <t>Level 1 F</t>
    </r>
    <r>
      <rPr>
        <vertAlign val="subscript"/>
        <sz val="11"/>
        <color theme="1"/>
        <rFont val="Calibri"/>
        <family val="2"/>
        <scheme val="minor"/>
      </rPr>
      <t>u-transverse</t>
    </r>
  </si>
  <si>
    <t xml:space="preserve">Determine forces applied to braces &amp; moment frame </t>
  </si>
  <si>
    <t># of braces/level</t>
  </si>
  <si>
    <t># of moment frames/level</t>
  </si>
  <si>
    <r>
      <t>F</t>
    </r>
    <r>
      <rPr>
        <vertAlign val="subscript"/>
        <sz val="11"/>
        <color theme="1"/>
        <rFont val="Calibri"/>
        <family val="2"/>
        <scheme val="minor"/>
      </rPr>
      <t>braced frame-roof</t>
    </r>
  </si>
  <si>
    <r>
      <t>F</t>
    </r>
    <r>
      <rPr>
        <vertAlign val="subscript"/>
        <sz val="11"/>
        <color theme="1"/>
        <rFont val="Calibri"/>
        <family val="2"/>
        <scheme val="minor"/>
      </rPr>
      <t>moment frame-roof</t>
    </r>
  </si>
  <si>
    <r>
      <t>F</t>
    </r>
    <r>
      <rPr>
        <vertAlign val="subscript"/>
        <sz val="11"/>
        <color theme="1"/>
        <rFont val="Calibri"/>
        <family val="2"/>
        <scheme val="minor"/>
      </rPr>
      <t>braced frame-level 1</t>
    </r>
  </si>
  <si>
    <r>
      <t>F</t>
    </r>
    <r>
      <rPr>
        <vertAlign val="subscript"/>
        <sz val="11"/>
        <color theme="1"/>
        <rFont val="Calibri"/>
        <family val="2"/>
        <scheme val="minor"/>
      </rPr>
      <t>moment frame-level 1</t>
    </r>
  </si>
  <si>
    <t>Seismic Site Class</t>
  </si>
  <si>
    <t>Specified</t>
  </si>
  <si>
    <r>
      <t>Short period site coefficient, F</t>
    </r>
    <r>
      <rPr>
        <vertAlign val="subscript"/>
        <sz val="11"/>
        <color theme="1"/>
        <rFont val="Calibri"/>
        <family val="2"/>
        <scheme val="minor"/>
      </rPr>
      <t>a</t>
    </r>
  </si>
  <si>
    <r>
      <t>Short period spectral acceleration, S</t>
    </r>
    <r>
      <rPr>
        <vertAlign val="subscript"/>
        <sz val="11"/>
        <color theme="1"/>
        <rFont val="Calibri"/>
        <family val="2"/>
        <scheme val="minor"/>
      </rPr>
      <t>s</t>
    </r>
  </si>
  <si>
    <r>
      <t>Long period spectral acceleration,S</t>
    </r>
    <r>
      <rPr>
        <vertAlign val="subscript"/>
        <sz val="11"/>
        <color theme="1"/>
        <rFont val="Calibri"/>
        <family val="2"/>
        <scheme val="minor"/>
      </rPr>
      <t>1</t>
    </r>
  </si>
  <si>
    <r>
      <t>Long period site coefficient, F</t>
    </r>
    <r>
      <rPr>
        <vertAlign val="subscript"/>
        <sz val="11"/>
        <color theme="1"/>
        <rFont val="Calibri"/>
        <family val="2"/>
        <scheme val="minor"/>
      </rPr>
      <t>v</t>
    </r>
  </si>
  <si>
    <r>
      <t>S</t>
    </r>
    <r>
      <rPr>
        <vertAlign val="subscript"/>
        <sz val="11"/>
        <color theme="1"/>
        <rFont val="Calibri"/>
        <family val="2"/>
        <scheme val="minor"/>
      </rPr>
      <t>ms</t>
    </r>
  </si>
  <si>
    <r>
      <t>S</t>
    </r>
    <r>
      <rPr>
        <vertAlign val="subscript"/>
        <sz val="11"/>
        <color theme="1"/>
        <rFont val="Calibri"/>
        <family val="2"/>
        <scheme val="minor"/>
      </rPr>
      <t>m1</t>
    </r>
  </si>
  <si>
    <r>
      <t>S</t>
    </r>
    <r>
      <rPr>
        <vertAlign val="subscript"/>
        <sz val="11"/>
        <color theme="1"/>
        <rFont val="Calibri"/>
        <family val="2"/>
        <scheme val="minor"/>
      </rPr>
      <t>DS</t>
    </r>
  </si>
  <si>
    <r>
      <t>S</t>
    </r>
    <r>
      <rPr>
        <vertAlign val="subscript"/>
        <sz val="11"/>
        <color theme="1"/>
        <rFont val="Calibri"/>
        <family val="2"/>
        <scheme val="minor"/>
      </rPr>
      <t>D1</t>
    </r>
  </si>
  <si>
    <t>Risk category</t>
  </si>
  <si>
    <t>II</t>
  </si>
  <si>
    <t>SDC (Short Period)</t>
  </si>
  <si>
    <r>
      <t>R</t>
    </r>
    <r>
      <rPr>
        <vertAlign val="subscript"/>
        <sz val="11"/>
        <color theme="1"/>
        <rFont val="Calibri"/>
        <family val="2"/>
        <scheme val="minor"/>
      </rPr>
      <t>bracedframe</t>
    </r>
  </si>
  <si>
    <r>
      <t>Seismic Importance Factor, I</t>
    </r>
    <r>
      <rPr>
        <vertAlign val="subscript"/>
        <sz val="11"/>
        <color theme="1"/>
        <rFont val="Calibri"/>
        <family val="2"/>
        <scheme val="minor"/>
      </rPr>
      <t>e</t>
    </r>
  </si>
  <si>
    <r>
      <t>Max C</t>
    </r>
    <r>
      <rPr>
        <vertAlign val="subscript"/>
        <sz val="11"/>
        <color theme="1"/>
        <rFont val="Calibri"/>
        <family val="2"/>
        <scheme val="minor"/>
      </rPr>
      <t>s</t>
    </r>
  </si>
  <si>
    <r>
      <t>Min C</t>
    </r>
    <r>
      <rPr>
        <vertAlign val="subscript"/>
        <sz val="11"/>
        <color theme="1"/>
        <rFont val="Calibri"/>
        <family val="2"/>
        <scheme val="minor"/>
      </rPr>
      <t>s</t>
    </r>
  </si>
  <si>
    <t>Braced Frame</t>
  </si>
  <si>
    <t>Moment Frame</t>
  </si>
  <si>
    <t>Seismic Weight, W</t>
  </si>
  <si>
    <t>in</t>
  </si>
  <si>
    <t>Concrete Slab Thickness, t (assumed)</t>
  </si>
  <si>
    <t>pcf</t>
  </si>
  <si>
    <t>Concrete load</t>
  </si>
  <si>
    <t>Concrete Unit Weight (typical)</t>
  </si>
  <si>
    <t>Metal Deck Load</t>
  </si>
  <si>
    <t>Table C3-1</t>
  </si>
  <si>
    <t>Floor System Dead Load</t>
  </si>
  <si>
    <t>Increase by 20% to account for other added loads (rebar, connections, etc.)</t>
  </si>
  <si>
    <t>Snow Load</t>
  </si>
  <si>
    <r>
      <t>C</t>
    </r>
    <r>
      <rPr>
        <vertAlign val="subscript"/>
        <sz val="11"/>
        <color theme="1"/>
        <rFont val="Calibri"/>
        <family val="2"/>
        <scheme val="minor"/>
      </rPr>
      <t>e</t>
    </r>
  </si>
  <si>
    <t>Table 7-2</t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</si>
  <si>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</si>
  <si>
    <t>Table 7-3</t>
  </si>
  <si>
    <r>
      <t>I</t>
    </r>
    <r>
      <rPr>
        <vertAlign val="subscript"/>
        <sz val="11"/>
        <color theme="1"/>
        <rFont val="Calibri"/>
        <family val="2"/>
        <scheme val="minor"/>
      </rPr>
      <t>s</t>
    </r>
  </si>
  <si>
    <t>Table 1.5-2</t>
  </si>
  <si>
    <r>
      <rPr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Calibri"/>
        <family val="2"/>
        <scheme val="minor"/>
      </rPr>
      <t>g</t>
    </r>
  </si>
  <si>
    <t>Fig. 7-1</t>
  </si>
  <si>
    <r>
      <rPr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Calibri"/>
        <family val="2"/>
        <scheme val="minor"/>
      </rPr>
      <t>f</t>
    </r>
  </si>
  <si>
    <t>Eq 7.3-1</t>
  </si>
  <si>
    <t>Use 20% of snow load for seismic weight</t>
  </si>
  <si>
    <t>Total Seismic Weight of Building, W</t>
  </si>
  <si>
    <t>Roof</t>
  </si>
  <si>
    <t>Level 1</t>
  </si>
  <si>
    <t>Sum</t>
  </si>
  <si>
    <t>Lateral Seismic Force per Level</t>
  </si>
  <si>
    <t>Moment</t>
  </si>
  <si>
    <t>Braced</t>
  </si>
  <si>
    <t>Lateral Seismic Force per Brace</t>
  </si>
  <si>
    <t># of braces per level</t>
  </si>
  <si>
    <t>Elevation</t>
  </si>
  <si>
    <t>Plan</t>
  </si>
  <si>
    <t>Bulding Length, L</t>
  </si>
  <si>
    <t>Figure 22-1</t>
  </si>
  <si>
    <t>Figure 22-2</t>
  </si>
  <si>
    <t>Table 11.4-1</t>
  </si>
  <si>
    <t>Table 11.4-2</t>
  </si>
  <si>
    <t>Eq 11.4-1</t>
  </si>
  <si>
    <t>Eq 11.4-2</t>
  </si>
  <si>
    <t>Eq 11.4-3</t>
  </si>
  <si>
    <t>Eq 11.4-4</t>
  </si>
  <si>
    <t>Table 11.6-1</t>
  </si>
  <si>
    <t>Table 11.6-2</t>
  </si>
  <si>
    <t>SDC (Long Period)</t>
  </si>
  <si>
    <t>Determine Seismic Design Category (SDC)</t>
  </si>
  <si>
    <t>Seismic Design Category, SDC</t>
  </si>
  <si>
    <t>Select higher category</t>
  </si>
  <si>
    <t>Determine seismic weight</t>
  </si>
  <si>
    <t>Floor System</t>
  </si>
  <si>
    <t>Concrete</t>
  </si>
  <si>
    <t>Metal Deck (assume 20 gage)</t>
  </si>
  <si>
    <r>
      <t>Total Floor System Dead Load, DL</t>
    </r>
    <r>
      <rPr>
        <vertAlign val="subscript"/>
        <sz val="11"/>
        <color theme="1"/>
        <rFont val="Calibri"/>
        <family val="2"/>
        <scheme val="minor"/>
      </rPr>
      <t>floor</t>
    </r>
  </si>
  <si>
    <r>
      <t>Assume roof dead load as half of DL</t>
    </r>
    <r>
      <rPr>
        <vertAlign val="subscript"/>
        <sz val="11"/>
        <color theme="1"/>
        <rFont val="Calibri"/>
        <family val="2"/>
        <scheme val="minor"/>
      </rPr>
      <t>floor</t>
    </r>
  </si>
  <si>
    <r>
      <t>Partition Loading (assumed), DL</t>
    </r>
    <r>
      <rPr>
        <vertAlign val="subscript"/>
        <sz val="11"/>
        <color theme="1"/>
        <rFont val="Calibri"/>
        <family val="2"/>
        <scheme val="minor"/>
      </rPr>
      <t>partition</t>
    </r>
  </si>
  <si>
    <t>Loads considered for seismic dead weight include:</t>
  </si>
  <si>
    <t>Partition Loads</t>
  </si>
  <si>
    <r>
      <t>Seismic Weight at Roof Level, W</t>
    </r>
    <r>
      <rPr>
        <vertAlign val="subscript"/>
        <sz val="11"/>
        <color theme="1"/>
        <rFont val="Calibri"/>
        <family val="2"/>
        <scheme val="minor"/>
      </rPr>
      <t>r</t>
    </r>
  </si>
  <si>
    <r>
      <t>Seismic Weight at Level 1, W</t>
    </r>
    <r>
      <rPr>
        <vertAlign val="subscript"/>
        <sz val="11"/>
        <color theme="1"/>
        <rFont val="Calibri"/>
        <family val="2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</si>
  <si>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scheme val="minor"/>
      </rPr>
      <t>momentframe</t>
    </r>
  </si>
  <si>
    <t>Table 12.2-1, Steel special moment frames</t>
  </si>
  <si>
    <t>Table 12.2-1, Steel Concentrically braced frames</t>
  </si>
  <si>
    <t>Eq 12.8-5</t>
  </si>
  <si>
    <t>Eq. 12.8-2</t>
  </si>
  <si>
    <r>
      <t>Base Shear, V</t>
    </r>
    <r>
      <rPr>
        <vertAlign val="subscript"/>
        <sz val="11"/>
        <color theme="1"/>
        <rFont val="Calibri"/>
        <family val="2"/>
        <scheme val="minor"/>
      </rPr>
      <t>braced frame</t>
    </r>
  </si>
  <si>
    <r>
      <t>Base Shear, V</t>
    </r>
    <r>
      <rPr>
        <vertAlign val="subscript"/>
        <sz val="11"/>
        <color theme="1"/>
        <rFont val="Calibri"/>
        <family val="2"/>
        <scheme val="minor"/>
      </rPr>
      <t>moment frame</t>
    </r>
  </si>
  <si>
    <r>
      <t>W</t>
    </r>
    <r>
      <rPr>
        <vertAlign val="subscript"/>
        <sz val="11"/>
        <color theme="1"/>
        <rFont val="Calibri"/>
        <family val="2"/>
        <scheme val="minor"/>
      </rPr>
      <t>i</t>
    </r>
  </si>
  <si>
    <r>
      <t>h</t>
    </r>
    <r>
      <rPr>
        <vertAlign val="subscript"/>
        <sz val="11"/>
        <color theme="1"/>
        <rFont val="Calibri"/>
        <family val="2"/>
        <scheme val="minor"/>
      </rPr>
      <t>i</t>
    </r>
  </si>
  <si>
    <r>
      <t>h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k</t>
    </r>
  </si>
  <si>
    <r>
      <t>w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k</t>
    </r>
  </si>
  <si>
    <r>
      <t>C</t>
    </r>
    <r>
      <rPr>
        <vertAlign val="subscript"/>
        <sz val="11"/>
        <color theme="1"/>
        <rFont val="Calibri"/>
        <family val="2"/>
        <scheme val="minor"/>
      </rPr>
      <t>vx</t>
    </r>
  </si>
  <si>
    <r>
      <t>DL</t>
    </r>
    <r>
      <rPr>
        <vertAlign val="subscript"/>
        <sz val="11"/>
        <color theme="1"/>
        <rFont val="Calibri"/>
        <family val="2"/>
        <scheme val="minor"/>
      </rPr>
      <t>roof</t>
    </r>
  </si>
  <si>
    <t>Determine K</t>
  </si>
  <si>
    <t>Calculate Distribution Coefficients</t>
  </si>
  <si>
    <t xml:space="preserve">Braced </t>
  </si>
  <si>
    <t>x</t>
  </si>
  <si>
    <r>
      <t>h</t>
    </r>
    <r>
      <rPr>
        <vertAlign val="subscript"/>
        <sz val="11"/>
        <color theme="1"/>
        <rFont val="Calibri"/>
        <family val="2"/>
        <scheme val="minor"/>
      </rPr>
      <t>n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</si>
  <si>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</si>
  <si>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t>Table 12.8-2</t>
  </si>
  <si>
    <t>Eq 12.8-7</t>
  </si>
  <si>
    <t>k</t>
  </si>
  <si>
    <t>Section 12.8.3</t>
  </si>
  <si>
    <t>Calculate Base Shear, V</t>
  </si>
  <si>
    <t>Vertical Distribution of Seismic Base Shear, V</t>
  </si>
  <si>
    <t>Find Distribution Coefficient, Eq 12.8-12</t>
  </si>
  <si>
    <t>References: ASCE 7-10</t>
  </si>
  <si>
    <t>Min Value</t>
  </si>
  <si>
    <t>Section 26.7.2</t>
  </si>
  <si>
    <t>Fig. 26.5-1A</t>
  </si>
  <si>
    <t>Fig. 28.6-1</t>
  </si>
  <si>
    <t>Section 26.8</t>
  </si>
  <si>
    <r>
      <t>Calculate weighted average for P</t>
    </r>
    <r>
      <rPr>
        <b/>
        <vertAlign val="subscript"/>
        <sz val="11"/>
        <color theme="1"/>
        <rFont val="Calibri"/>
        <family val="2"/>
        <scheme val="minor"/>
      </rPr>
      <t>s30</t>
    </r>
  </si>
  <si>
    <t xml:space="preserve">Section 1 </t>
  </si>
  <si>
    <r>
      <rPr>
        <sz val="11"/>
        <color theme="1"/>
        <rFont val="Symbol"/>
        <family val="1"/>
        <charset val="2"/>
      </rPr>
      <t>å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=0</t>
    </r>
  </si>
  <si>
    <r>
      <t>F</t>
    </r>
    <r>
      <rPr>
        <vertAlign val="subscript"/>
        <sz val="11"/>
        <color theme="1"/>
        <rFont val="Calibri"/>
        <family val="2"/>
        <scheme val="minor"/>
      </rPr>
      <t>r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</si>
  <si>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</si>
  <si>
    <t># of shear forces</t>
  </si>
  <si>
    <t>Story Height, H</t>
  </si>
  <si>
    <t>Bay Width, W</t>
  </si>
  <si>
    <t>Compute Shear Forces</t>
  </si>
  <si>
    <t>Compute moments at top of columns</t>
  </si>
  <si>
    <t>kip*ft</t>
  </si>
  <si>
    <t>Isolate Joints</t>
  </si>
  <si>
    <t>Joint J</t>
  </si>
  <si>
    <r>
      <t>M</t>
    </r>
    <r>
      <rPr>
        <vertAlign val="subscript"/>
        <sz val="11"/>
        <color theme="1"/>
        <rFont val="Calibri"/>
        <family val="2"/>
        <scheme val="minor"/>
      </rPr>
      <t>JG</t>
    </r>
  </si>
  <si>
    <r>
      <t>M</t>
    </r>
    <r>
      <rPr>
        <vertAlign val="subscript"/>
        <sz val="11"/>
        <color theme="1"/>
        <rFont val="Calibri"/>
        <family val="2"/>
        <scheme val="minor"/>
      </rPr>
      <t>KF</t>
    </r>
  </si>
  <si>
    <r>
      <t>M</t>
    </r>
    <r>
      <rPr>
        <vertAlign val="subscript"/>
        <sz val="11"/>
        <color theme="1"/>
        <rFont val="Calibri"/>
        <family val="2"/>
        <scheme val="minor"/>
      </rPr>
      <t>JK</t>
    </r>
  </si>
  <si>
    <r>
      <rPr>
        <sz val="11"/>
        <color theme="1"/>
        <rFont val="Symbol"/>
        <family val="1"/>
        <charset val="2"/>
      </rPr>
      <t>å</t>
    </r>
    <r>
      <rPr>
        <sz val="9.9"/>
        <color theme="1"/>
        <rFont val="Calibri"/>
        <family val="2"/>
      </rPr>
      <t>Fx=0</t>
    </r>
  </si>
  <si>
    <r>
      <t>F</t>
    </r>
    <r>
      <rPr>
        <vertAlign val="subscript"/>
        <sz val="11"/>
        <color theme="1"/>
        <rFont val="Calibri"/>
        <family val="2"/>
        <scheme val="minor"/>
      </rPr>
      <t>JK</t>
    </r>
  </si>
  <si>
    <r>
      <t>V</t>
    </r>
    <r>
      <rPr>
        <vertAlign val="subscript"/>
        <sz val="11"/>
        <color theme="1"/>
        <rFont val="Calibri"/>
        <family val="2"/>
        <scheme val="minor"/>
      </rPr>
      <t>J</t>
    </r>
  </si>
  <si>
    <t>Member J-K</t>
  </si>
  <si>
    <t>Joint K</t>
  </si>
  <si>
    <t>FKF</t>
  </si>
  <si>
    <t>FJG</t>
  </si>
  <si>
    <t>T</t>
  </si>
  <si>
    <r>
      <rPr>
        <sz val="11"/>
        <color theme="1"/>
        <rFont val="Symbol"/>
        <family val="1"/>
        <charset val="2"/>
      </rPr>
      <t>å</t>
    </r>
    <r>
      <rPr>
        <sz val="9.9"/>
        <color theme="1"/>
        <rFont val="Calibri"/>
        <family val="2"/>
      </rPr>
      <t>Fy=0</t>
    </r>
  </si>
  <si>
    <r>
      <t>M</t>
    </r>
    <r>
      <rPr>
        <vertAlign val="subscript"/>
        <sz val="11"/>
        <color theme="1"/>
        <rFont val="Calibri"/>
        <family val="2"/>
        <scheme val="minor"/>
      </rPr>
      <t>KJ</t>
    </r>
  </si>
  <si>
    <r>
      <t>V</t>
    </r>
    <r>
      <rPr>
        <vertAlign val="subscript"/>
        <sz val="11"/>
        <color theme="1"/>
        <rFont val="Calibri"/>
        <family val="2"/>
        <scheme val="minor"/>
      </rPr>
      <t>K</t>
    </r>
  </si>
  <si>
    <r>
      <t>F</t>
    </r>
    <r>
      <rPr>
        <vertAlign val="subscript"/>
        <sz val="11"/>
        <color theme="1"/>
        <rFont val="Calibri"/>
        <family val="2"/>
        <scheme val="minor"/>
      </rPr>
      <t>KF</t>
    </r>
  </si>
  <si>
    <t>Section 2</t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</si>
  <si>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</si>
  <si>
    <t>(F1+FR)/2</t>
  </si>
  <si>
    <r>
      <t>M</t>
    </r>
    <r>
      <rPr>
        <vertAlign val="subscript"/>
        <sz val="11"/>
        <color theme="1"/>
        <rFont val="Calibri"/>
        <family val="2"/>
        <scheme val="minor"/>
      </rPr>
      <t>GJ</t>
    </r>
  </si>
  <si>
    <r>
      <t>M</t>
    </r>
    <r>
      <rPr>
        <vertAlign val="subscript"/>
        <sz val="11"/>
        <color theme="1"/>
        <rFont val="Calibri"/>
        <family val="2"/>
        <scheme val="minor"/>
      </rPr>
      <t>GB</t>
    </r>
  </si>
  <si>
    <t>V2*H/2</t>
  </si>
  <si>
    <t>FGF</t>
  </si>
  <si>
    <t>BG</t>
  </si>
  <si>
    <t>(MJG)</t>
  </si>
  <si>
    <t>(FJG)</t>
  </si>
  <si>
    <r>
      <rPr>
        <sz val="11"/>
        <color theme="1"/>
        <rFont val="Symbol"/>
        <family val="1"/>
        <charset val="2"/>
      </rPr>
      <t>å</t>
    </r>
    <r>
      <rPr>
        <sz val="9.9"/>
        <color theme="1"/>
        <rFont val="Calibri"/>
        <family val="2"/>
      </rPr>
      <t>M</t>
    </r>
  </si>
  <si>
    <r>
      <rPr>
        <sz val="11"/>
        <color theme="1"/>
        <rFont val="Symbol"/>
        <family val="1"/>
        <charset val="2"/>
      </rPr>
      <t>å</t>
    </r>
    <r>
      <rPr>
        <sz val="9.9"/>
        <color theme="1"/>
        <rFont val="Calibri"/>
        <family val="2"/>
      </rPr>
      <t>M/W</t>
    </r>
  </si>
  <si>
    <t xml:space="preserve">T </t>
  </si>
  <si>
    <r>
      <t>M</t>
    </r>
    <r>
      <rPr>
        <vertAlign val="subscript"/>
        <sz val="11"/>
        <color theme="1"/>
        <rFont val="Calibri"/>
        <family val="2"/>
        <scheme val="minor"/>
      </rPr>
      <t>FC</t>
    </r>
  </si>
  <si>
    <r>
      <t>M</t>
    </r>
    <r>
      <rPr>
        <vertAlign val="subscript"/>
        <sz val="11"/>
        <color theme="1"/>
        <rFont val="Calibri"/>
        <family val="2"/>
        <scheme val="minor"/>
      </rPr>
      <t>FK</t>
    </r>
  </si>
  <si>
    <t>MKF</t>
  </si>
  <si>
    <t>Summary</t>
  </si>
  <si>
    <t>Columns</t>
  </si>
  <si>
    <t>GJ</t>
  </si>
  <si>
    <t>CF</t>
  </si>
  <si>
    <t>KF</t>
  </si>
  <si>
    <t>M</t>
  </si>
  <si>
    <t>P</t>
  </si>
  <si>
    <t>Beams</t>
  </si>
  <si>
    <t>JK</t>
  </si>
  <si>
    <t>GF</t>
  </si>
  <si>
    <t>Joint B</t>
  </si>
  <si>
    <t>(Fr+F1)/2</t>
  </si>
  <si>
    <t>Reactions</t>
  </si>
  <si>
    <t>UP</t>
  </si>
  <si>
    <t>DOWN</t>
  </si>
  <si>
    <t>Joint C</t>
  </si>
  <si>
    <t>Joint G</t>
  </si>
  <si>
    <t>Joint F</t>
  </si>
  <si>
    <r>
      <rPr>
        <sz val="11"/>
        <color theme="1"/>
        <rFont val="Symbol"/>
        <family val="1"/>
        <charset val="2"/>
      </rPr>
      <t>å</t>
    </r>
    <r>
      <rPr>
        <sz val="9.9"/>
        <color theme="1"/>
        <rFont val="Calibri"/>
        <family val="2"/>
      </rPr>
      <t>M</t>
    </r>
    <r>
      <rPr>
        <vertAlign val="subscript"/>
        <sz val="9.9"/>
        <color theme="1"/>
        <rFont val="Calibri"/>
        <family val="2"/>
      </rPr>
      <t>F</t>
    </r>
    <r>
      <rPr>
        <sz val="9.9"/>
        <color theme="1"/>
        <rFont val="Calibri"/>
        <family val="2"/>
      </rPr>
      <t>=0</t>
    </r>
  </si>
  <si>
    <t>3 unknowns</t>
  </si>
  <si>
    <t>BF</t>
  </si>
  <si>
    <t>CG</t>
  </si>
  <si>
    <t>GK</t>
  </si>
  <si>
    <t>FJ</t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</si>
  <si>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</si>
  <si>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scheme val="minor"/>
      </rPr>
      <t>C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</si>
  <si>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</si>
  <si>
    <r>
      <t>F</t>
    </r>
    <r>
      <rPr>
        <vertAlign val="subscript"/>
        <sz val="11"/>
        <color theme="1"/>
        <rFont val="Calibri"/>
        <family val="2"/>
        <scheme val="minor"/>
      </rPr>
      <t>BFy</t>
    </r>
  </si>
  <si>
    <r>
      <t>F</t>
    </r>
    <r>
      <rPr>
        <vertAlign val="subscript"/>
        <sz val="11"/>
        <color theme="1"/>
        <rFont val="Calibri"/>
        <family val="2"/>
        <scheme val="minor"/>
      </rPr>
      <t>BF</t>
    </r>
  </si>
  <si>
    <r>
      <t>F</t>
    </r>
    <r>
      <rPr>
        <vertAlign val="subscript"/>
        <sz val="11"/>
        <color theme="1"/>
        <rFont val="Calibri"/>
        <family val="2"/>
        <scheme val="minor"/>
      </rPr>
      <t>BG</t>
    </r>
  </si>
  <si>
    <r>
      <t>F</t>
    </r>
    <r>
      <rPr>
        <vertAlign val="subscript"/>
        <sz val="11"/>
        <color theme="1"/>
        <rFont val="Calibri"/>
        <family val="2"/>
        <scheme val="minor"/>
      </rPr>
      <t>GCy</t>
    </r>
  </si>
  <si>
    <r>
      <t>F</t>
    </r>
    <r>
      <rPr>
        <vertAlign val="subscript"/>
        <sz val="11"/>
        <color theme="1"/>
        <rFont val="Calibri"/>
        <family val="2"/>
        <scheme val="minor"/>
      </rPr>
      <t>GC</t>
    </r>
  </si>
  <si>
    <r>
      <t>F</t>
    </r>
    <r>
      <rPr>
        <vertAlign val="subscript"/>
        <sz val="11"/>
        <color theme="1"/>
        <rFont val="Calibri"/>
        <family val="2"/>
        <scheme val="minor"/>
      </rPr>
      <t>FC</t>
    </r>
  </si>
  <si>
    <r>
      <t>F</t>
    </r>
    <r>
      <rPr>
        <vertAlign val="subscript"/>
        <sz val="11"/>
        <color theme="1"/>
        <rFont val="Calibri"/>
        <family val="2"/>
        <scheme val="minor"/>
      </rPr>
      <t>GJ</t>
    </r>
  </si>
  <si>
    <r>
      <t>F</t>
    </r>
    <r>
      <rPr>
        <vertAlign val="subscript"/>
        <sz val="11"/>
        <color theme="1"/>
        <rFont val="Calibri"/>
        <family val="2"/>
        <scheme val="minor"/>
      </rPr>
      <t>GK</t>
    </r>
  </si>
  <si>
    <r>
      <t>F</t>
    </r>
    <r>
      <rPr>
        <vertAlign val="subscript"/>
        <sz val="11"/>
        <color theme="1"/>
        <rFont val="Calibri"/>
        <family val="2"/>
        <scheme val="minor"/>
      </rPr>
      <t>GF</t>
    </r>
  </si>
  <si>
    <r>
      <t>F</t>
    </r>
    <r>
      <rPr>
        <vertAlign val="subscript"/>
        <sz val="11"/>
        <color theme="1"/>
        <rFont val="Calibri"/>
        <family val="2"/>
        <scheme val="minor"/>
      </rPr>
      <t>FK</t>
    </r>
  </si>
  <si>
    <r>
      <t>F</t>
    </r>
    <r>
      <rPr>
        <vertAlign val="subscript"/>
        <sz val="11"/>
        <color theme="1"/>
        <rFont val="Calibri"/>
        <family val="2"/>
        <scheme val="minor"/>
      </rPr>
      <t>FJ</t>
    </r>
  </si>
  <si>
    <r>
      <t>F</t>
    </r>
    <r>
      <rPr>
        <vertAlign val="subscript"/>
        <sz val="11"/>
        <color theme="1"/>
        <rFont val="Calibri"/>
        <family val="2"/>
        <scheme val="minor"/>
      </rPr>
      <t>JG</t>
    </r>
  </si>
  <si>
    <t>Member G-F</t>
  </si>
  <si>
    <r>
      <t>M</t>
    </r>
    <r>
      <rPr>
        <vertAlign val="subscript"/>
        <sz val="11"/>
        <color theme="1"/>
        <rFont val="Calibri"/>
        <family val="2"/>
        <scheme val="minor"/>
      </rPr>
      <t>GF</t>
    </r>
  </si>
  <si>
    <r>
      <t>V</t>
    </r>
    <r>
      <rPr>
        <vertAlign val="subscript"/>
        <sz val="11"/>
        <color theme="1"/>
        <rFont val="Calibri"/>
        <family val="2"/>
        <scheme val="minor"/>
      </rPr>
      <t>G</t>
    </r>
  </si>
  <si>
    <r>
      <t>F</t>
    </r>
    <r>
      <rPr>
        <vertAlign val="subscript"/>
        <sz val="11"/>
        <color theme="1"/>
        <rFont val="Calibri"/>
        <family val="2"/>
        <scheme val="minor"/>
      </rPr>
      <t>GB</t>
    </r>
  </si>
  <si>
    <r>
      <t>F</t>
    </r>
    <r>
      <rPr>
        <vertAlign val="subscript"/>
        <sz val="11"/>
        <color theme="1"/>
        <rFont val="Calibri"/>
        <family val="2"/>
        <scheme val="minor"/>
      </rPr>
      <t>FG</t>
    </r>
  </si>
  <si>
    <r>
      <t>M</t>
    </r>
    <r>
      <rPr>
        <vertAlign val="subscript"/>
        <sz val="11"/>
        <color theme="1"/>
        <rFont val="Calibri"/>
        <family val="2"/>
        <scheme val="minor"/>
      </rPr>
      <t>FG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</si>
</sst>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.9"/>
      <color theme="1"/>
      <name val="Calibri"/>
      <family val="2"/>
    </font>
    <font>
      <sz val="11"/>
      <color theme="1"/>
      <name val="Calibri"/>
      <family val="2"/>
    </font>
    <font>
      <vertAlign val="subscript"/>
      <sz val="9.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1" fillId="0" borderId="0" xfId="0" applyFont="1"/>
    <xf numFmtId="0" fontId="0" fillId="2" borderId="0" xfId="0" applyFill="1" applyAlignment="1">
      <alignment horizontal="center"/>
    </xf>
    <xf numFmtId="2" fontId="0" fillId="0" borderId="0" xfId="0" applyNumberFormat="1"/>
    <xf numFmtId="0" fontId="4" fillId="0" borderId="0" xfId="0" applyFont="1" applyAlignment="1">
      <alignment horizontal="right"/>
    </xf>
    <xf numFmtId="164" fontId="0" fillId="2" borderId="0" xfId="0" applyNumberFormat="1" applyFill="1"/>
    <xf numFmtId="0" fontId="5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9" fontId="0" fillId="0" borderId="0" xfId="1" applyFont="1"/>
    <xf numFmtId="0" fontId="0" fillId="0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/>
    <xf numFmtId="0" fontId="5" fillId="0" borderId="0" xfId="0" applyFont="1" applyBorder="1" applyAlignment="1">
      <alignment horizontal="center"/>
    </xf>
    <xf numFmtId="2" fontId="0" fillId="3" borderId="0" xfId="0" applyNumberFormat="1" applyFill="1"/>
    <xf numFmtId="0" fontId="1" fillId="0" borderId="1" xfId="0" applyFont="1" applyBorder="1" applyAlignment="1"/>
    <xf numFmtId="0" fontId="0" fillId="0" borderId="1" xfId="0" applyBorder="1"/>
    <xf numFmtId="0" fontId="9" fillId="0" borderId="0" xfId="0" applyFont="1"/>
    <xf numFmtId="0" fontId="0" fillId="0" borderId="0" xfId="0" applyNumberFormat="1"/>
    <xf numFmtId="2" fontId="0" fillId="0" borderId="0" xfId="0" applyNumberFormat="1" applyFill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0" xfId="0" applyFont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Border="1"/>
    <xf numFmtId="0" fontId="0" fillId="0" borderId="5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2" fontId="0" fillId="0" borderId="1" xfId="0" applyNumberFormat="1" applyBorder="1"/>
    <xf numFmtId="0" fontId="0" fillId="0" borderId="10" xfId="0" applyBorder="1"/>
    <xf numFmtId="0" fontId="5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436564</xdr:colOff>
      <xdr:row>1</xdr:row>
      <xdr:rowOff>150813</xdr:rowOff>
    </xdr:from>
    <xdr:to>
      <xdr:col>4</xdr:col>
      <xdr:colOff>460375</xdr:colOff>
      <xdr:row>16</xdr:row>
      <xdr:rowOff>22179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564" y="150813"/>
          <a:ext cx="4095749" cy="27288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17</xdr:row>
      <xdr:rowOff>109539</xdr:rowOff>
    </xdr:from>
    <xdr:to>
      <xdr:col>5</xdr:col>
      <xdr:colOff>376238</xdr:colOff>
      <xdr:row>25</xdr:row>
      <xdr:rowOff>54517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3348039"/>
          <a:ext cx="5183982" cy="1468978"/>
        </a:xfrm>
        <a:prstGeom prst="rect">
          <a:avLst/>
        </a:prstGeom>
      </xdr:spPr>
    </xdr:pic>
    <xdr:clientData/>
  </xdr:twoCellAnchor>
  <xdr:twoCellAnchor editAs="oneCell">
    <xdr:from>
      <xdr:col>0</xdr:col>
      <xdr:colOff>1338262</xdr:colOff>
      <xdr:row>1</xdr:row>
      <xdr:rowOff>95250</xdr:rowOff>
    </xdr:from>
    <xdr:to>
      <xdr:col>4</xdr:col>
      <xdr:colOff>441853</xdr:colOff>
      <xdr:row>15</xdr:row>
      <xdr:rowOff>157116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8262" y="285750"/>
          <a:ext cx="4104216" cy="2728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557893</xdr:colOff>
      <xdr:row>2</xdr:row>
      <xdr:rowOff>12096</xdr:rowOff>
    </xdr:from>
    <xdr:to>
      <xdr:col>5</xdr:col>
      <xdr:colOff>287262</xdr:colOff>
      <xdr:row>12</xdr:row>
      <xdr:rowOff>2117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2328"/>
        <a:stretch/>
      </xdr:blipFill>
      <xdr:spPr>
        <a:xfrm>
          <a:off x="557893" y="393096"/>
          <a:ext cx="3539369" cy="1882321"/>
        </a:xfrm>
        <a:prstGeom prst="rect">
          <a:avLst/>
        </a:prstGeom>
      </xdr:spPr>
    </xdr:pic>
    <xdr:clientData/>
  </xdr:twoCellAnchor>
  <xdr:twoCellAnchor editAs="oneCell">
    <xdr:from>
      <xdr:col>0</xdr:col>
      <xdr:colOff>517072</xdr:colOff>
      <xdr:row>20</xdr:row>
      <xdr:rowOff>163288</xdr:rowOff>
    </xdr:from>
    <xdr:to>
      <xdr:col>5</xdr:col>
      <xdr:colOff>40822</xdr:colOff>
      <xdr:row>28</xdr:row>
      <xdr:rowOff>129478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072" y="3592288"/>
          <a:ext cx="3320143" cy="149019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635001</xdr:colOff>
      <xdr:row>47</xdr:row>
      <xdr:rowOff>63499</xdr:rowOff>
    </xdr:from>
    <xdr:to>
      <xdr:col>3</xdr:col>
      <xdr:colOff>444500</xdr:colOff>
      <xdr:row>57</xdr:row>
      <xdr:rowOff>73762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001" y="8847666"/>
          <a:ext cx="2391832" cy="1915264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698501</xdr:colOff>
      <xdr:row>65</xdr:row>
      <xdr:rowOff>84668</xdr:rowOff>
    </xdr:from>
    <xdr:to>
      <xdr:col>5</xdr:col>
      <xdr:colOff>158751</xdr:colOff>
      <xdr:row>76</xdr:row>
      <xdr:rowOff>354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8501" y="12509501"/>
          <a:ext cx="3270250" cy="1998486"/>
        </a:xfrm>
        <a:prstGeom prst="rect">
          <a:avLst/>
        </a:prstGeom>
      </xdr:spPr>
    </xdr:pic>
    <xdr:clientData/>
  </xdr:twoCellAnchor>
  <xdr:twoCellAnchor editAs="oneCell">
    <xdr:from>
      <xdr:col>0</xdr:col>
      <xdr:colOff>370417</xdr:colOff>
      <xdr:row>80</xdr:row>
      <xdr:rowOff>63501</xdr:rowOff>
    </xdr:from>
    <xdr:to>
      <xdr:col>2</xdr:col>
      <xdr:colOff>447505</xdr:colOff>
      <xdr:row>91</xdr:row>
      <xdr:rowOff>148167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0417" y="15769168"/>
          <a:ext cx="2045588" cy="218016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285751</xdr:colOff>
      <xdr:row>47</xdr:row>
      <xdr:rowOff>74084</xdr:rowOff>
    </xdr:from>
    <xdr:to>
      <xdr:col>11</xdr:col>
      <xdr:colOff>95250</xdr:colOff>
      <xdr:row>55</xdr:row>
      <xdr:rowOff>79338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81918" y="9239251"/>
          <a:ext cx="4106332" cy="1529255"/>
        </a:xfrm>
        <a:prstGeom prst="rect">
          <a:avLst/>
        </a:prstGeom>
      </xdr:spPr>
    </xdr:pic>
    <xdr:clientData/>
  </xdr:twoCellAnchor>
  <xdr:twoCellAnchor editAs="oneCell">
    <xdr:from>
      <xdr:col>3</xdr:col>
      <xdr:colOff>306918</xdr:colOff>
      <xdr:row>81</xdr:row>
      <xdr:rowOff>31749</xdr:rowOff>
    </xdr:from>
    <xdr:to>
      <xdr:col>8</xdr:col>
      <xdr:colOff>474133</xdr:colOff>
      <xdr:row>89</xdr:row>
      <xdr:rowOff>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23118" y="15525749"/>
          <a:ext cx="3215215" cy="1458384"/>
        </a:xfrm>
        <a:prstGeom prst="rect">
          <a:avLst/>
        </a:prstGeom>
      </xdr:spPr>
    </xdr:pic>
    <xdr:clientData/>
  </xdr:twoCellAnchor>
  <xdr:twoCellAnchor editAs="oneCell">
    <xdr:from>
      <xdr:col>9</xdr:col>
      <xdr:colOff>205316</xdr:colOff>
      <xdr:row>81</xdr:row>
      <xdr:rowOff>35985</xdr:rowOff>
    </xdr:from>
    <xdr:to>
      <xdr:col>11</xdr:col>
      <xdr:colOff>501650</xdr:colOff>
      <xdr:row>90</xdr:row>
      <xdr:rowOff>26435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9116" y="15529985"/>
          <a:ext cx="1515534" cy="1666850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47</xdr:row>
      <xdr:rowOff>74082</xdr:rowOff>
    </xdr:from>
    <xdr:to>
      <xdr:col>15</xdr:col>
      <xdr:colOff>402167</xdr:colOff>
      <xdr:row>55</xdr:row>
      <xdr:rowOff>67985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64500" y="9239249"/>
          <a:ext cx="2286000" cy="15179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557893</xdr:colOff>
      <xdr:row>2</xdr:row>
      <xdr:rowOff>12096</xdr:rowOff>
    </xdr:from>
    <xdr:to>
      <xdr:col>5</xdr:col>
      <xdr:colOff>287262</xdr:colOff>
      <xdr:row>12</xdr:row>
      <xdr:rowOff>2117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2328"/>
        <a:stretch/>
      </xdr:blipFill>
      <xdr:spPr>
        <a:xfrm>
          <a:off x="557893" y="377856"/>
          <a:ext cx="3562229" cy="1818821"/>
        </a:xfrm>
        <a:prstGeom prst="rect">
          <a:avLst/>
        </a:prstGeom>
      </xdr:spPr>
    </xdr:pic>
    <xdr:clientData/>
  </xdr:twoCellAnchor>
  <xdr:twoCellAnchor editAs="oneCell">
    <xdr:from>
      <xdr:col>0</xdr:col>
      <xdr:colOff>517072</xdr:colOff>
      <xdr:row>20</xdr:row>
      <xdr:rowOff>163288</xdr:rowOff>
    </xdr:from>
    <xdr:to>
      <xdr:col>5</xdr:col>
      <xdr:colOff>40822</xdr:colOff>
      <xdr:row>28</xdr:row>
      <xdr:rowOff>129478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072" y="3866608"/>
          <a:ext cx="3356610" cy="142923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635001</xdr:colOff>
      <xdr:row>47</xdr:row>
      <xdr:rowOff>63499</xdr:rowOff>
    </xdr:from>
    <xdr:to>
      <xdr:col>3</xdr:col>
      <xdr:colOff>444500</xdr:colOff>
      <xdr:row>57</xdr:row>
      <xdr:rowOff>73762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001" y="8963659"/>
          <a:ext cx="2423159" cy="1846683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698501</xdr:colOff>
      <xdr:row>65</xdr:row>
      <xdr:rowOff>84668</xdr:rowOff>
    </xdr:from>
    <xdr:to>
      <xdr:col>5</xdr:col>
      <xdr:colOff>158751</xdr:colOff>
      <xdr:row>76</xdr:row>
      <xdr:rowOff>354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8501" y="12429068"/>
          <a:ext cx="3293110" cy="1927366"/>
        </a:xfrm>
        <a:prstGeom prst="rect">
          <a:avLst/>
        </a:prstGeom>
      </xdr:spPr>
    </xdr:pic>
    <xdr:clientData/>
  </xdr:twoCellAnchor>
  <xdr:twoCellAnchor editAs="oneCell">
    <xdr:from>
      <xdr:col>0</xdr:col>
      <xdr:colOff>370417</xdr:colOff>
      <xdr:row>80</xdr:row>
      <xdr:rowOff>63501</xdr:rowOff>
    </xdr:from>
    <xdr:to>
      <xdr:col>2</xdr:col>
      <xdr:colOff>447505</xdr:colOff>
      <xdr:row>91</xdr:row>
      <xdr:rowOff>148167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0417" y="15151101"/>
          <a:ext cx="2081148" cy="209634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285751</xdr:colOff>
      <xdr:row>47</xdr:row>
      <xdr:rowOff>74084</xdr:rowOff>
    </xdr:from>
    <xdr:to>
      <xdr:col>11</xdr:col>
      <xdr:colOff>95250</xdr:colOff>
      <xdr:row>55</xdr:row>
      <xdr:rowOff>79338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09011" y="8974244"/>
          <a:ext cx="4076699" cy="1468294"/>
        </a:xfrm>
        <a:prstGeom prst="rect">
          <a:avLst/>
        </a:prstGeom>
      </xdr:spPr>
    </xdr:pic>
    <xdr:clientData/>
  </xdr:twoCellAnchor>
  <xdr:twoCellAnchor editAs="oneCell">
    <xdr:from>
      <xdr:col>3</xdr:col>
      <xdr:colOff>306918</xdr:colOff>
      <xdr:row>81</xdr:row>
      <xdr:rowOff>31749</xdr:rowOff>
    </xdr:from>
    <xdr:to>
      <xdr:col>8</xdr:col>
      <xdr:colOff>474133</xdr:colOff>
      <xdr:row>89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20578" y="15302229"/>
          <a:ext cx="3215215" cy="1431291"/>
        </a:xfrm>
        <a:prstGeom prst="rect">
          <a:avLst/>
        </a:prstGeom>
      </xdr:spPr>
    </xdr:pic>
    <xdr:clientData/>
  </xdr:twoCellAnchor>
  <xdr:twoCellAnchor editAs="oneCell">
    <xdr:from>
      <xdr:col>9</xdr:col>
      <xdr:colOff>205316</xdr:colOff>
      <xdr:row>81</xdr:row>
      <xdr:rowOff>35985</xdr:rowOff>
    </xdr:from>
    <xdr:to>
      <xdr:col>11</xdr:col>
      <xdr:colOff>501650</xdr:colOff>
      <xdr:row>90</xdr:row>
      <xdr:rowOff>26435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6576" y="15306465"/>
          <a:ext cx="1515534" cy="1636370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47</xdr:row>
      <xdr:rowOff>74082</xdr:rowOff>
    </xdr:from>
    <xdr:to>
      <xdr:col>15</xdr:col>
      <xdr:colOff>402167</xdr:colOff>
      <xdr:row>55</xdr:row>
      <xdr:rowOff>67985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61960" y="8974242"/>
          <a:ext cx="2269067" cy="14569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133350</xdr:rowOff>
    </xdr:from>
    <xdr:to>
      <xdr:col>4</xdr:col>
      <xdr:colOff>383022</xdr:colOff>
      <xdr:row>10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133350"/>
          <a:ext cx="2672832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22</xdr:row>
      <xdr:rowOff>95250</xdr:rowOff>
    </xdr:from>
    <xdr:to>
      <xdr:col>2</xdr:col>
      <xdr:colOff>472216</xdr:colOff>
      <xdr:row>30</xdr:row>
      <xdr:rowOff>171250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4286250"/>
          <a:ext cx="1790476" cy="16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22</xdr:row>
      <xdr:rowOff>114300</xdr:rowOff>
    </xdr:from>
    <xdr:to>
      <xdr:col>9</xdr:col>
      <xdr:colOff>533124</xdr:colOff>
      <xdr:row>31</xdr:row>
      <xdr:rowOff>9324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0" y="4305300"/>
          <a:ext cx="2209524" cy="1609524"/>
        </a:xfrm>
        <a:prstGeom prst="rect">
          <a:avLst/>
        </a:prstGeom>
      </xdr:spPr>
    </xdr:pic>
    <xdr:clientData/>
  </xdr:twoCellAnchor>
  <xdr:twoCellAnchor>
    <xdr:from>
      <xdr:col>0</xdr:col>
      <xdr:colOff>388620</xdr:colOff>
      <xdr:row>43</xdr:row>
      <xdr:rowOff>83820</xdr:rowOff>
    </xdr:from>
    <xdr:to>
      <xdr:col>1</xdr:col>
      <xdr:colOff>563880</xdr:colOff>
      <xdr:row>43</xdr:row>
      <xdr:rowOff>83820</xdr:rowOff>
    </xdr:to>
    <xdr:cxnSp macro="">
      <xdr:nvCxnSpPr>
        <xdr:cNvPr id="7" name="Straight Arrow Connector 6"/>
        <xdr:cNvCxnSpPr/>
      </xdr:nvCxnSpPr>
      <xdr:spPr>
        <a:xfrm>
          <a:off x="388620" y="8107680"/>
          <a:ext cx="107442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43</xdr:row>
      <xdr:rowOff>76200</xdr:rowOff>
    </xdr:from>
    <xdr:to>
      <xdr:col>2</xdr:col>
      <xdr:colOff>7620</xdr:colOff>
      <xdr:row>47</xdr:row>
      <xdr:rowOff>160020</xdr:rowOff>
    </xdr:to>
    <xdr:cxnSp macro="">
      <xdr:nvCxnSpPr>
        <xdr:cNvPr id="9" name="Straight Arrow Connector 8"/>
        <xdr:cNvCxnSpPr/>
      </xdr:nvCxnSpPr>
      <xdr:spPr>
        <a:xfrm>
          <a:off x="1516380" y="8100060"/>
          <a:ext cx="0" cy="8153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43</xdr:row>
      <xdr:rowOff>68580</xdr:rowOff>
    </xdr:from>
    <xdr:to>
      <xdr:col>3</xdr:col>
      <xdr:colOff>426720</xdr:colOff>
      <xdr:row>43</xdr:row>
      <xdr:rowOff>76200</xdr:rowOff>
    </xdr:to>
    <xdr:cxnSp macro="">
      <xdr:nvCxnSpPr>
        <xdr:cNvPr id="11" name="Straight Arrow Connector 10"/>
        <xdr:cNvCxnSpPr/>
      </xdr:nvCxnSpPr>
      <xdr:spPr>
        <a:xfrm flipH="1">
          <a:off x="1554480" y="8092440"/>
          <a:ext cx="990600" cy="762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41</xdr:row>
      <xdr:rowOff>15240</xdr:rowOff>
    </xdr:from>
    <xdr:to>
      <xdr:col>3</xdr:col>
      <xdr:colOff>312420</xdr:colOff>
      <xdr:row>43</xdr:row>
      <xdr:rowOff>45720</xdr:rowOff>
    </xdr:to>
    <xdr:cxnSp macro="">
      <xdr:nvCxnSpPr>
        <xdr:cNvPr id="13" name="Straight Arrow Connector 12"/>
        <xdr:cNvCxnSpPr/>
      </xdr:nvCxnSpPr>
      <xdr:spPr>
        <a:xfrm flipH="1">
          <a:off x="1539240" y="7673340"/>
          <a:ext cx="891540" cy="3962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43</xdr:row>
      <xdr:rowOff>129540</xdr:rowOff>
    </xdr:from>
    <xdr:to>
      <xdr:col>3</xdr:col>
      <xdr:colOff>152400</xdr:colOff>
      <xdr:row>46</xdr:row>
      <xdr:rowOff>15240</xdr:rowOff>
    </xdr:to>
    <xdr:cxnSp macro="">
      <xdr:nvCxnSpPr>
        <xdr:cNvPr id="16" name="Straight Arrow Connector 15"/>
        <xdr:cNvCxnSpPr/>
      </xdr:nvCxnSpPr>
      <xdr:spPr>
        <a:xfrm flipH="1" flipV="1">
          <a:off x="1554480" y="8153400"/>
          <a:ext cx="716280" cy="4343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175260</xdr:rowOff>
    </xdr:from>
    <xdr:to>
      <xdr:col>2</xdr:col>
      <xdr:colOff>7620</xdr:colOff>
      <xdr:row>43</xdr:row>
      <xdr:rowOff>38100</xdr:rowOff>
    </xdr:to>
    <xdr:cxnSp macro="">
      <xdr:nvCxnSpPr>
        <xdr:cNvPr id="19" name="Straight Arrow Connector 18"/>
        <xdr:cNvCxnSpPr/>
      </xdr:nvCxnSpPr>
      <xdr:spPr>
        <a:xfrm flipV="1">
          <a:off x="1508760" y="7284720"/>
          <a:ext cx="7620" cy="7772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320040</xdr:colOff>
      <xdr:row>41</xdr:row>
      <xdr:rowOff>175260</xdr:rowOff>
    </xdr:from>
    <xdr:to>
      <xdr:col>0</xdr:col>
      <xdr:colOff>792480</xdr:colOff>
      <xdr:row>44</xdr:row>
      <xdr:rowOff>106680</xdr:rowOff>
    </xdr:to>
    <xdr:sp macro="" textlink="">
      <xdr:nvSpPr>
        <xdr:cNvPr id="21" name="TextBox 20"/>
        <xdr:cNvSpPr txBox="1"/>
      </xdr:nvSpPr>
      <xdr:spPr>
        <a:xfrm>
          <a:off x="320040" y="783336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1</a:t>
          </a:r>
        </a:p>
      </xdr:txBody>
    </xdr:sp>
    <xdr:clientData/>
  </xdr:twoCellAnchor>
  <xdr:twoCellAnchor>
    <xdr:from>
      <xdr:col>2</xdr:col>
      <xdr:colOff>99060</xdr:colOff>
      <xdr:row>37</xdr:row>
      <xdr:rowOff>182880</xdr:rowOff>
    </xdr:from>
    <xdr:to>
      <xdr:col>2</xdr:col>
      <xdr:colOff>571500</xdr:colOff>
      <xdr:row>40</xdr:row>
      <xdr:rowOff>106680</xdr:rowOff>
    </xdr:to>
    <xdr:sp macro="" textlink="">
      <xdr:nvSpPr>
        <xdr:cNvPr id="22" name="TextBox 21"/>
        <xdr:cNvSpPr txBox="1"/>
      </xdr:nvSpPr>
      <xdr:spPr>
        <a:xfrm>
          <a:off x="1607820" y="710184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GJ</a:t>
          </a:r>
        </a:p>
      </xdr:txBody>
    </xdr:sp>
    <xdr:clientData/>
  </xdr:twoCellAnchor>
  <xdr:twoCellAnchor>
    <xdr:from>
      <xdr:col>3</xdr:col>
      <xdr:colOff>182880</xdr:colOff>
      <xdr:row>39</xdr:row>
      <xdr:rowOff>160020</xdr:rowOff>
    </xdr:from>
    <xdr:to>
      <xdr:col>4</xdr:col>
      <xdr:colOff>45720</xdr:colOff>
      <xdr:row>42</xdr:row>
      <xdr:rowOff>91440</xdr:rowOff>
    </xdr:to>
    <xdr:sp macro="" textlink="">
      <xdr:nvSpPr>
        <xdr:cNvPr id="24" name="TextBox 23"/>
        <xdr:cNvSpPr txBox="1"/>
      </xdr:nvSpPr>
      <xdr:spPr>
        <a:xfrm>
          <a:off x="2301240" y="745236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GK</a:t>
          </a:r>
        </a:p>
      </xdr:txBody>
    </xdr:sp>
    <xdr:clientData/>
  </xdr:twoCellAnchor>
  <xdr:twoCellAnchor>
    <xdr:from>
      <xdr:col>3</xdr:col>
      <xdr:colOff>381000</xdr:colOff>
      <xdr:row>42</xdr:row>
      <xdr:rowOff>60960</xdr:rowOff>
    </xdr:from>
    <xdr:to>
      <xdr:col>4</xdr:col>
      <xdr:colOff>243840</xdr:colOff>
      <xdr:row>44</xdr:row>
      <xdr:rowOff>175260</xdr:rowOff>
    </xdr:to>
    <xdr:sp macro="" textlink="">
      <xdr:nvSpPr>
        <xdr:cNvPr id="25" name="TextBox 24"/>
        <xdr:cNvSpPr txBox="1"/>
      </xdr:nvSpPr>
      <xdr:spPr>
        <a:xfrm>
          <a:off x="2499360" y="790194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GF</a:t>
          </a:r>
        </a:p>
      </xdr:txBody>
    </xdr:sp>
    <xdr:clientData/>
  </xdr:twoCellAnchor>
  <xdr:twoCellAnchor>
    <xdr:from>
      <xdr:col>3</xdr:col>
      <xdr:colOff>22860</xdr:colOff>
      <xdr:row>44</xdr:row>
      <xdr:rowOff>137160</xdr:rowOff>
    </xdr:from>
    <xdr:to>
      <xdr:col>3</xdr:col>
      <xdr:colOff>495300</xdr:colOff>
      <xdr:row>47</xdr:row>
      <xdr:rowOff>68580</xdr:rowOff>
    </xdr:to>
    <xdr:sp macro="" textlink="">
      <xdr:nvSpPr>
        <xdr:cNvPr id="26" name="TextBox 25"/>
        <xdr:cNvSpPr txBox="1"/>
      </xdr:nvSpPr>
      <xdr:spPr>
        <a:xfrm>
          <a:off x="2141220" y="834390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GC</a:t>
          </a:r>
        </a:p>
      </xdr:txBody>
    </xdr:sp>
    <xdr:clientData/>
  </xdr:twoCellAnchor>
  <xdr:twoCellAnchor>
    <xdr:from>
      <xdr:col>2</xdr:col>
      <xdr:colOff>15240</xdr:colOff>
      <xdr:row>46</xdr:row>
      <xdr:rowOff>83820</xdr:rowOff>
    </xdr:from>
    <xdr:to>
      <xdr:col>2</xdr:col>
      <xdr:colOff>487680</xdr:colOff>
      <xdr:row>49</xdr:row>
      <xdr:rowOff>15240</xdr:rowOff>
    </xdr:to>
    <xdr:sp macro="" textlink="">
      <xdr:nvSpPr>
        <xdr:cNvPr id="27" name="TextBox 26"/>
        <xdr:cNvSpPr txBox="1"/>
      </xdr:nvSpPr>
      <xdr:spPr>
        <a:xfrm>
          <a:off x="1524000" y="865632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BG</a:t>
          </a:r>
        </a:p>
      </xdr:txBody>
    </xdr:sp>
    <xdr:clientData/>
  </xdr:twoCellAnchor>
  <xdr:twoCellAnchor>
    <xdr:from>
      <xdr:col>6</xdr:col>
      <xdr:colOff>426720</xdr:colOff>
      <xdr:row>43</xdr:row>
      <xdr:rowOff>106680</xdr:rowOff>
    </xdr:from>
    <xdr:to>
      <xdr:col>8</xdr:col>
      <xdr:colOff>106680</xdr:colOff>
      <xdr:row>43</xdr:row>
      <xdr:rowOff>114300</xdr:rowOff>
    </xdr:to>
    <xdr:cxnSp macro="">
      <xdr:nvCxnSpPr>
        <xdr:cNvPr id="30" name="Straight Arrow Connector 29"/>
        <xdr:cNvCxnSpPr/>
      </xdr:nvCxnSpPr>
      <xdr:spPr>
        <a:xfrm flipV="1">
          <a:off x="4373880" y="8130540"/>
          <a:ext cx="899160" cy="762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</xdr:colOff>
      <xdr:row>40</xdr:row>
      <xdr:rowOff>121920</xdr:rowOff>
    </xdr:from>
    <xdr:to>
      <xdr:col>8</xdr:col>
      <xdr:colOff>68580</xdr:colOff>
      <xdr:row>43</xdr:row>
      <xdr:rowOff>15240</xdr:rowOff>
    </xdr:to>
    <xdr:cxnSp macro="">
      <xdr:nvCxnSpPr>
        <xdr:cNvPr id="32" name="Straight Arrow Connector 31"/>
        <xdr:cNvCxnSpPr/>
      </xdr:nvCxnSpPr>
      <xdr:spPr>
        <a:xfrm>
          <a:off x="4678680" y="7597140"/>
          <a:ext cx="556260" cy="44196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426720</xdr:colOff>
      <xdr:row>43</xdr:row>
      <xdr:rowOff>106680</xdr:rowOff>
    </xdr:from>
    <xdr:to>
      <xdr:col>8</xdr:col>
      <xdr:colOff>99060</xdr:colOff>
      <xdr:row>45</xdr:row>
      <xdr:rowOff>137160</xdr:rowOff>
    </xdr:to>
    <xdr:cxnSp macro="">
      <xdr:nvCxnSpPr>
        <xdr:cNvPr id="37" name="Straight Arrow Connector 36"/>
        <xdr:cNvCxnSpPr/>
      </xdr:nvCxnSpPr>
      <xdr:spPr>
        <a:xfrm flipH="1">
          <a:off x="4373880" y="8130540"/>
          <a:ext cx="891540" cy="3962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43</xdr:row>
      <xdr:rowOff>91440</xdr:rowOff>
    </xdr:from>
    <xdr:to>
      <xdr:col>8</xdr:col>
      <xdr:colOff>152400</xdr:colOff>
      <xdr:row>47</xdr:row>
      <xdr:rowOff>91440</xdr:rowOff>
    </xdr:to>
    <xdr:cxnSp macro="">
      <xdr:nvCxnSpPr>
        <xdr:cNvPr id="38" name="Straight Arrow Connector 37"/>
        <xdr:cNvCxnSpPr/>
      </xdr:nvCxnSpPr>
      <xdr:spPr>
        <a:xfrm flipV="1">
          <a:off x="5318760" y="8115300"/>
          <a:ext cx="0" cy="73152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40</xdr:row>
      <xdr:rowOff>7620</xdr:rowOff>
    </xdr:from>
    <xdr:to>
      <xdr:col>8</xdr:col>
      <xdr:colOff>160020</xdr:colOff>
      <xdr:row>43</xdr:row>
      <xdr:rowOff>83820</xdr:rowOff>
    </xdr:to>
    <xdr:cxnSp macro="">
      <xdr:nvCxnSpPr>
        <xdr:cNvPr id="41" name="Straight Arrow Connector 40"/>
        <xdr:cNvCxnSpPr/>
      </xdr:nvCxnSpPr>
      <xdr:spPr>
        <a:xfrm flipH="1">
          <a:off x="5311140" y="7482840"/>
          <a:ext cx="15240" cy="6248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579120</xdr:colOff>
      <xdr:row>38</xdr:row>
      <xdr:rowOff>76200</xdr:rowOff>
    </xdr:from>
    <xdr:to>
      <xdr:col>8</xdr:col>
      <xdr:colOff>441960</xdr:colOff>
      <xdr:row>41</xdr:row>
      <xdr:rowOff>7620</xdr:rowOff>
    </xdr:to>
    <xdr:sp macro="" textlink="">
      <xdr:nvSpPr>
        <xdr:cNvPr id="43" name="TextBox 42"/>
        <xdr:cNvSpPr txBox="1"/>
      </xdr:nvSpPr>
      <xdr:spPr>
        <a:xfrm>
          <a:off x="5135880" y="718566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KF</a:t>
          </a:r>
        </a:p>
      </xdr:txBody>
    </xdr:sp>
    <xdr:clientData/>
  </xdr:twoCellAnchor>
  <xdr:twoCellAnchor>
    <xdr:from>
      <xdr:col>6</xdr:col>
      <xdr:colOff>571500</xdr:colOff>
      <xdr:row>39</xdr:row>
      <xdr:rowOff>22860</xdr:rowOff>
    </xdr:from>
    <xdr:to>
      <xdr:col>7</xdr:col>
      <xdr:colOff>434340</xdr:colOff>
      <xdr:row>41</xdr:row>
      <xdr:rowOff>137160</xdr:rowOff>
    </xdr:to>
    <xdr:sp macro="" textlink="">
      <xdr:nvSpPr>
        <xdr:cNvPr id="44" name="TextBox 43"/>
        <xdr:cNvSpPr txBox="1"/>
      </xdr:nvSpPr>
      <xdr:spPr>
        <a:xfrm>
          <a:off x="4518660" y="731520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FJ</a:t>
          </a:r>
        </a:p>
      </xdr:txBody>
    </xdr:sp>
    <xdr:clientData/>
  </xdr:twoCellAnchor>
  <xdr:twoCellAnchor>
    <xdr:from>
      <xdr:col>6</xdr:col>
      <xdr:colOff>220980</xdr:colOff>
      <xdr:row>41</xdr:row>
      <xdr:rowOff>175260</xdr:rowOff>
    </xdr:from>
    <xdr:to>
      <xdr:col>7</xdr:col>
      <xdr:colOff>83820</xdr:colOff>
      <xdr:row>44</xdr:row>
      <xdr:rowOff>106680</xdr:rowOff>
    </xdr:to>
    <xdr:sp macro="" textlink="">
      <xdr:nvSpPr>
        <xdr:cNvPr id="45" name="TextBox 44"/>
        <xdr:cNvSpPr txBox="1"/>
      </xdr:nvSpPr>
      <xdr:spPr>
        <a:xfrm>
          <a:off x="4168140" y="783336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FG</a:t>
          </a:r>
        </a:p>
      </xdr:txBody>
    </xdr:sp>
    <xdr:clientData/>
  </xdr:twoCellAnchor>
  <xdr:twoCellAnchor>
    <xdr:from>
      <xdr:col>6</xdr:col>
      <xdr:colOff>571500</xdr:colOff>
      <xdr:row>45</xdr:row>
      <xdr:rowOff>7620</xdr:rowOff>
    </xdr:from>
    <xdr:to>
      <xdr:col>7</xdr:col>
      <xdr:colOff>434340</xdr:colOff>
      <xdr:row>47</xdr:row>
      <xdr:rowOff>121920</xdr:rowOff>
    </xdr:to>
    <xdr:sp macro="" textlink="">
      <xdr:nvSpPr>
        <xdr:cNvPr id="46" name="TextBox 45"/>
        <xdr:cNvSpPr txBox="1"/>
      </xdr:nvSpPr>
      <xdr:spPr>
        <a:xfrm>
          <a:off x="4518660" y="839724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BF</a:t>
          </a:r>
        </a:p>
      </xdr:txBody>
    </xdr:sp>
    <xdr:clientData/>
  </xdr:twoCellAnchor>
  <xdr:twoCellAnchor>
    <xdr:from>
      <xdr:col>7</xdr:col>
      <xdr:colOff>441960</xdr:colOff>
      <xdr:row>45</xdr:row>
      <xdr:rowOff>83820</xdr:rowOff>
    </xdr:from>
    <xdr:to>
      <xdr:col>8</xdr:col>
      <xdr:colOff>304800</xdr:colOff>
      <xdr:row>48</xdr:row>
      <xdr:rowOff>15240</xdr:rowOff>
    </xdr:to>
    <xdr:sp macro="" textlink="">
      <xdr:nvSpPr>
        <xdr:cNvPr id="47" name="TextBox 46"/>
        <xdr:cNvSpPr txBox="1"/>
      </xdr:nvSpPr>
      <xdr:spPr>
        <a:xfrm>
          <a:off x="4998720" y="847344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FC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133350</xdr:rowOff>
    </xdr:from>
    <xdr:to>
      <xdr:col>4</xdr:col>
      <xdr:colOff>383022</xdr:colOff>
      <xdr:row>10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133350"/>
          <a:ext cx="2672832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22</xdr:row>
      <xdr:rowOff>95250</xdr:rowOff>
    </xdr:from>
    <xdr:to>
      <xdr:col>2</xdr:col>
      <xdr:colOff>472216</xdr:colOff>
      <xdr:row>30</xdr:row>
      <xdr:rowOff>171250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4210050"/>
          <a:ext cx="1790476" cy="153904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22</xdr:row>
      <xdr:rowOff>114300</xdr:rowOff>
    </xdr:from>
    <xdr:to>
      <xdr:col>9</xdr:col>
      <xdr:colOff>533124</xdr:colOff>
      <xdr:row>31</xdr:row>
      <xdr:rowOff>9324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99560" y="4229100"/>
          <a:ext cx="2209524" cy="1540944"/>
        </a:xfrm>
        <a:prstGeom prst="rect">
          <a:avLst/>
        </a:prstGeom>
      </xdr:spPr>
    </xdr:pic>
    <xdr:clientData/>
  </xdr:twoCellAnchor>
  <xdr:twoCellAnchor>
    <xdr:from>
      <xdr:col>0</xdr:col>
      <xdr:colOff>388620</xdr:colOff>
      <xdr:row>43</xdr:row>
      <xdr:rowOff>83820</xdr:rowOff>
    </xdr:from>
    <xdr:to>
      <xdr:col>1</xdr:col>
      <xdr:colOff>563880</xdr:colOff>
      <xdr:row>43</xdr:row>
      <xdr:rowOff>83820</xdr:rowOff>
    </xdr:to>
    <xdr:cxnSp macro="">
      <xdr:nvCxnSpPr>
        <xdr:cNvPr id="5" name="Straight Arrow Connector 4"/>
        <xdr:cNvCxnSpPr/>
      </xdr:nvCxnSpPr>
      <xdr:spPr>
        <a:xfrm>
          <a:off x="388620" y="8107680"/>
          <a:ext cx="107442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43</xdr:row>
      <xdr:rowOff>76200</xdr:rowOff>
    </xdr:from>
    <xdr:to>
      <xdr:col>2</xdr:col>
      <xdr:colOff>7620</xdr:colOff>
      <xdr:row>47</xdr:row>
      <xdr:rowOff>160020</xdr:rowOff>
    </xdr:to>
    <xdr:cxnSp macro="">
      <xdr:nvCxnSpPr>
        <xdr:cNvPr id="6" name="Straight Arrow Connector 5"/>
        <xdr:cNvCxnSpPr/>
      </xdr:nvCxnSpPr>
      <xdr:spPr>
        <a:xfrm>
          <a:off x="1516380" y="8100060"/>
          <a:ext cx="0" cy="8153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</xdr:colOff>
      <xdr:row>43</xdr:row>
      <xdr:rowOff>91440</xdr:rowOff>
    </xdr:from>
    <xdr:to>
      <xdr:col>3</xdr:col>
      <xdr:colOff>502920</xdr:colOff>
      <xdr:row>43</xdr:row>
      <xdr:rowOff>91440</xdr:rowOff>
    </xdr:to>
    <xdr:cxnSp macro="">
      <xdr:nvCxnSpPr>
        <xdr:cNvPr id="7" name="Straight Arrow Connector 6"/>
        <xdr:cNvCxnSpPr/>
      </xdr:nvCxnSpPr>
      <xdr:spPr>
        <a:xfrm>
          <a:off x="1592580" y="8115300"/>
          <a:ext cx="10287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41</xdr:row>
      <xdr:rowOff>15240</xdr:rowOff>
    </xdr:from>
    <xdr:to>
      <xdr:col>3</xdr:col>
      <xdr:colOff>312420</xdr:colOff>
      <xdr:row>43</xdr:row>
      <xdr:rowOff>45720</xdr:rowOff>
    </xdr:to>
    <xdr:cxnSp macro="">
      <xdr:nvCxnSpPr>
        <xdr:cNvPr id="8" name="Straight Arrow Connector 7"/>
        <xdr:cNvCxnSpPr/>
      </xdr:nvCxnSpPr>
      <xdr:spPr>
        <a:xfrm flipH="1">
          <a:off x="1539240" y="7673340"/>
          <a:ext cx="891540" cy="3962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43</xdr:row>
      <xdr:rowOff>129540</xdr:rowOff>
    </xdr:from>
    <xdr:to>
      <xdr:col>3</xdr:col>
      <xdr:colOff>152400</xdr:colOff>
      <xdr:row>46</xdr:row>
      <xdr:rowOff>15240</xdr:rowOff>
    </xdr:to>
    <xdr:cxnSp macro="">
      <xdr:nvCxnSpPr>
        <xdr:cNvPr id="9" name="Straight Arrow Connector 8"/>
        <xdr:cNvCxnSpPr/>
      </xdr:nvCxnSpPr>
      <xdr:spPr>
        <a:xfrm flipH="1" flipV="1">
          <a:off x="1554480" y="8153400"/>
          <a:ext cx="716280" cy="4343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175260</xdr:rowOff>
    </xdr:from>
    <xdr:to>
      <xdr:col>2</xdr:col>
      <xdr:colOff>7620</xdr:colOff>
      <xdr:row>43</xdr:row>
      <xdr:rowOff>38100</xdr:rowOff>
    </xdr:to>
    <xdr:cxnSp macro="">
      <xdr:nvCxnSpPr>
        <xdr:cNvPr id="10" name="Straight Arrow Connector 9"/>
        <xdr:cNvCxnSpPr/>
      </xdr:nvCxnSpPr>
      <xdr:spPr>
        <a:xfrm flipV="1">
          <a:off x="1508760" y="7284720"/>
          <a:ext cx="7620" cy="7772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320040</xdr:colOff>
      <xdr:row>41</xdr:row>
      <xdr:rowOff>175260</xdr:rowOff>
    </xdr:from>
    <xdr:to>
      <xdr:col>0</xdr:col>
      <xdr:colOff>792480</xdr:colOff>
      <xdr:row>44</xdr:row>
      <xdr:rowOff>106680</xdr:rowOff>
    </xdr:to>
    <xdr:sp macro="" textlink="">
      <xdr:nvSpPr>
        <xdr:cNvPr id="11" name="TextBox 10"/>
        <xdr:cNvSpPr txBox="1"/>
      </xdr:nvSpPr>
      <xdr:spPr>
        <a:xfrm>
          <a:off x="320040" y="783336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1</a:t>
          </a:r>
        </a:p>
      </xdr:txBody>
    </xdr:sp>
    <xdr:clientData/>
  </xdr:twoCellAnchor>
  <xdr:twoCellAnchor>
    <xdr:from>
      <xdr:col>2</xdr:col>
      <xdr:colOff>99060</xdr:colOff>
      <xdr:row>37</xdr:row>
      <xdr:rowOff>182880</xdr:rowOff>
    </xdr:from>
    <xdr:to>
      <xdr:col>2</xdr:col>
      <xdr:colOff>571500</xdr:colOff>
      <xdr:row>40</xdr:row>
      <xdr:rowOff>106680</xdr:rowOff>
    </xdr:to>
    <xdr:sp macro="" textlink="">
      <xdr:nvSpPr>
        <xdr:cNvPr id="12" name="TextBox 11"/>
        <xdr:cNvSpPr txBox="1"/>
      </xdr:nvSpPr>
      <xdr:spPr>
        <a:xfrm>
          <a:off x="1607820" y="710184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GJ</a:t>
          </a:r>
        </a:p>
      </xdr:txBody>
    </xdr:sp>
    <xdr:clientData/>
  </xdr:twoCellAnchor>
  <xdr:twoCellAnchor>
    <xdr:from>
      <xdr:col>3</xdr:col>
      <xdr:colOff>182880</xdr:colOff>
      <xdr:row>39</xdr:row>
      <xdr:rowOff>160020</xdr:rowOff>
    </xdr:from>
    <xdr:to>
      <xdr:col>4</xdr:col>
      <xdr:colOff>45720</xdr:colOff>
      <xdr:row>42</xdr:row>
      <xdr:rowOff>91440</xdr:rowOff>
    </xdr:to>
    <xdr:sp macro="" textlink="">
      <xdr:nvSpPr>
        <xdr:cNvPr id="13" name="TextBox 12"/>
        <xdr:cNvSpPr txBox="1"/>
      </xdr:nvSpPr>
      <xdr:spPr>
        <a:xfrm>
          <a:off x="2301240" y="745236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GK</a:t>
          </a:r>
        </a:p>
      </xdr:txBody>
    </xdr:sp>
    <xdr:clientData/>
  </xdr:twoCellAnchor>
  <xdr:twoCellAnchor>
    <xdr:from>
      <xdr:col>3</xdr:col>
      <xdr:colOff>381000</xdr:colOff>
      <xdr:row>42</xdr:row>
      <xdr:rowOff>60960</xdr:rowOff>
    </xdr:from>
    <xdr:to>
      <xdr:col>4</xdr:col>
      <xdr:colOff>243840</xdr:colOff>
      <xdr:row>44</xdr:row>
      <xdr:rowOff>175260</xdr:rowOff>
    </xdr:to>
    <xdr:sp macro="" textlink="">
      <xdr:nvSpPr>
        <xdr:cNvPr id="14" name="TextBox 13"/>
        <xdr:cNvSpPr txBox="1"/>
      </xdr:nvSpPr>
      <xdr:spPr>
        <a:xfrm>
          <a:off x="2499360" y="790194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GF</a:t>
          </a:r>
        </a:p>
      </xdr:txBody>
    </xdr:sp>
    <xdr:clientData/>
  </xdr:twoCellAnchor>
  <xdr:twoCellAnchor>
    <xdr:from>
      <xdr:col>3</xdr:col>
      <xdr:colOff>22860</xdr:colOff>
      <xdr:row>44</xdr:row>
      <xdr:rowOff>137160</xdr:rowOff>
    </xdr:from>
    <xdr:to>
      <xdr:col>3</xdr:col>
      <xdr:colOff>495300</xdr:colOff>
      <xdr:row>47</xdr:row>
      <xdr:rowOff>68580</xdr:rowOff>
    </xdr:to>
    <xdr:sp macro="" textlink="">
      <xdr:nvSpPr>
        <xdr:cNvPr id="15" name="TextBox 14"/>
        <xdr:cNvSpPr txBox="1"/>
      </xdr:nvSpPr>
      <xdr:spPr>
        <a:xfrm>
          <a:off x="2141220" y="834390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GC</a:t>
          </a:r>
        </a:p>
      </xdr:txBody>
    </xdr:sp>
    <xdr:clientData/>
  </xdr:twoCellAnchor>
  <xdr:twoCellAnchor>
    <xdr:from>
      <xdr:col>2</xdr:col>
      <xdr:colOff>15240</xdr:colOff>
      <xdr:row>46</xdr:row>
      <xdr:rowOff>83820</xdr:rowOff>
    </xdr:from>
    <xdr:to>
      <xdr:col>2</xdr:col>
      <xdr:colOff>487680</xdr:colOff>
      <xdr:row>49</xdr:row>
      <xdr:rowOff>15240</xdr:rowOff>
    </xdr:to>
    <xdr:sp macro="" textlink="">
      <xdr:nvSpPr>
        <xdr:cNvPr id="16" name="TextBox 15"/>
        <xdr:cNvSpPr txBox="1"/>
      </xdr:nvSpPr>
      <xdr:spPr>
        <a:xfrm>
          <a:off x="1524000" y="865632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BG</a:t>
          </a:r>
        </a:p>
      </xdr:txBody>
    </xdr:sp>
    <xdr:clientData/>
  </xdr:twoCellAnchor>
  <xdr:twoCellAnchor>
    <xdr:from>
      <xdr:col>6</xdr:col>
      <xdr:colOff>144780</xdr:colOff>
      <xdr:row>43</xdr:row>
      <xdr:rowOff>106680</xdr:rowOff>
    </xdr:from>
    <xdr:to>
      <xdr:col>8</xdr:col>
      <xdr:colOff>76200</xdr:colOff>
      <xdr:row>43</xdr:row>
      <xdr:rowOff>121920</xdr:rowOff>
    </xdr:to>
    <xdr:cxnSp macro="">
      <xdr:nvCxnSpPr>
        <xdr:cNvPr id="17" name="Straight Arrow Connector 16"/>
        <xdr:cNvCxnSpPr/>
      </xdr:nvCxnSpPr>
      <xdr:spPr>
        <a:xfrm flipH="1">
          <a:off x="4091940" y="8130540"/>
          <a:ext cx="1150620" cy="152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</xdr:colOff>
      <xdr:row>40</xdr:row>
      <xdr:rowOff>121920</xdr:rowOff>
    </xdr:from>
    <xdr:to>
      <xdr:col>8</xdr:col>
      <xdr:colOff>68580</xdr:colOff>
      <xdr:row>43</xdr:row>
      <xdr:rowOff>15240</xdr:rowOff>
    </xdr:to>
    <xdr:cxnSp macro="">
      <xdr:nvCxnSpPr>
        <xdr:cNvPr id="18" name="Straight Arrow Connector 17"/>
        <xdr:cNvCxnSpPr/>
      </xdr:nvCxnSpPr>
      <xdr:spPr>
        <a:xfrm>
          <a:off x="4678680" y="7597140"/>
          <a:ext cx="556260" cy="44196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426720</xdr:colOff>
      <xdr:row>43</xdr:row>
      <xdr:rowOff>152400</xdr:rowOff>
    </xdr:from>
    <xdr:to>
      <xdr:col>8</xdr:col>
      <xdr:colOff>83820</xdr:colOff>
      <xdr:row>45</xdr:row>
      <xdr:rowOff>137160</xdr:rowOff>
    </xdr:to>
    <xdr:cxnSp macro="">
      <xdr:nvCxnSpPr>
        <xdr:cNvPr id="19" name="Straight Arrow Connector 18"/>
        <xdr:cNvCxnSpPr/>
      </xdr:nvCxnSpPr>
      <xdr:spPr>
        <a:xfrm flipH="1">
          <a:off x="4373880" y="8176260"/>
          <a:ext cx="876300" cy="35052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43</xdr:row>
      <xdr:rowOff>91440</xdr:rowOff>
    </xdr:from>
    <xdr:to>
      <xdr:col>8</xdr:col>
      <xdr:colOff>152400</xdr:colOff>
      <xdr:row>47</xdr:row>
      <xdr:rowOff>91440</xdr:rowOff>
    </xdr:to>
    <xdr:cxnSp macro="">
      <xdr:nvCxnSpPr>
        <xdr:cNvPr id="20" name="Straight Arrow Connector 19"/>
        <xdr:cNvCxnSpPr/>
      </xdr:nvCxnSpPr>
      <xdr:spPr>
        <a:xfrm flipV="1">
          <a:off x="5318760" y="8115300"/>
          <a:ext cx="0" cy="73152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40</xdr:row>
      <xdr:rowOff>7620</xdr:rowOff>
    </xdr:from>
    <xdr:to>
      <xdr:col>8</xdr:col>
      <xdr:colOff>160020</xdr:colOff>
      <xdr:row>43</xdr:row>
      <xdr:rowOff>83820</xdr:rowOff>
    </xdr:to>
    <xdr:cxnSp macro="">
      <xdr:nvCxnSpPr>
        <xdr:cNvPr id="21" name="Straight Arrow Connector 20"/>
        <xdr:cNvCxnSpPr/>
      </xdr:nvCxnSpPr>
      <xdr:spPr>
        <a:xfrm flipH="1">
          <a:off x="5311140" y="7482840"/>
          <a:ext cx="15240" cy="62484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579120</xdr:colOff>
      <xdr:row>38</xdr:row>
      <xdr:rowOff>76200</xdr:rowOff>
    </xdr:from>
    <xdr:to>
      <xdr:col>8</xdr:col>
      <xdr:colOff>441960</xdr:colOff>
      <xdr:row>41</xdr:row>
      <xdr:rowOff>7620</xdr:rowOff>
    </xdr:to>
    <xdr:sp macro="" textlink="">
      <xdr:nvSpPr>
        <xdr:cNvPr id="22" name="TextBox 21"/>
        <xdr:cNvSpPr txBox="1"/>
      </xdr:nvSpPr>
      <xdr:spPr>
        <a:xfrm>
          <a:off x="5135880" y="718566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KF</a:t>
          </a:r>
        </a:p>
      </xdr:txBody>
    </xdr:sp>
    <xdr:clientData/>
  </xdr:twoCellAnchor>
  <xdr:twoCellAnchor>
    <xdr:from>
      <xdr:col>6</xdr:col>
      <xdr:colOff>571500</xdr:colOff>
      <xdr:row>39</xdr:row>
      <xdr:rowOff>22860</xdr:rowOff>
    </xdr:from>
    <xdr:to>
      <xdr:col>7</xdr:col>
      <xdr:colOff>434340</xdr:colOff>
      <xdr:row>41</xdr:row>
      <xdr:rowOff>137160</xdr:rowOff>
    </xdr:to>
    <xdr:sp macro="" textlink="">
      <xdr:nvSpPr>
        <xdr:cNvPr id="23" name="TextBox 22"/>
        <xdr:cNvSpPr txBox="1"/>
      </xdr:nvSpPr>
      <xdr:spPr>
        <a:xfrm>
          <a:off x="4518660" y="731520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FJ</a:t>
          </a:r>
        </a:p>
      </xdr:txBody>
    </xdr:sp>
    <xdr:clientData/>
  </xdr:twoCellAnchor>
  <xdr:twoCellAnchor>
    <xdr:from>
      <xdr:col>6</xdr:col>
      <xdr:colOff>220980</xdr:colOff>
      <xdr:row>41</xdr:row>
      <xdr:rowOff>175260</xdr:rowOff>
    </xdr:from>
    <xdr:to>
      <xdr:col>7</xdr:col>
      <xdr:colOff>83820</xdr:colOff>
      <xdr:row>44</xdr:row>
      <xdr:rowOff>106680</xdr:rowOff>
    </xdr:to>
    <xdr:sp macro="" textlink="">
      <xdr:nvSpPr>
        <xdr:cNvPr id="24" name="TextBox 23"/>
        <xdr:cNvSpPr txBox="1"/>
      </xdr:nvSpPr>
      <xdr:spPr>
        <a:xfrm>
          <a:off x="4168140" y="783336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FG</a:t>
          </a:r>
        </a:p>
      </xdr:txBody>
    </xdr:sp>
    <xdr:clientData/>
  </xdr:twoCellAnchor>
  <xdr:twoCellAnchor>
    <xdr:from>
      <xdr:col>6</xdr:col>
      <xdr:colOff>571500</xdr:colOff>
      <xdr:row>45</xdr:row>
      <xdr:rowOff>7620</xdr:rowOff>
    </xdr:from>
    <xdr:to>
      <xdr:col>7</xdr:col>
      <xdr:colOff>434340</xdr:colOff>
      <xdr:row>47</xdr:row>
      <xdr:rowOff>121920</xdr:rowOff>
    </xdr:to>
    <xdr:sp macro="" textlink="">
      <xdr:nvSpPr>
        <xdr:cNvPr id="25" name="TextBox 24"/>
        <xdr:cNvSpPr txBox="1"/>
      </xdr:nvSpPr>
      <xdr:spPr>
        <a:xfrm>
          <a:off x="4518660" y="839724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BF</a:t>
          </a:r>
        </a:p>
      </xdr:txBody>
    </xdr:sp>
    <xdr:clientData/>
  </xdr:twoCellAnchor>
  <xdr:twoCellAnchor>
    <xdr:from>
      <xdr:col>7</xdr:col>
      <xdr:colOff>441960</xdr:colOff>
      <xdr:row>45</xdr:row>
      <xdr:rowOff>83820</xdr:rowOff>
    </xdr:from>
    <xdr:to>
      <xdr:col>8</xdr:col>
      <xdr:colOff>304800</xdr:colOff>
      <xdr:row>48</xdr:row>
      <xdr:rowOff>15240</xdr:rowOff>
    </xdr:to>
    <xdr:sp macro="" textlink="">
      <xdr:nvSpPr>
        <xdr:cNvPr id="26" name="TextBox 25"/>
        <xdr:cNvSpPr txBox="1"/>
      </xdr:nvSpPr>
      <xdr:spPr>
        <a:xfrm>
          <a:off x="4998720" y="8473440"/>
          <a:ext cx="47244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</a:t>
          </a:r>
          <a:r>
            <a:rPr lang="en-US" sz="1200" b="1" baseline="-25000"/>
            <a:t>FC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view="pageBreakPreview" zoomScale="80" zoomScaleNormal="90" zoomScaleSheetLayoutView="80" workbookViewId="0">
      <selection activeCell="A23" sqref="A23"/>
    </sheetView>
  </sheetViews>
  <sheetFormatPr defaultRowHeight="14.4" x14ac:dyDescent="0.3"/>
  <cols>
    <col min="1" max="1" width="33.5546875" bestFit="1" customWidth="1"/>
    <col min="5" max="5" width="11" customWidth="1"/>
  </cols>
  <sheetData>
    <row r="1" spans="1:1" ht="15" x14ac:dyDescent="0.25">
      <c r="A1" t="s">
        <v>144</v>
      </c>
    </row>
    <row r="18" spans="1:4" ht="15" x14ac:dyDescent="0.25">
      <c r="A18" s="1" t="s">
        <v>11</v>
      </c>
      <c r="B18" s="2">
        <v>110</v>
      </c>
      <c r="C18" t="s">
        <v>2</v>
      </c>
    </row>
    <row r="19" spans="1:4" ht="15" x14ac:dyDescent="0.25">
      <c r="A19" s="1" t="s">
        <v>12</v>
      </c>
      <c r="B19" s="2">
        <v>74</v>
      </c>
      <c r="C19" t="s">
        <v>2</v>
      </c>
    </row>
    <row r="20" spans="1:4" ht="15" x14ac:dyDescent="0.25">
      <c r="A20" s="1" t="s">
        <v>3</v>
      </c>
      <c r="B20" s="5" t="s">
        <v>4</v>
      </c>
      <c r="D20" s="4" t="s">
        <v>146</v>
      </c>
    </row>
    <row r="21" spans="1:4" ht="15" x14ac:dyDescent="0.25">
      <c r="A21" s="1" t="s">
        <v>30</v>
      </c>
      <c r="B21" s="3">
        <v>15</v>
      </c>
      <c r="C21" t="s">
        <v>2</v>
      </c>
      <c r="D21" s="4"/>
    </row>
    <row r="22" spans="1:4" ht="18" x14ac:dyDescent="0.35">
      <c r="A22" s="1" t="s">
        <v>6</v>
      </c>
      <c r="B22" s="2">
        <v>30</v>
      </c>
      <c r="C22" t="s">
        <v>2</v>
      </c>
    </row>
    <row r="23" spans="1:4" ht="15" x14ac:dyDescent="0.25">
      <c r="A23" s="1" t="s">
        <v>5</v>
      </c>
      <c r="B23" s="5" t="s">
        <v>7</v>
      </c>
    </row>
    <row r="24" spans="1:4" ht="15" x14ac:dyDescent="0.25">
      <c r="A24" s="1" t="s">
        <v>0</v>
      </c>
      <c r="B24" s="2">
        <v>120</v>
      </c>
      <c r="C24" t="s">
        <v>1</v>
      </c>
      <c r="D24" s="4" t="s">
        <v>147</v>
      </c>
    </row>
    <row r="25" spans="1:4" ht="18" x14ac:dyDescent="0.35">
      <c r="A25" s="1" t="s">
        <v>10</v>
      </c>
      <c r="B25" s="2">
        <v>22.8</v>
      </c>
      <c r="C25" t="s">
        <v>8</v>
      </c>
      <c r="D25" s="4" t="s">
        <v>148</v>
      </c>
    </row>
    <row r="26" spans="1:4" ht="18" x14ac:dyDescent="0.35">
      <c r="A26" s="1" t="s">
        <v>9</v>
      </c>
      <c r="B26" s="2">
        <v>15.1</v>
      </c>
      <c r="C26" t="s">
        <v>8</v>
      </c>
      <c r="D26" s="4" t="s">
        <v>148</v>
      </c>
    </row>
    <row r="27" spans="1:4" ht="18" x14ac:dyDescent="0.35">
      <c r="A27" s="1" t="s">
        <v>14</v>
      </c>
      <c r="B27">
        <f>0.1*B19</f>
        <v>7.4</v>
      </c>
      <c r="C27" t="s">
        <v>2</v>
      </c>
      <c r="D27" s="4" t="s">
        <v>16</v>
      </c>
    </row>
    <row r="28" spans="1:4" ht="18" x14ac:dyDescent="0.35">
      <c r="A28" s="1" t="s">
        <v>15</v>
      </c>
      <c r="B28">
        <f>0.4*B22</f>
        <v>12</v>
      </c>
      <c r="C28" t="s">
        <v>2</v>
      </c>
      <c r="D28" s="4" t="s">
        <v>17</v>
      </c>
    </row>
    <row r="29" spans="1:4" ht="15" x14ac:dyDescent="0.25">
      <c r="A29" s="1" t="s">
        <v>13</v>
      </c>
      <c r="B29" s="1">
        <f>MIN(B27:B28)</f>
        <v>7.4</v>
      </c>
      <c r="C29" t="s">
        <v>2</v>
      </c>
      <c r="D29" s="4" t="s">
        <v>145</v>
      </c>
    </row>
    <row r="30" spans="1:4" ht="15" x14ac:dyDescent="0.25">
      <c r="A30" s="1" t="s">
        <v>20</v>
      </c>
      <c r="B30">
        <f>2*B29</f>
        <v>14.8</v>
      </c>
      <c r="C30" t="s">
        <v>2</v>
      </c>
    </row>
    <row r="32" spans="1:4" ht="18" x14ac:dyDescent="0.35">
      <c r="A32" s="24" t="s">
        <v>150</v>
      </c>
      <c r="B32" s="24"/>
      <c r="C32" s="24"/>
      <c r="D32" s="24"/>
    </row>
    <row r="33" spans="1:4" ht="18" x14ac:dyDescent="0.35">
      <c r="A33" s="1" t="s">
        <v>18</v>
      </c>
      <c r="B33" s="6">
        <f>($B$30/$B$18)*$B$25+(($B$18-$B$30)/$B$18)*$B$26</f>
        <v>16.136000000000003</v>
      </c>
      <c r="C33" t="s">
        <v>8</v>
      </c>
    </row>
    <row r="34" spans="1:4" ht="18" x14ac:dyDescent="0.35">
      <c r="A34" s="1" t="s">
        <v>19</v>
      </c>
      <c r="B34" s="6">
        <f>($B$30/B19)*$B$25+((B19-$B$30)/B19)*$B$26</f>
        <v>16.64</v>
      </c>
      <c r="C34" t="s">
        <v>8</v>
      </c>
    </row>
    <row r="36" spans="1:4" ht="15" x14ac:dyDescent="0.25">
      <c r="A36" s="24" t="s">
        <v>21</v>
      </c>
      <c r="B36" s="24"/>
      <c r="C36" s="24"/>
      <c r="D36" s="24"/>
    </row>
    <row r="37" spans="1:4" ht="15" x14ac:dyDescent="0.25">
      <c r="A37" s="7" t="s">
        <v>22</v>
      </c>
      <c r="B37" s="2">
        <v>1.4</v>
      </c>
      <c r="D37" s="4" t="s">
        <v>148</v>
      </c>
    </row>
    <row r="38" spans="1:4" ht="18" x14ac:dyDescent="0.35">
      <c r="A38" s="1" t="s">
        <v>23</v>
      </c>
      <c r="B38" s="8">
        <v>1</v>
      </c>
      <c r="D38" s="4" t="s">
        <v>149</v>
      </c>
    </row>
    <row r="39" spans="1:4" ht="18" x14ac:dyDescent="0.35">
      <c r="A39" s="1" t="s">
        <v>24</v>
      </c>
      <c r="B39" s="6">
        <f>B38*B37*B33</f>
        <v>22.590400000000002</v>
      </c>
      <c r="C39" t="s">
        <v>8</v>
      </c>
    </row>
    <row r="40" spans="1:4" ht="18" x14ac:dyDescent="0.35">
      <c r="A40" s="1" t="s">
        <v>25</v>
      </c>
      <c r="B40" s="6">
        <f>B38*B37*B34</f>
        <v>23.295999999999999</v>
      </c>
      <c r="C40" t="s">
        <v>8</v>
      </c>
    </row>
    <row r="42" spans="1:4" ht="15" x14ac:dyDescent="0.25">
      <c r="A42" s="17" t="s">
        <v>27</v>
      </c>
      <c r="B42" s="25"/>
      <c r="C42" s="25"/>
      <c r="D42" s="25"/>
    </row>
    <row r="43" spans="1:4" ht="18" x14ac:dyDescent="0.35">
      <c r="A43" s="1" t="s">
        <v>28</v>
      </c>
      <c r="B43" s="6">
        <f>$B$39*$B$19*$B$21/(2*1000)</f>
        <v>12.537672000000001</v>
      </c>
      <c r="C43" t="s">
        <v>26</v>
      </c>
    </row>
    <row r="44" spans="1:4" ht="18" x14ac:dyDescent="0.35">
      <c r="A44" s="1" t="s">
        <v>29</v>
      </c>
      <c r="B44" s="6">
        <f>B$40*B$18*B$21/(2*1000)</f>
        <v>19.219200000000001</v>
      </c>
      <c r="C44" t="s">
        <v>26</v>
      </c>
    </row>
    <row r="45" spans="1:4" ht="18" x14ac:dyDescent="0.35">
      <c r="A45" s="1" t="s">
        <v>31</v>
      </c>
      <c r="B45" s="6">
        <f>$B$39*$B$19*$B$21/(1000)</f>
        <v>25.075344000000001</v>
      </c>
      <c r="C45" t="s">
        <v>26</v>
      </c>
    </row>
    <row r="46" spans="1:4" ht="18" x14ac:dyDescent="0.35">
      <c r="A46" s="1" t="s">
        <v>32</v>
      </c>
      <c r="B46" s="6">
        <f>B$40*B$18*B$21/(1000)</f>
        <v>38.438400000000001</v>
      </c>
      <c r="C46" t="s">
        <v>26</v>
      </c>
    </row>
    <row r="47" spans="1:4" ht="15" x14ac:dyDescent="0.25">
      <c r="A47" s="1"/>
    </row>
    <row r="48" spans="1:4" ht="15" x14ac:dyDescent="0.25">
      <c r="A48" s="17" t="s">
        <v>33</v>
      </c>
      <c r="B48" s="16"/>
      <c r="C48" s="16"/>
      <c r="D48" s="16"/>
    </row>
    <row r="49" spans="1:3" ht="15" x14ac:dyDescent="0.25">
      <c r="A49" s="1" t="s">
        <v>34</v>
      </c>
      <c r="B49">
        <v>2</v>
      </c>
    </row>
    <row r="50" spans="1:3" ht="15" x14ac:dyDescent="0.25">
      <c r="A50" s="1" t="s">
        <v>35</v>
      </c>
      <c r="B50">
        <v>2</v>
      </c>
    </row>
    <row r="51" spans="1:3" ht="18" x14ac:dyDescent="0.35">
      <c r="A51" s="1" t="s">
        <v>36</v>
      </c>
      <c r="B51" s="6">
        <f>B43/2</f>
        <v>6.2688360000000003</v>
      </c>
      <c r="C51" t="s">
        <v>26</v>
      </c>
    </row>
    <row r="52" spans="1:3" ht="18" x14ac:dyDescent="0.35">
      <c r="A52" s="1" t="s">
        <v>37</v>
      </c>
      <c r="B52" s="6">
        <f t="shared" ref="B52:B54" si="0">B44/2</f>
        <v>9.6096000000000004</v>
      </c>
      <c r="C52" t="s">
        <v>26</v>
      </c>
    </row>
    <row r="53" spans="1:3" ht="18" x14ac:dyDescent="0.35">
      <c r="A53" s="1" t="s">
        <v>38</v>
      </c>
      <c r="B53" s="6">
        <f t="shared" si="0"/>
        <v>12.537672000000001</v>
      </c>
      <c r="C53" t="s">
        <v>26</v>
      </c>
    </row>
    <row r="54" spans="1:3" ht="18" x14ac:dyDescent="0.35">
      <c r="A54" s="1" t="s">
        <v>39</v>
      </c>
      <c r="B54" s="6">
        <f t="shared" si="0"/>
        <v>19.219200000000001</v>
      </c>
      <c r="C54" t="s">
        <v>26</v>
      </c>
    </row>
  </sheetData>
  <pageMargins left="0.7" right="0.7" top="0.75" bottom="0.75" header="0.3" footer="0.3"/>
  <pageSetup scale="79" orientation="portrait" r:id="rId1"/>
  <headerFooter>
    <oddHeader>&amp;L&amp;"-,Bold"Wind Load Calculation&amp;"-,Regular"
Zac Zavalianos
9/29/2014&amp;RHomework 3
DeStefano
Advanced Steel Design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view="pageBreakPreview" topLeftCell="A19" zoomScale="80" zoomScaleNormal="80" zoomScaleSheetLayoutView="80" workbookViewId="0">
      <selection activeCell="A2" sqref="A2"/>
    </sheetView>
  </sheetViews>
  <sheetFormatPr defaultRowHeight="14.4" x14ac:dyDescent="0.3"/>
  <cols>
    <col min="1" max="1" width="47.6640625" customWidth="1"/>
    <col min="6" max="6" width="25.44140625" customWidth="1"/>
    <col min="7" max="7" width="15.44140625" customWidth="1"/>
  </cols>
  <sheetData>
    <row r="1" spans="1:1" ht="15" x14ac:dyDescent="0.25">
      <c r="A1" t="s">
        <v>144</v>
      </c>
    </row>
    <row r="17" spans="1:4" ht="15" x14ac:dyDescent="0.25">
      <c r="B17" s="12" t="s">
        <v>91</v>
      </c>
    </row>
    <row r="27" spans="1:4" ht="15" x14ac:dyDescent="0.25">
      <c r="B27" t="s">
        <v>90</v>
      </c>
    </row>
    <row r="29" spans="1:4" ht="15" x14ac:dyDescent="0.25">
      <c r="A29" s="1" t="s">
        <v>92</v>
      </c>
      <c r="B29">
        <f>Wind!B18</f>
        <v>110</v>
      </c>
      <c r="C29" t="s">
        <v>2</v>
      </c>
    </row>
    <row r="30" spans="1:4" ht="15" x14ac:dyDescent="0.25">
      <c r="A30" s="1" t="s">
        <v>12</v>
      </c>
      <c r="B30">
        <f>Wind!B19</f>
        <v>74</v>
      </c>
      <c r="C30" t="s">
        <v>2</v>
      </c>
    </row>
    <row r="32" spans="1:4" ht="15.6" x14ac:dyDescent="0.35">
      <c r="A32" s="1" t="s">
        <v>43</v>
      </c>
      <c r="B32" s="2">
        <v>0.25</v>
      </c>
      <c r="D32" s="4" t="s">
        <v>93</v>
      </c>
    </row>
    <row r="33" spans="1:7" ht="15.6" x14ac:dyDescent="0.35">
      <c r="A33" s="1" t="s">
        <v>44</v>
      </c>
      <c r="B33" s="2">
        <v>7.6999999999999999E-2</v>
      </c>
      <c r="D33" s="4" t="s">
        <v>94</v>
      </c>
    </row>
    <row r="34" spans="1:7" x14ac:dyDescent="0.3">
      <c r="A34" s="1" t="s">
        <v>40</v>
      </c>
      <c r="B34" s="5" t="s">
        <v>7</v>
      </c>
      <c r="D34" s="4" t="s">
        <v>41</v>
      </c>
    </row>
    <row r="35" spans="1:7" ht="15.6" x14ac:dyDescent="0.35">
      <c r="A35" s="1" t="s">
        <v>42</v>
      </c>
      <c r="B35" s="2">
        <v>1.2</v>
      </c>
      <c r="D35" s="4" t="s">
        <v>95</v>
      </c>
    </row>
    <row r="36" spans="1:7" ht="15.6" x14ac:dyDescent="0.35">
      <c r="A36" s="1" t="s">
        <v>45</v>
      </c>
      <c r="B36" s="2">
        <v>1.7</v>
      </c>
      <c r="D36" s="4" t="s">
        <v>96</v>
      </c>
    </row>
    <row r="37" spans="1:7" x14ac:dyDescent="0.3">
      <c r="A37" s="1" t="s">
        <v>50</v>
      </c>
      <c r="B37" s="5" t="s">
        <v>51</v>
      </c>
      <c r="D37" s="4" t="s">
        <v>41</v>
      </c>
    </row>
    <row r="39" spans="1:7" x14ac:dyDescent="0.3">
      <c r="A39" s="30" t="s">
        <v>104</v>
      </c>
      <c r="B39" s="30"/>
      <c r="C39" s="30"/>
      <c r="D39" s="30"/>
      <c r="E39" s="30"/>
      <c r="F39" s="30"/>
      <c r="G39" s="30"/>
    </row>
    <row r="40" spans="1:7" ht="15.6" x14ac:dyDescent="0.35">
      <c r="A40" s="1" t="s">
        <v>46</v>
      </c>
      <c r="B40">
        <f>B35*B32</f>
        <v>0.3</v>
      </c>
      <c r="D40" s="4" t="s">
        <v>97</v>
      </c>
    </row>
    <row r="41" spans="1:7" ht="15.6" x14ac:dyDescent="0.35">
      <c r="A41" s="1" t="s">
        <v>47</v>
      </c>
      <c r="B41" s="6">
        <f>B36*B33</f>
        <v>0.13089999999999999</v>
      </c>
      <c r="D41" s="4" t="s">
        <v>98</v>
      </c>
    </row>
    <row r="42" spans="1:7" ht="15.6" x14ac:dyDescent="0.35">
      <c r="A42" s="1" t="s">
        <v>48</v>
      </c>
      <c r="B42">
        <f>B40*2/3</f>
        <v>0.19999999999999998</v>
      </c>
      <c r="D42" s="4" t="s">
        <v>99</v>
      </c>
    </row>
    <row r="43" spans="1:7" ht="15.6" x14ac:dyDescent="0.35">
      <c r="A43" s="1" t="s">
        <v>49</v>
      </c>
      <c r="B43" s="10">
        <f>B41*2/3</f>
        <v>8.7266666666666659E-2</v>
      </c>
      <c r="D43" s="4" t="s">
        <v>100</v>
      </c>
    </row>
    <row r="44" spans="1:7" x14ac:dyDescent="0.3">
      <c r="A44" s="1" t="s">
        <v>52</v>
      </c>
      <c r="B44" s="5" t="s">
        <v>4</v>
      </c>
      <c r="D44" s="4" t="s">
        <v>101</v>
      </c>
    </row>
    <row r="45" spans="1:7" x14ac:dyDescent="0.3">
      <c r="A45" s="1" t="s">
        <v>103</v>
      </c>
      <c r="B45" s="5" t="s">
        <v>4</v>
      </c>
      <c r="D45" s="4" t="s">
        <v>102</v>
      </c>
    </row>
    <row r="46" spans="1:7" x14ac:dyDescent="0.3">
      <c r="A46" s="1" t="s">
        <v>105</v>
      </c>
      <c r="B46" s="5" t="str">
        <f>B45</f>
        <v>B</v>
      </c>
      <c r="D46" s="4" t="s">
        <v>106</v>
      </c>
    </row>
    <row r="48" spans="1:7" x14ac:dyDescent="0.3">
      <c r="A48" s="30" t="s">
        <v>107</v>
      </c>
      <c r="B48" s="30"/>
      <c r="C48" s="30"/>
      <c r="D48" s="30"/>
      <c r="E48" s="30"/>
      <c r="F48" s="30"/>
      <c r="G48" s="30"/>
    </row>
    <row r="49" spans="1:4" x14ac:dyDescent="0.3">
      <c r="A49" s="11" t="s">
        <v>114</v>
      </c>
    </row>
    <row r="51" spans="1:4" x14ac:dyDescent="0.3">
      <c r="A51" s="31" t="s">
        <v>108</v>
      </c>
      <c r="B51" s="31"/>
      <c r="C51" s="31"/>
      <c r="D51" s="31"/>
    </row>
    <row r="53" spans="1:4" x14ac:dyDescent="0.3">
      <c r="A53" s="22" t="s">
        <v>109</v>
      </c>
      <c r="B53" s="22"/>
      <c r="C53" s="22"/>
    </row>
    <row r="54" spans="1:4" x14ac:dyDescent="0.3">
      <c r="A54" s="1" t="s">
        <v>61</v>
      </c>
      <c r="B54" s="2">
        <v>6</v>
      </c>
      <c r="C54" t="s">
        <v>60</v>
      </c>
    </row>
    <row r="55" spans="1:4" x14ac:dyDescent="0.3">
      <c r="A55" s="1" t="s">
        <v>64</v>
      </c>
      <c r="B55" s="2">
        <v>150</v>
      </c>
      <c r="C55" t="s">
        <v>62</v>
      </c>
    </row>
    <row r="56" spans="1:4" x14ac:dyDescent="0.3">
      <c r="A56" s="1" t="s">
        <v>63</v>
      </c>
      <c r="B56" s="2">
        <f>B55*(B54/12)</f>
        <v>75</v>
      </c>
      <c r="C56" t="s">
        <v>8</v>
      </c>
    </row>
    <row r="57" spans="1:4" x14ac:dyDescent="0.3">
      <c r="A57" s="1"/>
    </row>
    <row r="58" spans="1:4" x14ac:dyDescent="0.3">
      <c r="A58" s="22" t="s">
        <v>110</v>
      </c>
      <c r="B58" s="22"/>
      <c r="C58" s="22"/>
      <c r="D58" s="22"/>
    </row>
    <row r="59" spans="1:4" x14ac:dyDescent="0.3">
      <c r="A59" s="1" t="s">
        <v>65</v>
      </c>
      <c r="B59" s="2">
        <v>2.5</v>
      </c>
      <c r="C59" t="s">
        <v>8</v>
      </c>
      <c r="D59" s="4" t="s">
        <v>66</v>
      </c>
    </row>
    <row r="61" spans="1:4" x14ac:dyDescent="0.3">
      <c r="A61" s="1" t="s">
        <v>67</v>
      </c>
      <c r="B61">
        <f>B59+B56</f>
        <v>77.5</v>
      </c>
      <c r="C61" t="s">
        <v>8</v>
      </c>
    </row>
    <row r="62" spans="1:4" ht="28.8" x14ac:dyDescent="0.3">
      <c r="A62" s="13" t="s">
        <v>68</v>
      </c>
      <c r="B62" s="14">
        <v>0.2</v>
      </c>
    </row>
    <row r="63" spans="1:4" x14ac:dyDescent="0.3">
      <c r="A63" s="13"/>
      <c r="B63" s="14"/>
    </row>
    <row r="64" spans="1:4" ht="15.6" x14ac:dyDescent="0.35">
      <c r="A64" s="1" t="s">
        <v>111</v>
      </c>
      <c r="B64" s="15">
        <f>B61*B62+B61</f>
        <v>93</v>
      </c>
      <c r="C64" t="s">
        <v>8</v>
      </c>
    </row>
    <row r="66" spans="1:4" ht="15.6" x14ac:dyDescent="0.35">
      <c r="A66" t="s">
        <v>112</v>
      </c>
    </row>
    <row r="67" spans="1:4" ht="15.6" x14ac:dyDescent="0.35">
      <c r="A67" s="1" t="s">
        <v>130</v>
      </c>
      <c r="B67">
        <f>B64/2</f>
        <v>46.5</v>
      </c>
      <c r="C67" t="s">
        <v>8</v>
      </c>
    </row>
    <row r="69" spans="1:4" x14ac:dyDescent="0.3">
      <c r="A69" s="31" t="s">
        <v>115</v>
      </c>
      <c r="B69" s="31"/>
      <c r="C69" s="31"/>
      <c r="D69" s="31"/>
    </row>
    <row r="70" spans="1:4" ht="15.6" x14ac:dyDescent="0.35">
      <c r="A70" s="1" t="s">
        <v>113</v>
      </c>
      <c r="B70">
        <v>10</v>
      </c>
      <c r="C70" t="s">
        <v>8</v>
      </c>
    </row>
    <row r="73" spans="1:4" x14ac:dyDescent="0.3">
      <c r="A73" s="31" t="s">
        <v>69</v>
      </c>
      <c r="B73" s="31"/>
      <c r="C73" s="31"/>
      <c r="D73" s="31"/>
    </row>
    <row r="74" spans="1:4" ht="15.6" x14ac:dyDescent="0.35">
      <c r="A74" s="1" t="s">
        <v>70</v>
      </c>
      <c r="B74" s="2">
        <v>0.9</v>
      </c>
      <c r="D74" s="4" t="s">
        <v>71</v>
      </c>
    </row>
    <row r="75" spans="1:4" ht="15.6" x14ac:dyDescent="0.35">
      <c r="A75" s="1" t="s">
        <v>72</v>
      </c>
      <c r="B75" s="2">
        <v>1</v>
      </c>
      <c r="D75" s="4" t="s">
        <v>73</v>
      </c>
    </row>
    <row r="76" spans="1:4" ht="15.6" x14ac:dyDescent="0.35">
      <c r="A76" s="1" t="s">
        <v>74</v>
      </c>
      <c r="B76" s="2">
        <v>1</v>
      </c>
      <c r="D76" s="4" t="s">
        <v>75</v>
      </c>
    </row>
    <row r="77" spans="1:4" ht="15.6" x14ac:dyDescent="0.35">
      <c r="A77" s="1" t="s">
        <v>76</v>
      </c>
      <c r="B77" s="2">
        <v>50</v>
      </c>
      <c r="C77" t="s">
        <v>8</v>
      </c>
      <c r="D77" s="4" t="s">
        <v>77</v>
      </c>
    </row>
    <row r="78" spans="1:4" ht="15.6" x14ac:dyDescent="0.35">
      <c r="A78" s="1" t="s">
        <v>78</v>
      </c>
      <c r="B78">
        <f>0.7*B74*B75*B76*B77</f>
        <v>31.5</v>
      </c>
      <c r="C78" t="s">
        <v>8</v>
      </c>
      <c r="D78" s="4" t="s">
        <v>79</v>
      </c>
    </row>
    <row r="79" spans="1:4" x14ac:dyDescent="0.3">
      <c r="A79" s="13" t="s">
        <v>80</v>
      </c>
      <c r="B79">
        <f>B78*0.2</f>
        <v>6.3000000000000007</v>
      </c>
      <c r="C79" t="s">
        <v>8</v>
      </c>
    </row>
    <row r="81" spans="1:7" ht="15.6" x14ac:dyDescent="0.35">
      <c r="A81" s="1" t="s">
        <v>116</v>
      </c>
      <c r="B81">
        <f>(B79+B67)*B29*B30/1000</f>
        <v>429.79199999999997</v>
      </c>
      <c r="C81" t="s">
        <v>26</v>
      </c>
    </row>
    <row r="82" spans="1:7" ht="15.6" x14ac:dyDescent="0.35">
      <c r="A82" s="1" t="s">
        <v>117</v>
      </c>
      <c r="B82">
        <f>(B70+B64)*B29*B30/1000</f>
        <v>838.42</v>
      </c>
      <c r="C82" t="s">
        <v>26</v>
      </c>
    </row>
    <row r="83" spans="1:7" x14ac:dyDescent="0.3">
      <c r="A83" s="1" t="s">
        <v>59</v>
      </c>
      <c r="B83">
        <f>B82+B81</f>
        <v>1268.212</v>
      </c>
      <c r="C83" t="s">
        <v>26</v>
      </c>
    </row>
    <row r="85" spans="1:7" x14ac:dyDescent="0.3">
      <c r="A85" s="30" t="s">
        <v>141</v>
      </c>
      <c r="B85" s="30"/>
      <c r="C85" s="30"/>
      <c r="D85" s="30"/>
      <c r="E85" s="30"/>
      <c r="F85" s="30"/>
      <c r="G85" s="30"/>
    </row>
    <row r="87" spans="1:7" x14ac:dyDescent="0.3">
      <c r="A87" s="31" t="s">
        <v>57</v>
      </c>
      <c r="B87" s="31"/>
      <c r="C87" s="31"/>
      <c r="D87" s="31"/>
      <c r="E87" s="31"/>
      <c r="F87" s="31"/>
    </row>
    <row r="88" spans="1:7" ht="15.6" x14ac:dyDescent="0.35">
      <c r="A88" s="1" t="s">
        <v>53</v>
      </c>
      <c r="B88" s="2">
        <v>6</v>
      </c>
      <c r="D88" s="4" t="s">
        <v>120</v>
      </c>
    </row>
    <row r="89" spans="1:7" ht="15.6" x14ac:dyDescent="0.35">
      <c r="A89" s="1" t="s">
        <v>54</v>
      </c>
      <c r="B89" s="2">
        <v>1</v>
      </c>
      <c r="D89" s="4" t="s">
        <v>75</v>
      </c>
    </row>
    <row r="90" spans="1:7" ht="15.6" x14ac:dyDescent="0.35">
      <c r="A90" s="1" t="s">
        <v>55</v>
      </c>
      <c r="B90" s="10">
        <f>B42/(B88/B89)</f>
        <v>3.3333333333333333E-2</v>
      </c>
      <c r="D90" s="4" t="s">
        <v>122</v>
      </c>
    </row>
    <row r="91" spans="1:7" ht="15.6" x14ac:dyDescent="0.35">
      <c r="A91" s="1" t="s">
        <v>56</v>
      </c>
      <c r="B91">
        <f>IF(0.044*$B$42*$B$89&gt;0.01,0.044*$B$42*$B$89,0.01)</f>
        <v>0.01</v>
      </c>
      <c r="D91" s="4" t="s">
        <v>121</v>
      </c>
    </row>
    <row r="92" spans="1:7" x14ac:dyDescent="0.3">
      <c r="A92" s="1" t="s">
        <v>81</v>
      </c>
      <c r="B92" s="6">
        <f>$B$83</f>
        <v>1268.212</v>
      </c>
      <c r="C92" t="s">
        <v>26</v>
      </c>
    </row>
    <row r="93" spans="1:7" ht="15.6" x14ac:dyDescent="0.35">
      <c r="A93" s="1" t="s">
        <v>123</v>
      </c>
      <c r="B93" s="6">
        <f>B90*B92</f>
        <v>42.273733333333332</v>
      </c>
      <c r="C93" t="s">
        <v>26</v>
      </c>
    </row>
    <row r="95" spans="1:7" x14ac:dyDescent="0.3">
      <c r="A95" s="31" t="s">
        <v>58</v>
      </c>
      <c r="B95" s="31"/>
      <c r="C95" s="31"/>
      <c r="D95" s="31"/>
      <c r="E95" s="31"/>
      <c r="F95" s="31"/>
    </row>
    <row r="96" spans="1:7" ht="15.6" x14ac:dyDescent="0.35">
      <c r="A96" s="1" t="s">
        <v>118</v>
      </c>
      <c r="B96" s="2">
        <v>8</v>
      </c>
      <c r="D96" s="4" t="s">
        <v>119</v>
      </c>
    </row>
    <row r="97" spans="1:7" ht="15.6" x14ac:dyDescent="0.35">
      <c r="A97" s="1" t="s">
        <v>54</v>
      </c>
      <c r="B97" s="2">
        <v>1</v>
      </c>
      <c r="D97" s="4" t="s">
        <v>75</v>
      </c>
    </row>
    <row r="98" spans="1:7" ht="15.6" x14ac:dyDescent="0.35">
      <c r="A98" s="1" t="s">
        <v>55</v>
      </c>
      <c r="B98" s="10">
        <f>B42/(B96/B97)</f>
        <v>2.4999999999999998E-2</v>
      </c>
      <c r="D98" s="4" t="s">
        <v>122</v>
      </c>
    </row>
    <row r="99" spans="1:7" ht="15.6" x14ac:dyDescent="0.35">
      <c r="A99" s="1" t="s">
        <v>56</v>
      </c>
      <c r="B99">
        <f>IF(0.044*$B$42*$B$89&gt;0.01,0.044*$B$42*$B$89,0.01)</f>
        <v>0.01</v>
      </c>
      <c r="D99" s="4" t="s">
        <v>121</v>
      </c>
    </row>
    <row r="100" spans="1:7" x14ac:dyDescent="0.3">
      <c r="A100" s="1" t="s">
        <v>81</v>
      </c>
      <c r="B100" s="6">
        <f>$B$83</f>
        <v>1268.212</v>
      </c>
      <c r="C100" t="s">
        <v>26</v>
      </c>
    </row>
    <row r="101" spans="1:7" ht="15.6" x14ac:dyDescent="0.35">
      <c r="A101" s="1" t="s">
        <v>124</v>
      </c>
      <c r="B101" s="6">
        <f>B98*B100</f>
        <v>31.705299999999998</v>
      </c>
      <c r="C101" t="s">
        <v>26</v>
      </c>
    </row>
    <row r="102" spans="1:7" x14ac:dyDescent="0.3">
      <c r="A102" s="1"/>
    </row>
    <row r="103" spans="1:7" x14ac:dyDescent="0.3">
      <c r="A103" s="30" t="s">
        <v>132</v>
      </c>
      <c r="B103" s="30"/>
      <c r="C103" s="30"/>
      <c r="D103" s="30"/>
      <c r="E103" s="30"/>
      <c r="F103" s="30"/>
      <c r="G103" s="30"/>
    </row>
    <row r="104" spans="1:7" x14ac:dyDescent="0.3">
      <c r="A104" s="21" t="s">
        <v>131</v>
      </c>
    </row>
    <row r="105" spans="1:7" ht="15.6" x14ac:dyDescent="0.35">
      <c r="A105" s="1" t="s">
        <v>135</v>
      </c>
      <c r="B105">
        <v>30</v>
      </c>
      <c r="C105" t="s">
        <v>2</v>
      </c>
    </row>
    <row r="106" spans="1:7" x14ac:dyDescent="0.3">
      <c r="B106" s="18" t="s">
        <v>133</v>
      </c>
      <c r="C106" s="18" t="s">
        <v>86</v>
      </c>
    </row>
    <row r="107" spans="1:7" ht="15.6" x14ac:dyDescent="0.35">
      <c r="A107" s="1" t="s">
        <v>72</v>
      </c>
      <c r="B107">
        <v>0.03</v>
      </c>
      <c r="C107">
        <v>2.8000000000000001E-2</v>
      </c>
      <c r="E107" s="4" t="s">
        <v>137</v>
      </c>
    </row>
    <row r="108" spans="1:7" x14ac:dyDescent="0.3">
      <c r="A108" s="1" t="s">
        <v>134</v>
      </c>
      <c r="B108">
        <v>0.75</v>
      </c>
      <c r="C108">
        <v>0.8</v>
      </c>
      <c r="E108" s="4" t="s">
        <v>137</v>
      </c>
    </row>
    <row r="109" spans="1:7" ht="15.6" x14ac:dyDescent="0.35">
      <c r="A109" s="1" t="s">
        <v>136</v>
      </c>
      <c r="B109" s="10">
        <f>B107*(B105^B108)</f>
        <v>0.38455830575661065</v>
      </c>
      <c r="C109" s="10">
        <f>C107*(B105^C108)</f>
        <v>0.42545637465417929</v>
      </c>
      <c r="E109" s="4" t="s">
        <v>138</v>
      </c>
    </row>
    <row r="111" spans="1:7" x14ac:dyDescent="0.3">
      <c r="A111" s="1" t="s">
        <v>139</v>
      </c>
      <c r="B111" s="5">
        <v>1</v>
      </c>
      <c r="E111" s="4" t="s">
        <v>140</v>
      </c>
    </row>
    <row r="112" spans="1:7" x14ac:dyDescent="0.3">
      <c r="A112" s="1"/>
      <c r="D112" s="4"/>
    </row>
    <row r="113" spans="1:7" x14ac:dyDescent="0.3">
      <c r="A113" s="9" t="s">
        <v>143</v>
      </c>
      <c r="B113" s="19"/>
      <c r="D113" s="4"/>
    </row>
    <row r="114" spans="1:7" ht="16.8" x14ac:dyDescent="0.35">
      <c r="B114" s="12" t="s">
        <v>125</v>
      </c>
      <c r="C114" s="12" t="s">
        <v>126</v>
      </c>
      <c r="D114" s="12" t="s">
        <v>127</v>
      </c>
      <c r="E114" s="12" t="s">
        <v>128</v>
      </c>
      <c r="F114" s="12" t="s">
        <v>129</v>
      </c>
    </row>
    <row r="115" spans="1:7" x14ac:dyDescent="0.3">
      <c r="A115" s="1" t="s">
        <v>82</v>
      </c>
      <c r="B115" s="12">
        <f>B81</f>
        <v>429.79199999999997</v>
      </c>
      <c r="C115" s="12">
        <v>15</v>
      </c>
      <c r="D115" s="12">
        <f>C115^B111</f>
        <v>15</v>
      </c>
      <c r="E115" s="12">
        <f>B115*D115</f>
        <v>6446.8799999999992</v>
      </c>
      <c r="F115" s="20">
        <f>E115/E117</f>
        <v>0.20401854714064915</v>
      </c>
    </row>
    <row r="116" spans="1:7" x14ac:dyDescent="0.3">
      <c r="A116" s="1" t="s">
        <v>83</v>
      </c>
      <c r="B116" s="12">
        <f>B82</f>
        <v>838.42</v>
      </c>
      <c r="C116" s="12">
        <v>30</v>
      </c>
      <c r="D116" s="12">
        <f>C116^B111</f>
        <v>30</v>
      </c>
      <c r="E116" s="12">
        <f>B116*D116</f>
        <v>25152.6</v>
      </c>
      <c r="F116" s="20">
        <f>E116/E117</f>
        <v>0.79598145285935096</v>
      </c>
    </row>
    <row r="117" spans="1:7" x14ac:dyDescent="0.3">
      <c r="D117" t="s">
        <v>84</v>
      </c>
      <c r="E117">
        <f>SUM(E115:E116)</f>
        <v>31599.479999999996</v>
      </c>
    </row>
    <row r="119" spans="1:7" x14ac:dyDescent="0.3">
      <c r="A119" s="30" t="s">
        <v>142</v>
      </c>
      <c r="B119" s="30"/>
      <c r="C119" s="30"/>
      <c r="D119" s="30"/>
      <c r="E119" s="30"/>
      <c r="F119" s="30"/>
      <c r="G119" s="30"/>
    </row>
    <row r="121" spans="1:7" x14ac:dyDescent="0.3">
      <c r="A121" s="18" t="s">
        <v>85</v>
      </c>
    </row>
    <row r="122" spans="1:7" x14ac:dyDescent="0.3">
      <c r="B122" t="s">
        <v>87</v>
      </c>
      <c r="D122" t="s">
        <v>86</v>
      </c>
    </row>
    <row r="123" spans="1:7" x14ac:dyDescent="0.3">
      <c r="A123" s="1" t="s">
        <v>82</v>
      </c>
      <c r="B123" s="6">
        <f>$F$115*B93</f>
        <v>8.6246256568778978</v>
      </c>
      <c r="C123" t="s">
        <v>26</v>
      </c>
      <c r="D123" s="6">
        <f>F115*B101</f>
        <v>6.4684692426584229</v>
      </c>
      <c r="E123" t="s">
        <v>26</v>
      </c>
    </row>
    <row r="124" spans="1:7" x14ac:dyDescent="0.3">
      <c r="A124" s="1" t="s">
        <v>83</v>
      </c>
      <c r="B124" s="6">
        <f>$F$116*B93</f>
        <v>33.649107676455436</v>
      </c>
      <c r="C124" t="s">
        <v>26</v>
      </c>
      <c r="D124" s="6">
        <f>F116*B101</f>
        <v>25.236830757341579</v>
      </c>
      <c r="E124" t="s">
        <v>26</v>
      </c>
    </row>
    <row r="126" spans="1:7" x14ac:dyDescent="0.3">
      <c r="A126" s="18" t="s">
        <v>88</v>
      </c>
    </row>
    <row r="127" spans="1:7" x14ac:dyDescent="0.3">
      <c r="A127" s="1" t="s">
        <v>89</v>
      </c>
      <c r="B127">
        <v>2</v>
      </c>
      <c r="D127">
        <v>2</v>
      </c>
    </row>
    <row r="128" spans="1:7" x14ac:dyDescent="0.3">
      <c r="B128" t="s">
        <v>87</v>
      </c>
      <c r="D128" t="s">
        <v>86</v>
      </c>
    </row>
    <row r="129" spans="1:5" x14ac:dyDescent="0.3">
      <c r="A129" s="1" t="s">
        <v>82</v>
      </c>
      <c r="B129" s="23">
        <f>B123/$B$127</f>
        <v>4.3123128284389489</v>
      </c>
      <c r="C129" t="s">
        <v>26</v>
      </c>
      <c r="D129" s="23">
        <f>D123/$D$127</f>
        <v>3.2342346213292115</v>
      </c>
      <c r="E129" t="s">
        <v>26</v>
      </c>
    </row>
    <row r="130" spans="1:5" x14ac:dyDescent="0.3">
      <c r="A130" s="1" t="s">
        <v>83</v>
      </c>
      <c r="B130" s="23">
        <f>B124/$B$127</f>
        <v>16.824553838227718</v>
      </c>
      <c r="C130" t="s">
        <v>26</v>
      </c>
      <c r="D130" s="23">
        <f>D124/$D$127</f>
        <v>12.61841537867079</v>
      </c>
      <c r="E130" t="s">
        <v>26</v>
      </c>
    </row>
  </sheetData>
  <mergeCells count="10">
    <mergeCell ref="A119:G119"/>
    <mergeCell ref="A95:F95"/>
    <mergeCell ref="A51:D51"/>
    <mergeCell ref="A69:D69"/>
    <mergeCell ref="A73:D73"/>
    <mergeCell ref="A39:G39"/>
    <mergeCell ref="A48:G48"/>
    <mergeCell ref="A85:G85"/>
    <mergeCell ref="A87:F87"/>
    <mergeCell ref="A103:G103"/>
  </mergeCells>
  <pageMargins left="0.7" right="0.7" top="0.75" bottom="0.75" header="0.3" footer="0.3"/>
  <pageSetup scale="72" orientation="portrait" r:id="rId1"/>
  <headerFooter>
    <oddHeader>&amp;LSeismic Loading Calculation
Zac Zavalianos
9/29/2014
&amp;RHomework 3
DeStefano
Advanced Steel Design</oddHeader>
  </headerFooter>
  <rowBreaks count="2" manualBreakCount="2">
    <brk id="47" max="6" man="1"/>
    <brk id="102" max="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Q113"/>
  <sheetViews>
    <sheetView view="pageBreakPreview" topLeftCell="A73" zoomScale="60" zoomScaleNormal="70" workbookViewId="0">
      <selection activeCell="J105" sqref="J105"/>
    </sheetView>
  </sheetViews>
  <sheetFormatPr defaultRowHeight="14.4" x14ac:dyDescent="0.3"/>
  <cols>
    <col min="1" max="1" width="20.33203125" customWidth="1"/>
  </cols>
  <sheetData>
    <row r="15" spans="1:3" ht="15" x14ac:dyDescent="0.25">
      <c r="A15" s="1" t="s">
        <v>156</v>
      </c>
      <c r="B15" s="2">
        <v>15</v>
      </c>
      <c r="C15" t="s">
        <v>2</v>
      </c>
    </row>
    <row r="16" spans="1:3" ht="15" x14ac:dyDescent="0.25">
      <c r="A16" s="1" t="s">
        <v>157</v>
      </c>
      <c r="B16" s="2">
        <v>24</v>
      </c>
      <c r="C16" t="s">
        <v>2</v>
      </c>
    </row>
    <row r="17" spans="1:5" ht="15.6" x14ac:dyDescent="0.35">
      <c r="A17" s="1" t="s">
        <v>153</v>
      </c>
      <c r="B17" s="28">
        <f>Wind!B52</f>
        <v>9.6096000000000004</v>
      </c>
    </row>
    <row r="18" spans="1:5" ht="15.6" x14ac:dyDescent="0.35">
      <c r="A18" s="1" t="s">
        <v>218</v>
      </c>
      <c r="B18" s="28">
        <f>Wind!B54</f>
        <v>19.219200000000001</v>
      </c>
    </row>
    <row r="20" spans="1:5" x14ac:dyDescent="0.3">
      <c r="A20" s="35" t="s">
        <v>151</v>
      </c>
      <c r="B20" s="35"/>
      <c r="C20" s="35"/>
      <c r="D20" s="35"/>
      <c r="E20" s="35"/>
    </row>
    <row r="33" spans="1:13" ht="15" x14ac:dyDescent="0.25">
      <c r="A33" t="s">
        <v>158</v>
      </c>
    </row>
    <row r="34" spans="1:13" ht="15.6" x14ac:dyDescent="0.35">
      <c r="A34" t="s">
        <v>152</v>
      </c>
    </row>
    <row r="35" spans="1:13" ht="18" x14ac:dyDescent="0.35">
      <c r="A35" s="1" t="s">
        <v>153</v>
      </c>
      <c r="B35" s="6">
        <f>B17</f>
        <v>9.6096000000000004</v>
      </c>
      <c r="C35" t="s">
        <v>26</v>
      </c>
    </row>
    <row r="36" spans="1:13" ht="15" x14ac:dyDescent="0.25">
      <c r="A36" s="1" t="s">
        <v>155</v>
      </c>
      <c r="B36" s="2">
        <v>2</v>
      </c>
    </row>
    <row r="37" spans="1:13" ht="18" x14ac:dyDescent="0.35">
      <c r="A37" s="1" t="s">
        <v>154</v>
      </c>
      <c r="B37" s="6">
        <f>B35/B36</f>
        <v>4.8048000000000002</v>
      </c>
      <c r="C37" t="s">
        <v>26</v>
      </c>
    </row>
    <row r="38" spans="1:13" ht="15" x14ac:dyDescent="0.25">
      <c r="A38" s="1"/>
      <c r="B38" s="6"/>
    </row>
    <row r="39" spans="1:13" ht="15" x14ac:dyDescent="0.25">
      <c r="A39" s="1"/>
    </row>
    <row r="40" spans="1:13" ht="15" x14ac:dyDescent="0.25">
      <c r="A40" s="11" t="s">
        <v>159</v>
      </c>
    </row>
    <row r="41" spans="1:13" ht="18" x14ac:dyDescent="0.35">
      <c r="A41" s="1" t="s">
        <v>163</v>
      </c>
      <c r="B41" s="6">
        <f>B37*B15/2</f>
        <v>36.036000000000001</v>
      </c>
      <c r="C41" t="s">
        <v>160</v>
      </c>
    </row>
    <row r="42" spans="1:13" ht="18" x14ac:dyDescent="0.35">
      <c r="A42" s="1" t="s">
        <v>164</v>
      </c>
      <c r="B42" s="6">
        <f>B41</f>
        <v>36.036000000000001</v>
      </c>
      <c r="C42" t="s">
        <v>160</v>
      </c>
    </row>
    <row r="43" spans="1:13" ht="15" x14ac:dyDescent="0.25">
      <c r="A43" s="1"/>
      <c r="B43" s="6"/>
    </row>
    <row r="44" spans="1:13" ht="15" x14ac:dyDescent="0.25">
      <c r="A44" s="1"/>
      <c r="B44" s="6"/>
    </row>
    <row r="46" spans="1:13" x14ac:dyDescent="0.3">
      <c r="A46" s="18" t="s">
        <v>161</v>
      </c>
    </row>
    <row r="47" spans="1:13" ht="15" x14ac:dyDescent="0.25">
      <c r="A47" s="1" t="s">
        <v>162</v>
      </c>
      <c r="F47" t="s">
        <v>169</v>
      </c>
      <c r="M47" t="s">
        <v>170</v>
      </c>
    </row>
    <row r="56" spans="1:17" ht="15" x14ac:dyDescent="0.25">
      <c r="A56" s="1"/>
      <c r="B56" s="6"/>
      <c r="D56" s="15"/>
      <c r="E56" s="15"/>
    </row>
    <row r="58" spans="1:17" ht="15" x14ac:dyDescent="0.25">
      <c r="N58" s="6"/>
    </row>
    <row r="59" spans="1:17" ht="18" x14ac:dyDescent="0.35">
      <c r="A59" s="1" t="s">
        <v>165</v>
      </c>
      <c r="B59" s="6">
        <f>B41</f>
        <v>36.036000000000001</v>
      </c>
      <c r="C59" t="s">
        <v>160</v>
      </c>
      <c r="D59" s="15"/>
      <c r="E59" s="15"/>
      <c r="M59" s="1" t="s">
        <v>175</v>
      </c>
      <c r="N59" s="6">
        <f>B59</f>
        <v>36.036000000000001</v>
      </c>
      <c r="O59" t="s">
        <v>160</v>
      </c>
      <c r="P59" s="15"/>
      <c r="Q59" s="15"/>
    </row>
    <row r="60" spans="1:17" ht="15.6" x14ac:dyDescent="0.35">
      <c r="A60" s="1" t="s">
        <v>167</v>
      </c>
      <c r="B60" s="6">
        <f>B35-B37</f>
        <v>4.8048000000000002</v>
      </c>
      <c r="C60" t="s">
        <v>26</v>
      </c>
      <c r="D60" s="27" t="s">
        <v>7</v>
      </c>
      <c r="E60" s="26" t="s">
        <v>166</v>
      </c>
      <c r="M60" s="1" t="s">
        <v>167</v>
      </c>
      <c r="N60" s="6">
        <f>B60</f>
        <v>4.8048000000000002</v>
      </c>
      <c r="O60" t="s">
        <v>26</v>
      </c>
      <c r="P60" s="27" t="s">
        <v>7</v>
      </c>
      <c r="Q60" s="26" t="s">
        <v>166</v>
      </c>
    </row>
    <row r="61" spans="1:17" ht="15.6" x14ac:dyDescent="0.35">
      <c r="A61" s="1" t="s">
        <v>168</v>
      </c>
      <c r="B61" s="6">
        <f>(B59+B41)/B16</f>
        <v>3.0030000000000001</v>
      </c>
      <c r="C61" t="s">
        <v>26</v>
      </c>
      <c r="E61" s="26" t="s">
        <v>189</v>
      </c>
      <c r="M61" s="1" t="s">
        <v>176</v>
      </c>
      <c r="N61" s="6">
        <f>B61</f>
        <v>3.0030000000000001</v>
      </c>
      <c r="O61" t="s">
        <v>26</v>
      </c>
      <c r="Q61" s="26"/>
    </row>
    <row r="62" spans="1:17" ht="15.6" x14ac:dyDescent="0.35">
      <c r="A62" s="1" t="s">
        <v>232</v>
      </c>
      <c r="B62" s="6">
        <f>B61</f>
        <v>3.0030000000000001</v>
      </c>
      <c r="C62" t="s">
        <v>26</v>
      </c>
      <c r="D62" t="s">
        <v>173</v>
      </c>
      <c r="E62" s="26" t="s">
        <v>174</v>
      </c>
      <c r="M62" s="1" t="s">
        <v>177</v>
      </c>
      <c r="N62" s="6">
        <f>N61</f>
        <v>3.0030000000000001</v>
      </c>
      <c r="O62" t="s">
        <v>26</v>
      </c>
      <c r="P62" t="s">
        <v>7</v>
      </c>
      <c r="Q62" s="26" t="s">
        <v>174</v>
      </c>
    </row>
    <row r="63" spans="1:17" ht="18" x14ac:dyDescent="0.35">
      <c r="M63" s="1" t="s">
        <v>164</v>
      </c>
      <c r="N63" s="6">
        <f>N59</f>
        <v>36.036000000000001</v>
      </c>
      <c r="O63" t="s">
        <v>26</v>
      </c>
    </row>
    <row r="65" spans="1:10" x14ac:dyDescent="0.3">
      <c r="A65" s="18" t="s">
        <v>178</v>
      </c>
    </row>
    <row r="78" spans="1:10" x14ac:dyDescent="0.3">
      <c r="A78" t="s">
        <v>161</v>
      </c>
    </row>
    <row r="80" spans="1:10" x14ac:dyDescent="0.3">
      <c r="A80" s="1" t="s">
        <v>210</v>
      </c>
      <c r="F80" t="s">
        <v>233</v>
      </c>
      <c r="J80" t="s">
        <v>211</v>
      </c>
    </row>
    <row r="93" spans="1:14" ht="15.6" x14ac:dyDescent="0.35">
      <c r="A93" s="1" t="s">
        <v>179</v>
      </c>
      <c r="B93" s="6">
        <f>(Wind!B54+Wind!B52)/2</f>
        <v>14.414400000000001</v>
      </c>
      <c r="C93" t="s">
        <v>26</v>
      </c>
      <c r="E93" t="s">
        <v>180</v>
      </c>
      <c r="J93" s="1" t="s">
        <v>179</v>
      </c>
      <c r="K93" s="6">
        <f>B93</f>
        <v>14.414400000000001</v>
      </c>
      <c r="L93" t="s">
        <v>26</v>
      </c>
      <c r="N93" t="s">
        <v>180</v>
      </c>
    </row>
    <row r="94" spans="1:14" ht="15.6" x14ac:dyDescent="0.35">
      <c r="A94" s="1" t="s">
        <v>227</v>
      </c>
      <c r="B94" s="6">
        <f>B62</f>
        <v>3.0030000000000001</v>
      </c>
      <c r="C94" t="s">
        <v>26</v>
      </c>
      <c r="D94" t="s">
        <v>190</v>
      </c>
      <c r="E94" t="s">
        <v>172</v>
      </c>
      <c r="J94" s="1" t="s">
        <v>230</v>
      </c>
      <c r="K94" s="6">
        <f>N62</f>
        <v>3.0030000000000001</v>
      </c>
      <c r="L94" t="s">
        <v>26</v>
      </c>
      <c r="M94" t="s">
        <v>190</v>
      </c>
      <c r="N94" t="s">
        <v>171</v>
      </c>
    </row>
    <row r="95" spans="1:14" ht="15.6" x14ac:dyDescent="0.35">
      <c r="A95" s="1" t="s">
        <v>182</v>
      </c>
      <c r="B95">
        <f>B93*B15/2</f>
        <v>108.108</v>
      </c>
      <c r="C95" t="s">
        <v>160</v>
      </c>
      <c r="E95" t="s">
        <v>183</v>
      </c>
      <c r="J95" s="1" t="s">
        <v>191</v>
      </c>
      <c r="K95">
        <f>B15*K93/2</f>
        <v>108.108</v>
      </c>
      <c r="L95" t="s">
        <v>160</v>
      </c>
      <c r="N95" t="s">
        <v>183</v>
      </c>
    </row>
    <row r="96" spans="1:14" ht="15.6" x14ac:dyDescent="0.35">
      <c r="A96" s="1" t="s">
        <v>181</v>
      </c>
      <c r="B96" s="6">
        <f>B41</f>
        <v>36.036000000000001</v>
      </c>
      <c r="C96" t="s">
        <v>160</v>
      </c>
      <c r="E96" t="s">
        <v>186</v>
      </c>
      <c r="J96" s="1" t="s">
        <v>192</v>
      </c>
      <c r="K96" s="6">
        <f>N63</f>
        <v>36.036000000000001</v>
      </c>
      <c r="L96" t="s">
        <v>160</v>
      </c>
      <c r="N96" t="s">
        <v>193</v>
      </c>
    </row>
    <row r="97" spans="1:14" ht="15.6" x14ac:dyDescent="0.35">
      <c r="A97" s="1" t="s">
        <v>227</v>
      </c>
      <c r="B97" s="6">
        <f>B62</f>
        <v>3.0030000000000001</v>
      </c>
      <c r="C97" t="s">
        <v>26</v>
      </c>
      <c r="E97" s="15" t="s">
        <v>187</v>
      </c>
      <c r="J97" s="1" t="s">
        <v>230</v>
      </c>
      <c r="K97" s="6">
        <f>N62</f>
        <v>3.0030000000000001</v>
      </c>
      <c r="L97" t="s">
        <v>26</v>
      </c>
      <c r="N97" s="15" t="s">
        <v>171</v>
      </c>
    </row>
    <row r="98" spans="1:14" ht="15.6" x14ac:dyDescent="0.35">
      <c r="A98" s="1" t="s">
        <v>229</v>
      </c>
      <c r="B98" s="6">
        <f>B18-B93</f>
        <v>4.8048000000000002</v>
      </c>
      <c r="C98" t="s">
        <v>26</v>
      </c>
      <c r="D98" t="s">
        <v>7</v>
      </c>
      <c r="E98" s="26" t="s">
        <v>166</v>
      </c>
      <c r="J98" s="1" t="s">
        <v>237</v>
      </c>
      <c r="K98" s="6">
        <f>B98</f>
        <v>4.8048000000000002</v>
      </c>
      <c r="L98" t="s">
        <v>26</v>
      </c>
      <c r="M98" t="s">
        <v>7</v>
      </c>
      <c r="N98" s="29" t="s">
        <v>184</v>
      </c>
    </row>
    <row r="99" spans="1:14" ht="15.6" x14ac:dyDescent="0.35">
      <c r="A99" s="1" t="s">
        <v>234</v>
      </c>
      <c r="B99" s="6">
        <f>B95+B96</f>
        <v>144.14400000000001</v>
      </c>
      <c r="C99" t="s">
        <v>160</v>
      </c>
      <c r="E99" s="26" t="s">
        <v>188</v>
      </c>
      <c r="J99" s="1" t="s">
        <v>238</v>
      </c>
      <c r="K99" s="6">
        <f>K95+K96</f>
        <v>144.14400000000001</v>
      </c>
      <c r="L99" t="s">
        <v>160</v>
      </c>
      <c r="N99" s="26" t="s">
        <v>188</v>
      </c>
    </row>
    <row r="100" spans="1:14" ht="15.6" x14ac:dyDescent="0.35">
      <c r="A100" s="1" t="s">
        <v>235</v>
      </c>
      <c r="B100">
        <f>(B99+B96+B95)/B16</f>
        <v>12.012</v>
      </c>
      <c r="C100" t="s">
        <v>26</v>
      </c>
      <c r="E100" s="26" t="s">
        <v>189</v>
      </c>
      <c r="J100" s="1" t="s">
        <v>235</v>
      </c>
      <c r="K100">
        <f>(K99+K96+K95)/B16</f>
        <v>12.012</v>
      </c>
      <c r="L100" t="s">
        <v>26</v>
      </c>
      <c r="N100" s="26" t="s">
        <v>189</v>
      </c>
    </row>
    <row r="101" spans="1:14" ht="15.6" x14ac:dyDescent="0.35">
      <c r="A101" s="1" t="s">
        <v>236</v>
      </c>
      <c r="B101" s="6">
        <f>B100+B94</f>
        <v>15.015000000000001</v>
      </c>
      <c r="C101" t="s">
        <v>26</v>
      </c>
      <c r="E101" s="26" t="s">
        <v>174</v>
      </c>
      <c r="J101" s="1" t="s">
        <v>226</v>
      </c>
      <c r="K101" s="6">
        <f>K100+K94</f>
        <v>15.015000000000001</v>
      </c>
      <c r="L101" t="s">
        <v>26</v>
      </c>
      <c r="N101" s="26" t="s">
        <v>174</v>
      </c>
    </row>
    <row r="102" spans="1:14" x14ac:dyDescent="0.3">
      <c r="E102" s="26"/>
    </row>
    <row r="103" spans="1:14" x14ac:dyDescent="0.3">
      <c r="A103" s="43" t="s">
        <v>194</v>
      </c>
      <c r="B103" s="41"/>
      <c r="C103" s="41"/>
      <c r="D103" s="41"/>
      <c r="E103" s="41"/>
      <c r="F103" s="44"/>
    </row>
    <row r="104" spans="1:14" x14ac:dyDescent="0.3">
      <c r="A104" s="45" t="s">
        <v>195</v>
      </c>
      <c r="B104" s="42"/>
      <c r="C104" s="42"/>
      <c r="D104" s="42"/>
      <c r="E104" s="42"/>
      <c r="F104" s="46"/>
    </row>
    <row r="105" spans="1:14" x14ac:dyDescent="0.3">
      <c r="A105" s="47"/>
      <c r="B105" s="36" t="s">
        <v>199</v>
      </c>
      <c r="C105" s="37"/>
      <c r="D105" s="48" t="s">
        <v>200</v>
      </c>
      <c r="E105" s="48"/>
      <c r="F105" s="49"/>
    </row>
    <row r="106" spans="1:14" x14ac:dyDescent="0.3">
      <c r="A106" s="50" t="s">
        <v>185</v>
      </c>
      <c r="B106" s="38">
        <f>B95</f>
        <v>108.108</v>
      </c>
      <c r="C106" s="39" t="s">
        <v>160</v>
      </c>
      <c r="D106" s="38">
        <f>B101</f>
        <v>15.015000000000001</v>
      </c>
      <c r="E106" s="40" t="s">
        <v>26</v>
      </c>
      <c r="F106" s="39" t="s">
        <v>173</v>
      </c>
    </row>
    <row r="107" spans="1:14" x14ac:dyDescent="0.3">
      <c r="A107" s="50" t="s">
        <v>196</v>
      </c>
      <c r="B107" s="38">
        <f>B96</f>
        <v>36.036000000000001</v>
      </c>
      <c r="C107" s="39" t="s">
        <v>160</v>
      </c>
      <c r="D107" s="38">
        <f>B94</f>
        <v>3.0030000000000001</v>
      </c>
      <c r="E107" s="40" t="s">
        <v>26</v>
      </c>
      <c r="F107" s="39" t="s">
        <v>173</v>
      </c>
    </row>
    <row r="108" spans="1:14" x14ac:dyDescent="0.3">
      <c r="A108" s="50" t="s">
        <v>197</v>
      </c>
      <c r="B108" s="40">
        <f>K95</f>
        <v>108.108</v>
      </c>
      <c r="C108" s="39" t="s">
        <v>160</v>
      </c>
      <c r="D108" s="38">
        <f>K101</f>
        <v>15.015000000000001</v>
      </c>
      <c r="E108" s="40" t="s">
        <v>26</v>
      </c>
      <c r="F108" s="39" t="s">
        <v>7</v>
      </c>
    </row>
    <row r="109" spans="1:14" x14ac:dyDescent="0.3">
      <c r="A109" s="50" t="s">
        <v>198</v>
      </c>
      <c r="B109" s="38">
        <f>K96</f>
        <v>36.036000000000001</v>
      </c>
      <c r="C109" s="39" t="s">
        <v>160</v>
      </c>
      <c r="D109" s="38">
        <f>K94</f>
        <v>3.0030000000000001</v>
      </c>
      <c r="E109" s="40" t="s">
        <v>26</v>
      </c>
      <c r="F109" s="39" t="s">
        <v>7</v>
      </c>
    </row>
    <row r="110" spans="1:14" x14ac:dyDescent="0.3">
      <c r="A110" s="54" t="s">
        <v>201</v>
      </c>
      <c r="B110" s="55"/>
      <c r="C110" s="55"/>
      <c r="D110" s="55"/>
      <c r="E110" s="55"/>
      <c r="F110" s="56"/>
    </row>
    <row r="111" spans="1:14" x14ac:dyDescent="0.3">
      <c r="A111" s="47"/>
      <c r="B111" s="57" t="s">
        <v>199</v>
      </c>
      <c r="C111" s="58"/>
      <c r="D111" s="48" t="s">
        <v>200</v>
      </c>
      <c r="E111" s="48"/>
      <c r="F111" s="49"/>
    </row>
    <row r="112" spans="1:14" x14ac:dyDescent="0.3">
      <c r="A112" s="50" t="s">
        <v>202</v>
      </c>
      <c r="B112" s="38">
        <f>B59</f>
        <v>36.036000000000001</v>
      </c>
      <c r="C112" s="39" t="s">
        <v>160</v>
      </c>
      <c r="D112" s="38">
        <f>B60</f>
        <v>4.8048000000000002</v>
      </c>
      <c r="E112" s="40" t="s">
        <v>26</v>
      </c>
      <c r="F112" s="39" t="s">
        <v>7</v>
      </c>
    </row>
    <row r="113" spans="1:6" x14ac:dyDescent="0.3">
      <c r="A113" s="51" t="s">
        <v>203</v>
      </c>
      <c r="B113" s="52">
        <f>B99</f>
        <v>144.14400000000001</v>
      </c>
      <c r="C113" s="53" t="s">
        <v>160</v>
      </c>
      <c r="D113" s="52">
        <f>B98</f>
        <v>4.8048000000000002</v>
      </c>
      <c r="E113" s="25" t="s">
        <v>26</v>
      </c>
      <c r="F113" s="53" t="s">
        <v>7</v>
      </c>
    </row>
  </sheetData>
  <mergeCells count="8">
    <mergeCell ref="A20:E20"/>
    <mergeCell ref="A103:F103"/>
    <mergeCell ref="B105:C105"/>
    <mergeCell ref="D105:F105"/>
    <mergeCell ref="A104:F104"/>
    <mergeCell ref="A110:F110"/>
    <mergeCell ref="B111:C111"/>
    <mergeCell ref="D111:F111"/>
  </mergeCells>
  <pageMargins left="0.7" right="0.7" top="0.75" bottom="0.75" header="0.3" footer="0.3"/>
  <pageSetup scale="55" orientation="portrait" r:id="rId1"/>
  <headerFooter>
    <oddHeader>&amp;L&amp;"-,Bold"Moment Frame Loads (Wind)&amp;"-,Regular"
Zac Zavalianos
9/29/2014
&amp;RHomework  3
DeStefano
Advanced Steel Design</oddHeader>
  </headerFooter>
  <rowBreaks count="1" manualBreakCount="1">
    <brk id="64" max="1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Q113"/>
  <sheetViews>
    <sheetView view="pageBreakPreview" topLeftCell="A82" zoomScale="80" zoomScaleNormal="70" zoomScaleSheetLayoutView="80" workbookViewId="0">
      <selection activeCell="K107" sqref="K107"/>
    </sheetView>
  </sheetViews>
  <sheetFormatPr defaultRowHeight="14.4" x14ac:dyDescent="0.3"/>
  <cols>
    <col min="1" max="1" width="20.33203125" customWidth="1"/>
  </cols>
  <sheetData>
    <row r="15" spans="1:3" ht="15" x14ac:dyDescent="0.25">
      <c r="A15" s="1" t="s">
        <v>156</v>
      </c>
      <c r="B15" s="2">
        <v>15</v>
      </c>
      <c r="C15" t="s">
        <v>2</v>
      </c>
    </row>
    <row r="16" spans="1:3" ht="15" x14ac:dyDescent="0.25">
      <c r="A16" s="1" t="s">
        <v>157</v>
      </c>
      <c r="B16" s="2">
        <v>24</v>
      </c>
      <c r="C16" t="s">
        <v>2</v>
      </c>
    </row>
    <row r="17" spans="1:5" ht="15.6" x14ac:dyDescent="0.35">
      <c r="A17" s="1" t="s">
        <v>153</v>
      </c>
      <c r="B17" s="28">
        <f>Seismic!D129</f>
        <v>3.2342346213292115</v>
      </c>
    </row>
    <row r="18" spans="1:5" ht="15.6" x14ac:dyDescent="0.35">
      <c r="A18" s="1" t="s">
        <v>218</v>
      </c>
      <c r="B18" s="28">
        <f>Seismic!D130</f>
        <v>12.61841537867079</v>
      </c>
    </row>
    <row r="20" spans="1:5" x14ac:dyDescent="0.3">
      <c r="A20" s="35" t="s">
        <v>151</v>
      </c>
      <c r="B20" s="35"/>
      <c r="C20" s="35"/>
      <c r="D20" s="35"/>
      <c r="E20" s="35"/>
    </row>
    <row r="33" spans="1:13" ht="15" x14ac:dyDescent="0.25">
      <c r="A33" t="s">
        <v>158</v>
      </c>
    </row>
    <row r="34" spans="1:13" ht="15.6" x14ac:dyDescent="0.35">
      <c r="A34" t="s">
        <v>152</v>
      </c>
    </row>
    <row r="35" spans="1:13" ht="18" x14ac:dyDescent="0.35">
      <c r="A35" s="1" t="s">
        <v>153</v>
      </c>
      <c r="B35" s="6">
        <f>B17</f>
        <v>3.2342346213292115</v>
      </c>
      <c r="C35" t="s">
        <v>26</v>
      </c>
    </row>
    <row r="36" spans="1:13" ht="15" x14ac:dyDescent="0.25">
      <c r="A36" s="1" t="s">
        <v>155</v>
      </c>
      <c r="B36" s="2">
        <v>2</v>
      </c>
    </row>
    <row r="37" spans="1:13" ht="18" x14ac:dyDescent="0.35">
      <c r="A37" s="1" t="s">
        <v>154</v>
      </c>
      <c r="B37" s="6">
        <f>B35/B36</f>
        <v>1.6171173106646057</v>
      </c>
      <c r="C37" t="s">
        <v>26</v>
      </c>
    </row>
    <row r="38" spans="1:13" ht="15" x14ac:dyDescent="0.25">
      <c r="A38" s="1"/>
      <c r="B38" s="6"/>
    </row>
    <row r="39" spans="1:13" ht="15" x14ac:dyDescent="0.25">
      <c r="A39" s="1"/>
    </row>
    <row r="40" spans="1:13" ht="15" x14ac:dyDescent="0.25">
      <c r="A40" s="11" t="s">
        <v>159</v>
      </c>
    </row>
    <row r="41" spans="1:13" ht="18" x14ac:dyDescent="0.35">
      <c r="A41" s="1" t="s">
        <v>163</v>
      </c>
      <c r="B41" s="6">
        <f>B37*B15/2</f>
        <v>12.128379829984542</v>
      </c>
      <c r="C41" t="s">
        <v>160</v>
      </c>
    </row>
    <row r="42" spans="1:13" ht="18" x14ac:dyDescent="0.35">
      <c r="A42" s="1" t="s">
        <v>164</v>
      </c>
      <c r="B42" s="6">
        <f>B41</f>
        <v>12.128379829984542</v>
      </c>
      <c r="C42" t="s">
        <v>160</v>
      </c>
    </row>
    <row r="43" spans="1:13" ht="15" x14ac:dyDescent="0.25">
      <c r="A43" s="1"/>
      <c r="B43" s="6"/>
    </row>
    <row r="44" spans="1:13" ht="15" x14ac:dyDescent="0.25">
      <c r="A44" s="1"/>
      <c r="B44" s="6"/>
    </row>
    <row r="46" spans="1:13" x14ac:dyDescent="0.3">
      <c r="A46" s="18" t="s">
        <v>161</v>
      </c>
    </row>
    <row r="47" spans="1:13" ht="15" x14ac:dyDescent="0.25">
      <c r="A47" s="1" t="s">
        <v>162</v>
      </c>
      <c r="F47" t="s">
        <v>169</v>
      </c>
      <c r="M47" t="s">
        <v>170</v>
      </c>
    </row>
    <row r="56" spans="1:17" ht="15" x14ac:dyDescent="0.25">
      <c r="A56" s="1"/>
      <c r="B56" s="6"/>
      <c r="D56" s="15"/>
      <c r="E56" s="15"/>
    </row>
    <row r="58" spans="1:17" ht="15" x14ac:dyDescent="0.25">
      <c r="N58" s="6"/>
    </row>
    <row r="59" spans="1:17" ht="18" x14ac:dyDescent="0.35">
      <c r="A59" s="1" t="s">
        <v>165</v>
      </c>
      <c r="B59" s="6">
        <f>B41</f>
        <v>12.128379829984542</v>
      </c>
      <c r="C59" t="s">
        <v>160</v>
      </c>
      <c r="D59" s="15"/>
      <c r="E59" s="15"/>
      <c r="M59" s="1" t="s">
        <v>175</v>
      </c>
      <c r="N59" s="6">
        <f>B59</f>
        <v>12.128379829984542</v>
      </c>
      <c r="O59" t="s">
        <v>160</v>
      </c>
      <c r="P59" s="15"/>
      <c r="Q59" s="15"/>
    </row>
    <row r="60" spans="1:17" ht="15.6" x14ac:dyDescent="0.35">
      <c r="A60" s="1" t="s">
        <v>167</v>
      </c>
      <c r="B60" s="6">
        <f>B35-B37</f>
        <v>1.6171173106646057</v>
      </c>
      <c r="C60" t="s">
        <v>26</v>
      </c>
      <c r="D60" s="27" t="s">
        <v>7</v>
      </c>
      <c r="E60" s="26" t="s">
        <v>166</v>
      </c>
      <c r="M60" s="1" t="s">
        <v>167</v>
      </c>
      <c r="N60" s="6">
        <f>B60</f>
        <v>1.6171173106646057</v>
      </c>
      <c r="O60" t="s">
        <v>26</v>
      </c>
      <c r="P60" s="27" t="s">
        <v>7</v>
      </c>
      <c r="Q60" s="26" t="s">
        <v>166</v>
      </c>
    </row>
    <row r="61" spans="1:17" ht="15.6" x14ac:dyDescent="0.35">
      <c r="A61" s="1" t="s">
        <v>168</v>
      </c>
      <c r="B61" s="6">
        <f>(B59+B41)/B16</f>
        <v>1.0106983191653784</v>
      </c>
      <c r="C61" t="s">
        <v>26</v>
      </c>
      <c r="E61" s="26" t="s">
        <v>189</v>
      </c>
      <c r="M61" s="1" t="s">
        <v>176</v>
      </c>
      <c r="N61" s="6">
        <f>B61</f>
        <v>1.0106983191653784</v>
      </c>
      <c r="O61" t="s">
        <v>26</v>
      </c>
      <c r="Q61" s="26"/>
    </row>
    <row r="62" spans="1:17" ht="15.6" x14ac:dyDescent="0.35">
      <c r="A62" s="1" t="s">
        <v>232</v>
      </c>
      <c r="B62" s="6">
        <f>B61</f>
        <v>1.0106983191653784</v>
      </c>
      <c r="C62" t="s">
        <v>26</v>
      </c>
      <c r="D62" t="s">
        <v>173</v>
      </c>
      <c r="E62" s="26" t="s">
        <v>174</v>
      </c>
      <c r="M62" s="1" t="s">
        <v>177</v>
      </c>
      <c r="N62" s="6">
        <f>N61</f>
        <v>1.0106983191653784</v>
      </c>
      <c r="O62" t="s">
        <v>26</v>
      </c>
      <c r="P62" t="s">
        <v>7</v>
      </c>
      <c r="Q62" s="26" t="s">
        <v>174</v>
      </c>
    </row>
    <row r="63" spans="1:17" ht="18" x14ac:dyDescent="0.35">
      <c r="M63" s="1" t="s">
        <v>164</v>
      </c>
      <c r="N63" s="6">
        <f>N59</f>
        <v>12.128379829984542</v>
      </c>
      <c r="O63" t="s">
        <v>26</v>
      </c>
    </row>
    <row r="65" spans="1:10" x14ac:dyDescent="0.3">
      <c r="A65" s="18" t="s">
        <v>178</v>
      </c>
    </row>
    <row r="78" spans="1:10" x14ac:dyDescent="0.3">
      <c r="A78" t="s">
        <v>161</v>
      </c>
    </row>
    <row r="80" spans="1:10" x14ac:dyDescent="0.3">
      <c r="A80" s="1" t="s">
        <v>210</v>
      </c>
      <c r="F80" t="s">
        <v>233</v>
      </c>
      <c r="J80" t="s">
        <v>211</v>
      </c>
    </row>
    <row r="93" spans="1:14" ht="15.6" x14ac:dyDescent="0.35">
      <c r="A93" s="1" t="s">
        <v>179</v>
      </c>
      <c r="B93" s="6">
        <f>(Wind!B54+Wind!B52)/2</f>
        <v>14.414400000000001</v>
      </c>
      <c r="C93" t="s">
        <v>26</v>
      </c>
      <c r="E93" t="s">
        <v>180</v>
      </c>
      <c r="J93" s="1" t="s">
        <v>179</v>
      </c>
      <c r="K93" s="6">
        <f>B93</f>
        <v>14.414400000000001</v>
      </c>
      <c r="L93" t="s">
        <v>26</v>
      </c>
      <c r="N93" t="s">
        <v>180</v>
      </c>
    </row>
    <row r="94" spans="1:14" ht="15.6" x14ac:dyDescent="0.35">
      <c r="A94" s="1" t="s">
        <v>227</v>
      </c>
      <c r="B94" s="6">
        <f>B62</f>
        <v>1.0106983191653784</v>
      </c>
      <c r="C94" t="s">
        <v>26</v>
      </c>
      <c r="D94" t="s">
        <v>190</v>
      </c>
      <c r="E94" t="s">
        <v>172</v>
      </c>
      <c r="J94" s="1" t="s">
        <v>230</v>
      </c>
      <c r="K94" s="6">
        <f>N62</f>
        <v>1.0106983191653784</v>
      </c>
      <c r="L94" t="s">
        <v>26</v>
      </c>
      <c r="M94" t="s">
        <v>190</v>
      </c>
      <c r="N94" t="s">
        <v>171</v>
      </c>
    </row>
    <row r="95" spans="1:14" ht="15.6" x14ac:dyDescent="0.35">
      <c r="A95" s="1" t="s">
        <v>182</v>
      </c>
      <c r="B95">
        <f>B93*B15/2</f>
        <v>108.108</v>
      </c>
      <c r="C95" t="s">
        <v>160</v>
      </c>
      <c r="E95" t="s">
        <v>183</v>
      </c>
      <c r="J95" s="1" t="s">
        <v>191</v>
      </c>
      <c r="K95">
        <f>B15*K93/2</f>
        <v>108.108</v>
      </c>
      <c r="L95" t="s">
        <v>160</v>
      </c>
      <c r="N95" t="s">
        <v>183</v>
      </c>
    </row>
    <row r="96" spans="1:14" ht="15.6" x14ac:dyDescent="0.35">
      <c r="A96" s="1" t="s">
        <v>181</v>
      </c>
      <c r="B96" s="6">
        <f>B41</f>
        <v>12.128379829984542</v>
      </c>
      <c r="C96" t="s">
        <v>160</v>
      </c>
      <c r="E96" t="s">
        <v>186</v>
      </c>
      <c r="J96" s="1" t="s">
        <v>192</v>
      </c>
      <c r="K96" s="6">
        <f>N63</f>
        <v>12.128379829984542</v>
      </c>
      <c r="L96" t="s">
        <v>160</v>
      </c>
      <c r="N96" t="s">
        <v>193</v>
      </c>
    </row>
    <row r="97" spans="1:14" ht="15.6" x14ac:dyDescent="0.35">
      <c r="A97" s="1" t="s">
        <v>227</v>
      </c>
      <c r="B97" s="6">
        <f>B62</f>
        <v>1.0106983191653784</v>
      </c>
      <c r="C97" t="s">
        <v>26</v>
      </c>
      <c r="E97" s="15" t="s">
        <v>187</v>
      </c>
      <c r="J97" s="1" t="s">
        <v>230</v>
      </c>
      <c r="K97" s="6">
        <f>N62</f>
        <v>1.0106983191653784</v>
      </c>
      <c r="L97" t="s">
        <v>26</v>
      </c>
      <c r="N97" s="15" t="s">
        <v>171</v>
      </c>
    </row>
    <row r="98" spans="1:14" ht="15.6" x14ac:dyDescent="0.35">
      <c r="A98" s="1" t="s">
        <v>229</v>
      </c>
      <c r="B98" s="6">
        <f>B18-B93</f>
        <v>-1.795984621329211</v>
      </c>
      <c r="C98" t="s">
        <v>26</v>
      </c>
      <c r="D98" t="s">
        <v>190</v>
      </c>
      <c r="E98" s="26" t="s">
        <v>166</v>
      </c>
      <c r="J98" s="1" t="s">
        <v>237</v>
      </c>
      <c r="K98" s="6">
        <f>B98</f>
        <v>-1.795984621329211</v>
      </c>
      <c r="L98" t="s">
        <v>26</v>
      </c>
      <c r="M98" t="s">
        <v>190</v>
      </c>
      <c r="N98" s="29" t="s">
        <v>184</v>
      </c>
    </row>
    <row r="99" spans="1:14" ht="15.6" x14ac:dyDescent="0.35">
      <c r="A99" s="1" t="s">
        <v>234</v>
      </c>
      <c r="B99" s="6">
        <f>B95+B96</f>
        <v>120.23637982998454</v>
      </c>
      <c r="C99" t="s">
        <v>160</v>
      </c>
      <c r="E99" s="26" t="s">
        <v>188</v>
      </c>
      <c r="J99" s="1" t="s">
        <v>238</v>
      </c>
      <c r="K99" s="6">
        <f>K95+K96</f>
        <v>120.23637982998454</v>
      </c>
      <c r="L99" t="s">
        <v>160</v>
      </c>
      <c r="N99" s="26" t="s">
        <v>188</v>
      </c>
    </row>
    <row r="100" spans="1:14" ht="15.6" x14ac:dyDescent="0.35">
      <c r="A100" s="1" t="s">
        <v>235</v>
      </c>
      <c r="B100">
        <f>(B99+B96+B95)/B16</f>
        <v>10.019698319165379</v>
      </c>
      <c r="C100" t="s">
        <v>26</v>
      </c>
      <c r="E100" s="26" t="s">
        <v>189</v>
      </c>
      <c r="J100" s="1" t="s">
        <v>235</v>
      </c>
      <c r="K100">
        <f>(K99+K96+K95)/B16</f>
        <v>10.019698319165379</v>
      </c>
      <c r="L100" t="s">
        <v>26</v>
      </c>
      <c r="N100" s="26" t="s">
        <v>189</v>
      </c>
    </row>
    <row r="101" spans="1:14" ht="15.6" x14ac:dyDescent="0.35">
      <c r="A101" s="1" t="s">
        <v>236</v>
      </c>
      <c r="B101" s="6">
        <f>B100+B94</f>
        <v>11.030396638330757</v>
      </c>
      <c r="C101" t="s">
        <v>26</v>
      </c>
      <c r="E101" s="26" t="s">
        <v>174</v>
      </c>
      <c r="J101" s="1" t="s">
        <v>226</v>
      </c>
      <c r="K101" s="6">
        <f>K100+K94</f>
        <v>11.030396638330757</v>
      </c>
      <c r="L101" t="s">
        <v>26</v>
      </c>
      <c r="N101" s="26" t="s">
        <v>174</v>
      </c>
    </row>
    <row r="102" spans="1:14" x14ac:dyDescent="0.3">
      <c r="E102" s="26"/>
    </row>
    <row r="103" spans="1:14" x14ac:dyDescent="0.3">
      <c r="A103" s="43" t="s">
        <v>194</v>
      </c>
      <c r="B103" s="41"/>
      <c r="C103" s="41"/>
      <c r="D103" s="41"/>
      <c r="E103" s="41"/>
      <c r="F103" s="44"/>
    </row>
    <row r="104" spans="1:14" x14ac:dyDescent="0.3">
      <c r="A104" s="45" t="s">
        <v>195</v>
      </c>
      <c r="B104" s="42"/>
      <c r="C104" s="42"/>
      <c r="D104" s="42"/>
      <c r="E104" s="42"/>
      <c r="F104" s="46"/>
    </row>
    <row r="105" spans="1:14" x14ac:dyDescent="0.3">
      <c r="A105" s="47"/>
      <c r="B105" s="36" t="s">
        <v>199</v>
      </c>
      <c r="C105" s="37"/>
      <c r="D105" s="48" t="s">
        <v>200</v>
      </c>
      <c r="E105" s="48"/>
      <c r="F105" s="49"/>
    </row>
    <row r="106" spans="1:14" x14ac:dyDescent="0.3">
      <c r="A106" s="50" t="s">
        <v>185</v>
      </c>
      <c r="B106" s="38">
        <f>B95</f>
        <v>108.108</v>
      </c>
      <c r="C106" s="39" t="s">
        <v>160</v>
      </c>
      <c r="D106" s="38">
        <f>B101</f>
        <v>11.030396638330757</v>
      </c>
      <c r="E106" s="40" t="s">
        <v>26</v>
      </c>
      <c r="F106" s="39" t="s">
        <v>173</v>
      </c>
    </row>
    <row r="107" spans="1:14" x14ac:dyDescent="0.3">
      <c r="A107" s="50" t="s">
        <v>196</v>
      </c>
      <c r="B107" s="38">
        <f>B96</f>
        <v>12.128379829984542</v>
      </c>
      <c r="C107" s="39" t="s">
        <v>160</v>
      </c>
      <c r="D107" s="38">
        <f>B94</f>
        <v>1.0106983191653784</v>
      </c>
      <c r="E107" s="40" t="s">
        <v>26</v>
      </c>
      <c r="F107" s="39" t="s">
        <v>173</v>
      </c>
    </row>
    <row r="108" spans="1:14" x14ac:dyDescent="0.3">
      <c r="A108" s="50" t="s">
        <v>197</v>
      </c>
      <c r="B108" s="40">
        <f>K95</f>
        <v>108.108</v>
      </c>
      <c r="C108" s="39" t="s">
        <v>160</v>
      </c>
      <c r="D108" s="38">
        <f>K101</f>
        <v>11.030396638330757</v>
      </c>
      <c r="E108" s="40" t="s">
        <v>26</v>
      </c>
      <c r="F108" s="39" t="s">
        <v>7</v>
      </c>
    </row>
    <row r="109" spans="1:14" x14ac:dyDescent="0.3">
      <c r="A109" s="50" t="s">
        <v>198</v>
      </c>
      <c r="B109" s="38">
        <f>K96</f>
        <v>12.128379829984542</v>
      </c>
      <c r="C109" s="39" t="s">
        <v>160</v>
      </c>
      <c r="D109" s="38">
        <f>K94</f>
        <v>1.0106983191653784</v>
      </c>
      <c r="E109" s="40" t="s">
        <v>26</v>
      </c>
      <c r="F109" s="39" t="s">
        <v>7</v>
      </c>
    </row>
    <row r="110" spans="1:14" x14ac:dyDescent="0.3">
      <c r="A110" s="54" t="s">
        <v>201</v>
      </c>
      <c r="B110" s="55"/>
      <c r="C110" s="55"/>
      <c r="D110" s="55"/>
      <c r="E110" s="55"/>
      <c r="F110" s="56"/>
    </row>
    <row r="111" spans="1:14" x14ac:dyDescent="0.3">
      <c r="A111" s="47"/>
      <c r="B111" s="57" t="s">
        <v>199</v>
      </c>
      <c r="C111" s="58"/>
      <c r="D111" s="48" t="s">
        <v>200</v>
      </c>
      <c r="E111" s="48"/>
      <c r="F111" s="49"/>
    </row>
    <row r="112" spans="1:14" x14ac:dyDescent="0.3">
      <c r="A112" s="50" t="s">
        <v>202</v>
      </c>
      <c r="B112" s="38">
        <f>B59</f>
        <v>12.128379829984542</v>
      </c>
      <c r="C112" s="39" t="s">
        <v>160</v>
      </c>
      <c r="D112" s="38">
        <f>B60</f>
        <v>1.6171173106646057</v>
      </c>
      <c r="E112" s="40" t="s">
        <v>26</v>
      </c>
      <c r="F112" s="39" t="s">
        <v>7</v>
      </c>
    </row>
    <row r="113" spans="1:6" x14ac:dyDescent="0.3">
      <c r="A113" s="51" t="s">
        <v>203</v>
      </c>
      <c r="B113" s="52">
        <f>B99</f>
        <v>120.23637982998454</v>
      </c>
      <c r="C113" s="53" t="s">
        <v>160</v>
      </c>
      <c r="D113" s="52">
        <f>B98</f>
        <v>-1.795984621329211</v>
      </c>
      <c r="E113" s="25" t="s">
        <v>26</v>
      </c>
      <c r="F113" s="53" t="s">
        <v>173</v>
      </c>
    </row>
  </sheetData>
  <mergeCells count="8">
    <mergeCell ref="B111:C111"/>
    <mergeCell ref="D111:F111"/>
    <mergeCell ref="A20:E20"/>
    <mergeCell ref="A103:F103"/>
    <mergeCell ref="A104:F104"/>
    <mergeCell ref="B105:C105"/>
    <mergeCell ref="D105:F105"/>
    <mergeCell ref="A110:F110"/>
  </mergeCells>
  <pageMargins left="0.7" right="0.7" top="0.75" bottom="0.75" header="0.3" footer="0.3"/>
  <pageSetup scale="55" orientation="portrait" r:id="rId1"/>
  <headerFooter>
    <oddHeader>&amp;L&amp;"-,Bold"Moment Frame Loads (Seismic)&amp;"-,Regular"
Zac Zavalianos
9/29/2014
&amp;RHomework 3
DeStefano
Advanced Steel Design</oddHeader>
  </headerFooter>
  <rowBreaks count="1" manualBreakCount="1">
    <brk id="64" max="1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K59"/>
  <sheetViews>
    <sheetView view="pageBreakPreview" topLeftCell="A10" zoomScale="60" zoomScaleNormal="100" workbookViewId="0">
      <selection activeCell="F55" sqref="F55"/>
    </sheetView>
  </sheetViews>
  <sheetFormatPr defaultRowHeight="14.4" x14ac:dyDescent="0.3"/>
  <cols>
    <col min="1" max="1" width="13.109375" bestFit="1" customWidth="1"/>
  </cols>
  <sheetData>
    <row r="13" spans="1:3" ht="15" x14ac:dyDescent="0.25">
      <c r="A13" s="1" t="s">
        <v>156</v>
      </c>
      <c r="B13" s="2">
        <v>15</v>
      </c>
      <c r="C13" t="s">
        <v>2</v>
      </c>
    </row>
    <row r="14" spans="1:3" ht="15" x14ac:dyDescent="0.25">
      <c r="A14" s="1" t="s">
        <v>157</v>
      </c>
      <c r="B14" s="2">
        <v>36</v>
      </c>
      <c r="C14" t="s">
        <v>2</v>
      </c>
    </row>
    <row r="15" spans="1:3" ht="15.6" x14ac:dyDescent="0.35">
      <c r="A15" s="1" t="s">
        <v>153</v>
      </c>
      <c r="B15" s="28">
        <f>Wind!B52</f>
        <v>9.6096000000000004</v>
      </c>
      <c r="C15" t="s">
        <v>26</v>
      </c>
    </row>
    <row r="16" spans="1:3" ht="15.6" x14ac:dyDescent="0.35">
      <c r="A16" s="1" t="s">
        <v>218</v>
      </c>
      <c r="B16" s="28">
        <f>Wind!B54</f>
        <v>19.219200000000001</v>
      </c>
      <c r="C16" t="s">
        <v>26</v>
      </c>
    </row>
    <row r="18" spans="1:7" ht="15" x14ac:dyDescent="0.25">
      <c r="A18" t="s">
        <v>206</v>
      </c>
    </row>
    <row r="19" spans="1:7" ht="15.6" x14ac:dyDescent="0.35">
      <c r="A19" s="1" t="s">
        <v>219</v>
      </c>
      <c r="B19" s="6">
        <f>((B15*30)+(B16*B13))/B14</f>
        <v>16.016000000000002</v>
      </c>
      <c r="C19" t="s">
        <v>26</v>
      </c>
      <c r="D19" t="s">
        <v>207</v>
      </c>
    </row>
    <row r="20" spans="1:7" ht="15.6" x14ac:dyDescent="0.35">
      <c r="A20" s="1" t="s">
        <v>220</v>
      </c>
      <c r="B20" s="6">
        <f>B19</f>
        <v>16.016000000000002</v>
      </c>
      <c r="C20" t="s">
        <v>26</v>
      </c>
      <c r="D20" t="s">
        <v>208</v>
      </c>
    </row>
    <row r="22" spans="1:7" ht="15" x14ac:dyDescent="0.25">
      <c r="A22" s="1" t="s">
        <v>204</v>
      </c>
      <c r="G22" t="s">
        <v>209</v>
      </c>
    </row>
    <row r="33" spans="1:11" ht="15.6" x14ac:dyDescent="0.35">
      <c r="A33" s="1" t="s">
        <v>154</v>
      </c>
      <c r="B33" s="6">
        <f>(B15+B16)/2</f>
        <v>14.414400000000001</v>
      </c>
      <c r="C33" t="s">
        <v>26</v>
      </c>
      <c r="D33" t="s">
        <v>205</v>
      </c>
      <c r="G33" t="s">
        <v>154</v>
      </c>
      <c r="H33" s="6">
        <f>B33</f>
        <v>14.414400000000001</v>
      </c>
      <c r="I33" t="s">
        <v>26</v>
      </c>
    </row>
    <row r="34" spans="1:11" ht="15.6" x14ac:dyDescent="0.35">
      <c r="A34" s="1" t="s">
        <v>221</v>
      </c>
      <c r="B34" s="6">
        <f>5*B33/12</f>
        <v>6.0060000000000002</v>
      </c>
      <c r="C34" t="s">
        <v>26</v>
      </c>
      <c r="G34" t="s">
        <v>224</v>
      </c>
      <c r="H34" s="6">
        <f>B34</f>
        <v>6.0060000000000002</v>
      </c>
      <c r="I34" t="s">
        <v>26</v>
      </c>
      <c r="J34" t="s">
        <v>7</v>
      </c>
    </row>
    <row r="35" spans="1:11" ht="15.6" x14ac:dyDescent="0.35">
      <c r="A35" s="1" t="s">
        <v>222</v>
      </c>
      <c r="B35" s="6">
        <f>B34*13/5</f>
        <v>15.615600000000001</v>
      </c>
      <c r="C35" t="s">
        <v>26</v>
      </c>
      <c r="D35" t="s">
        <v>173</v>
      </c>
      <c r="G35" t="s">
        <v>225</v>
      </c>
      <c r="H35" s="6">
        <f>B35</f>
        <v>15.615600000000001</v>
      </c>
      <c r="I35" t="s">
        <v>26</v>
      </c>
      <c r="J35" t="s">
        <v>7</v>
      </c>
    </row>
    <row r="36" spans="1:11" ht="15.6" x14ac:dyDescent="0.35">
      <c r="A36" s="1" t="s">
        <v>223</v>
      </c>
      <c r="B36" s="6">
        <f>B20-B34</f>
        <v>10.010000000000002</v>
      </c>
      <c r="C36" t="s">
        <v>26</v>
      </c>
      <c r="D36" t="s">
        <v>173</v>
      </c>
      <c r="E36" s="26" t="s">
        <v>174</v>
      </c>
      <c r="G36" t="s">
        <v>226</v>
      </c>
      <c r="H36" s="6">
        <f>B36</f>
        <v>10.010000000000002</v>
      </c>
      <c r="I36" t="s">
        <v>26</v>
      </c>
      <c r="J36" t="s">
        <v>7</v>
      </c>
      <c r="K36" s="26" t="s">
        <v>174</v>
      </c>
    </row>
    <row r="38" spans="1:11" ht="15" x14ac:dyDescent="0.25">
      <c r="A38" t="s">
        <v>210</v>
      </c>
      <c r="H38" t="s">
        <v>211</v>
      </c>
    </row>
    <row r="49" spans="1:11" x14ac:dyDescent="0.3">
      <c r="C49" t="s">
        <v>213</v>
      </c>
    </row>
    <row r="50" spans="1:11" ht="15.6" x14ac:dyDescent="0.35">
      <c r="A50" s="32" t="s">
        <v>166</v>
      </c>
      <c r="B50" s="1" t="s">
        <v>227</v>
      </c>
      <c r="C50">
        <v>5.53</v>
      </c>
      <c r="D50" t="s">
        <v>26</v>
      </c>
      <c r="E50" t="s">
        <v>173</v>
      </c>
      <c r="G50" s="26" t="s">
        <v>166</v>
      </c>
      <c r="H50" s="1" t="s">
        <v>231</v>
      </c>
      <c r="I50">
        <v>14.43</v>
      </c>
      <c r="J50" t="s">
        <v>26</v>
      </c>
      <c r="K50" t="s">
        <v>7</v>
      </c>
    </row>
    <row r="51" spans="1:11" ht="15.6" x14ac:dyDescent="0.35">
      <c r="A51" s="32" t="s">
        <v>174</v>
      </c>
      <c r="B51" s="1" t="s">
        <v>228</v>
      </c>
      <c r="C51">
        <v>4</v>
      </c>
      <c r="D51" t="s">
        <v>26</v>
      </c>
      <c r="E51" t="s">
        <v>7</v>
      </c>
      <c r="H51" s="26"/>
    </row>
    <row r="52" spans="1:11" ht="15.6" x14ac:dyDescent="0.35">
      <c r="A52" s="32" t="s">
        <v>212</v>
      </c>
      <c r="B52" s="1" t="s">
        <v>229</v>
      </c>
      <c r="C52">
        <v>1.1000000000000001</v>
      </c>
      <c r="D52" t="s">
        <v>26</v>
      </c>
      <c r="E52" t="s">
        <v>7</v>
      </c>
      <c r="H52" s="26"/>
    </row>
    <row r="55" spans="1:11" x14ac:dyDescent="0.3">
      <c r="A55" s="30" t="s">
        <v>194</v>
      </c>
      <c r="B55" s="30"/>
      <c r="C55" s="30"/>
      <c r="D55" s="30"/>
    </row>
    <row r="56" spans="1:11" x14ac:dyDescent="0.3">
      <c r="A56" s="1" t="s">
        <v>214</v>
      </c>
      <c r="B56" s="23">
        <f>B35</f>
        <v>15.615600000000001</v>
      </c>
      <c r="C56" s="33" t="s">
        <v>26</v>
      </c>
      <c r="D56" s="33" t="str">
        <f>D35</f>
        <v>T</v>
      </c>
    </row>
    <row r="57" spans="1:11" x14ac:dyDescent="0.3">
      <c r="A57" s="1" t="s">
        <v>215</v>
      </c>
      <c r="B57" s="23">
        <f>H35</f>
        <v>15.615600000000001</v>
      </c>
      <c r="C57" s="33" t="s">
        <v>26</v>
      </c>
      <c r="D57" s="33" t="str">
        <f>J35</f>
        <v>C</v>
      </c>
    </row>
    <row r="58" spans="1:11" x14ac:dyDescent="0.3">
      <c r="A58" s="1" t="s">
        <v>216</v>
      </c>
      <c r="B58" s="23">
        <f>C51</f>
        <v>4</v>
      </c>
      <c r="C58" s="33" t="s">
        <v>26</v>
      </c>
      <c r="D58" s="33" t="str">
        <f>E51</f>
        <v>C</v>
      </c>
    </row>
    <row r="59" spans="1:11" x14ac:dyDescent="0.3">
      <c r="A59" s="1" t="s">
        <v>217</v>
      </c>
      <c r="B59" s="23">
        <f>I50</f>
        <v>14.43</v>
      </c>
      <c r="C59" s="33" t="s">
        <v>26</v>
      </c>
      <c r="D59" s="33" t="s">
        <v>7</v>
      </c>
    </row>
  </sheetData>
  <mergeCells count="1">
    <mergeCell ref="A55:D55"/>
  </mergeCells>
  <pageMargins left="0.7" right="0.7" top="0.75" bottom="0.75" header="0.3" footer="0.3"/>
  <pageSetup scale="77" orientation="portrait" r:id="rId1"/>
  <headerFooter>
    <oddHeader>&amp;L&amp;"-,Bold"Braced Frame Loads (Wind)&amp;"-,Regular"
Zac Zavalianos
9/29/2014&amp;RHomework 3
DeStefano
Advanced Steel Design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K59"/>
  <sheetViews>
    <sheetView tabSelected="1" view="pageBreakPreview" zoomScale="60" zoomScaleNormal="80" workbookViewId="0">
      <selection activeCell="H15" sqref="H15"/>
    </sheetView>
  </sheetViews>
  <sheetFormatPr defaultRowHeight="14.4" x14ac:dyDescent="0.3"/>
  <cols>
    <col min="1" max="1" width="13.109375" bestFit="1" customWidth="1"/>
  </cols>
  <sheetData>
    <row r="13" spans="1:3" ht="15" x14ac:dyDescent="0.25">
      <c r="A13" s="1" t="s">
        <v>156</v>
      </c>
      <c r="B13" s="2">
        <v>15</v>
      </c>
      <c r="C13" t="s">
        <v>2</v>
      </c>
    </row>
    <row r="14" spans="1:3" ht="15" x14ac:dyDescent="0.25">
      <c r="A14" s="1" t="s">
        <v>157</v>
      </c>
      <c r="B14" s="2">
        <v>36</v>
      </c>
      <c r="C14" t="s">
        <v>2</v>
      </c>
    </row>
    <row r="15" spans="1:3" ht="15.6" x14ac:dyDescent="0.35">
      <c r="A15" s="1" t="s">
        <v>153</v>
      </c>
      <c r="B15" s="28">
        <f>Seismic!B129</f>
        <v>4.3123128284389489</v>
      </c>
      <c r="C15" t="s">
        <v>26</v>
      </c>
    </row>
    <row r="16" spans="1:3" ht="15.6" x14ac:dyDescent="0.35">
      <c r="A16" s="1" t="s">
        <v>218</v>
      </c>
      <c r="B16" s="28">
        <f>Seismic!B130</f>
        <v>16.824553838227718</v>
      </c>
      <c r="C16" t="s">
        <v>26</v>
      </c>
    </row>
    <row r="18" spans="1:7" ht="15" x14ac:dyDescent="0.25">
      <c r="A18" t="s">
        <v>206</v>
      </c>
    </row>
    <row r="19" spans="1:7" ht="15.6" x14ac:dyDescent="0.35">
      <c r="A19" s="1" t="s">
        <v>219</v>
      </c>
      <c r="B19" s="6">
        <f>((B15*30)+(B16*B13))/B14</f>
        <v>10.603824789627339</v>
      </c>
      <c r="C19" t="s">
        <v>26</v>
      </c>
      <c r="D19" t="s">
        <v>207</v>
      </c>
    </row>
    <row r="20" spans="1:7" ht="15.6" x14ac:dyDescent="0.35">
      <c r="A20" s="1" t="s">
        <v>220</v>
      </c>
      <c r="B20" s="6">
        <f>B19</f>
        <v>10.603824789627339</v>
      </c>
      <c r="C20" t="s">
        <v>26</v>
      </c>
      <c r="D20" t="s">
        <v>208</v>
      </c>
    </row>
    <row r="22" spans="1:7" ht="15" x14ac:dyDescent="0.25">
      <c r="A22" s="1" t="s">
        <v>204</v>
      </c>
      <c r="G22" t="s">
        <v>209</v>
      </c>
    </row>
    <row r="33" spans="1:11" ht="15.6" x14ac:dyDescent="0.35">
      <c r="A33" s="1" t="s">
        <v>154</v>
      </c>
      <c r="B33" s="6">
        <f>(B15+B16)/2</f>
        <v>10.568433333333333</v>
      </c>
      <c r="C33" t="s">
        <v>26</v>
      </c>
      <c r="D33" t="s">
        <v>205</v>
      </c>
      <c r="G33" t="s">
        <v>154</v>
      </c>
      <c r="H33" s="6">
        <f>B33</f>
        <v>10.568433333333333</v>
      </c>
      <c r="I33" t="s">
        <v>26</v>
      </c>
    </row>
    <row r="34" spans="1:11" ht="15.6" x14ac:dyDescent="0.35">
      <c r="A34" s="1" t="s">
        <v>221</v>
      </c>
      <c r="B34" s="6">
        <f>5*B33/12</f>
        <v>4.4035138888888889</v>
      </c>
      <c r="C34" t="s">
        <v>26</v>
      </c>
      <c r="G34" t="s">
        <v>224</v>
      </c>
      <c r="H34" s="6">
        <f>B34</f>
        <v>4.4035138888888889</v>
      </c>
      <c r="I34" t="s">
        <v>26</v>
      </c>
      <c r="J34" t="s">
        <v>7</v>
      </c>
    </row>
    <row r="35" spans="1:11" ht="15.6" x14ac:dyDescent="0.35">
      <c r="A35" s="1" t="s">
        <v>222</v>
      </c>
      <c r="B35" s="6">
        <f>B34*13/5</f>
        <v>11.449136111111113</v>
      </c>
      <c r="C35" t="s">
        <v>26</v>
      </c>
      <c r="D35" t="s">
        <v>173</v>
      </c>
      <c r="G35" t="s">
        <v>225</v>
      </c>
      <c r="H35" s="6">
        <f>B35</f>
        <v>11.449136111111113</v>
      </c>
      <c r="I35" t="s">
        <v>26</v>
      </c>
      <c r="J35" t="s">
        <v>7</v>
      </c>
    </row>
    <row r="36" spans="1:11" ht="15.6" x14ac:dyDescent="0.35">
      <c r="A36" s="1" t="s">
        <v>223</v>
      </c>
      <c r="B36" s="6">
        <f>B20-B34</f>
        <v>6.20031090073845</v>
      </c>
      <c r="C36" t="s">
        <v>26</v>
      </c>
      <c r="D36" t="s">
        <v>173</v>
      </c>
      <c r="E36" s="26" t="s">
        <v>174</v>
      </c>
      <c r="G36" t="s">
        <v>226</v>
      </c>
      <c r="H36" s="6">
        <f>B36</f>
        <v>6.20031090073845</v>
      </c>
      <c r="I36" t="s">
        <v>26</v>
      </c>
      <c r="J36" t="s">
        <v>7</v>
      </c>
      <c r="K36" s="26" t="s">
        <v>174</v>
      </c>
    </row>
    <row r="38" spans="1:11" ht="15" x14ac:dyDescent="0.25">
      <c r="A38" t="s">
        <v>210</v>
      </c>
      <c r="H38" t="s">
        <v>211</v>
      </c>
    </row>
    <row r="49" spans="1:11" x14ac:dyDescent="0.3">
      <c r="C49" t="s">
        <v>213</v>
      </c>
    </row>
    <row r="50" spans="1:11" ht="15.6" x14ac:dyDescent="0.35">
      <c r="A50" s="32" t="s">
        <v>166</v>
      </c>
      <c r="B50" s="1" t="s">
        <v>227</v>
      </c>
      <c r="C50">
        <v>6</v>
      </c>
      <c r="D50" t="s">
        <v>26</v>
      </c>
      <c r="E50" t="s">
        <v>173</v>
      </c>
      <c r="G50" s="26" t="s">
        <v>166</v>
      </c>
      <c r="H50" s="1" t="s">
        <v>231</v>
      </c>
      <c r="I50">
        <v>16.62</v>
      </c>
      <c r="J50" t="s">
        <v>26</v>
      </c>
      <c r="K50" t="s">
        <v>7</v>
      </c>
    </row>
    <row r="51" spans="1:11" ht="15.6" x14ac:dyDescent="0.35">
      <c r="A51" s="32" t="s">
        <v>174</v>
      </c>
      <c r="B51" s="1" t="s">
        <v>228</v>
      </c>
      <c r="C51">
        <v>11</v>
      </c>
      <c r="D51" t="s">
        <v>26</v>
      </c>
      <c r="E51" t="s">
        <v>7</v>
      </c>
      <c r="H51" s="26"/>
    </row>
    <row r="52" spans="1:11" ht="15.6" x14ac:dyDescent="0.35">
      <c r="A52" s="32" t="s">
        <v>212</v>
      </c>
      <c r="B52" s="1" t="s">
        <v>229</v>
      </c>
      <c r="C52">
        <v>3.9</v>
      </c>
      <c r="D52" t="s">
        <v>26</v>
      </c>
      <c r="E52" t="s">
        <v>173</v>
      </c>
      <c r="H52" s="26"/>
    </row>
    <row r="55" spans="1:11" x14ac:dyDescent="0.3">
      <c r="A55" s="30" t="s">
        <v>194</v>
      </c>
      <c r="B55" s="30"/>
      <c r="C55" s="30"/>
      <c r="D55" s="30"/>
    </row>
    <row r="56" spans="1:11" x14ac:dyDescent="0.3">
      <c r="A56" s="34" t="s">
        <v>214</v>
      </c>
      <c r="B56" s="23">
        <f>B35</f>
        <v>11.449136111111113</v>
      </c>
      <c r="C56" s="33" t="s">
        <v>26</v>
      </c>
      <c r="D56" s="33" t="str">
        <f>D35</f>
        <v>T</v>
      </c>
    </row>
    <row r="57" spans="1:11" x14ac:dyDescent="0.3">
      <c r="A57" s="34" t="s">
        <v>215</v>
      </c>
      <c r="B57" s="23">
        <f>H35</f>
        <v>11.449136111111113</v>
      </c>
      <c r="C57" s="33" t="s">
        <v>26</v>
      </c>
      <c r="D57" s="33" t="str">
        <f>J35</f>
        <v>C</v>
      </c>
    </row>
    <row r="58" spans="1:11" x14ac:dyDescent="0.3">
      <c r="A58" s="34" t="s">
        <v>216</v>
      </c>
      <c r="B58" s="23">
        <f>C51</f>
        <v>11</v>
      </c>
      <c r="C58" s="33" t="s">
        <v>26</v>
      </c>
      <c r="D58" s="33" t="str">
        <f>E51</f>
        <v>C</v>
      </c>
    </row>
    <row r="59" spans="1:11" x14ac:dyDescent="0.3">
      <c r="A59" s="34" t="s">
        <v>217</v>
      </c>
      <c r="B59" s="23">
        <f>I50</f>
        <v>16.62</v>
      </c>
      <c r="C59" s="33" t="s">
        <v>26</v>
      </c>
      <c r="D59" s="33" t="str">
        <f>K50</f>
        <v>C</v>
      </c>
    </row>
  </sheetData>
  <mergeCells count="1">
    <mergeCell ref="A55:D55"/>
  </mergeCells>
  <pageMargins left="0.7" right="0.7" top="0.75" bottom="0.75" header="0.3" footer="0.3"/>
  <pageSetup scale="78" orientation="portrait" r:id="rId1"/>
  <headerFooter>
    <oddHeader>&amp;L&amp;"-,Bold"Braced Frame Loads (Seismic)&amp;"-,Regular"
Zac Zavalianos
9/29/2014&amp;RHomework 3
DeStefano
Advanced Steel Design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Wind</vt:lpstr>
      <vt:lpstr>Seismic</vt:lpstr>
      <vt:lpstr>Moment Frame-Wind</vt:lpstr>
      <vt:lpstr>Moment Frame-Seismic</vt:lpstr>
      <vt:lpstr>Braced Frame-Wind</vt:lpstr>
      <vt:lpstr>Braced Frame-Seismic</vt:lpstr>
      <vt:lpstr>'Moment Frame-Seismic'!Print_Area</vt:lpstr>
      <vt:lpstr>'Moment Frame-Wind'!Print_Area</vt:lpstr>
      <vt:lpstr>Seismic!Print_Area</vt:lpstr>
    </vt:vector>
  </TitlesOfParts>
  <Company>AECOM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Zavalianos, Zachary</dc:creator>
  <cp:lastModifiedBy>AZ</cp:lastModifiedBy>
  <cp:lastPrinted>2014-09-28T17:08:32Z</cp:lastPrinted>
  <dcterms:created xsi:type="dcterms:W3CDTF">2014-09-24T20:05:53Z</dcterms:created>
  <dcterms:modified xsi:type="dcterms:W3CDTF">2014-09-28T17:09:01Z</dcterms:modified>
</cp:coreProperties>
</file>