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30" yWindow="165" windowWidth="11295" windowHeight="118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2" i="1" l="1"/>
  <c r="B75" i="1"/>
  <c r="B32" i="1" l="1"/>
  <c r="B20" i="1" l="1"/>
  <c r="B23" i="1" l="1"/>
  <c r="B24" i="1"/>
  <c r="B58" i="1"/>
  <c r="B51" i="1"/>
  <c r="B53" i="1" s="1"/>
  <c r="E76" i="1"/>
  <c r="D76" i="1"/>
  <c r="B34" i="1" l="1"/>
  <c r="B60" i="1" s="1"/>
  <c r="B56" i="1"/>
  <c r="B59" i="1" l="1"/>
  <c r="B61" i="1" s="1"/>
  <c r="B66" i="1" s="1"/>
  <c r="B65" i="1" l="1"/>
  <c r="B62" i="1" l="1"/>
  <c r="B49" i="1" l="1"/>
  <c r="B84" i="1"/>
  <c r="D77" i="1"/>
  <c r="E77" i="1"/>
  <c r="B76" i="1"/>
  <c r="C76" i="1" s="1"/>
  <c r="C75" i="1"/>
  <c r="C77" i="1" l="1"/>
  <c r="B77" i="1"/>
  <c r="B85" i="1"/>
  <c r="B87" i="1" s="1"/>
  <c r="B88" i="1" s="1"/>
  <c r="B52" i="1"/>
  <c r="B47" i="1" l="1"/>
  <c r="B70" i="1"/>
  <c r="B80" i="1"/>
  <c r="B71" i="1" l="1"/>
  <c r="D71" i="1" s="1"/>
  <c r="G71" i="1"/>
  <c r="A71" i="1"/>
</calcChain>
</file>

<file path=xl/sharedStrings.xml><?xml version="1.0" encoding="utf-8"?>
<sst xmlns="http://schemas.openxmlformats.org/spreadsheetml/2006/main" count="138" uniqueCount="103">
  <si>
    <t>Member Selection</t>
  </si>
  <si>
    <t>Beam Properties</t>
  </si>
  <si>
    <r>
      <t>BF/</t>
    </r>
    <r>
      <rPr>
        <sz val="11"/>
        <color theme="1"/>
        <rFont val="GreekC_IV50"/>
      </rPr>
      <t>W</t>
    </r>
    <r>
      <rPr>
        <vertAlign val="subscript"/>
        <sz val="11"/>
        <color theme="1"/>
        <rFont val="Calibri"/>
        <family val="2"/>
      </rPr>
      <t>b</t>
    </r>
  </si>
  <si>
    <r>
      <t>M</t>
    </r>
    <r>
      <rPr>
        <vertAlign val="subscript"/>
        <sz val="11"/>
        <color theme="1"/>
        <rFont val="Calibri"/>
        <family val="2"/>
        <scheme val="minor"/>
      </rPr>
      <t>px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GreekC_IV50"/>
      </rPr>
      <t>W</t>
    </r>
    <r>
      <rPr>
        <vertAlign val="subscript"/>
        <sz val="11"/>
        <color theme="1"/>
        <rFont val="Calibri"/>
        <family val="2"/>
      </rPr>
      <t>b</t>
    </r>
  </si>
  <si>
    <t>kips</t>
  </si>
  <si>
    <t>Kip-ft</t>
  </si>
  <si>
    <t>Capacity</t>
  </si>
  <si>
    <t>Table 1-1</t>
  </si>
  <si>
    <t>Table 3-2</t>
  </si>
  <si>
    <t>Table 3-10</t>
  </si>
  <si>
    <t>kip-ft</t>
  </si>
  <si>
    <t>Approximate Second Order Analysis</t>
  </si>
  <si>
    <t>a</t>
  </si>
  <si>
    <t>kip</t>
  </si>
  <si>
    <t>Kip</t>
  </si>
  <si>
    <t>A-8-2</t>
  </si>
  <si>
    <t>A-8-1</t>
  </si>
  <si>
    <t>Combined Force Interaction Equation</t>
  </si>
  <si>
    <t>Eq F6-1</t>
  </si>
  <si>
    <t>Eq A-8-4</t>
  </si>
  <si>
    <t>Column Capacity</t>
  </si>
  <si>
    <t>col1</t>
  </si>
  <si>
    <t>col2</t>
  </si>
  <si>
    <t>beam1</t>
  </si>
  <si>
    <t>beam2</t>
  </si>
  <si>
    <t>Fig. C-A-7.2</t>
  </si>
  <si>
    <t>Eq C-A-7-10</t>
  </si>
  <si>
    <t>Eq E3-4</t>
  </si>
  <si>
    <t>Torsional Constant (J)</t>
  </si>
  <si>
    <t>Eq E3-3</t>
  </si>
  <si>
    <t>Buckling Stress</t>
  </si>
  <si>
    <t>Ag*Fcr</t>
  </si>
  <si>
    <t>ksi</t>
  </si>
  <si>
    <t>Member</t>
  </si>
  <si>
    <t>Load</t>
  </si>
  <si>
    <t>Joint</t>
  </si>
  <si>
    <t>Force X</t>
  </si>
  <si>
    <t>Force Y</t>
  </si>
  <si>
    <t>Moment Z</t>
  </si>
  <si>
    <t>in</t>
  </si>
  <si>
    <t>Unbraced Length (L)</t>
  </si>
  <si>
    <t>ft</t>
  </si>
  <si>
    <t>L (in)</t>
  </si>
  <si>
    <t>Use Eq. E3-2</t>
  </si>
  <si>
    <t>See Calcs below</t>
  </si>
  <si>
    <t>With Translation Loading</t>
  </si>
  <si>
    <t xml:space="preserve">Rotational Stiffness </t>
  </si>
  <si>
    <t>&lt;1</t>
  </si>
  <si>
    <r>
      <t>Plastic Section Modulus (Z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)</t>
    </r>
  </si>
  <si>
    <r>
      <t>Section Modulus (S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)</t>
    </r>
  </si>
  <si>
    <r>
      <t>Moment of Inertia (I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</t>
    </r>
  </si>
  <si>
    <r>
      <t>Moment of Inertia (I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)</t>
    </r>
  </si>
  <si>
    <r>
      <t>Distance Between Flange Centroid (h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)</t>
    </r>
  </si>
  <si>
    <r>
      <t>Gross Area (A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</si>
  <si>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x</t>
    </r>
  </si>
  <si>
    <r>
      <t>Warping Constant (C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)</t>
    </r>
  </si>
  <si>
    <r>
      <t>Full Plastic Yielding Unbraced Length (L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)</t>
    </r>
  </si>
  <si>
    <r>
      <t>Elastic/Inelastic LTB Unbraced Length (L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</si>
  <si>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r>
      <t>Axial Capacity (P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</t>
    </r>
  </si>
  <si>
    <r>
      <t>LTB Modification Factor (C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)</t>
    </r>
  </si>
  <si>
    <r>
      <t>Flexural Capacity (M</t>
    </r>
    <r>
      <rPr>
        <vertAlign val="subscript"/>
        <sz val="11"/>
        <color theme="1"/>
        <rFont val="Calibri"/>
        <family val="2"/>
        <scheme val="minor"/>
      </rPr>
      <t>cx</t>
    </r>
    <r>
      <rPr>
        <sz val="11"/>
        <color theme="1"/>
        <rFont val="Calibri"/>
        <family val="2"/>
        <scheme val="minor"/>
      </rPr>
      <t>)</t>
    </r>
  </si>
  <si>
    <r>
      <t>Flexural Capacity (M</t>
    </r>
    <r>
      <rPr>
        <vertAlign val="subscript"/>
        <sz val="11"/>
        <color theme="1"/>
        <rFont val="Calibri"/>
        <family val="2"/>
        <scheme val="minor"/>
      </rPr>
      <t>cy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</si>
  <si>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Z</t>
    </r>
    <r>
      <rPr>
        <vertAlign val="subscript"/>
        <sz val="11"/>
        <color theme="1"/>
        <rFont val="Calibri"/>
        <family val="2"/>
        <scheme val="minor"/>
      </rPr>
      <t>y</t>
    </r>
  </si>
  <si>
    <r>
      <t>1.6F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y</t>
    </r>
  </si>
  <si>
    <r>
      <t>M</t>
    </r>
    <r>
      <rPr>
        <vertAlign val="subscript"/>
        <sz val="11"/>
        <color theme="1"/>
        <rFont val="Calibri"/>
        <family val="2"/>
        <scheme val="minor"/>
      </rPr>
      <t>cy</t>
    </r>
  </si>
  <si>
    <r>
      <t>Modification Coefficient (C</t>
    </r>
    <r>
      <rPr>
        <vertAlign val="subscript"/>
        <sz val="11"/>
        <color theme="1"/>
        <rFont val="Calibri"/>
        <family val="2"/>
        <scheme val="minor"/>
      </rPr>
      <t>mx</t>
    </r>
    <r>
      <rPr>
        <sz val="11"/>
        <color theme="1"/>
        <rFont val="Calibri"/>
        <family val="2"/>
        <scheme val="minor"/>
      </rPr>
      <t>)</t>
    </r>
  </si>
  <si>
    <r>
      <t>Modification Coefficient (C</t>
    </r>
    <r>
      <rPr>
        <vertAlign val="subscript"/>
        <sz val="11"/>
        <color theme="1"/>
        <rFont val="Calibri"/>
        <family val="2"/>
        <scheme val="minor"/>
      </rPr>
      <t>my</t>
    </r>
    <r>
      <rPr>
        <sz val="11"/>
        <color theme="1"/>
        <rFont val="Calibri"/>
        <family val="2"/>
        <scheme val="minor"/>
      </rPr>
      <t>)</t>
    </r>
  </si>
  <si>
    <r>
      <t>Elastic Buckling Strength (P</t>
    </r>
    <r>
      <rPr>
        <vertAlign val="subscript"/>
        <sz val="11"/>
        <color theme="1"/>
        <rFont val="Calibri"/>
        <family val="2"/>
        <scheme val="minor"/>
      </rPr>
      <t>ex</t>
    </r>
    <r>
      <rPr>
        <sz val="11"/>
        <color theme="1"/>
        <rFont val="Calibri"/>
        <family val="2"/>
        <scheme val="minor"/>
      </rPr>
      <t>)</t>
    </r>
  </si>
  <si>
    <r>
      <t>Elastic Buckling Strength (P</t>
    </r>
    <r>
      <rPr>
        <vertAlign val="subscript"/>
        <sz val="11"/>
        <color theme="1"/>
        <rFont val="Calibri"/>
        <family val="2"/>
        <scheme val="minor"/>
      </rPr>
      <t>ey</t>
    </r>
    <r>
      <rPr>
        <sz val="11"/>
        <color theme="1"/>
        <rFont val="Calibri"/>
        <family val="2"/>
        <scheme val="minor"/>
      </rPr>
      <t>)</t>
    </r>
  </si>
  <si>
    <r>
      <t>Amplification Factor (B</t>
    </r>
    <r>
      <rPr>
        <vertAlign val="subscript"/>
        <sz val="11"/>
        <color theme="1"/>
        <rFont val="Calibri"/>
        <family val="2"/>
        <scheme val="minor"/>
      </rPr>
      <t>1x</t>
    </r>
    <r>
      <rPr>
        <sz val="11"/>
        <color theme="1"/>
        <rFont val="Calibri"/>
        <family val="2"/>
        <scheme val="minor"/>
      </rPr>
      <t>)</t>
    </r>
  </si>
  <si>
    <r>
      <t>Amplification Factor (B</t>
    </r>
    <r>
      <rPr>
        <vertAlign val="subscript"/>
        <sz val="11"/>
        <color theme="1"/>
        <rFont val="Calibri"/>
        <family val="2"/>
        <scheme val="minor"/>
      </rPr>
      <t>1y</t>
    </r>
    <r>
      <rPr>
        <sz val="11"/>
        <color theme="1"/>
        <rFont val="Calibri"/>
        <family val="2"/>
        <scheme val="minor"/>
      </rPr>
      <t>)</t>
    </r>
  </si>
  <si>
    <r>
      <t>Calc. P-</t>
    </r>
    <r>
      <rPr>
        <sz val="11"/>
        <color theme="1"/>
        <rFont val="GreekC_IV50"/>
      </rPr>
      <t>D</t>
    </r>
    <r>
      <rPr>
        <sz val="11"/>
        <color theme="1"/>
        <rFont val="Calibri"/>
        <family val="2"/>
      </rPr>
      <t xml:space="preserve"> Amplification Factor (B</t>
    </r>
    <r>
      <rPr>
        <vertAlign val="subscript"/>
        <sz val="11"/>
        <color theme="1"/>
        <rFont val="Calibri"/>
        <family val="2"/>
      </rPr>
      <t>2x</t>
    </r>
    <r>
      <rPr>
        <sz val="11"/>
        <color theme="1"/>
        <rFont val="Calibri"/>
        <family val="2"/>
      </rPr>
      <t>)</t>
    </r>
  </si>
  <si>
    <r>
      <t>P</t>
    </r>
    <r>
      <rPr>
        <vertAlign val="subscript"/>
        <sz val="11"/>
        <color theme="1"/>
        <rFont val="Calibri"/>
        <family val="2"/>
        <scheme val="minor"/>
      </rPr>
      <t>r</t>
    </r>
  </si>
  <si>
    <r>
      <t>M</t>
    </r>
    <r>
      <rPr>
        <vertAlign val="subscript"/>
        <sz val="11"/>
        <color theme="1"/>
        <rFont val="Calibri"/>
        <family val="2"/>
        <scheme val="minor"/>
      </rPr>
      <t>rx</t>
    </r>
  </si>
  <si>
    <r>
      <t>M</t>
    </r>
    <r>
      <rPr>
        <vertAlign val="subscript"/>
        <sz val="11"/>
        <color theme="1"/>
        <rFont val="Calibri"/>
        <family val="2"/>
        <scheme val="minor"/>
      </rPr>
      <t>ry</t>
    </r>
  </si>
  <si>
    <r>
      <t>P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/P</t>
    </r>
    <r>
      <rPr>
        <vertAlign val="subscript"/>
        <sz val="11"/>
        <color theme="1"/>
        <rFont val="Calibri"/>
        <family val="2"/>
        <scheme val="minor"/>
      </rPr>
      <t>c</t>
    </r>
  </si>
  <si>
    <r>
      <t>Determine K</t>
    </r>
    <r>
      <rPr>
        <vertAlign val="subscript"/>
        <sz val="11"/>
        <color theme="1"/>
        <rFont val="Calibri"/>
        <family val="2"/>
        <scheme val="minor"/>
      </rPr>
      <t>x</t>
    </r>
  </si>
  <si>
    <r>
      <t>I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(in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</si>
  <si>
    <r>
      <t>I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/L</t>
    </r>
  </si>
  <si>
    <r>
      <t>G</t>
    </r>
    <r>
      <rPr>
        <vertAlign val="subscript"/>
        <sz val="11"/>
        <color theme="1"/>
        <rFont val="Calibri"/>
        <family val="2"/>
        <scheme val="minor"/>
      </rPr>
      <t>A</t>
    </r>
  </si>
  <si>
    <r>
      <rPr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B</t>
    </r>
  </si>
  <si>
    <r>
      <t>K</t>
    </r>
    <r>
      <rPr>
        <vertAlign val="subscript"/>
        <sz val="11"/>
        <color theme="1"/>
        <rFont val="Calibri"/>
        <family val="2"/>
        <scheme val="minor"/>
      </rPr>
      <t>x</t>
    </r>
  </si>
  <si>
    <r>
      <t>KL/r</t>
    </r>
    <r>
      <rPr>
        <vertAlign val="subscript"/>
        <sz val="11"/>
        <color theme="1"/>
        <rFont val="Calibri"/>
        <family val="2"/>
        <scheme val="minor"/>
      </rPr>
      <t>x</t>
    </r>
  </si>
  <si>
    <r>
      <t>Elastic Buckling Stress (F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)</t>
    </r>
  </si>
  <si>
    <r>
      <t>Critical Buckling Stress (F</t>
    </r>
    <r>
      <rPr>
        <vertAlign val="subscript"/>
        <sz val="11"/>
        <color theme="1"/>
        <rFont val="Calibri"/>
        <family val="2"/>
        <scheme val="minor"/>
      </rPr>
      <t>cr</t>
    </r>
    <r>
      <rPr>
        <sz val="11"/>
        <color theme="1"/>
        <rFont val="Calibri"/>
        <family val="2"/>
        <scheme val="minor"/>
      </rPr>
      <t>)</t>
    </r>
  </si>
  <si>
    <r>
      <t>Factored Column Capacity (P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GreekC_IV50"/>
      </rPr>
      <t>W</t>
    </r>
    <r>
      <rPr>
        <sz val="11"/>
        <color theme="1"/>
        <rFont val="Calibri"/>
        <family val="2"/>
      </rPr>
      <t>)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</si>
  <si>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3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</si>
  <si>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4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</si>
  <si>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</si>
  <si>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6</t>
    </r>
  </si>
  <si>
    <r>
      <t>Flexural Stiffness Factor (</t>
    </r>
    <r>
      <rPr>
        <sz val="11"/>
        <color theme="1"/>
        <rFont val="GreekC_IV25"/>
      </rPr>
      <t>t</t>
    </r>
    <r>
      <rPr>
        <sz val="11"/>
        <color theme="1"/>
        <rFont val="Calibri"/>
        <family val="2"/>
      </rPr>
      <t>)</t>
    </r>
  </si>
  <si>
    <t>ft-kip</t>
  </si>
  <si>
    <t xml:space="preserve"> D+L+E+S</t>
  </si>
  <si>
    <t>Effective Length (KL)</t>
  </si>
  <si>
    <t>Length Factor (K)</t>
  </si>
  <si>
    <r>
      <t>P</t>
    </r>
    <r>
      <rPr>
        <vertAlign val="subscript"/>
        <sz val="11"/>
        <color theme="1"/>
        <rFont val="Calibri"/>
        <family val="2"/>
        <scheme val="minor"/>
      </rPr>
      <t>unt</t>
    </r>
  </si>
  <si>
    <r>
      <t>M</t>
    </r>
    <r>
      <rPr>
        <vertAlign val="subscript"/>
        <sz val="11"/>
        <color theme="1"/>
        <rFont val="Calibri"/>
        <family val="2"/>
        <scheme val="minor"/>
      </rPr>
      <t>untx</t>
    </r>
  </si>
  <si>
    <t>Loads for Critical Member</t>
  </si>
  <si>
    <r>
      <t>Notional Load (N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</si>
  <si>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Negligible</t>
  </si>
  <si>
    <r>
      <t>Column Capacity (P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)(P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</t>
    </r>
  </si>
  <si>
    <t>ELM Seismic Analysis: Braced Frame</t>
  </si>
  <si>
    <t>W12x40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</si>
</sst>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GreekC_IV50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GreekC_IV25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2" fillId="0" borderId="0" xfId="0" applyFont="1"/>
    <xf numFmtId="0" fontId="0" fillId="0" borderId="1" xfId="0" applyBorder="1"/>
    <xf numFmtId="0" fontId="5" fillId="0" borderId="0" xfId="0" applyFont="1"/>
    <xf numFmtId="0" fontId="0" fillId="0" borderId="0" xfId="0" applyBorder="1"/>
    <xf numFmtId="0" fontId="0" fillId="0" borderId="0" xfId="0" applyAlignment="1">
      <alignment horizontal="right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8"/>
  <sheetViews>
    <sheetView tabSelected="1" view="pageLayout" topLeftCell="A76" zoomScaleNormal="100" workbookViewId="0">
      <selection activeCell="F82" sqref="F82"/>
    </sheetView>
  </sheetViews>
  <sheetFormatPr defaultRowHeight="15" x14ac:dyDescent="0.25"/>
  <cols>
    <col min="1" max="1" width="37.28515625" customWidth="1"/>
    <col min="2" max="2" width="13" customWidth="1"/>
  </cols>
  <sheetData>
    <row r="1" spans="1:6" x14ac:dyDescent="0.25">
      <c r="A1" s="9" t="s">
        <v>101</v>
      </c>
    </row>
    <row r="2" spans="1:6" x14ac:dyDescent="0.25">
      <c r="A2" s="1" t="s">
        <v>45</v>
      </c>
    </row>
    <row r="3" spans="1:6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</row>
    <row r="4" spans="1:6" x14ac:dyDescent="0.25">
      <c r="A4">
        <v>1</v>
      </c>
      <c r="B4" t="s">
        <v>92</v>
      </c>
      <c r="C4">
        <v>1</v>
      </c>
      <c r="D4">
        <v>46.131100000000004</v>
      </c>
      <c r="E4">
        <v>-0.65349999999999997</v>
      </c>
      <c r="F4">
        <v>0</v>
      </c>
    </row>
    <row r="5" spans="1:6" x14ac:dyDescent="0.25">
      <c r="A5" s="3">
        <v>1</v>
      </c>
      <c r="B5" s="3" t="s">
        <v>92</v>
      </c>
      <c r="C5" s="3">
        <v>2</v>
      </c>
      <c r="D5" s="3">
        <v>-44.907299999999999</v>
      </c>
      <c r="E5" s="3">
        <v>0.65349999999999997</v>
      </c>
      <c r="F5" s="3">
        <v>-9.8031000000000006</v>
      </c>
    </row>
    <row r="6" spans="1:6" x14ac:dyDescent="0.25">
      <c r="A6">
        <v>2</v>
      </c>
      <c r="B6" t="s">
        <v>92</v>
      </c>
      <c r="C6">
        <v>2</v>
      </c>
      <c r="D6">
        <v>11.0055</v>
      </c>
      <c r="E6">
        <v>-1.0356000000000001</v>
      </c>
      <c r="F6">
        <v>-9.86</v>
      </c>
    </row>
    <row r="7" spans="1:6" x14ac:dyDescent="0.25">
      <c r="A7">
        <v>2</v>
      </c>
      <c r="B7" t="s">
        <v>92</v>
      </c>
      <c r="C7">
        <v>3</v>
      </c>
      <c r="D7">
        <v>-9.7815999999999992</v>
      </c>
      <c r="E7">
        <v>1.0356000000000001</v>
      </c>
      <c r="F7">
        <v>-5.6733000000000002</v>
      </c>
    </row>
    <row r="8" spans="1:6" x14ac:dyDescent="0.25">
      <c r="A8">
        <v>3</v>
      </c>
      <c r="B8" t="s">
        <v>92</v>
      </c>
      <c r="C8">
        <v>4</v>
      </c>
      <c r="D8">
        <v>87.715299999999999</v>
      </c>
      <c r="E8">
        <v>-3.8699999999999998E-2</v>
      </c>
      <c r="F8">
        <v>0</v>
      </c>
    </row>
    <row r="9" spans="1:6" x14ac:dyDescent="0.25">
      <c r="A9">
        <v>3</v>
      </c>
      <c r="B9" t="s">
        <v>92</v>
      </c>
      <c r="C9">
        <v>5</v>
      </c>
      <c r="D9">
        <v>-87.118600000000001</v>
      </c>
      <c r="E9">
        <v>3.8699999999999998E-2</v>
      </c>
      <c r="F9">
        <v>-0.57999999999999996</v>
      </c>
    </row>
    <row r="10" spans="1:6" x14ac:dyDescent="0.25">
      <c r="A10">
        <v>4</v>
      </c>
      <c r="B10" t="s">
        <v>92</v>
      </c>
      <c r="C10">
        <v>5</v>
      </c>
      <c r="D10">
        <v>20.4924</v>
      </c>
      <c r="E10">
        <v>-2.18E-2</v>
      </c>
      <c r="F10">
        <v>-2.47E-2</v>
      </c>
    </row>
    <row r="11" spans="1:6" x14ac:dyDescent="0.25">
      <c r="A11">
        <v>4</v>
      </c>
      <c r="B11" t="s">
        <v>92</v>
      </c>
      <c r="C11">
        <v>6</v>
      </c>
      <c r="D11">
        <v>-19.895700000000001</v>
      </c>
      <c r="E11">
        <v>2.18E-2</v>
      </c>
      <c r="F11">
        <v>-0.30230000000000001</v>
      </c>
    </row>
    <row r="12" spans="1:6" x14ac:dyDescent="0.25">
      <c r="A12">
        <v>5</v>
      </c>
      <c r="B12" t="s">
        <v>92</v>
      </c>
      <c r="C12">
        <v>7</v>
      </c>
      <c r="D12">
        <v>87.715299999999999</v>
      </c>
      <c r="E12">
        <v>3.8699999999999998E-2</v>
      </c>
      <c r="F12">
        <v>0</v>
      </c>
    </row>
    <row r="13" spans="1:6" x14ac:dyDescent="0.25">
      <c r="A13">
        <v>5</v>
      </c>
      <c r="B13" t="s">
        <v>92</v>
      </c>
      <c r="C13">
        <v>8</v>
      </c>
      <c r="D13">
        <v>-87.118600000000001</v>
      </c>
      <c r="E13">
        <v>-3.8699999999999998E-2</v>
      </c>
      <c r="F13">
        <v>0.57999999999999996</v>
      </c>
    </row>
    <row r="14" spans="1:6" x14ac:dyDescent="0.25">
      <c r="A14">
        <v>6</v>
      </c>
      <c r="B14" t="s">
        <v>92</v>
      </c>
      <c r="C14">
        <v>8</v>
      </c>
      <c r="D14">
        <v>20.4924</v>
      </c>
      <c r="E14">
        <v>2.18E-2</v>
      </c>
      <c r="F14">
        <v>2.47E-2</v>
      </c>
    </row>
    <row r="15" spans="1:6" x14ac:dyDescent="0.25">
      <c r="A15">
        <v>6</v>
      </c>
      <c r="B15" t="s">
        <v>92</v>
      </c>
      <c r="C15">
        <v>9</v>
      </c>
      <c r="D15">
        <v>-19.895700000000001</v>
      </c>
      <c r="E15">
        <v>-2.18E-2</v>
      </c>
      <c r="F15">
        <v>0.30230000000000001</v>
      </c>
    </row>
    <row r="16" spans="1:6" x14ac:dyDescent="0.25">
      <c r="A16">
        <v>7</v>
      </c>
      <c r="B16" t="s">
        <v>92</v>
      </c>
      <c r="C16">
        <v>10</v>
      </c>
      <c r="D16">
        <v>46.131100000000004</v>
      </c>
      <c r="E16">
        <v>0.65349999999999997</v>
      </c>
      <c r="F16">
        <v>0</v>
      </c>
    </row>
    <row r="17" spans="1:7" x14ac:dyDescent="0.25">
      <c r="A17">
        <v>7</v>
      </c>
      <c r="B17" t="s">
        <v>92</v>
      </c>
      <c r="C17">
        <v>11</v>
      </c>
      <c r="D17">
        <v>-44.907299999999999</v>
      </c>
      <c r="E17">
        <v>-0.65349999999999997</v>
      </c>
      <c r="F17">
        <v>9.8031000000000006</v>
      </c>
    </row>
    <row r="18" spans="1:7" x14ac:dyDescent="0.25">
      <c r="A18">
        <v>8</v>
      </c>
      <c r="B18" t="s">
        <v>92</v>
      </c>
      <c r="C18">
        <v>11</v>
      </c>
      <c r="D18">
        <v>11.0055</v>
      </c>
      <c r="E18">
        <v>1.0356000000000001</v>
      </c>
      <c r="F18">
        <v>9.86</v>
      </c>
    </row>
    <row r="19" spans="1:7" x14ac:dyDescent="0.25">
      <c r="A19">
        <v>8</v>
      </c>
      <c r="B19" t="s">
        <v>92</v>
      </c>
      <c r="C19">
        <v>12</v>
      </c>
      <c r="D19">
        <v>-9.7815999999999992</v>
      </c>
      <c r="E19">
        <v>-1.0356000000000001</v>
      </c>
      <c r="F19">
        <v>5.6733000000000002</v>
      </c>
    </row>
    <row r="20" spans="1:7" ht="18" x14ac:dyDescent="0.35">
      <c r="A20" s="8" t="s">
        <v>98</v>
      </c>
      <c r="B20">
        <f>0.002*1.6*D12</f>
        <v>0.28068895999999999</v>
      </c>
      <c r="C20" t="s">
        <v>99</v>
      </c>
    </row>
    <row r="22" spans="1:7" x14ac:dyDescent="0.25">
      <c r="A22" s="1" t="s">
        <v>97</v>
      </c>
    </row>
    <row r="23" spans="1:7" ht="18" x14ac:dyDescent="0.35">
      <c r="A23" t="s">
        <v>95</v>
      </c>
      <c r="B23">
        <f>ABS(D5)</f>
        <v>44.907299999999999</v>
      </c>
      <c r="C23" t="s">
        <v>13</v>
      </c>
    </row>
    <row r="24" spans="1:7" ht="18" x14ac:dyDescent="0.35">
      <c r="A24" t="s">
        <v>96</v>
      </c>
      <c r="B24">
        <f>ABS(F5)</f>
        <v>9.8031000000000006</v>
      </c>
      <c r="C24" t="s">
        <v>91</v>
      </c>
    </row>
    <row r="26" spans="1:7" x14ac:dyDescent="0.25">
      <c r="A26" s="1" t="s">
        <v>0</v>
      </c>
      <c r="B26" s="1" t="s">
        <v>102</v>
      </c>
    </row>
    <row r="27" spans="1:7" ht="18.75" x14ac:dyDescent="0.35">
      <c r="A27" t="s">
        <v>48</v>
      </c>
      <c r="B27">
        <v>16.8</v>
      </c>
      <c r="C27" t="s">
        <v>86</v>
      </c>
      <c r="G27" t="s">
        <v>7</v>
      </c>
    </row>
    <row r="28" spans="1:7" ht="18.75" x14ac:dyDescent="0.35">
      <c r="A28" t="s">
        <v>49</v>
      </c>
      <c r="B28">
        <v>11</v>
      </c>
      <c r="C28" t="s">
        <v>86</v>
      </c>
    </row>
    <row r="29" spans="1:7" ht="18.75" x14ac:dyDescent="0.35">
      <c r="A29" t="s">
        <v>50</v>
      </c>
      <c r="B29">
        <v>307</v>
      </c>
      <c r="C29" t="s">
        <v>87</v>
      </c>
    </row>
    <row r="30" spans="1:7" ht="18.75" x14ac:dyDescent="0.35">
      <c r="A30" t="s">
        <v>51</v>
      </c>
      <c r="B30">
        <v>44.1</v>
      </c>
      <c r="C30" t="s">
        <v>87</v>
      </c>
    </row>
    <row r="31" spans="1:7" ht="18" x14ac:dyDescent="0.35">
      <c r="A31" t="s">
        <v>52</v>
      </c>
      <c r="B31">
        <v>11.4</v>
      </c>
      <c r="C31" t="s">
        <v>39</v>
      </c>
    </row>
    <row r="32" spans="1:7" x14ac:dyDescent="0.25">
      <c r="A32" t="s">
        <v>94</v>
      </c>
      <c r="B32">
        <f>B81</f>
        <v>2.7</v>
      </c>
    </row>
    <row r="33" spans="1:7" x14ac:dyDescent="0.25">
      <c r="A33" t="s">
        <v>40</v>
      </c>
      <c r="B33">
        <v>180</v>
      </c>
      <c r="C33" t="s">
        <v>39</v>
      </c>
    </row>
    <row r="34" spans="1:7" x14ac:dyDescent="0.25">
      <c r="A34" t="s">
        <v>93</v>
      </c>
      <c r="B34">
        <f>B33*B32</f>
        <v>486.00000000000006</v>
      </c>
      <c r="C34" t="s">
        <v>39</v>
      </c>
    </row>
    <row r="35" spans="1:7" ht="18.75" x14ac:dyDescent="0.35">
      <c r="A35" t="s">
        <v>53</v>
      </c>
      <c r="B35">
        <v>11.7</v>
      </c>
      <c r="C35" t="s">
        <v>88</v>
      </c>
    </row>
    <row r="36" spans="1:7" ht="18" x14ac:dyDescent="0.35">
      <c r="A36" t="s">
        <v>54</v>
      </c>
      <c r="B36">
        <v>5.13</v>
      </c>
      <c r="C36" t="s">
        <v>39</v>
      </c>
    </row>
    <row r="37" spans="1:7" ht="18.75" x14ac:dyDescent="0.35">
      <c r="A37" t="s">
        <v>55</v>
      </c>
      <c r="B37">
        <v>1440</v>
      </c>
      <c r="C37" t="s">
        <v>89</v>
      </c>
    </row>
    <row r="38" spans="1:7" ht="17.25" x14ac:dyDescent="0.25">
      <c r="A38" t="s">
        <v>28</v>
      </c>
      <c r="B38">
        <v>0.90600000000000003</v>
      </c>
      <c r="C38" t="s">
        <v>87</v>
      </c>
    </row>
    <row r="40" spans="1:7" x14ac:dyDescent="0.25">
      <c r="A40" s="1" t="s">
        <v>1</v>
      </c>
    </row>
    <row r="41" spans="1:7" ht="18" x14ac:dyDescent="0.35">
      <c r="A41" t="s">
        <v>56</v>
      </c>
      <c r="B41">
        <v>6.85</v>
      </c>
      <c r="C41" t="s">
        <v>41</v>
      </c>
      <c r="G41" t="s">
        <v>8</v>
      </c>
    </row>
    <row r="42" spans="1:7" ht="18" x14ac:dyDescent="0.35">
      <c r="A42" t="s">
        <v>57</v>
      </c>
      <c r="B42">
        <v>21.1</v>
      </c>
      <c r="C42" t="s">
        <v>41</v>
      </c>
    </row>
    <row r="43" spans="1:7" ht="18" x14ac:dyDescent="0.35">
      <c r="A43" t="s">
        <v>2</v>
      </c>
      <c r="B43">
        <v>3.66</v>
      </c>
      <c r="C43" t="s">
        <v>4</v>
      </c>
    </row>
    <row r="44" spans="1:7" ht="18" x14ac:dyDescent="0.35">
      <c r="A44" t="s">
        <v>3</v>
      </c>
      <c r="B44">
        <v>142</v>
      </c>
      <c r="C44" t="s">
        <v>5</v>
      </c>
    </row>
    <row r="46" spans="1:7" x14ac:dyDescent="0.25">
      <c r="A46" s="1" t="s">
        <v>6</v>
      </c>
    </row>
    <row r="47" spans="1:7" ht="18" x14ac:dyDescent="0.35">
      <c r="A47" t="s">
        <v>58</v>
      </c>
      <c r="B47">
        <f>B88</f>
        <v>204.51511345547326</v>
      </c>
      <c r="C47" t="s">
        <v>4</v>
      </c>
      <c r="G47" t="s">
        <v>44</v>
      </c>
    </row>
    <row r="48" spans="1:7" ht="18" x14ac:dyDescent="0.35">
      <c r="A48" t="s">
        <v>59</v>
      </c>
      <c r="B48">
        <v>1.666666666</v>
      </c>
      <c r="G48" t="s">
        <v>9</v>
      </c>
    </row>
    <row r="49" spans="1:7" ht="18" x14ac:dyDescent="0.35">
      <c r="A49" t="s">
        <v>60</v>
      </c>
      <c r="B49">
        <f>B44</f>
        <v>142</v>
      </c>
      <c r="C49" t="s">
        <v>10</v>
      </c>
    </row>
    <row r="50" spans="1:7" ht="18" x14ac:dyDescent="0.35">
      <c r="A50" t="s">
        <v>61</v>
      </c>
    </row>
    <row r="51" spans="1:7" ht="18" x14ac:dyDescent="0.35">
      <c r="A51" t="s">
        <v>62</v>
      </c>
      <c r="B51">
        <f>50*B27</f>
        <v>840</v>
      </c>
      <c r="G51" t="s">
        <v>18</v>
      </c>
    </row>
    <row r="52" spans="1:7" ht="18" x14ac:dyDescent="0.35">
      <c r="A52" t="s">
        <v>63</v>
      </c>
      <c r="B52">
        <f>1.6*50*B28</f>
        <v>880</v>
      </c>
      <c r="G52" t="s">
        <v>18</v>
      </c>
    </row>
    <row r="53" spans="1:7" ht="18" x14ac:dyDescent="0.35">
      <c r="A53" t="s">
        <v>64</v>
      </c>
      <c r="B53">
        <f>B51/1.6</f>
        <v>525</v>
      </c>
      <c r="C53" t="s">
        <v>10</v>
      </c>
      <c r="G53" t="s">
        <v>18</v>
      </c>
    </row>
    <row r="55" spans="1:7" x14ac:dyDescent="0.25">
      <c r="A55" s="1" t="s">
        <v>11</v>
      </c>
    </row>
    <row r="56" spans="1:7" ht="18" x14ac:dyDescent="0.35">
      <c r="A56" t="s">
        <v>65</v>
      </c>
      <c r="B56">
        <f>0.6-0.4*(F12/F13)</f>
        <v>0.6</v>
      </c>
      <c r="G56" t="s">
        <v>19</v>
      </c>
    </row>
    <row r="57" spans="1:7" ht="18" x14ac:dyDescent="0.35">
      <c r="A57" t="s">
        <v>66</v>
      </c>
      <c r="B57">
        <v>0.6</v>
      </c>
      <c r="G57" t="s">
        <v>19</v>
      </c>
    </row>
    <row r="58" spans="1:7" ht="16.5" x14ac:dyDescent="0.35">
      <c r="A58" t="s">
        <v>90</v>
      </c>
      <c r="B58">
        <f>IF(1.6*D12/(60*B35)&lt;0.5,1,(4*#REF!*1.6/(60*B35)*(1-(1.6*D12/(60*B35)))))</f>
        <v>1</v>
      </c>
    </row>
    <row r="59" spans="1:7" ht="18" x14ac:dyDescent="0.35">
      <c r="A59" t="s">
        <v>67</v>
      </c>
      <c r="B59">
        <f>(PI()^2)*(29000*B58)*B29/(B34^2)</f>
        <v>372.01768015926825</v>
      </c>
      <c r="C59" t="s">
        <v>13</v>
      </c>
    </row>
    <row r="60" spans="1:7" ht="18" x14ac:dyDescent="0.35">
      <c r="A60" t="s">
        <v>68</v>
      </c>
      <c r="B60">
        <f>(PI()^2)*(29000*B58)*B30/(B34^2)</f>
        <v>53.439673273692932</v>
      </c>
      <c r="C60" t="s">
        <v>13</v>
      </c>
    </row>
    <row r="61" spans="1:7" ht="18" x14ac:dyDescent="0.35">
      <c r="A61" t="s">
        <v>69</v>
      </c>
      <c r="B61">
        <f>IF((B56/(1-B64*D12/B59))&gt;1,(B56/(1-B64*D12/B59)),1)</f>
        <v>1</v>
      </c>
    </row>
    <row r="62" spans="1:7" ht="18" x14ac:dyDescent="0.35">
      <c r="A62" t="s">
        <v>70</v>
      </c>
      <c r="B62">
        <f>IF((B57/(1-B64*D12/B60))&gt;1,(B57/(1-B64*D12/B60)),1)</f>
        <v>1</v>
      </c>
    </row>
    <row r="63" spans="1:7" ht="18" x14ac:dyDescent="0.35">
      <c r="A63" t="s">
        <v>71</v>
      </c>
    </row>
    <row r="64" spans="1:7" ht="16.5" x14ac:dyDescent="0.35">
      <c r="A64" s="2" t="s">
        <v>12</v>
      </c>
      <c r="B64">
        <v>1.6</v>
      </c>
    </row>
    <row r="65" spans="1:7" ht="18" x14ac:dyDescent="0.35">
      <c r="A65" t="s">
        <v>72</v>
      </c>
      <c r="B65">
        <f>B23</f>
        <v>44.907299999999999</v>
      </c>
      <c r="C65" t="s">
        <v>14</v>
      </c>
      <c r="G65" t="s">
        <v>15</v>
      </c>
    </row>
    <row r="66" spans="1:7" ht="18" x14ac:dyDescent="0.35">
      <c r="A66" t="s">
        <v>73</v>
      </c>
      <c r="B66">
        <f>B61*B24</f>
        <v>9.8031000000000006</v>
      </c>
      <c r="C66" t="s">
        <v>10</v>
      </c>
      <c r="G66" t="s">
        <v>16</v>
      </c>
    </row>
    <row r="67" spans="1:7" ht="18" x14ac:dyDescent="0.35">
      <c r="A67" t="s">
        <v>74</v>
      </c>
      <c r="B67">
        <v>0</v>
      </c>
      <c r="C67" t="s">
        <v>10</v>
      </c>
    </row>
    <row r="69" spans="1:7" x14ac:dyDescent="0.25">
      <c r="A69" s="1" t="s">
        <v>17</v>
      </c>
    </row>
    <row r="70" spans="1:7" ht="18" x14ac:dyDescent="0.35">
      <c r="A70" t="s">
        <v>75</v>
      </c>
      <c r="B70">
        <f>B65/B88</f>
        <v>0.21957937113423726</v>
      </c>
    </row>
    <row r="71" spans="1:7" x14ac:dyDescent="0.25">
      <c r="A71" t="str">
        <f>IF(B70&gt;0.2,"Pr/Pc≥0.2","Pr/Pc&lt;0.2")</f>
        <v>Pr/Pc≥0.2</v>
      </c>
      <c r="B71">
        <f>IF(B70&gt;0.2,B70+(8/9)*(B66/B49),B70/2+(B66/B49))</f>
        <v>0.2809446293501997</v>
      </c>
      <c r="C71" s="4" t="s">
        <v>47</v>
      </c>
      <c r="D71" s="1" t="str">
        <f>IF(B71&lt;1,"GOOD","NG")</f>
        <v>GOOD</v>
      </c>
      <c r="G71" t="str">
        <f>IF(B70&gt;0.2,"Eq. H1-1a","Eq. H1-1b")</f>
        <v>Eq. H1-1a</v>
      </c>
    </row>
    <row r="72" spans="1:7" x14ac:dyDescent="0.25">
      <c r="A72" s="5"/>
      <c r="B72" s="5"/>
      <c r="C72" s="5"/>
      <c r="D72" s="5"/>
      <c r="E72" s="5"/>
      <c r="F72" s="5"/>
      <c r="G72" s="5"/>
    </row>
    <row r="73" spans="1:7" x14ac:dyDescent="0.25">
      <c r="A73" s="1" t="s">
        <v>20</v>
      </c>
    </row>
    <row r="74" spans="1:7" ht="18" x14ac:dyDescent="0.35">
      <c r="A74" s="7" t="s">
        <v>76</v>
      </c>
      <c r="B74" t="s">
        <v>21</v>
      </c>
      <c r="C74" t="s">
        <v>22</v>
      </c>
      <c r="D74" t="s">
        <v>23</v>
      </c>
      <c r="E74" t="s">
        <v>24</v>
      </c>
    </row>
    <row r="75" spans="1:7" ht="18.75" x14ac:dyDescent="0.35">
      <c r="A75" t="s">
        <v>77</v>
      </c>
      <c r="B75">
        <f>B29</f>
        <v>307</v>
      </c>
      <c r="C75">
        <f>B75</f>
        <v>307</v>
      </c>
      <c r="D75">
        <v>245</v>
      </c>
      <c r="E75">
        <v>0</v>
      </c>
    </row>
    <row r="76" spans="1:7" x14ac:dyDescent="0.25">
      <c r="A76" t="s">
        <v>42</v>
      </c>
      <c r="B76">
        <f>B33</f>
        <v>180</v>
      </c>
      <c r="C76">
        <f>B76</f>
        <v>180</v>
      </c>
      <c r="D76">
        <f>36*12</f>
        <v>432</v>
      </c>
      <c r="E76">
        <f>36*12</f>
        <v>432</v>
      </c>
    </row>
    <row r="77" spans="1:7" ht="18" x14ac:dyDescent="0.35">
      <c r="A77" t="s">
        <v>78</v>
      </c>
      <c r="B77">
        <f>B75/B76</f>
        <v>1.7055555555555555</v>
      </c>
      <c r="C77">
        <f t="shared" ref="C77:E77" si="0">C75/C76</f>
        <v>1.7055555555555555</v>
      </c>
      <c r="D77">
        <f t="shared" si="0"/>
        <v>0.56712962962962965</v>
      </c>
      <c r="E77">
        <f t="shared" si="0"/>
        <v>0</v>
      </c>
    </row>
    <row r="78" spans="1:7" x14ac:dyDescent="0.25">
      <c r="A78" s="1" t="s">
        <v>46</v>
      </c>
    </row>
    <row r="79" spans="1:7" ht="18" x14ac:dyDescent="0.35">
      <c r="A79" t="s">
        <v>79</v>
      </c>
      <c r="B79">
        <v>10</v>
      </c>
    </row>
    <row r="80" spans="1:7" ht="18" x14ac:dyDescent="0.35">
      <c r="A80" s="6" t="s">
        <v>80</v>
      </c>
      <c r="B80">
        <f>(B77+C77)/(D77+E77)</f>
        <v>6.0146938775510197</v>
      </c>
    </row>
    <row r="81" spans="1:7" ht="18" x14ac:dyDescent="0.35">
      <c r="A81" t="s">
        <v>81</v>
      </c>
      <c r="B81">
        <v>2.7</v>
      </c>
      <c r="G81" t="s">
        <v>25</v>
      </c>
    </row>
    <row r="82" spans="1:7" ht="18" x14ac:dyDescent="0.35">
      <c r="A82" t="s">
        <v>82</v>
      </c>
      <c r="B82">
        <f>B81*B33/B36</f>
        <v>94.736842105263165</v>
      </c>
      <c r="C82" t="s">
        <v>43</v>
      </c>
    </row>
    <row r="83" spans="1:7" x14ac:dyDescent="0.25">
      <c r="A83" s="1" t="s">
        <v>30</v>
      </c>
      <c r="G83" t="s">
        <v>26</v>
      </c>
    </row>
    <row r="84" spans="1:7" ht="18" x14ac:dyDescent="0.35">
      <c r="A84" t="s">
        <v>83</v>
      </c>
      <c r="B84">
        <f>(PI()^2)*29000/(B82^2)</f>
        <v>31.890397677470517</v>
      </c>
      <c r="C84" t="s">
        <v>32</v>
      </c>
      <c r="G84" t="s">
        <v>27</v>
      </c>
    </row>
    <row r="85" spans="1:7" ht="18" x14ac:dyDescent="0.35">
      <c r="A85" t="s">
        <v>84</v>
      </c>
      <c r="B85">
        <f>0.877*B84</f>
        <v>27.967878763141645</v>
      </c>
      <c r="C85" t="s">
        <v>32</v>
      </c>
      <c r="G85" t="s">
        <v>29</v>
      </c>
    </row>
    <row r="86" spans="1:7" x14ac:dyDescent="0.25">
      <c r="A86" s="1" t="s">
        <v>6</v>
      </c>
    </row>
    <row r="87" spans="1:7" ht="18" x14ac:dyDescent="0.35">
      <c r="A87" t="s">
        <v>100</v>
      </c>
      <c r="B87">
        <f>B35*B85</f>
        <v>327.22418152875724</v>
      </c>
      <c r="C87" t="s">
        <v>13</v>
      </c>
      <c r="G87" t="s">
        <v>31</v>
      </c>
    </row>
    <row r="88" spans="1:7" ht="18" x14ac:dyDescent="0.35">
      <c r="A88" t="s">
        <v>85</v>
      </c>
      <c r="B88">
        <f>B87/1.6</f>
        <v>204.51511345547326</v>
      </c>
      <c r="C88" t="s">
        <v>13</v>
      </c>
    </row>
  </sheetData>
  <pageMargins left="0.25" right="0.25" top="0.75" bottom="0.75" header="0.3" footer="0.3"/>
  <pageSetup scale="96" fitToHeight="0" orientation="portrait" r:id="rId1"/>
  <headerFooter>
    <oddHeader>&amp;L14.551 Advanced Steel Design
BBB Engineering&amp;RDesigned By: Brian Foley
Checked By:___________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students</cp:lastModifiedBy>
  <cp:lastPrinted>2014-10-20T19:07:49Z</cp:lastPrinted>
  <dcterms:created xsi:type="dcterms:W3CDTF">2014-10-18T17:55:54Z</dcterms:created>
  <dcterms:modified xsi:type="dcterms:W3CDTF">2014-11-28T04:01:11Z</dcterms:modified>
</cp:coreProperties>
</file>