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3" i="1" l="1"/>
  <c r="B80" i="1"/>
  <c r="D69" i="1"/>
  <c r="B69" i="1"/>
  <c r="B68" i="1"/>
  <c r="B64" i="1"/>
  <c r="B67" i="1" s="1"/>
  <c r="B41" i="1" l="1"/>
  <c r="B40" i="1"/>
  <c r="B26" i="1"/>
  <c r="B34" i="1"/>
  <c r="B31" i="1"/>
  <c r="B30" i="1"/>
  <c r="D30" i="1" s="1"/>
  <c r="B12" i="1"/>
  <c r="B25" i="1"/>
  <c r="B77" i="1"/>
  <c r="B83" i="1"/>
  <c r="B53" i="1"/>
  <c r="B56" i="1" l="1"/>
  <c r="B78" i="1" l="1"/>
  <c r="B74" i="1" s="1"/>
  <c r="B82" i="1" s="1"/>
  <c r="B57" i="1"/>
  <c r="B47" i="1"/>
  <c r="B62" i="1"/>
</calcChain>
</file>

<file path=xl/sharedStrings.xml><?xml version="1.0" encoding="utf-8"?>
<sst xmlns="http://schemas.openxmlformats.org/spreadsheetml/2006/main" count="127" uniqueCount="93">
  <si>
    <t>Roof Deck Design</t>
  </si>
  <si>
    <t>Design Parameters:</t>
  </si>
  <si>
    <t>Joist Spacing</t>
  </si>
  <si>
    <t>Snow Load</t>
  </si>
  <si>
    <t>Dead Load</t>
  </si>
  <si>
    <t>Wind Shear</t>
  </si>
  <si>
    <t>Length</t>
  </si>
  <si>
    <t>Construction Loads</t>
  </si>
  <si>
    <t>Number of total Spans</t>
  </si>
  <si>
    <t>Deck Choice:</t>
  </si>
  <si>
    <t>Deck Type</t>
  </si>
  <si>
    <t>Span Condition</t>
  </si>
  <si>
    <t>Gage Number</t>
  </si>
  <si>
    <t>Design Thickness</t>
  </si>
  <si>
    <t>Maximum Diaphram Deflection:</t>
  </si>
  <si>
    <t>Fastening Details:</t>
  </si>
  <si>
    <t>Shear Force</t>
  </si>
  <si>
    <t>ft</t>
  </si>
  <si>
    <t>psf</t>
  </si>
  <si>
    <t>Paralllel Direction</t>
  </si>
  <si>
    <t>Transverse Direction</t>
  </si>
  <si>
    <t>lb</t>
  </si>
  <si>
    <t>Critical Factored Load:</t>
  </si>
  <si>
    <t>(D+S)</t>
  </si>
  <si>
    <t>in</t>
  </si>
  <si>
    <t>Bending Moment</t>
  </si>
  <si>
    <t>lb-in</t>
  </si>
  <si>
    <t xml:space="preserve">Deflection </t>
  </si>
  <si>
    <r>
      <t>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/ft</t>
    </r>
  </si>
  <si>
    <t>Roof Joist and Girder Design</t>
  </si>
  <si>
    <t>Critical Factored Load on Joist</t>
  </si>
  <si>
    <t>plf</t>
  </si>
  <si>
    <t>Joist Length</t>
  </si>
  <si>
    <t>PAGE 45</t>
  </si>
  <si>
    <r>
      <t>Moment of Inertia (I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</si>
  <si>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r>
      <t>in</t>
    </r>
    <r>
      <rPr>
        <vertAlign val="superscript"/>
        <sz val="11"/>
        <color theme="1"/>
        <rFont val="Calibri"/>
        <family val="2"/>
        <scheme val="minor"/>
      </rPr>
      <t>4</t>
    </r>
  </si>
  <si>
    <t>Joist Selection</t>
  </si>
  <si>
    <t>30K12</t>
  </si>
  <si>
    <t>Depth</t>
  </si>
  <si>
    <t xml:space="preserve">Wt. </t>
  </si>
  <si>
    <t>Check for Ponding</t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</si>
  <si>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</si>
  <si>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t>Girder Selection</t>
  </si>
  <si>
    <t>Length Primary Member (Lp)</t>
  </si>
  <si>
    <t>Length Secondary Member (Ls)</t>
  </si>
  <si>
    <t>Moment of Intertia Primary Member (Ip)</t>
  </si>
  <si>
    <t>Moment of Inertia Secondary Member (Is)</t>
  </si>
  <si>
    <t>in4</t>
  </si>
  <si>
    <t>Cs</t>
  </si>
  <si>
    <t>Spacing of Secondary Members (S)</t>
  </si>
  <si>
    <t>Moment of Inertia of Steel Deck (Id)</t>
  </si>
  <si>
    <t>Checks:</t>
  </si>
  <si>
    <t>Eq. A-2-1</t>
  </si>
  <si>
    <t>Eq. A-2-2</t>
  </si>
  <si>
    <t>Girder Span</t>
  </si>
  <si>
    <t>Girder Spacing</t>
  </si>
  <si>
    <t>Load on Each Girder Point</t>
  </si>
  <si>
    <t>k</t>
  </si>
  <si>
    <t>PAGE 142</t>
  </si>
  <si>
    <t xml:space="preserve">Total Safe Factored Uniformly Distributed </t>
  </si>
  <si>
    <t>Load for Deflection 1/360</t>
  </si>
  <si>
    <t>Load for Deflection 1/240</t>
  </si>
  <si>
    <t>Vulcraft 1.5B22</t>
  </si>
  <si>
    <t>Total Allowable Load</t>
  </si>
  <si>
    <t>Load Causing Defelction L/240 or 1in</t>
  </si>
  <si>
    <r>
      <t>Moment of Inertia 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</si>
  <si>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Moment of Inertia 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</si>
  <si>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 xml:space="preserve">Vulcraft </t>
  </si>
  <si>
    <t>Diaphram Strength (G')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</si>
  <si>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</si>
  <si>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B</t>
    </r>
  </si>
  <si>
    <r>
      <t>K</t>
    </r>
    <r>
      <rPr>
        <vertAlign val="subscript"/>
        <sz val="11"/>
        <color theme="1"/>
        <rFont val="Calibri"/>
        <family val="2"/>
        <scheme val="minor"/>
      </rPr>
      <t>1</t>
    </r>
  </si>
  <si>
    <t>Span Length</t>
  </si>
  <si>
    <t>Bolt Pattern</t>
  </si>
  <si>
    <t>Shear Paralell to Braced Frame</t>
  </si>
  <si>
    <t>Shear Paralell to Moment Frame</t>
  </si>
  <si>
    <t># Sidelap Fasteners</t>
  </si>
  <si>
    <t>kip/in</t>
  </si>
  <si>
    <t>Vulcraft Diaphram Shear Strength Table Page 87</t>
  </si>
  <si>
    <t>Support Fasteners: #12 TEK screws</t>
  </si>
  <si>
    <t>36/3</t>
  </si>
  <si>
    <t>Sidelap  Fasteners: #10 TEK screws</t>
  </si>
  <si>
    <t>Paralell to Moment Frame CL Defelction</t>
  </si>
  <si>
    <t>Paralell to Braced Frame CL Defelction</t>
  </si>
  <si>
    <t>Depth Used (1in/ft length)</t>
  </si>
  <si>
    <t>Number of Girder Pannels</t>
  </si>
  <si>
    <r>
      <t>Aproximate Moment ot Inertia (I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</si>
  <si>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Girder Weight</t>
  </si>
  <si>
    <t>36G6N7.7K</t>
  </si>
  <si>
    <t>Girder Weight Table</t>
  </si>
  <si>
    <t>Joist Deflection</t>
  </si>
  <si>
    <t xml:space="preserve">Allowable Deflection </t>
  </si>
  <si>
    <t>Girder Live Load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</si>
</sst>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31" workbookViewId="0">
      <selection activeCell="B50" sqref="B50"/>
    </sheetView>
  </sheetViews>
  <sheetFormatPr defaultRowHeight="15" x14ac:dyDescent="0.25"/>
  <cols>
    <col min="1" max="1" width="38.140625" customWidth="1"/>
    <col min="2" max="2" width="12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</row>
    <row r="3" spans="1:4" x14ac:dyDescent="0.25">
      <c r="A3" t="s">
        <v>2</v>
      </c>
      <c r="B3">
        <v>6</v>
      </c>
      <c r="C3" t="s">
        <v>17</v>
      </c>
    </row>
    <row r="4" spans="1:4" x14ac:dyDescent="0.25">
      <c r="A4" t="s">
        <v>8</v>
      </c>
      <c r="B4">
        <v>18</v>
      </c>
    </row>
    <row r="5" spans="1:4" x14ac:dyDescent="0.25">
      <c r="A5" t="s">
        <v>3</v>
      </c>
      <c r="B5">
        <v>38.5</v>
      </c>
      <c r="C5" t="s">
        <v>18</v>
      </c>
    </row>
    <row r="6" spans="1:4" x14ac:dyDescent="0.25">
      <c r="A6" t="s">
        <v>4</v>
      </c>
      <c r="B6">
        <v>15</v>
      </c>
      <c r="C6" t="s">
        <v>18</v>
      </c>
    </row>
    <row r="7" spans="1:4" x14ac:dyDescent="0.25">
      <c r="A7" t="s">
        <v>5</v>
      </c>
    </row>
    <row r="8" spans="1:4" x14ac:dyDescent="0.25">
      <c r="A8" t="s">
        <v>19</v>
      </c>
      <c r="B8">
        <v>9144</v>
      </c>
      <c r="C8" t="s">
        <v>21</v>
      </c>
    </row>
    <row r="9" spans="1:4" x14ac:dyDescent="0.25">
      <c r="A9" t="s">
        <v>20</v>
      </c>
      <c r="B9">
        <v>6290</v>
      </c>
      <c r="C9" t="s">
        <v>21</v>
      </c>
    </row>
    <row r="10" spans="1:4" x14ac:dyDescent="0.25">
      <c r="A10" t="s">
        <v>6</v>
      </c>
      <c r="B10">
        <v>48</v>
      </c>
      <c r="C10" t="s">
        <v>17</v>
      </c>
    </row>
    <row r="11" spans="1:4" x14ac:dyDescent="0.25">
      <c r="A11" t="s">
        <v>7</v>
      </c>
      <c r="B11">
        <v>20</v>
      </c>
      <c r="C11" t="s">
        <v>18</v>
      </c>
    </row>
    <row r="12" spans="1:4" x14ac:dyDescent="0.25">
      <c r="A12" t="s">
        <v>22</v>
      </c>
      <c r="B12">
        <f>B6+B5</f>
        <v>53.5</v>
      </c>
      <c r="C12" t="s">
        <v>18</v>
      </c>
      <c r="D12" t="s">
        <v>23</v>
      </c>
    </row>
    <row r="15" spans="1:4" x14ac:dyDescent="0.25">
      <c r="A15" s="1" t="s">
        <v>9</v>
      </c>
    </row>
    <row r="16" spans="1:4" x14ac:dyDescent="0.25">
      <c r="A16" t="s">
        <v>10</v>
      </c>
      <c r="B16" t="s">
        <v>62</v>
      </c>
      <c r="D16" t="s">
        <v>67</v>
      </c>
    </row>
    <row r="17" spans="1:4" x14ac:dyDescent="0.25">
      <c r="A17" t="s">
        <v>11</v>
      </c>
      <c r="B17">
        <v>3</v>
      </c>
    </row>
    <row r="18" spans="1:4" x14ac:dyDescent="0.25">
      <c r="A18" t="s">
        <v>72</v>
      </c>
      <c r="B18">
        <v>6</v>
      </c>
      <c r="C18" t="s">
        <v>17</v>
      </c>
    </row>
    <row r="19" spans="1:4" x14ac:dyDescent="0.25">
      <c r="A19" t="s">
        <v>12</v>
      </c>
      <c r="B19">
        <v>22</v>
      </c>
    </row>
    <row r="20" spans="1:4" x14ac:dyDescent="0.25">
      <c r="A20" t="s">
        <v>13</v>
      </c>
      <c r="B20">
        <v>2.9499999999999998E-2</v>
      </c>
      <c r="C20" t="s">
        <v>24</v>
      </c>
    </row>
    <row r="21" spans="1:4" x14ac:dyDescent="0.25">
      <c r="A21" t="s">
        <v>63</v>
      </c>
      <c r="B21">
        <v>87</v>
      </c>
      <c r="C21" t="s">
        <v>18</v>
      </c>
    </row>
    <row r="22" spans="1:4" x14ac:dyDescent="0.25">
      <c r="A22" t="s">
        <v>64</v>
      </c>
      <c r="B22">
        <v>97</v>
      </c>
      <c r="C22" t="s">
        <v>18</v>
      </c>
    </row>
    <row r="23" spans="1:4" ht="18.75" x14ac:dyDescent="0.35">
      <c r="A23" t="s">
        <v>66</v>
      </c>
      <c r="B23">
        <v>0.183</v>
      </c>
      <c r="C23" t="s">
        <v>28</v>
      </c>
    </row>
    <row r="24" spans="1:4" ht="18.75" x14ac:dyDescent="0.35">
      <c r="A24" t="s">
        <v>65</v>
      </c>
      <c r="B24">
        <v>0.155</v>
      </c>
      <c r="C24" t="s">
        <v>28</v>
      </c>
    </row>
    <row r="25" spans="1:4" ht="18.75" x14ac:dyDescent="0.35">
      <c r="A25" t="s">
        <v>25</v>
      </c>
      <c r="B25">
        <f>IF(B17=3,((B12*B10^2)/10)*12,((B12*B10^2)/8)*12)</f>
        <v>147916.79999999999</v>
      </c>
      <c r="C25" t="s">
        <v>26</v>
      </c>
    </row>
    <row r="26" spans="1:4" ht="17.25" x14ac:dyDescent="0.25">
      <c r="A26" t="s">
        <v>27</v>
      </c>
      <c r="B26">
        <f>IF(B17=1,(0.013*B12*B10^4)/(29500000*B24),IF(B17=2,(0.0054*B12*B10^4)/(29500000*B24),(0.0069*B12*B10^4)/(29500000*B24)))</f>
        <v>0.428562442077638</v>
      </c>
      <c r="C26" t="s">
        <v>24</v>
      </c>
    </row>
    <row r="27" spans="1:4" ht="17.25" x14ac:dyDescent="0.25"/>
    <row r="28" spans="1:4" x14ac:dyDescent="0.25">
      <c r="A28" s="1" t="s">
        <v>15</v>
      </c>
    </row>
    <row r="29" spans="1:4" x14ac:dyDescent="0.25">
      <c r="A29" t="s">
        <v>16</v>
      </c>
    </row>
    <row r="30" spans="1:4" x14ac:dyDescent="0.25">
      <c r="A30" t="s">
        <v>75</v>
      </c>
      <c r="B30">
        <f>B8/72</f>
        <v>127</v>
      </c>
      <c r="C30" t="s">
        <v>31</v>
      </c>
      <c r="D30">
        <f>(B30/1000)/12</f>
        <v>1.0583333333333333E-2</v>
      </c>
    </row>
    <row r="31" spans="1:4" x14ac:dyDescent="0.25">
      <c r="A31" t="s">
        <v>74</v>
      </c>
      <c r="B31">
        <f>B9/108</f>
        <v>58.24074074074074</v>
      </c>
      <c r="C31" t="s">
        <v>31</v>
      </c>
    </row>
    <row r="32" spans="1:4" x14ac:dyDescent="0.25">
      <c r="A32" t="s">
        <v>73</v>
      </c>
      <c r="B32" t="s">
        <v>80</v>
      </c>
    </row>
    <row r="33" spans="1:5" x14ac:dyDescent="0.25">
      <c r="A33" t="s">
        <v>76</v>
      </c>
      <c r="B33">
        <v>1</v>
      </c>
    </row>
    <row r="34" spans="1:5" x14ac:dyDescent="0.25">
      <c r="A34" t="s">
        <v>68</v>
      </c>
      <c r="B34">
        <f>B35/(3.78+(0.3*B36/B18)+3*B37*B18)</f>
        <v>6.8938193343898577</v>
      </c>
      <c r="C34" t="s">
        <v>77</v>
      </c>
    </row>
    <row r="35" spans="1:5" ht="18" x14ac:dyDescent="0.35">
      <c r="A35" t="s">
        <v>69</v>
      </c>
      <c r="B35">
        <v>870</v>
      </c>
      <c r="D35" t="s">
        <v>78</v>
      </c>
    </row>
    <row r="36" spans="1:5" ht="18" x14ac:dyDescent="0.35">
      <c r="A36" t="s">
        <v>70</v>
      </c>
      <c r="B36">
        <v>2209</v>
      </c>
      <c r="D36" t="s">
        <v>79</v>
      </c>
    </row>
    <row r="37" spans="1:5" ht="18" x14ac:dyDescent="0.35">
      <c r="A37" t="s">
        <v>71</v>
      </c>
      <c r="B37">
        <v>0.66500000000000004</v>
      </c>
      <c r="D37" t="s">
        <v>81</v>
      </c>
    </row>
    <row r="39" spans="1:5" x14ac:dyDescent="0.25">
      <c r="A39" s="1" t="s">
        <v>14</v>
      </c>
    </row>
    <row r="40" spans="1:5" x14ac:dyDescent="0.25">
      <c r="A40" t="s">
        <v>82</v>
      </c>
      <c r="B40">
        <f>(B30/1000)*(72^2)/(8*108*B34)</f>
        <v>0.11053379310344828</v>
      </c>
      <c r="C40" t="s">
        <v>24</v>
      </c>
    </row>
    <row r="41" spans="1:5" x14ac:dyDescent="0.25">
      <c r="A41" t="s">
        <v>83</v>
      </c>
      <c r="B41">
        <f>(B31/1000)*(108^2)/(8*72*B34)</f>
        <v>0.17107715517241376</v>
      </c>
      <c r="C41" t="s">
        <v>24</v>
      </c>
    </row>
    <row r="46" spans="1:5" x14ac:dyDescent="0.25">
      <c r="A46" s="1" t="s">
        <v>29</v>
      </c>
    </row>
    <row r="47" spans="1:5" x14ac:dyDescent="0.25">
      <c r="A47" t="s">
        <v>30</v>
      </c>
      <c r="B47">
        <f>B12*B3</f>
        <v>321</v>
      </c>
      <c r="C47" t="s">
        <v>31</v>
      </c>
      <c r="E47" s="2" t="s">
        <v>33</v>
      </c>
    </row>
    <row r="48" spans="1:5" x14ac:dyDescent="0.25">
      <c r="A48" t="s">
        <v>32</v>
      </c>
      <c r="B48">
        <v>24</v>
      </c>
      <c r="C48" t="s">
        <v>17</v>
      </c>
    </row>
    <row r="50" spans="1:5" x14ac:dyDescent="0.25">
      <c r="A50" s="1" t="s">
        <v>36</v>
      </c>
      <c r="B50" t="s">
        <v>37</v>
      </c>
    </row>
    <row r="51" spans="1:5" x14ac:dyDescent="0.25">
      <c r="A51" s="3" t="s">
        <v>59</v>
      </c>
      <c r="B51">
        <v>547</v>
      </c>
      <c r="C51" t="s">
        <v>31</v>
      </c>
    </row>
    <row r="52" spans="1:5" x14ac:dyDescent="0.25">
      <c r="A52" t="s">
        <v>60</v>
      </c>
      <c r="B52">
        <v>216</v>
      </c>
      <c r="C52" t="s">
        <v>31</v>
      </c>
    </row>
    <row r="53" spans="1:5" x14ac:dyDescent="0.25">
      <c r="A53" t="s">
        <v>61</v>
      </c>
      <c r="B53">
        <f>B52*360/240</f>
        <v>324</v>
      </c>
      <c r="C53" t="s">
        <v>31</v>
      </c>
    </row>
    <row r="54" spans="1:5" x14ac:dyDescent="0.25">
      <c r="A54" t="s">
        <v>38</v>
      </c>
      <c r="B54">
        <v>30</v>
      </c>
      <c r="C54" t="s">
        <v>24</v>
      </c>
    </row>
    <row r="55" spans="1:5" x14ac:dyDescent="0.25">
      <c r="A55" t="s">
        <v>39</v>
      </c>
      <c r="B55">
        <v>15</v>
      </c>
      <c r="C55" t="s">
        <v>31</v>
      </c>
    </row>
    <row r="56" spans="1:5" ht="18.75" x14ac:dyDescent="0.35">
      <c r="A56" t="s">
        <v>34</v>
      </c>
      <c r="B56">
        <f>26.767*10^-6*(B48-0.33)^3*B51</f>
        <v>194.16985175829279</v>
      </c>
      <c r="C56" t="s">
        <v>35</v>
      </c>
    </row>
    <row r="57" spans="1:5" ht="18.75" x14ac:dyDescent="0.35">
      <c r="A57" t="s">
        <v>90</v>
      </c>
      <c r="B57">
        <f>(5*B47/12*(B48*12)^4)/(384*29000000*B56)</f>
        <v>0.42555208277361828</v>
      </c>
      <c r="C57" t="s">
        <v>24</v>
      </c>
    </row>
    <row r="58" spans="1:5" ht="18.75" x14ac:dyDescent="0.35"/>
    <row r="59" spans="1:5" x14ac:dyDescent="0.25">
      <c r="A59" s="1" t="s">
        <v>42</v>
      </c>
      <c r="E59" s="2" t="s">
        <v>58</v>
      </c>
    </row>
    <row r="60" spans="1:5" x14ac:dyDescent="0.25">
      <c r="A60" t="s">
        <v>54</v>
      </c>
      <c r="B60">
        <v>36</v>
      </c>
      <c r="C60" t="s">
        <v>17</v>
      </c>
    </row>
    <row r="61" spans="1:5" x14ac:dyDescent="0.25">
      <c r="A61" t="s">
        <v>55</v>
      </c>
      <c r="B61">
        <v>24</v>
      </c>
      <c r="C61" t="s">
        <v>17</v>
      </c>
    </row>
    <row r="62" spans="1:5" x14ac:dyDescent="0.25">
      <c r="A62" t="s">
        <v>56</v>
      </c>
      <c r="B62" s="4">
        <f>B12*B3*B61/1000</f>
        <v>7.7039999999999997</v>
      </c>
      <c r="C62" t="s">
        <v>57</v>
      </c>
    </row>
    <row r="63" spans="1:5" x14ac:dyDescent="0.25">
      <c r="A63" t="s">
        <v>85</v>
      </c>
      <c r="B63">
        <v>6</v>
      </c>
    </row>
    <row r="64" spans="1:5" x14ac:dyDescent="0.25">
      <c r="A64" t="s">
        <v>84</v>
      </c>
      <c r="B64">
        <f>B60</f>
        <v>36</v>
      </c>
      <c r="C64" t="s">
        <v>24</v>
      </c>
    </row>
    <row r="65" spans="1:4" x14ac:dyDescent="0.25">
      <c r="A65" t="s">
        <v>42</v>
      </c>
      <c r="B65" t="s">
        <v>88</v>
      </c>
    </row>
    <row r="66" spans="1:4" x14ac:dyDescent="0.25">
      <c r="A66" t="s">
        <v>87</v>
      </c>
      <c r="B66">
        <v>28.1</v>
      </c>
      <c r="C66" t="s">
        <v>31</v>
      </c>
      <c r="D66" t="s">
        <v>89</v>
      </c>
    </row>
    <row r="67" spans="1:4" ht="18.75" x14ac:dyDescent="0.35">
      <c r="A67" t="s">
        <v>86</v>
      </c>
      <c r="B67">
        <f>0.027*B63*B62*B64*B66</f>
        <v>1262.5253568000003</v>
      </c>
      <c r="C67" t="s">
        <v>35</v>
      </c>
    </row>
    <row r="68" spans="1:4" x14ac:dyDescent="0.25">
      <c r="A68" t="s">
        <v>91</v>
      </c>
      <c r="B68">
        <f>B60*12/360</f>
        <v>1.2</v>
      </c>
      <c r="C68" t="s">
        <v>24</v>
      </c>
    </row>
    <row r="69" spans="1:4" x14ac:dyDescent="0.25">
      <c r="A69" t="s">
        <v>92</v>
      </c>
      <c r="B69">
        <f>1.15*((5*B11*24/12)*(B60*12)^4)/(384*29000000*B67)</f>
        <v>0.56976201426010631</v>
      </c>
      <c r="C69" t="s">
        <v>24</v>
      </c>
      <c r="D69" s="1" t="str">
        <f>IF(B69&lt;B68,"GOOD","NG")</f>
        <v>GOOD</v>
      </c>
    </row>
    <row r="72" spans="1:4" x14ac:dyDescent="0.25">
      <c r="A72" t="s">
        <v>40</v>
      </c>
    </row>
    <row r="73" spans="1:4" ht="18" x14ac:dyDescent="0.35">
      <c r="A73" t="s">
        <v>41</v>
      </c>
      <c r="B73">
        <f>32*B76*(B75^4)/((10^7)*B77)</f>
        <v>0.20434363255396279</v>
      </c>
    </row>
    <row r="74" spans="1:4" x14ac:dyDescent="0.25">
      <c r="A74" t="s">
        <v>48</v>
      </c>
      <c r="B74">
        <f>32*B79*(B76^4)/((10^7)*B78)</f>
        <v>0.52490943510053456</v>
      </c>
    </row>
    <row r="75" spans="1:4" x14ac:dyDescent="0.25">
      <c r="A75" t="s">
        <v>43</v>
      </c>
      <c r="B75">
        <v>36</v>
      </c>
      <c r="C75" t="s">
        <v>17</v>
      </c>
    </row>
    <row r="76" spans="1:4" x14ac:dyDescent="0.25">
      <c r="A76" t="s">
        <v>44</v>
      </c>
      <c r="B76">
        <v>48</v>
      </c>
      <c r="C76" t="s">
        <v>17</v>
      </c>
    </row>
    <row r="77" spans="1:4" x14ac:dyDescent="0.25">
      <c r="A77" t="s">
        <v>45</v>
      </c>
      <c r="B77">
        <f>B67</f>
        <v>1262.5253568000003</v>
      </c>
      <c r="C77" t="s">
        <v>47</v>
      </c>
    </row>
    <row r="78" spans="1:4" x14ac:dyDescent="0.25">
      <c r="A78" t="s">
        <v>46</v>
      </c>
      <c r="B78">
        <f>B56</f>
        <v>194.16985175829279</v>
      </c>
      <c r="C78" t="s">
        <v>47</v>
      </c>
    </row>
    <row r="79" spans="1:4" x14ac:dyDescent="0.25">
      <c r="A79" t="s">
        <v>49</v>
      </c>
      <c r="B79">
        <v>6</v>
      </c>
      <c r="C79" t="s">
        <v>17</v>
      </c>
    </row>
    <row r="80" spans="1:4" x14ac:dyDescent="0.25">
      <c r="A80" t="s">
        <v>50</v>
      </c>
      <c r="B80">
        <f>B23</f>
        <v>0.183</v>
      </c>
      <c r="C80" t="s">
        <v>47</v>
      </c>
    </row>
    <row r="81" spans="1:2" x14ac:dyDescent="0.25">
      <c r="A81" t="s">
        <v>51</v>
      </c>
    </row>
    <row r="82" spans="1:2" x14ac:dyDescent="0.25">
      <c r="A82" t="s">
        <v>52</v>
      </c>
      <c r="B82" t="str">
        <f>IF(B73+0.9*B74&lt;0.25,"GOOD","NG")</f>
        <v>NG</v>
      </c>
    </row>
    <row r="83" spans="1:2" x14ac:dyDescent="0.25">
      <c r="A83" t="s">
        <v>53</v>
      </c>
      <c r="B83" t="str">
        <f>IF(B80&gt;(25*(B79^4)*(10^-6)),"GOOD","NG")</f>
        <v>GOOD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2014-11-05T22:21:32Z</dcterms:created>
  <dcterms:modified xsi:type="dcterms:W3CDTF">2014-11-08T04:05:08Z</dcterms:modified>
</cp:coreProperties>
</file>