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35" yWindow="-15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6" i="1" l="1"/>
  <c r="B65" i="1"/>
  <c r="B56" i="1"/>
  <c r="D55" i="1"/>
  <c r="B68" i="1"/>
  <c r="B72" i="1"/>
  <c r="A64" i="1"/>
  <c r="B20" i="1" l="1"/>
  <c r="B54" i="1"/>
  <c r="B40" i="1"/>
  <c r="B67" i="1"/>
  <c r="D54" i="1" l="1"/>
  <c r="B69" i="1"/>
  <c r="B73" i="1" s="1"/>
  <c r="B59" i="1"/>
  <c r="B58" i="1"/>
  <c r="B60" i="1" s="1"/>
  <c r="D52" i="1"/>
  <c r="B61" i="1" l="1"/>
  <c r="B74" i="1" s="1"/>
  <c r="B25" i="1" l="1"/>
  <c r="B14" i="1"/>
  <c r="B7" i="1" l="1"/>
  <c r="B2" i="1" s="1"/>
  <c r="B12" i="1" l="1"/>
  <c r="B16" i="1" s="1"/>
  <c r="B23" i="1" l="1"/>
  <c r="B17" i="1"/>
  <c r="B24" i="1" s="1"/>
  <c r="B13" i="1"/>
  <c r="B26" i="1" l="1"/>
  <c r="B28" i="1" s="1"/>
  <c r="B29" i="1" s="1"/>
  <c r="B42" i="1" s="1"/>
  <c r="B15" i="1"/>
</calcChain>
</file>

<file path=xl/sharedStrings.xml><?xml version="1.0" encoding="utf-8"?>
<sst xmlns="http://schemas.openxmlformats.org/spreadsheetml/2006/main" count="128" uniqueCount="84">
  <si>
    <t>28 Day Compression Strength (fc)</t>
  </si>
  <si>
    <t>Area of Base Plate (A1)</t>
  </si>
  <si>
    <r>
      <t>Flange Width (b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</si>
  <si>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t>Column Depth (d)</t>
  </si>
  <si>
    <t>∆</t>
  </si>
  <si>
    <r>
      <t xml:space="preserve">Maximum Ratio of the Footing Area to the Area of the Steel Baseplate </t>
    </r>
    <r>
      <rPr>
        <sz val="11"/>
        <color theme="1"/>
        <rFont val="Mathcad UniMath"/>
        <family val="3"/>
      </rPr>
      <t>√</t>
    </r>
    <r>
      <rPr>
        <sz val="11"/>
        <color theme="1"/>
        <rFont val="Calibri"/>
        <family val="2"/>
        <scheme val="minor"/>
      </rPr>
      <t>(A2/A1)</t>
    </r>
  </si>
  <si>
    <t>kip</t>
  </si>
  <si>
    <t>ksi</t>
  </si>
  <si>
    <t>Minimum Base Plate Area (A1min)</t>
  </si>
  <si>
    <t>in</t>
  </si>
  <si>
    <t>Concrete Strength Check</t>
  </si>
  <si>
    <t>OK</t>
  </si>
  <si>
    <t>Required Base Plate Thickness</t>
  </si>
  <si>
    <t>m</t>
  </si>
  <si>
    <t>n</t>
  </si>
  <si>
    <t>n'</t>
  </si>
  <si>
    <t>l</t>
  </si>
  <si>
    <t>Required Plate Thickness (t)</t>
  </si>
  <si>
    <t xml:space="preserve">Use Plate Thickness </t>
  </si>
  <si>
    <t>Use N</t>
  </si>
  <si>
    <t>Use B</t>
  </si>
  <si>
    <t>For Square Plate Use N=B</t>
  </si>
  <si>
    <r>
      <t>Design  Bearing Strength (P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</si>
  <si>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Ω</t>
    </r>
    <r>
      <rPr>
        <vertAlign val="subscript"/>
        <sz val="11"/>
        <color theme="1"/>
        <rFont val="Calibri"/>
        <family val="2"/>
        <scheme val="minor"/>
      </rPr>
      <t>c</t>
    </r>
  </si>
  <si>
    <r>
      <t>P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Gulim"/>
        <family val="2"/>
      </rPr>
      <t>Ωc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</si>
  <si>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</si>
  <si>
    <t>Spacing</t>
  </si>
  <si>
    <t>H2</t>
  </si>
  <si>
    <t>C1</t>
  </si>
  <si>
    <t>Table 7-15</t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</si>
  <si>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</si>
  <si>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≥P</t>
    </r>
    <r>
      <rPr>
        <vertAlign val="subscript"/>
        <sz val="11"/>
        <color theme="1"/>
        <rFont val="Calibri"/>
        <family val="2"/>
      </rPr>
      <t>n</t>
    </r>
  </si>
  <si>
    <t>Base Plate Dimensions</t>
  </si>
  <si>
    <t>X Dimension (N)</t>
  </si>
  <si>
    <t>Y Dimension (B)</t>
  </si>
  <si>
    <t>Eq. 14-7b</t>
  </si>
  <si>
    <t>Eq. 14-2</t>
  </si>
  <si>
    <t>Eq. 14-3</t>
  </si>
  <si>
    <t>Eq. 14-4</t>
  </si>
  <si>
    <t>Connection Design</t>
  </si>
  <si>
    <t>Variables</t>
  </si>
  <si>
    <t>RISA</t>
  </si>
  <si>
    <r>
      <t>Applied Shear (V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</si>
  <si>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Member Selections:</t>
  </si>
  <si>
    <t>ASTM A992 Steel</t>
  </si>
  <si>
    <t>Table 2-4</t>
  </si>
  <si>
    <r>
      <t>F</t>
    </r>
    <r>
      <rPr>
        <vertAlign val="subscript"/>
        <sz val="11"/>
        <color theme="1"/>
        <rFont val="Calibri"/>
        <family val="2"/>
        <scheme val="minor"/>
      </rPr>
      <t>u</t>
    </r>
  </si>
  <si>
    <t>Table 1-1</t>
  </si>
  <si>
    <t>Depth (d)</t>
  </si>
  <si>
    <r>
      <t>Web Thickness (t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</si>
  <si>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>Column</t>
  </si>
  <si>
    <t xml:space="preserve">Bolt Diam. </t>
  </si>
  <si>
    <t>Hole Type</t>
  </si>
  <si>
    <t>Edge Distance</t>
  </si>
  <si>
    <t>Rows of Bolts</t>
  </si>
  <si>
    <t>Shear Plate Calculation:</t>
  </si>
  <si>
    <t>Bolt Group</t>
  </si>
  <si>
    <t>A</t>
  </si>
  <si>
    <t>Thread Cond.</t>
  </si>
  <si>
    <t>N</t>
  </si>
  <si>
    <t>STD</t>
  </si>
  <si>
    <t>Angle Thickness</t>
  </si>
  <si>
    <t>Diam. Bolts</t>
  </si>
  <si>
    <t>ASD Strength</t>
  </si>
  <si>
    <t>kip/in thickness</t>
  </si>
  <si>
    <t>Min Length of Angle Leg</t>
  </si>
  <si>
    <t>Use Angle Leg Length</t>
  </si>
  <si>
    <t>Final Shear Connection</t>
  </si>
  <si>
    <t>Angle Leg Length</t>
  </si>
  <si>
    <t>Base Plate</t>
  </si>
  <si>
    <r>
      <t>Thickness (t</t>
    </r>
    <r>
      <rPr>
        <sz val="11"/>
        <color theme="1"/>
        <rFont val="Calibri"/>
        <family val="2"/>
        <scheme val="minor"/>
      </rPr>
      <t>)</t>
    </r>
  </si>
  <si>
    <t xml:space="preserve">Pin Base Plate Design </t>
  </si>
  <si>
    <t>Member: W12x40</t>
  </si>
  <si>
    <t>GTS</t>
  </si>
  <si>
    <t>Eq J8-2</t>
  </si>
  <si>
    <t>Bolted/Welded Connection</t>
  </si>
  <si>
    <t>70ksi Weld Size</t>
  </si>
  <si>
    <t>Weld Length</t>
  </si>
  <si>
    <t>Total Number of Bolts</t>
  </si>
  <si>
    <t>Angle Width</t>
  </si>
  <si>
    <t>Support Available Str/ in. Thickness</t>
  </si>
  <si>
    <t>Table 10-4</t>
  </si>
  <si>
    <r>
      <t>Weld and Beam Available Str. (R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Ω)</t>
    </r>
  </si>
  <si>
    <t>Support Available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</si>
</sst>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GreekC_IV50"/>
    </font>
    <font>
      <b/>
      <sz val="11"/>
      <color theme="1"/>
      <name val="Calibri"/>
      <family val="2"/>
      <scheme val="minor"/>
    </font>
    <font>
      <sz val="11"/>
      <color theme="1"/>
      <name val="Mathcad UniMath"/>
      <family val="3"/>
    </font>
    <font>
      <sz val="11"/>
      <color theme="1"/>
      <name val="Calibri"/>
      <family val="2"/>
    </font>
    <font>
      <sz val="11"/>
      <color theme="1"/>
      <name val="Gulim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right"/>
    </xf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right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view="pageLayout" zoomScaleNormal="85" workbookViewId="0">
      <selection activeCell="C67" sqref="C67"/>
    </sheetView>
  </sheetViews>
  <sheetFormatPr defaultRowHeight="15" x14ac:dyDescent="0.25"/>
  <cols>
    <col min="1" max="1" width="39.7109375" customWidth="1"/>
    <col min="4" max="4" width="9.28515625" customWidth="1"/>
    <col min="5" max="5" width="9.85546875" customWidth="1"/>
    <col min="6" max="6" width="10.140625" customWidth="1"/>
    <col min="7" max="7" width="9.85546875" customWidth="1"/>
    <col min="8" max="8" width="10.28515625" customWidth="1"/>
  </cols>
  <sheetData>
    <row r="1" spans="1:8" ht="15.75" thickBot="1" x14ac:dyDescent="0.3">
      <c r="A1" s="5" t="s">
        <v>71</v>
      </c>
      <c r="B1" s="5" t="s">
        <v>72</v>
      </c>
      <c r="C1" s="6"/>
      <c r="D1" s="6"/>
      <c r="E1" s="6"/>
      <c r="F1" s="6"/>
      <c r="G1" s="8"/>
      <c r="H1" s="8"/>
    </row>
    <row r="2" spans="1:8" ht="18" thickTop="1" x14ac:dyDescent="0.25">
      <c r="A2" s="4" t="s">
        <v>1</v>
      </c>
      <c r="B2">
        <f>MAX((B3*B6/(0.85*B5*B4)),B7)</f>
        <v>95.319000000000003</v>
      </c>
      <c r="C2" t="s">
        <v>30</v>
      </c>
      <c r="G2" s="8"/>
      <c r="H2" s="8"/>
    </row>
    <row r="3" spans="1:8" ht="18" x14ac:dyDescent="0.35">
      <c r="A3" t="s">
        <v>22</v>
      </c>
      <c r="B3">
        <v>94.8</v>
      </c>
      <c r="C3" t="s">
        <v>6</v>
      </c>
      <c r="F3" t="s">
        <v>73</v>
      </c>
      <c r="G3" s="8"/>
      <c r="H3" s="8"/>
    </row>
    <row r="4" spans="1:8" ht="30" x14ac:dyDescent="0.25">
      <c r="A4" s="2" t="s">
        <v>5</v>
      </c>
      <c r="B4">
        <v>2</v>
      </c>
      <c r="G4" s="8"/>
      <c r="H4" s="8"/>
    </row>
    <row r="5" spans="1:8" x14ac:dyDescent="0.25">
      <c r="A5" t="s">
        <v>0</v>
      </c>
      <c r="B5">
        <v>4</v>
      </c>
      <c r="C5" t="s">
        <v>7</v>
      </c>
      <c r="G5" s="8"/>
      <c r="H5" s="8"/>
    </row>
    <row r="6" spans="1:8" ht="18" x14ac:dyDescent="0.35">
      <c r="A6" s="1" t="s">
        <v>23</v>
      </c>
      <c r="B6">
        <v>2.31</v>
      </c>
      <c r="G6" s="8"/>
      <c r="H6" s="8"/>
    </row>
    <row r="7" spans="1:8" ht="17.25" x14ac:dyDescent="0.25">
      <c r="A7" t="s">
        <v>8</v>
      </c>
      <c r="B7">
        <f>B8*B9</f>
        <v>95.319000000000003</v>
      </c>
      <c r="C7" t="s">
        <v>30</v>
      </c>
      <c r="G7" s="8"/>
      <c r="H7" s="8"/>
    </row>
    <row r="8" spans="1:8" ht="18" x14ac:dyDescent="0.35">
      <c r="A8" t="s">
        <v>2</v>
      </c>
      <c r="B8">
        <v>8.01</v>
      </c>
      <c r="C8" t="s">
        <v>9</v>
      </c>
      <c r="G8" s="8"/>
      <c r="H8" s="8"/>
    </row>
    <row r="9" spans="1:8" x14ac:dyDescent="0.25">
      <c r="A9" t="s">
        <v>3</v>
      </c>
      <c r="B9">
        <v>11.9</v>
      </c>
      <c r="C9" t="s">
        <v>9</v>
      </c>
      <c r="G9" s="8"/>
      <c r="H9" s="8"/>
    </row>
    <row r="10" spans="1:8" x14ac:dyDescent="0.25">
      <c r="A10" s="7"/>
      <c r="B10" s="7"/>
      <c r="C10" s="7"/>
      <c r="D10" s="7"/>
      <c r="E10" s="7"/>
      <c r="F10" s="7"/>
      <c r="G10" s="8"/>
      <c r="H10" s="8"/>
    </row>
    <row r="11" spans="1:8" x14ac:dyDescent="0.25">
      <c r="A11" s="4" t="s">
        <v>32</v>
      </c>
      <c r="G11" s="8"/>
      <c r="H11" s="8"/>
    </row>
    <row r="12" spans="1:8" x14ac:dyDescent="0.25">
      <c r="A12" t="s">
        <v>33</v>
      </c>
      <c r="B12">
        <f>SQRT(B2)+B14</f>
        <v>12.211644985095734</v>
      </c>
      <c r="C12" t="s">
        <v>9</v>
      </c>
      <c r="G12" s="8"/>
      <c r="H12" s="8"/>
    </row>
    <row r="13" spans="1:8" x14ac:dyDescent="0.25">
      <c r="A13" t="s">
        <v>34</v>
      </c>
      <c r="B13">
        <f>B2/B12</f>
        <v>7.805582304131546</v>
      </c>
      <c r="C13" t="s">
        <v>9</v>
      </c>
      <c r="G13" s="8"/>
      <c r="H13" s="8"/>
    </row>
    <row r="14" spans="1:8" ht="16.5" x14ac:dyDescent="0.35">
      <c r="A14" s="1" t="s">
        <v>4</v>
      </c>
      <c r="B14">
        <f>0.5*(0.95*B9-0.8*B8)</f>
        <v>2.4484999999999997</v>
      </c>
      <c r="G14" s="8"/>
      <c r="H14" s="8"/>
    </row>
    <row r="15" spans="1:8" x14ac:dyDescent="0.25">
      <c r="A15" t="s">
        <v>21</v>
      </c>
      <c r="B15">
        <f>MAX(B12:B13)</f>
        <v>12.211644985095734</v>
      </c>
      <c r="C15" t="s">
        <v>9</v>
      </c>
      <c r="G15" s="8"/>
      <c r="H15" s="8"/>
    </row>
    <row r="16" spans="1:8" x14ac:dyDescent="0.25">
      <c r="A16" t="s">
        <v>19</v>
      </c>
      <c r="B16">
        <f>CEILING(B12,1)</f>
        <v>13</v>
      </c>
      <c r="C16" t="s">
        <v>9</v>
      </c>
      <c r="G16" s="8"/>
      <c r="H16" s="8"/>
    </row>
    <row r="17" spans="1:8" x14ac:dyDescent="0.25">
      <c r="A17" t="s">
        <v>20</v>
      </c>
      <c r="B17">
        <f>B16</f>
        <v>13</v>
      </c>
      <c r="C17" t="s">
        <v>9</v>
      </c>
      <c r="G17" s="8"/>
      <c r="H17" s="8"/>
    </row>
    <row r="18" spans="1:8" x14ac:dyDescent="0.25">
      <c r="A18" s="7"/>
      <c r="B18" s="7"/>
      <c r="C18" s="7"/>
      <c r="D18" s="7"/>
      <c r="E18" s="7"/>
      <c r="F18" s="7"/>
      <c r="G18" s="8"/>
      <c r="H18" s="8"/>
    </row>
    <row r="19" spans="1:8" x14ac:dyDescent="0.25">
      <c r="A19" s="4" t="s">
        <v>10</v>
      </c>
      <c r="G19" s="8"/>
      <c r="H19" s="8"/>
    </row>
    <row r="20" spans="1:8" ht="18" x14ac:dyDescent="0.35">
      <c r="A20" t="s">
        <v>24</v>
      </c>
      <c r="B20">
        <f>0.85*B5*B15*B15*B4/B6</f>
        <v>438.98054460852546</v>
      </c>
      <c r="C20" s="3" t="s">
        <v>31</v>
      </c>
      <c r="D20" t="s">
        <v>11</v>
      </c>
      <c r="F20" t="s">
        <v>74</v>
      </c>
      <c r="G20" s="8"/>
      <c r="H20" s="8"/>
    </row>
    <row r="21" spans="1:8" x14ac:dyDescent="0.25">
      <c r="A21" s="7"/>
      <c r="B21" s="7"/>
      <c r="C21" s="7"/>
      <c r="D21" s="7"/>
      <c r="E21" s="7"/>
      <c r="F21" s="7"/>
      <c r="G21" s="8"/>
      <c r="H21" s="8"/>
    </row>
    <row r="22" spans="1:8" x14ac:dyDescent="0.25">
      <c r="A22" s="4" t="s">
        <v>12</v>
      </c>
      <c r="G22" s="8"/>
      <c r="H22" s="8"/>
    </row>
    <row r="23" spans="1:8" x14ac:dyDescent="0.25">
      <c r="A23" t="s">
        <v>13</v>
      </c>
      <c r="B23">
        <f>(B16-0.95*B9)/B4</f>
        <v>0.84750000000000014</v>
      </c>
      <c r="C23" t="s">
        <v>9</v>
      </c>
      <c r="F23" t="s">
        <v>36</v>
      </c>
      <c r="G23" s="8"/>
      <c r="H23" s="8"/>
    </row>
    <row r="24" spans="1:8" x14ac:dyDescent="0.25">
      <c r="A24" t="s">
        <v>14</v>
      </c>
      <c r="B24">
        <f>(B17-0.8*B8)/2</f>
        <v>3.2959999999999998</v>
      </c>
      <c r="C24" t="s">
        <v>9</v>
      </c>
      <c r="F24" t="s">
        <v>37</v>
      </c>
      <c r="G24" s="8"/>
      <c r="H24" s="8"/>
    </row>
    <row r="25" spans="1:8" x14ac:dyDescent="0.25">
      <c r="A25" t="s">
        <v>15</v>
      </c>
      <c r="B25">
        <f>(SQRT(B9*B8))/4</f>
        <v>2.4407862462739338</v>
      </c>
      <c r="C25" t="s">
        <v>9</v>
      </c>
      <c r="F25" t="s">
        <v>38</v>
      </c>
      <c r="G25" s="8"/>
      <c r="H25" s="8"/>
    </row>
    <row r="26" spans="1:8" x14ac:dyDescent="0.25">
      <c r="A26" t="s">
        <v>16</v>
      </c>
      <c r="B26">
        <f>MAX(B23:B25)</f>
        <v>3.2959999999999998</v>
      </c>
      <c r="C26" t="s">
        <v>9</v>
      </c>
      <c r="G26" s="8"/>
      <c r="H26" s="8"/>
    </row>
    <row r="27" spans="1:8" ht="18" x14ac:dyDescent="0.35">
      <c r="A27" t="s">
        <v>25</v>
      </c>
      <c r="B27">
        <v>60</v>
      </c>
      <c r="C27" t="s">
        <v>7</v>
      </c>
      <c r="G27" s="8"/>
      <c r="H27" s="8"/>
    </row>
    <row r="28" spans="1:8" x14ac:dyDescent="0.25">
      <c r="A28" t="s">
        <v>17</v>
      </c>
      <c r="B28">
        <f>B26*SQRT((3.33*B3/(B27*B16*B17)))</f>
        <v>0.58155997733091647</v>
      </c>
      <c r="C28" t="s">
        <v>9</v>
      </c>
      <c r="F28" t="s">
        <v>35</v>
      </c>
      <c r="G28" s="8"/>
      <c r="H28" s="8"/>
    </row>
    <row r="29" spans="1:8" x14ac:dyDescent="0.25">
      <c r="A29" t="s">
        <v>18</v>
      </c>
      <c r="B29">
        <f>CEILING(B28,0.25)</f>
        <v>0.75</v>
      </c>
      <c r="C29" t="s">
        <v>9</v>
      </c>
      <c r="G29" s="8"/>
      <c r="H29" s="8"/>
    </row>
    <row r="30" spans="1:8" x14ac:dyDescent="0.25">
      <c r="G30" s="8"/>
      <c r="H30" s="8"/>
    </row>
    <row r="31" spans="1:8" ht="15.75" thickBot="1" x14ac:dyDescent="0.3">
      <c r="A31" s="5" t="s">
        <v>39</v>
      </c>
      <c r="B31" s="6"/>
      <c r="C31" s="6"/>
      <c r="D31" s="6"/>
      <c r="E31" s="6"/>
      <c r="F31" s="6"/>
      <c r="G31" s="8"/>
      <c r="H31" s="8"/>
    </row>
    <row r="32" spans="1:8" ht="15.75" thickTop="1" x14ac:dyDescent="0.25">
      <c r="A32" s="4" t="s">
        <v>40</v>
      </c>
      <c r="G32" s="8"/>
      <c r="H32" s="8"/>
    </row>
    <row r="33" spans="1:8" ht="18" x14ac:dyDescent="0.35">
      <c r="A33" t="s">
        <v>42</v>
      </c>
      <c r="B33">
        <v>9.4</v>
      </c>
      <c r="C33" t="s">
        <v>6</v>
      </c>
      <c r="F33" t="s">
        <v>41</v>
      </c>
      <c r="G33" s="8"/>
      <c r="H33" s="8"/>
    </row>
    <row r="34" spans="1:8" x14ac:dyDescent="0.25">
      <c r="A34" t="s">
        <v>43</v>
      </c>
      <c r="G34" s="8"/>
      <c r="H34" s="8"/>
    </row>
    <row r="35" spans="1:8" x14ac:dyDescent="0.25">
      <c r="A35" t="s">
        <v>44</v>
      </c>
      <c r="F35" t="s">
        <v>45</v>
      </c>
      <c r="G35" s="8"/>
      <c r="H35" s="8"/>
    </row>
    <row r="36" spans="1:8" ht="18" x14ac:dyDescent="0.35">
      <c r="A36" t="s">
        <v>25</v>
      </c>
      <c r="B36">
        <v>50</v>
      </c>
      <c r="C36" t="s">
        <v>7</v>
      </c>
      <c r="G36" s="8"/>
      <c r="H36" s="8"/>
    </row>
    <row r="37" spans="1:8" ht="18" x14ac:dyDescent="0.35">
      <c r="A37" t="s">
        <v>46</v>
      </c>
      <c r="B37">
        <v>65</v>
      </c>
      <c r="C37" t="s">
        <v>7</v>
      </c>
      <c r="G37" s="8"/>
      <c r="H37" s="8"/>
    </row>
    <row r="38" spans="1:8" x14ac:dyDescent="0.25">
      <c r="A38" t="s">
        <v>50</v>
      </c>
      <c r="G38" s="8"/>
      <c r="H38" s="8"/>
    </row>
    <row r="39" spans="1:8" ht="18" x14ac:dyDescent="0.35">
      <c r="A39" s="9" t="s">
        <v>49</v>
      </c>
      <c r="B39">
        <v>0.29499999999999998</v>
      </c>
      <c r="C39" t="s">
        <v>9</v>
      </c>
      <c r="G39" s="8"/>
      <c r="H39" s="8"/>
    </row>
    <row r="40" spans="1:8" x14ac:dyDescent="0.25">
      <c r="A40" s="9" t="s">
        <v>48</v>
      </c>
      <c r="B40">
        <f>B9</f>
        <v>11.9</v>
      </c>
      <c r="C40" t="s">
        <v>9</v>
      </c>
      <c r="G40" s="8"/>
      <c r="H40" s="8"/>
    </row>
    <row r="41" spans="1:8" x14ac:dyDescent="0.25">
      <c r="A41" t="s">
        <v>69</v>
      </c>
      <c r="F41" t="s">
        <v>47</v>
      </c>
      <c r="G41" s="8"/>
      <c r="H41" s="8"/>
    </row>
    <row r="42" spans="1:8" x14ac:dyDescent="0.25">
      <c r="A42" s="18" t="s">
        <v>70</v>
      </c>
      <c r="B42" s="8">
        <f>B29</f>
        <v>0.75</v>
      </c>
      <c r="C42" s="8" t="s">
        <v>9</v>
      </c>
      <c r="D42" s="8"/>
      <c r="E42" s="8"/>
      <c r="F42" s="8"/>
      <c r="G42" s="8"/>
      <c r="H42" s="8"/>
    </row>
    <row r="43" spans="1:8" x14ac:dyDescent="0.25">
      <c r="A43" s="7"/>
      <c r="B43" s="7"/>
      <c r="C43" s="7"/>
      <c r="D43" s="7"/>
      <c r="E43" s="7"/>
      <c r="F43" s="7"/>
      <c r="G43" s="8"/>
      <c r="H43" s="8"/>
    </row>
    <row r="44" spans="1:8" x14ac:dyDescent="0.25">
      <c r="A44" s="4" t="s">
        <v>55</v>
      </c>
      <c r="G44" s="8"/>
      <c r="H44" s="8"/>
    </row>
    <row r="45" spans="1:8" x14ac:dyDescent="0.25">
      <c r="A45" t="s">
        <v>75</v>
      </c>
      <c r="F45" t="s">
        <v>81</v>
      </c>
      <c r="G45" s="8"/>
      <c r="H45" s="8"/>
    </row>
    <row r="46" spans="1:8" x14ac:dyDescent="0.25">
      <c r="A46" t="s">
        <v>56</v>
      </c>
      <c r="B46" t="s">
        <v>57</v>
      </c>
      <c r="G46" s="8"/>
      <c r="H46" s="8"/>
    </row>
    <row r="47" spans="1:8" x14ac:dyDescent="0.25">
      <c r="A47" t="s">
        <v>58</v>
      </c>
      <c r="B47" t="s">
        <v>59</v>
      </c>
      <c r="G47" s="8"/>
      <c r="H47" s="8"/>
    </row>
    <row r="48" spans="1:8" x14ac:dyDescent="0.25">
      <c r="A48" t="s">
        <v>52</v>
      </c>
      <c r="B48" t="s">
        <v>60</v>
      </c>
      <c r="G48" s="8"/>
      <c r="H48" s="8"/>
    </row>
    <row r="49" spans="1:8" x14ac:dyDescent="0.25">
      <c r="A49" t="s">
        <v>61</v>
      </c>
      <c r="B49">
        <v>0.25</v>
      </c>
      <c r="C49" t="s">
        <v>9</v>
      </c>
      <c r="G49" s="8"/>
      <c r="H49" s="8"/>
    </row>
    <row r="50" spans="1:8" x14ac:dyDescent="0.25">
      <c r="A50" t="s">
        <v>54</v>
      </c>
      <c r="B50">
        <v>2</v>
      </c>
      <c r="G50" s="8"/>
      <c r="H50" s="8"/>
    </row>
    <row r="51" spans="1:8" x14ac:dyDescent="0.25">
      <c r="A51" t="s">
        <v>62</v>
      </c>
      <c r="B51">
        <v>1</v>
      </c>
      <c r="C51" t="s">
        <v>9</v>
      </c>
      <c r="G51" s="8"/>
      <c r="H51" s="8"/>
    </row>
    <row r="52" spans="1:8" x14ac:dyDescent="0.25">
      <c r="A52" t="s">
        <v>63</v>
      </c>
      <c r="B52">
        <v>28.3</v>
      </c>
      <c r="C52" t="s">
        <v>6</v>
      </c>
      <c r="D52" t="str">
        <f>IF(B52&gt;$B$6,"GOOD","NG")</f>
        <v>GOOD</v>
      </c>
      <c r="G52" s="8"/>
      <c r="H52" s="8"/>
    </row>
    <row r="53" spans="1:8" x14ac:dyDescent="0.25">
      <c r="A53" t="s">
        <v>80</v>
      </c>
      <c r="B53">
        <v>307</v>
      </c>
      <c r="C53" t="s">
        <v>64</v>
      </c>
      <c r="G53" s="8"/>
      <c r="H53" s="8"/>
    </row>
    <row r="54" spans="1:8" x14ac:dyDescent="0.25">
      <c r="A54" t="s">
        <v>83</v>
      </c>
      <c r="B54">
        <f>B53*B39</f>
        <v>90.564999999999998</v>
      </c>
      <c r="C54" t="s">
        <v>6</v>
      </c>
      <c r="D54" t="str">
        <f>IF(B54&gt;$B$6,"GOOD","NG")</f>
        <v>GOOD</v>
      </c>
      <c r="G54" s="8"/>
      <c r="H54" s="8"/>
    </row>
    <row r="55" spans="1:8" ht="18" x14ac:dyDescent="0.35">
      <c r="A55" t="s">
        <v>82</v>
      </c>
      <c r="B55">
        <v>28.5</v>
      </c>
      <c r="C55" t="s">
        <v>6</v>
      </c>
      <c r="D55" t="str">
        <f>IF(B55&gt;$B$6,"GOOD","NG")</f>
        <v>GOOD</v>
      </c>
      <c r="G55" s="8"/>
      <c r="H55" s="8"/>
    </row>
    <row r="56" spans="1:8" x14ac:dyDescent="0.25">
      <c r="A56" t="s">
        <v>76</v>
      </c>
      <c r="B56">
        <f>(3/16)</f>
        <v>0.1875</v>
      </c>
      <c r="C56" t="s">
        <v>9</v>
      </c>
      <c r="G56" s="8"/>
      <c r="H56" s="8"/>
    </row>
    <row r="57" spans="1:8" x14ac:dyDescent="0.25">
      <c r="A57" t="s">
        <v>77</v>
      </c>
      <c r="B57">
        <v>5.5</v>
      </c>
      <c r="C57" t="s">
        <v>9</v>
      </c>
      <c r="G57" s="8"/>
      <c r="H57" s="8"/>
    </row>
    <row r="58" spans="1:8" x14ac:dyDescent="0.25">
      <c r="A58" t="s">
        <v>27</v>
      </c>
      <c r="B58">
        <f>1+(5/8)</f>
        <v>1.625</v>
      </c>
      <c r="C58" t="s">
        <v>9</v>
      </c>
      <c r="F58" t="s">
        <v>29</v>
      </c>
      <c r="G58" s="8"/>
      <c r="H58" s="8"/>
    </row>
    <row r="59" spans="1:8" x14ac:dyDescent="0.25">
      <c r="A59" t="s">
        <v>28</v>
      </c>
      <c r="B59">
        <f>1+(7/16)</f>
        <v>1.4375</v>
      </c>
      <c r="C59" t="s">
        <v>9</v>
      </c>
      <c r="G59" s="8"/>
      <c r="H59" s="8"/>
    </row>
    <row r="60" spans="1:8" x14ac:dyDescent="0.25">
      <c r="A60" s="8" t="s">
        <v>65</v>
      </c>
      <c r="B60" s="8">
        <f>B58+B59+B49+B71</f>
        <v>4.8125</v>
      </c>
      <c r="C60" s="8" t="s">
        <v>9</v>
      </c>
      <c r="D60" s="8"/>
      <c r="E60" s="8"/>
      <c r="F60" s="8"/>
      <c r="G60" s="8"/>
      <c r="H60" s="8"/>
    </row>
    <row r="61" spans="1:8" ht="15.75" thickBot="1" x14ac:dyDescent="0.3">
      <c r="A61" s="6" t="s">
        <v>66</v>
      </c>
      <c r="B61" s="6">
        <f>ROUNDUP(B60,0.5)</f>
        <v>5</v>
      </c>
      <c r="C61" s="6" t="s">
        <v>9</v>
      </c>
      <c r="D61" s="6"/>
      <c r="E61" s="6"/>
      <c r="F61" s="6"/>
      <c r="G61" s="8"/>
      <c r="H61" s="8"/>
    </row>
    <row r="62" spans="1:8" ht="16.5" thickTop="1" thickBot="1" x14ac:dyDescent="0.3">
      <c r="G62" s="8"/>
      <c r="H62" s="8"/>
    </row>
    <row r="63" spans="1:8" x14ac:dyDescent="0.25">
      <c r="A63" s="10" t="s">
        <v>67</v>
      </c>
      <c r="B63" s="11"/>
      <c r="C63" s="12"/>
      <c r="G63" s="8"/>
      <c r="H63" s="8"/>
    </row>
    <row r="64" spans="1:8" x14ac:dyDescent="0.25">
      <c r="A64" s="13" t="str">
        <f>A45</f>
        <v>Bolted/Welded Connection</v>
      </c>
      <c r="B64" s="8"/>
      <c r="C64" s="14"/>
      <c r="G64" s="8"/>
      <c r="H64" s="8"/>
    </row>
    <row r="65" spans="1:8" x14ac:dyDescent="0.25">
      <c r="A65" s="13" t="s">
        <v>76</v>
      </c>
      <c r="B65" s="8">
        <f>B56</f>
        <v>0.1875</v>
      </c>
      <c r="C65" s="14" t="s">
        <v>9</v>
      </c>
      <c r="G65" s="8"/>
      <c r="H65" s="8"/>
    </row>
    <row r="66" spans="1:8" x14ac:dyDescent="0.25">
      <c r="A66" s="13" t="s">
        <v>77</v>
      </c>
      <c r="B66" s="8">
        <f>B57</f>
        <v>5.5</v>
      </c>
      <c r="C66" s="14" t="s">
        <v>9</v>
      </c>
      <c r="G66" s="8"/>
      <c r="H66" s="8"/>
    </row>
    <row r="67" spans="1:8" x14ac:dyDescent="0.25">
      <c r="A67" s="13" t="s">
        <v>51</v>
      </c>
      <c r="B67" s="8">
        <f>B51</f>
        <v>1</v>
      </c>
      <c r="C67" s="14" t="s">
        <v>9</v>
      </c>
      <c r="G67" s="8"/>
      <c r="H67" s="8"/>
    </row>
    <row r="68" spans="1:8" x14ac:dyDescent="0.25">
      <c r="A68" s="19" t="s">
        <v>78</v>
      </c>
      <c r="B68" s="8">
        <f>B69</f>
        <v>2</v>
      </c>
      <c r="C68" s="14"/>
      <c r="G68" s="8"/>
      <c r="H68" s="8"/>
    </row>
    <row r="69" spans="1:8" x14ac:dyDescent="0.25">
      <c r="A69" s="13" t="s">
        <v>54</v>
      </c>
      <c r="B69" s="8">
        <f>B50</f>
        <v>2</v>
      </c>
      <c r="C69" s="14"/>
      <c r="G69" s="8"/>
      <c r="H69" s="8"/>
    </row>
    <row r="70" spans="1:8" x14ac:dyDescent="0.25">
      <c r="A70" s="13" t="s">
        <v>26</v>
      </c>
      <c r="B70" s="8">
        <v>3</v>
      </c>
      <c r="C70" s="14" t="s">
        <v>9</v>
      </c>
      <c r="G70" s="8"/>
      <c r="H70" s="8"/>
    </row>
    <row r="71" spans="1:8" x14ac:dyDescent="0.25">
      <c r="A71" s="13" t="s">
        <v>53</v>
      </c>
      <c r="B71" s="8">
        <v>1.5</v>
      </c>
      <c r="C71" s="14" t="s">
        <v>9</v>
      </c>
      <c r="G71" s="8"/>
      <c r="H71" s="8"/>
    </row>
    <row r="72" spans="1:8" x14ac:dyDescent="0.25">
      <c r="A72" s="13" t="s">
        <v>61</v>
      </c>
      <c r="B72" s="8">
        <f>B49</f>
        <v>0.25</v>
      </c>
      <c r="C72" s="14" t="s">
        <v>9</v>
      </c>
      <c r="G72" s="8"/>
      <c r="H72" s="8"/>
    </row>
    <row r="73" spans="1:8" x14ac:dyDescent="0.25">
      <c r="A73" s="13" t="s">
        <v>79</v>
      </c>
      <c r="B73" s="8">
        <f>2*B71+B70*(B69-1)</f>
        <v>6</v>
      </c>
      <c r="C73" s="14" t="s">
        <v>9</v>
      </c>
      <c r="G73" s="8"/>
      <c r="H73" s="8"/>
    </row>
    <row r="74" spans="1:8" ht="15.75" thickBot="1" x14ac:dyDescent="0.3">
      <c r="A74" s="15" t="s">
        <v>68</v>
      </c>
      <c r="B74" s="16">
        <f>B61</f>
        <v>5</v>
      </c>
      <c r="C74" s="17" t="s">
        <v>9</v>
      </c>
      <c r="G74" s="8"/>
      <c r="H74" s="8"/>
    </row>
    <row r="75" spans="1:8" x14ac:dyDescent="0.25">
      <c r="G75" s="8"/>
      <c r="H75" s="8"/>
    </row>
    <row r="76" spans="1:8" x14ac:dyDescent="0.25">
      <c r="G76" s="8"/>
      <c r="H76" s="8"/>
    </row>
    <row r="77" spans="1:8" x14ac:dyDescent="0.25">
      <c r="G77" s="8"/>
      <c r="H77" s="8"/>
    </row>
    <row r="78" spans="1:8" x14ac:dyDescent="0.25">
      <c r="G78" s="8"/>
      <c r="H78" s="8"/>
    </row>
    <row r="79" spans="1:8" x14ac:dyDescent="0.25">
      <c r="G79" s="8"/>
      <c r="H79" s="8"/>
    </row>
  </sheetData>
  <pageMargins left="0.7" right="0.7" top="0.75" bottom="0.75" header="0.3" footer="0.3"/>
  <pageSetup orientation="portrait" r:id="rId1"/>
  <headerFooter>
    <oddHeader>&amp;L14.551 Advanced Steel Design
BBB Engineering&amp;RDesigned By: Brian Foley
Checked by:__&amp;UWMP/BB&amp;U_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2014-10-20T19:25:52Z</dcterms:created>
  <dcterms:modified xsi:type="dcterms:W3CDTF">2014-12-13T01:11:34Z</dcterms:modified>
</cp:coreProperties>
</file>