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0" i="1" l="1"/>
  <c r="D66" i="1"/>
  <c r="B62" i="1" l="1"/>
  <c r="B13" i="1"/>
  <c r="B46" i="1"/>
  <c r="B17" i="1"/>
  <c r="B16" i="1"/>
  <c r="B14" i="1" l="1"/>
  <c r="B25" i="1"/>
  <c r="B22" i="1"/>
  <c r="D15" i="1"/>
  <c r="B48" i="1" l="1"/>
  <c r="B61" i="1"/>
  <c r="B28" i="1"/>
  <c r="B29" i="1" s="1"/>
  <c r="B18" i="1"/>
  <c r="B3" i="1"/>
  <c r="B58" i="1" l="1"/>
  <c r="B33" i="1"/>
  <c r="B57" i="1" l="1"/>
  <c r="B63" i="1" s="1"/>
  <c r="B65" i="1" s="1"/>
  <c r="B66" i="1" s="1"/>
  <c r="B45" i="1"/>
  <c r="B34" i="1"/>
  <c r="B35" i="1" s="1"/>
  <c r="B37" i="1" s="1"/>
  <c r="B32" i="1"/>
  <c r="B47" i="1" l="1"/>
  <c r="B44" i="1" s="1"/>
  <c r="B50" i="1" s="1"/>
  <c r="B36" i="1"/>
  <c r="B38" i="1" s="1"/>
  <c r="B59" i="1" s="1"/>
</calcChain>
</file>

<file path=xl/sharedStrings.xml><?xml version="1.0" encoding="utf-8"?>
<sst xmlns="http://schemas.openxmlformats.org/spreadsheetml/2006/main" count="104" uniqueCount="75">
  <si>
    <t>Plate Girder Design</t>
  </si>
  <si>
    <t>Allowable Load</t>
  </si>
  <si>
    <t>plf</t>
  </si>
  <si>
    <t>Allowable Moment</t>
  </si>
  <si>
    <t>Allowable Shear</t>
  </si>
  <si>
    <t>Length of Beam</t>
  </si>
  <si>
    <t>ft</t>
  </si>
  <si>
    <t>kip-ft</t>
  </si>
  <si>
    <t>kip</t>
  </si>
  <si>
    <t>Modulious of Elasticity (E)</t>
  </si>
  <si>
    <t>ksi</t>
  </si>
  <si>
    <t>Solution:</t>
  </si>
  <si>
    <t>Assume Depth:</t>
  </si>
  <si>
    <t>in</t>
  </si>
  <si>
    <t>Table B4.1b Case 15</t>
  </si>
  <si>
    <t>Use Trial Thickness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</si>
  <si>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(d-t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)/</t>
    </r>
    <r>
      <rPr>
        <sz val="11"/>
        <color theme="1"/>
        <rFont val="Calibri"/>
        <family val="2"/>
      </rPr>
      <t>Ω</t>
    </r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</si>
  <si>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=</t>
    </r>
  </si>
  <si>
    <t>Ω</t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</si>
  <si>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</si>
  <si>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</si>
  <si>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t>Goalseak</t>
  </si>
  <si>
    <t>Trial Compact Flange:</t>
  </si>
  <si>
    <t xml:space="preserve">Use tf </t>
  </si>
  <si>
    <t>Use bf</t>
  </si>
  <si>
    <t>Trial Slender Web:</t>
  </si>
  <si>
    <t>Eq. G2-1</t>
  </si>
  <si>
    <r>
      <t>Section Modulus 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</si>
  <si>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Plastic Section Modulus (Z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</si>
  <si>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Depth (L/12)</t>
  </si>
  <si>
    <t>Trial Self Weight</t>
  </si>
  <si>
    <t>Moment From Self Wt.</t>
  </si>
  <si>
    <t>Shear From Self Wt.</t>
  </si>
  <si>
    <r>
      <t>Total Allowable Moment (M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</si>
  <si>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r>
      <t>Total Allowable Shear (V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</si>
  <si>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Table F1.1</t>
  </si>
  <si>
    <t>Flange Limit States:</t>
  </si>
  <si>
    <t>Applicable States</t>
  </si>
  <si>
    <t>Y,LTB,FLB,TFY</t>
  </si>
  <si>
    <t>Compression Flange Yielding</t>
  </si>
  <si>
    <r>
      <t>F</t>
    </r>
    <r>
      <rPr>
        <vertAlign val="subscript"/>
        <sz val="11"/>
        <color theme="1"/>
        <rFont val="Calibri"/>
        <family val="2"/>
        <scheme val="minor"/>
      </rPr>
      <t>u</t>
    </r>
  </si>
  <si>
    <t>Eq. F5-1</t>
  </si>
  <si>
    <t>Lateral Torsional Buckling</t>
  </si>
  <si>
    <t>N/A</t>
  </si>
  <si>
    <t>Continuously Braced</t>
  </si>
  <si>
    <t>Compression Flange Local Buckling</t>
  </si>
  <si>
    <t>Compact Flange</t>
  </si>
  <si>
    <t>Tension Flange Yielding</t>
  </si>
  <si>
    <r>
      <t>S</t>
    </r>
    <r>
      <rPr>
        <vertAlign val="subscript"/>
        <sz val="11"/>
        <color theme="1"/>
        <rFont val="Calibri"/>
        <family val="2"/>
        <scheme val="minor"/>
      </rPr>
      <t>xt</t>
    </r>
    <r>
      <rPr>
        <sz val="11"/>
        <color theme="1"/>
        <rFont val="Calibri"/>
        <family val="2"/>
        <scheme val="minor"/>
      </rPr>
      <t>=S</t>
    </r>
    <r>
      <rPr>
        <vertAlign val="subscript"/>
        <sz val="11"/>
        <color theme="1"/>
        <rFont val="Calibri"/>
        <family val="2"/>
        <scheme val="minor"/>
      </rPr>
      <t>xc</t>
    </r>
  </si>
  <si>
    <r>
      <t>h/t</t>
    </r>
    <r>
      <rPr>
        <vertAlign val="subscript"/>
        <sz val="11"/>
        <color theme="1"/>
        <rFont val="Calibri"/>
        <family val="2"/>
        <scheme val="minor"/>
      </rPr>
      <t>w</t>
    </r>
  </si>
  <si>
    <t>a/h</t>
  </si>
  <si>
    <t>Table 3-16a</t>
  </si>
  <si>
    <t>a</t>
  </si>
  <si>
    <r>
      <t>V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/A</t>
    </r>
    <r>
      <rPr>
        <vertAlign val="subscript"/>
        <sz val="11"/>
        <color theme="1"/>
        <rFont val="Calibri"/>
        <family val="2"/>
        <scheme val="minor"/>
      </rPr>
      <t>w</t>
    </r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</si>
  <si>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/t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=</t>
    </r>
  </si>
  <si>
    <r>
      <t>C</t>
    </r>
    <r>
      <rPr>
        <vertAlign val="subscript"/>
        <sz val="11"/>
        <color theme="1"/>
        <rFont val="Calibri"/>
        <family val="2"/>
      </rPr>
      <t>v</t>
    </r>
  </si>
  <si>
    <r>
      <t>M</t>
    </r>
    <r>
      <rPr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</si>
  <si>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vertAlign val="subscript"/>
        <sz val="11"/>
        <color theme="1"/>
        <rFont val="Calibri"/>
        <family val="2"/>
        <scheme val="minor"/>
      </rPr>
      <t>pg</t>
    </r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</si>
  <si>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</si>
  <si>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xc</t>
    </r>
  </si>
  <si>
    <r>
      <t>h</t>
    </r>
    <r>
      <rPr>
        <vertAlign val="subscript"/>
        <sz val="11"/>
        <color theme="1"/>
        <rFont val="Calibri"/>
        <family val="2"/>
        <scheme val="minor"/>
      </rPr>
      <t>c</t>
    </r>
  </si>
  <si>
    <r>
      <t>M</t>
    </r>
    <r>
      <rPr>
        <vertAlign val="subscript"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>/Ω</t>
    </r>
  </si>
  <si>
    <r>
      <t>Web Area (A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</t>
    </r>
  </si>
  <si>
    <r>
      <t>in</t>
    </r>
    <r>
      <rPr>
        <vertAlign val="superscript"/>
        <sz val="11"/>
        <color theme="1"/>
        <rFont val="Calibri"/>
        <family val="2"/>
        <scheme val="minor"/>
      </rPr>
      <t>2</t>
    </r>
  </si>
  <si>
    <t>Max.Trial Web Thickness</t>
  </si>
  <si>
    <r>
      <t>kip/in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</si>
  <si>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v</t>
    </r>
  </si>
  <si>
    <r>
      <t>k</t>
    </r>
    <r>
      <rPr>
        <vertAlign val="subscript"/>
        <sz val="11"/>
        <color theme="1"/>
        <rFont val="Calibri"/>
        <family val="2"/>
        <scheme val="minor"/>
      </rPr>
      <t>v</t>
    </r>
  </si>
  <si>
    <t>Variables:</t>
  </si>
  <si>
    <r>
      <t>Strength of Steel (F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</t>
    </r>
  </si>
  <si>
    <r>
      <t>Area of Web Req. (A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</t>
    </r>
  </si>
  <si>
    <t>Trial Properties:</t>
  </si>
  <si>
    <t>Stiffener Design:</t>
  </si>
  <si>
    <r>
      <t>Nominal Shear Strength (V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</si>
  <si>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r>
      <t>Allowed Shear Strength (V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</si>
</sst>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showWhiteSpace="0" view="pageLayout" zoomScaleNormal="100" workbookViewId="0">
      <selection activeCell="I7" sqref="I7"/>
    </sheetView>
  </sheetViews>
  <sheetFormatPr defaultRowHeight="15" x14ac:dyDescent="0.25"/>
  <cols>
    <col min="1" max="1" width="36.7109375" customWidth="1"/>
  </cols>
  <sheetData>
    <row r="1" spans="1:8" x14ac:dyDescent="0.25">
      <c r="A1" s="3" t="s">
        <v>0</v>
      </c>
    </row>
    <row r="2" spans="1:8" x14ac:dyDescent="0.25">
      <c r="A2" s="2" t="s">
        <v>68</v>
      </c>
    </row>
    <row r="3" spans="1:8" x14ac:dyDescent="0.25">
      <c r="A3" t="s">
        <v>1</v>
      </c>
      <c r="B3">
        <f>(85+100)*12+15*24</f>
        <v>2580</v>
      </c>
      <c r="C3" t="s">
        <v>2</v>
      </c>
    </row>
    <row r="4" spans="1:8" x14ac:dyDescent="0.25">
      <c r="A4" t="s">
        <v>3</v>
      </c>
      <c r="B4">
        <v>3013.2</v>
      </c>
      <c r="C4" t="s">
        <v>7</v>
      </c>
    </row>
    <row r="5" spans="1:8" x14ac:dyDescent="0.25">
      <c r="A5" t="s">
        <v>4</v>
      </c>
      <c r="B5">
        <v>88.56</v>
      </c>
      <c r="C5" t="s">
        <v>8</v>
      </c>
    </row>
    <row r="6" spans="1:8" x14ac:dyDescent="0.25">
      <c r="A6" t="s">
        <v>5</v>
      </c>
      <c r="B6">
        <v>108</v>
      </c>
      <c r="C6" t="s">
        <v>6</v>
      </c>
    </row>
    <row r="7" spans="1:8" x14ac:dyDescent="0.25">
      <c r="A7" t="s">
        <v>9</v>
      </c>
      <c r="B7">
        <v>29000</v>
      </c>
      <c r="C7" t="s">
        <v>10</v>
      </c>
    </row>
    <row r="8" spans="1:8" ht="18" x14ac:dyDescent="0.35">
      <c r="A8" t="s">
        <v>69</v>
      </c>
      <c r="B8">
        <v>36</v>
      </c>
      <c r="C8" t="s">
        <v>10</v>
      </c>
      <c r="G8" s="5"/>
      <c r="H8" s="5"/>
    </row>
    <row r="9" spans="1:8" ht="18.75" thickBot="1" x14ac:dyDescent="0.4">
      <c r="A9" s="4" t="s">
        <v>40</v>
      </c>
      <c r="B9" s="4">
        <v>50</v>
      </c>
      <c r="C9" s="4" t="s">
        <v>10</v>
      </c>
      <c r="D9" s="4"/>
      <c r="E9" s="4"/>
      <c r="F9" s="4"/>
      <c r="G9" s="5"/>
      <c r="H9" s="5"/>
    </row>
    <row r="10" spans="1:8" ht="15.75" thickTop="1" x14ac:dyDescent="0.25">
      <c r="G10" s="5"/>
      <c r="H10" s="5"/>
    </row>
    <row r="11" spans="1:8" x14ac:dyDescent="0.25">
      <c r="A11" s="3" t="s">
        <v>11</v>
      </c>
      <c r="G11" s="5"/>
      <c r="H11" s="5"/>
    </row>
    <row r="12" spans="1:8" x14ac:dyDescent="0.25">
      <c r="A12" t="s">
        <v>12</v>
      </c>
      <c r="G12" s="5"/>
      <c r="H12" s="5"/>
    </row>
    <row r="13" spans="1:8" x14ac:dyDescent="0.25">
      <c r="A13" t="s">
        <v>29</v>
      </c>
      <c r="B13">
        <f>B6/12</f>
        <v>9</v>
      </c>
      <c r="C13" t="s">
        <v>6</v>
      </c>
      <c r="G13" s="5"/>
      <c r="H13" s="5"/>
    </row>
    <row r="14" spans="1:8" x14ac:dyDescent="0.25">
      <c r="B14">
        <f>B13*12</f>
        <v>108</v>
      </c>
      <c r="C14" t="s">
        <v>13</v>
      </c>
      <c r="G14" s="5"/>
      <c r="H14" s="5"/>
    </row>
    <row r="15" spans="1:8" x14ac:dyDescent="0.25">
      <c r="A15" s="2" t="s">
        <v>22</v>
      </c>
      <c r="D15">
        <f>1/8</f>
        <v>0.125</v>
      </c>
      <c r="G15" s="5"/>
      <c r="H15" s="5"/>
    </row>
    <row r="16" spans="1:8" ht="18" x14ac:dyDescent="0.35">
      <c r="A16" t="s">
        <v>54</v>
      </c>
      <c r="B16">
        <f>0.38*SQRT(B7/B8)</f>
        <v>10.785278031753387</v>
      </c>
      <c r="G16" s="5"/>
      <c r="H16" s="5"/>
    </row>
    <row r="17" spans="1:8" ht="18" x14ac:dyDescent="0.35">
      <c r="A17" t="s">
        <v>17</v>
      </c>
      <c r="B17">
        <f>21.6*B20</f>
        <v>16.435696074297223</v>
      </c>
      <c r="C17" t="s">
        <v>13</v>
      </c>
      <c r="G17" s="5"/>
      <c r="H17" s="5"/>
    </row>
    <row r="18" spans="1:8" ht="18" x14ac:dyDescent="0.35">
      <c r="A18" t="s">
        <v>19</v>
      </c>
      <c r="B18">
        <f>B17*B20*B8*(B13-B20)/B19</f>
        <v>2472.9358083230977</v>
      </c>
      <c r="C18" t="s">
        <v>7</v>
      </c>
      <c r="F18" t="s">
        <v>16</v>
      </c>
      <c r="G18" s="5"/>
      <c r="H18" s="5"/>
    </row>
    <row r="19" spans="1:8" x14ac:dyDescent="0.25">
      <c r="A19" s="1" t="s">
        <v>18</v>
      </c>
      <c r="B19">
        <v>1.5</v>
      </c>
      <c r="G19" s="5"/>
      <c r="H19" s="5"/>
    </row>
    <row r="20" spans="1:8" ht="18" x14ac:dyDescent="0.35">
      <c r="A20" t="s">
        <v>20</v>
      </c>
      <c r="B20">
        <v>0.76091185529153804</v>
      </c>
      <c r="C20" t="s">
        <v>13</v>
      </c>
      <c r="F20" t="s">
        <v>21</v>
      </c>
      <c r="G20" s="5"/>
      <c r="H20" s="5"/>
    </row>
    <row r="21" spans="1:8" x14ac:dyDescent="0.25">
      <c r="A21" s="5" t="s">
        <v>23</v>
      </c>
      <c r="B21" s="5">
        <v>0.75</v>
      </c>
      <c r="C21" s="5" t="s">
        <v>13</v>
      </c>
      <c r="D21" s="5"/>
      <c r="E21" s="5"/>
      <c r="F21" s="5"/>
      <c r="G21" s="5"/>
      <c r="H21" s="5"/>
    </row>
    <row r="22" spans="1:8" x14ac:dyDescent="0.25">
      <c r="A22" s="6" t="s">
        <v>24</v>
      </c>
      <c r="B22" s="6">
        <f>_xlfn.CEILING.PRECISE(B17,0.125)</f>
        <v>16.5</v>
      </c>
      <c r="C22" s="6" t="s">
        <v>13</v>
      </c>
      <c r="D22" s="6"/>
      <c r="E22" s="6"/>
      <c r="F22" s="6"/>
      <c r="G22" s="5"/>
      <c r="H22" s="5"/>
    </row>
    <row r="23" spans="1:8" x14ac:dyDescent="0.25">
      <c r="G23" s="5"/>
      <c r="H23" s="5"/>
    </row>
    <row r="24" spans="1:8" x14ac:dyDescent="0.25">
      <c r="A24" s="2" t="s">
        <v>25</v>
      </c>
      <c r="G24" s="5"/>
      <c r="H24" s="5"/>
    </row>
    <row r="25" spans="1:8" ht="18" x14ac:dyDescent="0.35">
      <c r="A25" t="s">
        <v>70</v>
      </c>
      <c r="B25">
        <f>B5*B26/(0.6*B8*B27)</f>
        <v>8.4530864197530864</v>
      </c>
      <c r="F25" t="s">
        <v>26</v>
      </c>
      <c r="G25" s="5"/>
      <c r="H25" s="5"/>
    </row>
    <row r="26" spans="1:8" x14ac:dyDescent="0.25">
      <c r="A26" s="1" t="s">
        <v>18</v>
      </c>
      <c r="B26">
        <v>1.67</v>
      </c>
      <c r="G26" s="5"/>
      <c r="H26" s="5"/>
    </row>
    <row r="27" spans="1:8" ht="18" x14ac:dyDescent="0.35">
      <c r="A27" s="1" t="s">
        <v>55</v>
      </c>
      <c r="B27">
        <v>0.81</v>
      </c>
      <c r="G27" s="5"/>
      <c r="H27" s="5"/>
    </row>
    <row r="28" spans="1:8" x14ac:dyDescent="0.25">
      <c r="A28" s="1" t="s">
        <v>64</v>
      </c>
      <c r="B28">
        <f>(B14-2*B21)/(5.7*SQRT(B7/B8))</f>
        <v>0.65830477240332541</v>
      </c>
      <c r="F28" t="s">
        <v>14</v>
      </c>
      <c r="G28" s="5"/>
      <c r="H28" s="5"/>
    </row>
    <row r="29" spans="1:8" x14ac:dyDescent="0.25">
      <c r="A29" s="6" t="s">
        <v>15</v>
      </c>
      <c r="B29" s="6">
        <f>_xlfn.FLOOR.PRECISE(B28,0.25)</f>
        <v>0.5</v>
      </c>
      <c r="C29" s="6" t="s">
        <v>13</v>
      </c>
      <c r="D29" s="6"/>
      <c r="E29" s="6"/>
      <c r="F29" s="6"/>
      <c r="G29" s="5"/>
      <c r="H29" s="5"/>
    </row>
    <row r="30" spans="1:8" x14ac:dyDescent="0.25">
      <c r="G30" s="5"/>
      <c r="H30" s="5"/>
    </row>
    <row r="31" spans="1:8" x14ac:dyDescent="0.25">
      <c r="A31" s="2" t="s">
        <v>71</v>
      </c>
      <c r="G31" s="5"/>
      <c r="H31" s="5"/>
    </row>
    <row r="32" spans="1:8" ht="18" x14ac:dyDescent="0.35">
      <c r="A32" t="s">
        <v>27</v>
      </c>
      <c r="B32">
        <f>B22*(B14^2)/6-(B22-B29)*((B14-2*B21)^3)/(6*(B14))</f>
        <v>2250.0833333333321</v>
      </c>
      <c r="C32" t="s">
        <v>13</v>
      </c>
      <c r="G32" s="5"/>
      <c r="H32" s="5"/>
    </row>
    <row r="33" spans="1:8" ht="18" x14ac:dyDescent="0.35">
      <c r="A33" t="s">
        <v>28</v>
      </c>
      <c r="B33">
        <f>2*((B21*B22)*(0.5*(B13*12-B21))+((B14-2*B21)/2*B29)*((B14-2*B21)/4))</f>
        <v>2745</v>
      </c>
      <c r="C33" t="s">
        <v>13</v>
      </c>
      <c r="G33" s="5"/>
      <c r="H33" s="5"/>
    </row>
    <row r="34" spans="1:8" x14ac:dyDescent="0.25">
      <c r="A34" t="s">
        <v>30</v>
      </c>
      <c r="B34">
        <f>((B29*(B14-2*B21)+(B22*B21))/144)*490</f>
        <v>223.30729166666669</v>
      </c>
      <c r="C34" t="s">
        <v>2</v>
      </c>
      <c r="G34" s="5"/>
      <c r="H34" s="5"/>
    </row>
    <row r="35" spans="1:8" x14ac:dyDescent="0.25">
      <c r="A35" t="s">
        <v>31</v>
      </c>
      <c r="B35">
        <f>(B34/1000)*B6^2/8</f>
        <v>325.58203125</v>
      </c>
      <c r="C35" t="s">
        <v>7</v>
      </c>
      <c r="G35" s="5"/>
      <c r="H35" s="5"/>
    </row>
    <row r="36" spans="1:8" x14ac:dyDescent="0.25">
      <c r="A36" t="s">
        <v>32</v>
      </c>
      <c r="B36">
        <f>(B34/1000)*B6/2</f>
        <v>12.058593750000002</v>
      </c>
      <c r="C36" t="s">
        <v>8</v>
      </c>
      <c r="G36" s="5"/>
      <c r="H36" s="5"/>
    </row>
    <row r="37" spans="1:8" ht="18" x14ac:dyDescent="0.35">
      <c r="A37" s="5" t="s">
        <v>33</v>
      </c>
      <c r="B37" s="5">
        <f>B35+B4</f>
        <v>3338.7820312499998</v>
      </c>
      <c r="C37" s="5" t="s">
        <v>7</v>
      </c>
      <c r="D37" s="5"/>
      <c r="E37" s="5"/>
      <c r="F37" s="5"/>
      <c r="G37" s="5"/>
      <c r="H37" s="5"/>
    </row>
    <row r="38" spans="1:8" ht="18" x14ac:dyDescent="0.35">
      <c r="A38" s="6" t="s">
        <v>34</v>
      </c>
      <c r="B38" s="6">
        <f>B36+B5</f>
        <v>100.61859375</v>
      </c>
      <c r="C38" s="6" t="s">
        <v>8</v>
      </c>
      <c r="D38" s="6"/>
      <c r="E38" s="6"/>
      <c r="F38" s="6"/>
      <c r="G38" s="5"/>
      <c r="H38" s="5"/>
    </row>
    <row r="39" spans="1:8" x14ac:dyDescent="0.25">
      <c r="G39" s="5"/>
      <c r="H39" s="5"/>
    </row>
    <row r="40" spans="1:8" x14ac:dyDescent="0.25">
      <c r="A40" s="2" t="s">
        <v>36</v>
      </c>
      <c r="G40" s="5"/>
      <c r="H40" s="5"/>
    </row>
    <row r="41" spans="1:8" x14ac:dyDescent="0.25">
      <c r="A41" t="s">
        <v>37</v>
      </c>
      <c r="B41" t="s">
        <v>38</v>
      </c>
      <c r="F41" t="s">
        <v>35</v>
      </c>
      <c r="G41" s="5"/>
      <c r="H41" s="5"/>
    </row>
    <row r="42" spans="1:8" x14ac:dyDescent="0.25">
      <c r="G42" s="5"/>
      <c r="H42" s="5"/>
    </row>
    <row r="43" spans="1:8" x14ac:dyDescent="0.25">
      <c r="A43" t="s">
        <v>39</v>
      </c>
      <c r="G43" s="5"/>
      <c r="H43" s="5"/>
    </row>
    <row r="44" spans="1:8" ht="18" x14ac:dyDescent="0.35">
      <c r="A44" t="s">
        <v>56</v>
      </c>
      <c r="B44">
        <f>B45*B46*B47/12</f>
        <v>6152.9630968623596</v>
      </c>
      <c r="C44" t="s">
        <v>7</v>
      </c>
      <c r="F44" t="s">
        <v>41</v>
      </c>
      <c r="G44" s="5"/>
      <c r="H44" s="5"/>
    </row>
    <row r="45" spans="1:8" ht="18" x14ac:dyDescent="0.35">
      <c r="A45" t="s">
        <v>57</v>
      </c>
      <c r="B45">
        <f>MIN(1,1-((B29*(B14-2*B21)/(B22*B21))/(1200+300*((B29*(B14-2*B21)/(B22*B21)))))*(B48/B29-5.7*SQRT(B7/B8)))</f>
        <v>0.91151632856003306</v>
      </c>
      <c r="G45" s="5"/>
      <c r="H45" s="5"/>
    </row>
    <row r="46" spans="1:8" ht="18" x14ac:dyDescent="0.35">
      <c r="A46" t="s">
        <v>58</v>
      </c>
      <c r="B46">
        <f>B8</f>
        <v>36</v>
      </c>
      <c r="C46" t="s">
        <v>10</v>
      </c>
      <c r="G46" s="5"/>
      <c r="H46" s="5"/>
    </row>
    <row r="47" spans="1:8" ht="18" x14ac:dyDescent="0.35">
      <c r="A47" t="s">
        <v>59</v>
      </c>
      <c r="B47">
        <f>B32</f>
        <v>2250.0833333333321</v>
      </c>
      <c r="C47" t="s">
        <v>13</v>
      </c>
      <c r="G47" s="5"/>
      <c r="H47" s="5"/>
    </row>
    <row r="48" spans="1:8" ht="18" x14ac:dyDescent="0.35">
      <c r="A48" t="s">
        <v>60</v>
      </c>
      <c r="B48">
        <f>(B14-2*B21)</f>
        <v>106.5</v>
      </c>
      <c r="C48" t="s">
        <v>13</v>
      </c>
      <c r="G48" s="5"/>
      <c r="H48" s="5"/>
    </row>
    <row r="49" spans="1:8" x14ac:dyDescent="0.25">
      <c r="A49" s="1" t="s">
        <v>18</v>
      </c>
      <c r="B49">
        <v>1.67</v>
      </c>
      <c r="G49" s="5"/>
      <c r="H49" s="5"/>
    </row>
    <row r="50" spans="1:8" ht="18" x14ac:dyDescent="0.35">
      <c r="A50" s="1" t="s">
        <v>61</v>
      </c>
      <c r="B50">
        <f>B44/B49</f>
        <v>3684.4090400373411</v>
      </c>
      <c r="C50" t="s">
        <v>7</v>
      </c>
      <c r="D50" t="str">
        <f>IF(B50&gt;B37,"GOOD","NG")</f>
        <v>GOOD</v>
      </c>
      <c r="G50" s="5"/>
      <c r="H50" s="5"/>
    </row>
    <row r="51" spans="1:8" x14ac:dyDescent="0.25">
      <c r="G51" s="5"/>
      <c r="H51" s="5"/>
    </row>
    <row r="52" spans="1:8" x14ac:dyDescent="0.25">
      <c r="A52" t="s">
        <v>42</v>
      </c>
      <c r="B52" t="s">
        <v>43</v>
      </c>
      <c r="F52" t="s">
        <v>44</v>
      </c>
      <c r="G52" s="5"/>
      <c r="H52" s="5"/>
    </row>
    <row r="53" spans="1:8" x14ac:dyDescent="0.25">
      <c r="A53" t="s">
        <v>45</v>
      </c>
      <c r="B53" t="s">
        <v>43</v>
      </c>
      <c r="F53" t="s">
        <v>46</v>
      </c>
      <c r="G53" s="5"/>
      <c r="H53" s="5"/>
    </row>
    <row r="54" spans="1:8" ht="18" x14ac:dyDescent="0.35">
      <c r="A54" s="6" t="s">
        <v>47</v>
      </c>
      <c r="B54" s="6" t="s">
        <v>43</v>
      </c>
      <c r="C54" s="6"/>
      <c r="D54" s="6"/>
      <c r="E54" s="6"/>
      <c r="F54" s="6" t="s">
        <v>48</v>
      </c>
      <c r="G54" s="5"/>
      <c r="H54" s="5"/>
    </row>
    <row r="55" spans="1:8" x14ac:dyDescent="0.25">
      <c r="G55" s="5"/>
      <c r="H55" s="5"/>
    </row>
    <row r="56" spans="1:8" x14ac:dyDescent="0.25">
      <c r="A56" s="2" t="s">
        <v>72</v>
      </c>
      <c r="G56" s="5"/>
      <c r="H56" s="5"/>
    </row>
    <row r="57" spans="1:8" ht="18" x14ac:dyDescent="0.35">
      <c r="A57" t="s">
        <v>49</v>
      </c>
      <c r="B57">
        <f>(B14-2*B21)/B29</f>
        <v>213</v>
      </c>
      <c r="G57" s="5"/>
      <c r="H57" s="5"/>
    </row>
    <row r="58" spans="1:8" ht="18.75" x14ac:dyDescent="0.35">
      <c r="A58" t="s">
        <v>62</v>
      </c>
      <c r="B58">
        <f>(B14-2*B21)*B29</f>
        <v>53.25</v>
      </c>
      <c r="C58" t="s">
        <v>63</v>
      </c>
      <c r="G58" s="5"/>
      <c r="H58" s="5"/>
    </row>
    <row r="59" spans="1:8" ht="18.75" x14ac:dyDescent="0.35">
      <c r="A59" t="s">
        <v>53</v>
      </c>
      <c r="B59">
        <f>B38/B58</f>
        <v>1.8895510563380282</v>
      </c>
      <c r="C59" t="s">
        <v>65</v>
      </c>
      <c r="G59" s="5"/>
      <c r="H59" s="5"/>
    </row>
    <row r="60" spans="1:8" x14ac:dyDescent="0.25">
      <c r="A60" t="s">
        <v>50</v>
      </c>
      <c r="B60">
        <v>3</v>
      </c>
      <c r="F60" t="s">
        <v>51</v>
      </c>
      <c r="G60" s="5"/>
      <c r="H60" s="5"/>
    </row>
    <row r="61" spans="1:8" x14ac:dyDescent="0.25">
      <c r="A61" t="s">
        <v>52</v>
      </c>
      <c r="B61">
        <f>B60*(B14-2*B21)</f>
        <v>319.5</v>
      </c>
      <c r="C61" t="s">
        <v>13</v>
      </c>
      <c r="G61" s="5"/>
      <c r="H61" s="5"/>
    </row>
    <row r="62" spans="1:8" ht="18" x14ac:dyDescent="0.35">
      <c r="A62" t="s">
        <v>67</v>
      </c>
      <c r="B62">
        <f>5+5/(B60^2)</f>
        <v>5.5555555555555554</v>
      </c>
      <c r="G62" s="5"/>
      <c r="H62" s="5"/>
    </row>
    <row r="63" spans="1:8" ht="18" x14ac:dyDescent="0.35">
      <c r="A63" t="s">
        <v>66</v>
      </c>
      <c r="B63">
        <f>IF(1.1*SQRT(B62*B7/B8)&lt;B57&lt;1.37*SQRT(B57*B7/B8),1.1*SQRT(B62*B7/B8)/B57,IF(B57&gt;1.37*SQRT(B62*B7/B8),1.51*B62*B7/(B57^2*B8),"Problem"))</f>
        <v>0.1489500771315814</v>
      </c>
      <c r="G63" s="5"/>
      <c r="H63" s="5"/>
    </row>
    <row r="64" spans="1:8" x14ac:dyDescent="0.25">
      <c r="G64" s="5"/>
      <c r="H64" s="5"/>
    </row>
    <row r="65" spans="1:8" ht="18" x14ac:dyDescent="0.35">
      <c r="A65" t="s">
        <v>73</v>
      </c>
      <c r="B65">
        <f>0.6*B58*B8*B63</f>
        <v>171.32237871674494</v>
      </c>
      <c r="C65" t="s">
        <v>8</v>
      </c>
      <c r="G65" s="5"/>
      <c r="H65" s="5"/>
    </row>
    <row r="66" spans="1:8" ht="18" x14ac:dyDescent="0.35">
      <c r="A66" t="s">
        <v>74</v>
      </c>
      <c r="B66">
        <f>B65/B67</f>
        <v>102.58825072858978</v>
      </c>
      <c r="C66" t="s">
        <v>8</v>
      </c>
      <c r="D66" t="str">
        <f>IF(B66&gt;B38,"GOOD","NG")</f>
        <v>GOOD</v>
      </c>
      <c r="G66" s="5"/>
      <c r="H66" s="5"/>
    </row>
    <row r="67" spans="1:8" x14ac:dyDescent="0.25">
      <c r="A67" t="s">
        <v>18</v>
      </c>
      <c r="B67">
        <v>1.67</v>
      </c>
      <c r="G67" s="5"/>
      <c r="H67" s="5"/>
    </row>
    <row r="68" spans="1:8" x14ac:dyDescent="0.25">
      <c r="G68" s="5"/>
      <c r="H68" s="5"/>
    </row>
    <row r="69" spans="1:8" x14ac:dyDescent="0.25">
      <c r="G69" s="5"/>
      <c r="H69" s="5"/>
    </row>
    <row r="70" spans="1:8" x14ac:dyDescent="0.25">
      <c r="G70" s="5"/>
      <c r="H70" s="5"/>
    </row>
  </sheetData>
  <pageMargins left="0.7" right="0.7" top="0.75" bottom="0.75" header="0.3" footer="0.3"/>
  <pageSetup orientation="portrait" r:id="rId1"/>
  <headerFooter>
    <oddHeader>&amp;LAdvanced Steel Design 14.452&amp;CPlate Girder Design&amp;RFall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students</cp:lastModifiedBy>
  <dcterms:created xsi:type="dcterms:W3CDTF">2014-12-03T02:25:14Z</dcterms:created>
  <dcterms:modified xsi:type="dcterms:W3CDTF">2014-12-08T20:38:04Z</dcterms:modified>
</cp:coreProperties>
</file>