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kAdmin\Desktop\School\CapStone\"/>
    </mc:Choice>
  </mc:AlternateContent>
  <xr:revisionPtr revIDLastSave="0" documentId="13_ncr:1_{618244B5-42FC-47F2-A319-0FE13FCC12FB}" xr6:coauthVersionLast="47" xr6:coauthVersionMax="47" xr10:uidLastSave="{00000000-0000-0000-0000-000000000000}"/>
  <bookViews>
    <workbookView xWindow="-110" yWindow="-110" windowWidth="38620" windowHeight="21220" xr2:uid="{4AFEC8FA-9A21-436F-8C34-B7AB6BF2DA3D}"/>
  </bookViews>
  <sheets>
    <sheet name="Sheet1" sheetId="1" r:id="rId1"/>
  </sheets>
  <definedNames>
    <definedName name="_xlnm._FilterDatabase" localSheetId="0" hidden="1">Sheet1!$A$1:$I$1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1" l="1"/>
  <c r="H22" i="1"/>
  <c r="H36" i="1"/>
  <c r="H35" i="1"/>
  <c r="H37" i="1"/>
  <c r="H34" i="1"/>
  <c r="H32" i="1"/>
  <c r="H31" i="1"/>
  <c r="H28" i="1"/>
  <c r="H30" i="1"/>
  <c r="H25" i="1"/>
  <c r="H23" i="1"/>
  <c r="H21" i="1"/>
  <c r="H20" i="1"/>
  <c r="H18" i="1"/>
  <c r="H17" i="1"/>
  <c r="H16" i="1"/>
  <c r="H12" i="1"/>
  <c r="H11" i="1"/>
  <c r="H10" i="1"/>
  <c r="H9" i="1"/>
  <c r="H8" i="1"/>
  <c r="H6" i="1"/>
  <c r="H3" i="1"/>
  <c r="H2" i="1"/>
  <c r="H7" i="1"/>
  <c r="H33" i="1"/>
  <c r="H15" i="1"/>
  <c r="H13" i="1"/>
  <c r="H14" i="1"/>
  <c r="H26" i="1"/>
  <c r="H27" i="1"/>
  <c r="H19" i="1"/>
  <c r="H24" i="1"/>
  <c r="H29" i="1"/>
  <c r="C3" i="1"/>
  <c r="C4" i="1"/>
  <c r="C7" i="1"/>
  <c r="C5" i="1"/>
  <c r="C6" i="1"/>
  <c r="C8" i="1"/>
  <c r="C9" i="1"/>
  <c r="C10" i="1"/>
  <c r="C11" i="1"/>
  <c r="C14" i="1"/>
  <c r="C13" i="1"/>
  <c r="C12" i="1"/>
  <c r="C15" i="1"/>
  <c r="C16" i="1"/>
  <c r="C17" i="1"/>
  <c r="C18" i="1"/>
  <c r="C19" i="1"/>
  <c r="C22" i="1"/>
  <c r="C20" i="1"/>
  <c r="C21" i="1"/>
  <c r="C24" i="1"/>
  <c r="C23" i="1"/>
  <c r="C25" i="1"/>
  <c r="C30" i="1"/>
  <c r="C26" i="1"/>
  <c r="C27" i="1"/>
  <c r="C28" i="1"/>
  <c r="C29" i="1"/>
  <c r="C31" i="1"/>
  <c r="C33" i="1"/>
  <c r="C32" i="1"/>
  <c r="C34" i="1"/>
  <c r="C37" i="1"/>
  <c r="C35" i="1"/>
  <c r="C36" i="1"/>
  <c r="C2" i="1"/>
</calcChain>
</file>

<file path=xl/sharedStrings.xml><?xml version="1.0" encoding="utf-8"?>
<sst xmlns="http://schemas.openxmlformats.org/spreadsheetml/2006/main" count="49" uniqueCount="47">
  <si>
    <t>Symbol</t>
  </si>
  <si>
    <t>AMC</t>
  </si>
  <si>
    <t>COST</t>
  </si>
  <si>
    <t>DIS</t>
  </si>
  <si>
    <t>CHWY</t>
  </si>
  <si>
    <t>BA</t>
  </si>
  <si>
    <t>AMD</t>
  </si>
  <si>
    <t>GOOG</t>
  </si>
  <si>
    <t>AAPL</t>
  </si>
  <si>
    <t>GME</t>
  </si>
  <si>
    <t>OPEN</t>
  </si>
  <si>
    <t>ROKU</t>
  </si>
  <si>
    <t>SPY</t>
  </si>
  <si>
    <t>SQQQ</t>
  </si>
  <si>
    <t>UVXY</t>
  </si>
  <si>
    <t>NFLX</t>
  </si>
  <si>
    <t>TSLA</t>
  </si>
  <si>
    <t>SNAP</t>
  </si>
  <si>
    <t>NVDA</t>
  </si>
  <si>
    <t>TQQQ</t>
  </si>
  <si>
    <t>AMZN</t>
  </si>
  <si>
    <t>Note</t>
  </si>
  <si>
    <t>Possible losses from forced liquidation due to split</t>
  </si>
  <si>
    <t>Net Profit</t>
  </si>
  <si>
    <t>FSLY</t>
  </si>
  <si>
    <t>FB</t>
  </si>
  <si>
    <t>MSFT</t>
  </si>
  <si>
    <t>DOCU</t>
  </si>
  <si>
    <t>ADBE</t>
  </si>
  <si>
    <t>SOXL</t>
  </si>
  <si>
    <t>HUBS</t>
  </si>
  <si>
    <t>CRM</t>
  </si>
  <si>
    <t>JD</t>
  </si>
  <si>
    <t>SPXL</t>
  </si>
  <si>
    <t>UDOW</t>
  </si>
  <si>
    <t>ERX</t>
  </si>
  <si>
    <t>DFEN</t>
  </si>
  <si>
    <t>UPRO</t>
  </si>
  <si>
    <t>Return %</t>
  </si>
  <si>
    <t>Average Win</t>
  </si>
  <si>
    <t>Average Loss</t>
  </si>
  <si>
    <t>Win Rate</t>
  </si>
  <si>
    <t>Prediction Accuracy</t>
  </si>
  <si>
    <t>INTC</t>
  </si>
  <si>
    <t>CSCO</t>
  </si>
  <si>
    <t>Realized $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</si>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</sst>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0" fontId="0" fillId="0" borderId="0" xfId="2" applyNumberFormat="1" applyFont="1"/>
    <xf numFmtId="0" fontId="2" fillId="0" borderId="0" xfId="0" applyFont="1"/>
    <xf numFmtId="44" fontId="0" fillId="0" borderId="0" xfId="1" applyFont="1"/>
    <xf numFmtId="10" fontId="0" fillId="0" borderId="0" xfId="2" applyNumberFormat="1" applyFont="1"/>
    <xf numFmtId="44" fontId="0" fillId="0" borderId="1" xfId="1" applyFont="1" applyBorder="1"/>
    <xf numFmtId="0" fontId="2" fillId="0" borderId="0" xfId="0" applyFont="1" applyBorder="1"/>
    <xf numFmtId="10" fontId="2" fillId="0" borderId="0" xfId="2" applyNumberFormat="1" applyFont="1" applyBorder="1"/>
    <xf numFmtId="44" fontId="2" fillId="0" borderId="0" xfId="1" applyFont="1" applyBorder="1"/>
    <xf numFmtId="0" fontId="0" fillId="0" borderId="0" xfId="0" applyBorder="1"/>
    <xf numFmtId="10" fontId="0" fillId="0" borderId="0" xfId="2" applyNumberFormat="1" applyFont="1" applyBorder="1"/>
    <xf numFmtId="44" fontId="0" fillId="0" borderId="0" xfId="1" applyFont="1" applyBorder="1"/>
    <xf numFmtId="10" fontId="2" fillId="0" borderId="0" xfId="2" applyNumberFormat="1" applyFont="1" applyBorder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058B11-99C1-49F0-B6D9-56DBB8C620BA}" name="Table1" displayName="Table1" ref="A1:I39" totalsRowShown="0" headerRowDxfId="8" dataDxfId="9" tableBorderDxfId="7" headerRowCellStyle="Percent" dataCellStyle="Percent">
  <autoFilter ref="A1:I39" xr:uid="{02058B11-99C1-49F0-B6D9-56DBB8C620BA}"/>
  <tableColumns count="9">
    <tableColumn id="1" xr3:uid="{A50FB559-17F1-479F-A49E-7D72062F471B}" name="Symbol"/>
    <tableColumn id="2" xr3:uid="{471C0C8C-ECF6-4609-B952-187BB2A96B05}" name="Return %" dataDxfId="6" dataCellStyle="Percent"/>
    <tableColumn id="3" xr3:uid="{5405E535-84D0-4480-B4BB-84E3DD8DDD78}" name="Realized $" dataDxfId="5" dataCellStyle="Currency"/>
    <tableColumn id="4" xr3:uid="{5CD89CBF-4B8C-4E37-A81C-8CD16169891C}" name="Net Profit" dataDxfId="4" dataCellStyle="Currency"/>
    <tableColumn id="5" xr3:uid="{3BC233A0-D1B0-443F-9031-B45ED9D8191A}" name="Average Win" dataDxfId="3" dataCellStyle="Percent"/>
    <tableColumn id="6" xr3:uid="{988AFF8B-F0C4-4CCB-A6DB-0F2AECAC64A4}" name="Average Loss" dataDxfId="2" dataCellStyle="Percent"/>
    <tableColumn id="7" xr3:uid="{BB40A984-90FB-4D9B-9D94-0B73653DDBF7}" name="Win Rate" dataDxfId="1" dataCellStyle="Percent"/>
    <tableColumn id="8" xr3:uid="{FEB37ED7-05AD-4AF9-A555-687BD657F476}" name="Prediction Accuracy" dataDxfId="0" dataCellStyle="Percent"/>
    <tableColumn id="9" xr3:uid="{23807558-DC40-423E-BED9-262083F2FA1F}" name="Note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D2FE9-7040-46F3-8BE8-569E9869154D}">
  <dimension ref="A1:I39"/>
  <sheetViews>
    <sheetView tabSelected="1" workbookViewId="0">
      <selection sqref="A1:H39"/>
    </sheetView>
  </sheetViews>
  <sheetFormatPr defaultRowHeight="14.5" x14ac:dyDescent="0.35"/>
  <cols>
    <col min="1" max="1" width="9.1796875" bestFit="1" customWidth="1"/>
    <col min="2" max="2" width="10.81640625" style="1" customWidth="1"/>
    <col min="3" max="3" width="15.90625" style="1" bestFit="1" customWidth="1"/>
    <col min="4" max="4" width="15.90625" style="3" bestFit="1" customWidth="1"/>
    <col min="5" max="5" width="13.6328125" style="4" bestFit="1" customWidth="1"/>
    <col min="6" max="6" width="13.81640625" style="4" bestFit="1" customWidth="1"/>
    <col min="7" max="7" width="10.7265625" style="4" bestFit="1" customWidth="1"/>
    <col min="8" max="8" width="19.6328125" style="4" bestFit="1" customWidth="1"/>
    <col min="9" max="9" width="43.1796875" hidden="1" customWidth="1"/>
  </cols>
  <sheetData>
    <row r="1" spans="1:9" s="2" customFormat="1" x14ac:dyDescent="0.35">
      <c r="A1" s="6" t="s">
        <v>0</v>
      </c>
      <c r="B1" s="7" t="s">
        <v>38</v>
      </c>
      <c r="C1" s="7" t="s">
        <v>45</v>
      </c>
      <c r="D1" s="8" t="s">
        <v>23</v>
      </c>
      <c r="E1" s="7" t="s">
        <v>39</v>
      </c>
      <c r="F1" s="7" t="s">
        <v>40</v>
      </c>
      <c r="G1" s="7" t="s">
        <v>41</v>
      </c>
      <c r="H1" s="7" t="s">
        <v>42</v>
      </c>
      <c r="I1" s="6" t="s">
        <v>21</v>
      </c>
    </row>
    <row r="2" spans="1:9" x14ac:dyDescent="0.35">
      <c r="A2" s="9" t="s">
        <v>16</v>
      </c>
      <c r="B2" s="10">
        <v>1133.4726000000001</v>
      </c>
      <c r="C2" s="11">
        <f t="shared" ref="C2:C37" si="0">B2*100000</f>
        <v>113347260</v>
      </c>
      <c r="D2" s="11">
        <v>104462131</v>
      </c>
      <c r="E2" s="10">
        <v>0.2198</v>
      </c>
      <c r="F2" s="10">
        <v>-5.8500000000000003E-2</v>
      </c>
      <c r="G2" s="10">
        <v>0.59</v>
      </c>
      <c r="H2" s="10">
        <f>171/324</f>
        <v>0.52777777777777779</v>
      </c>
      <c r="I2" s="9" t="s">
        <v>22</v>
      </c>
    </row>
    <row r="3" spans="1:9" x14ac:dyDescent="0.35">
      <c r="A3" s="9" t="s">
        <v>11</v>
      </c>
      <c r="B3" s="10">
        <v>24.187799999999999</v>
      </c>
      <c r="C3" s="11">
        <f t="shared" si="0"/>
        <v>2418780</v>
      </c>
      <c r="D3" s="11">
        <v>2355694</v>
      </c>
      <c r="E3" s="10">
        <v>0.30730000000000002</v>
      </c>
      <c r="F3" s="10">
        <v>-5.67E-2</v>
      </c>
      <c r="G3" s="10">
        <v>0.36</v>
      </c>
      <c r="H3" s="10">
        <f>192/367</f>
        <v>0.52316076294277924</v>
      </c>
      <c r="I3" s="9"/>
    </row>
    <row r="4" spans="1:9" x14ac:dyDescent="0.35">
      <c r="A4" s="9" t="s">
        <v>29</v>
      </c>
      <c r="B4" s="10">
        <v>21.9438</v>
      </c>
      <c r="C4" s="11">
        <f t="shared" si="0"/>
        <v>2194380</v>
      </c>
      <c r="D4" s="11">
        <v>1676935</v>
      </c>
      <c r="E4" s="10">
        <v>0.12640000000000001</v>
      </c>
      <c r="F4" s="10">
        <v>-7.0300000000000001E-2</v>
      </c>
      <c r="G4" s="10">
        <v>0.53</v>
      </c>
      <c r="H4" s="10">
        <v>0.72941176470588232</v>
      </c>
      <c r="I4" s="9"/>
    </row>
    <row r="5" spans="1:9" x14ac:dyDescent="0.35">
      <c r="A5" s="9" t="s">
        <v>24</v>
      </c>
      <c r="B5" s="10">
        <v>5.8048999999999999</v>
      </c>
      <c r="C5" s="11">
        <f t="shared" si="0"/>
        <v>580490</v>
      </c>
      <c r="D5" s="11">
        <v>597044</v>
      </c>
      <c r="E5" s="10">
        <v>0.28749999999999998</v>
      </c>
      <c r="F5" s="10">
        <v>9.1800000000000007E-2</v>
      </c>
      <c r="G5" s="10">
        <v>0.48</v>
      </c>
      <c r="H5" s="10">
        <v>0.65591397849462363</v>
      </c>
      <c r="I5" s="9"/>
    </row>
    <row r="6" spans="1:9" x14ac:dyDescent="0.35">
      <c r="A6" s="9" t="s">
        <v>4</v>
      </c>
      <c r="B6" s="10">
        <v>5.4387999999999996</v>
      </c>
      <c r="C6" s="11">
        <f t="shared" si="0"/>
        <v>543880</v>
      </c>
      <c r="D6" s="11">
        <v>526663</v>
      </c>
      <c r="E6" s="10">
        <v>0.24709999999999999</v>
      </c>
      <c r="F6" s="10">
        <v>-0.1056</v>
      </c>
      <c r="G6" s="10">
        <v>0.55000000000000004</v>
      </c>
      <c r="H6" s="10">
        <f>108/162</f>
        <v>0.66666666666666663</v>
      </c>
      <c r="I6" s="9"/>
    </row>
    <row r="7" spans="1:9" x14ac:dyDescent="0.35">
      <c r="A7" s="9" t="s">
        <v>33</v>
      </c>
      <c r="B7" s="10">
        <v>5.1811999999999996</v>
      </c>
      <c r="C7" s="11">
        <f t="shared" si="0"/>
        <v>518119.99999999994</v>
      </c>
      <c r="D7" s="11">
        <v>615424</v>
      </c>
      <c r="E7" s="10">
        <v>0.1489</v>
      </c>
      <c r="F7" s="10">
        <v>-6.54E-2</v>
      </c>
      <c r="G7" s="10">
        <v>0.57999999999999996</v>
      </c>
      <c r="H7" s="10">
        <f>122/283</f>
        <v>0.43109540636042404</v>
      </c>
      <c r="I7" s="9"/>
    </row>
    <row r="8" spans="1:9" x14ac:dyDescent="0.35">
      <c r="A8" s="9" t="s">
        <v>19</v>
      </c>
      <c r="B8" s="10">
        <v>5.0213000000000001</v>
      </c>
      <c r="C8" s="11">
        <f t="shared" si="0"/>
        <v>502130</v>
      </c>
      <c r="D8" s="11">
        <v>491911</v>
      </c>
      <c r="E8" s="10">
        <v>0.12330000000000001</v>
      </c>
      <c r="F8" s="10">
        <v>-6.59E-2</v>
      </c>
      <c r="G8" s="10">
        <v>0.54</v>
      </c>
      <c r="H8" s="10">
        <f>173/360</f>
        <v>0.48055555555555557</v>
      </c>
      <c r="I8" s="9"/>
    </row>
    <row r="9" spans="1:9" x14ac:dyDescent="0.35">
      <c r="A9" s="9" t="s">
        <v>17</v>
      </c>
      <c r="B9" s="10">
        <v>4.2927999999999997</v>
      </c>
      <c r="C9" s="11">
        <f t="shared" si="0"/>
        <v>429280</v>
      </c>
      <c r="D9" s="11">
        <v>433642</v>
      </c>
      <c r="E9" s="10">
        <v>0.16880000000000001</v>
      </c>
      <c r="F9" s="10">
        <v>-4.53E-2</v>
      </c>
      <c r="G9" s="10">
        <v>0.49</v>
      </c>
      <c r="H9" s="10">
        <f>85/309</f>
        <v>0.27508090614886732</v>
      </c>
      <c r="I9" s="9"/>
    </row>
    <row r="10" spans="1:9" x14ac:dyDescent="0.35">
      <c r="A10" s="9" t="s">
        <v>20</v>
      </c>
      <c r="B10" s="10">
        <v>3.0966</v>
      </c>
      <c r="C10" s="11">
        <f t="shared" si="0"/>
        <v>309660</v>
      </c>
      <c r="D10" s="11">
        <v>409663.5</v>
      </c>
      <c r="E10" s="10">
        <v>0.13250000000000001</v>
      </c>
      <c r="F10" s="10">
        <v>-4.3299999999999998E-2</v>
      </c>
      <c r="G10" s="10">
        <v>0.56000000000000005</v>
      </c>
      <c r="H10" s="10">
        <f>35/170</f>
        <v>0.20588235294117646</v>
      </c>
      <c r="I10" s="9"/>
    </row>
    <row r="11" spans="1:9" x14ac:dyDescent="0.35">
      <c r="A11" s="9" t="s">
        <v>18</v>
      </c>
      <c r="B11" s="10">
        <v>2.7374999999999998</v>
      </c>
      <c r="C11" s="11">
        <f t="shared" si="0"/>
        <v>273750</v>
      </c>
      <c r="D11" s="11">
        <v>305011</v>
      </c>
      <c r="E11" s="10">
        <v>9.9099999999999994E-2</v>
      </c>
      <c r="F11" s="10">
        <v>-6.0299999999999999E-2</v>
      </c>
      <c r="G11" s="10">
        <v>0.61</v>
      </c>
      <c r="H11" s="10">
        <f>69/270</f>
        <v>0.25555555555555554</v>
      </c>
      <c r="I11" s="9"/>
    </row>
    <row r="12" spans="1:9" x14ac:dyDescent="0.35">
      <c r="A12" s="9" t="s">
        <v>37</v>
      </c>
      <c r="B12" s="10">
        <v>1.0995999999999999</v>
      </c>
      <c r="C12" s="11">
        <f t="shared" si="0"/>
        <v>109959.99999999999</v>
      </c>
      <c r="D12" s="11">
        <v>106475</v>
      </c>
      <c r="E12" s="10">
        <v>0.1144</v>
      </c>
      <c r="F12" s="10">
        <v>-4.2000000000000003E-2</v>
      </c>
      <c r="G12" s="10">
        <v>0.39</v>
      </c>
      <c r="H12" s="10">
        <f>114/281</f>
        <v>0.40569395017793597</v>
      </c>
      <c r="I12" s="9"/>
    </row>
    <row r="13" spans="1:9" x14ac:dyDescent="0.35">
      <c r="A13" s="9" t="s">
        <v>30</v>
      </c>
      <c r="B13" s="10">
        <v>1.0458000000000001</v>
      </c>
      <c r="C13" s="11">
        <f t="shared" si="0"/>
        <v>104580</v>
      </c>
      <c r="D13" s="11">
        <v>204582.75</v>
      </c>
      <c r="E13" s="10">
        <v>0.1636</v>
      </c>
      <c r="F13" s="10">
        <v>-8.3599999999999994E-2</v>
      </c>
      <c r="G13" s="10">
        <v>0.53</v>
      </c>
      <c r="H13" s="10">
        <f>72/273</f>
        <v>0.26373626373626374</v>
      </c>
      <c r="I13" s="9"/>
    </row>
    <row r="14" spans="1:9" x14ac:dyDescent="0.35">
      <c r="A14" s="9" t="s">
        <v>27</v>
      </c>
      <c r="B14" s="10">
        <v>0.99860000000000004</v>
      </c>
      <c r="C14" s="11">
        <f t="shared" si="0"/>
        <v>99860</v>
      </c>
      <c r="D14" s="11">
        <v>207241</v>
      </c>
      <c r="E14" s="10">
        <v>0.16089999999999999</v>
      </c>
      <c r="F14" s="10">
        <v>-0.14599999999999999</v>
      </c>
      <c r="G14" s="10">
        <v>0.62</v>
      </c>
      <c r="H14" s="10">
        <f>124/258</f>
        <v>0.48062015503875971</v>
      </c>
      <c r="I14" s="9"/>
    </row>
    <row r="15" spans="1:9" x14ac:dyDescent="0.35">
      <c r="A15" s="9" t="s">
        <v>31</v>
      </c>
      <c r="B15" s="10">
        <v>0.98660000000000003</v>
      </c>
      <c r="C15" s="11">
        <f t="shared" si="0"/>
        <v>98660</v>
      </c>
      <c r="D15" s="11">
        <v>98762</v>
      </c>
      <c r="E15" s="10">
        <v>8.0500000000000002E-2</v>
      </c>
      <c r="F15" s="10">
        <v>-1.3599999999999999E-2</v>
      </c>
      <c r="G15" s="10">
        <v>0.67</v>
      </c>
      <c r="H15" s="10">
        <f>22/180</f>
        <v>0.12222222222222222</v>
      </c>
      <c r="I15" s="9"/>
    </row>
    <row r="16" spans="1:9" x14ac:dyDescent="0.35">
      <c r="A16" s="9" t="s">
        <v>9</v>
      </c>
      <c r="B16" s="10">
        <v>0.43190000000000001</v>
      </c>
      <c r="C16" s="11">
        <f t="shared" si="0"/>
        <v>43190</v>
      </c>
      <c r="D16" s="11">
        <v>61985</v>
      </c>
      <c r="E16" s="10">
        <v>0.40039999999999998</v>
      </c>
      <c r="F16" s="10">
        <v>-0.123</v>
      </c>
      <c r="G16" s="10">
        <v>0.38</v>
      </c>
      <c r="H16" s="10">
        <f>122/309</f>
        <v>0.39482200647249188</v>
      </c>
      <c r="I16" s="9"/>
    </row>
    <row r="17" spans="1:9" x14ac:dyDescent="0.35">
      <c r="A17" s="9" t="s">
        <v>15</v>
      </c>
      <c r="B17" s="10">
        <v>0.29430000000000001</v>
      </c>
      <c r="C17" s="11">
        <f t="shared" si="0"/>
        <v>29430</v>
      </c>
      <c r="D17" s="11">
        <v>29485</v>
      </c>
      <c r="E17" s="10">
        <v>6.6000000000000003E-2</v>
      </c>
      <c r="F17" s="10">
        <v>-1.0500000000000001E-2</v>
      </c>
      <c r="G17" s="10">
        <v>0.28999999999999998</v>
      </c>
      <c r="H17" s="10">
        <f>22/229</f>
        <v>9.606986899563319E-2</v>
      </c>
      <c r="I17" s="9"/>
    </row>
    <row r="18" spans="1:9" x14ac:dyDescent="0.35">
      <c r="A18" s="9" t="s">
        <v>8</v>
      </c>
      <c r="B18" s="10">
        <v>9.7199999999999995E-2</v>
      </c>
      <c r="C18" s="11">
        <f t="shared" si="0"/>
        <v>9720</v>
      </c>
      <c r="D18" s="11">
        <v>9803</v>
      </c>
      <c r="E18" s="10">
        <v>4.5699999999999998E-2</v>
      </c>
      <c r="F18" s="10">
        <v>-9.5999999999999992E-3</v>
      </c>
      <c r="G18" s="10">
        <v>0.25</v>
      </c>
      <c r="H18" s="10">
        <f>20/178</f>
        <v>0.11235955056179775</v>
      </c>
      <c r="I18" s="9" t="s">
        <v>22</v>
      </c>
    </row>
    <row r="19" spans="1:9" x14ac:dyDescent="0.35">
      <c r="A19" s="9" t="s">
        <v>25</v>
      </c>
      <c r="B19" s="10">
        <v>6.2399999999999997E-2</v>
      </c>
      <c r="C19" s="11">
        <f t="shared" si="0"/>
        <v>6240</v>
      </c>
      <c r="D19" s="11">
        <v>6506</v>
      </c>
      <c r="E19" s="10">
        <v>5.7799999999999997E-2</v>
      </c>
      <c r="F19" s="10">
        <v>-2.6800000000000001E-2</v>
      </c>
      <c r="G19" s="10">
        <v>0.36</v>
      </c>
      <c r="H19" s="10">
        <f>44/187</f>
        <v>0.23529411764705882</v>
      </c>
      <c r="I19" s="9"/>
    </row>
    <row r="20" spans="1:9" x14ac:dyDescent="0.35">
      <c r="A20" s="9" t="s">
        <v>5</v>
      </c>
      <c r="B20" s="10">
        <v>-2.69E-2</v>
      </c>
      <c r="C20" s="11">
        <f t="shared" si="0"/>
        <v>-2690</v>
      </c>
      <c r="D20" s="11">
        <v>-10827.5</v>
      </c>
      <c r="E20" s="10">
        <v>2.1100000000000001E-2</v>
      </c>
      <c r="F20" s="10">
        <v>-0.93</v>
      </c>
      <c r="G20" s="10">
        <v>0.16</v>
      </c>
      <c r="H20" s="10">
        <f>40/189</f>
        <v>0.21164021164021163</v>
      </c>
      <c r="I20" s="9"/>
    </row>
    <row r="21" spans="1:9" x14ac:dyDescent="0.35">
      <c r="A21" s="9" t="s">
        <v>2</v>
      </c>
      <c r="B21" s="10">
        <v>-4.8099999999999997E-2</v>
      </c>
      <c r="C21" s="11">
        <f t="shared" si="0"/>
        <v>-4810</v>
      </c>
      <c r="D21" s="11">
        <v>-13739</v>
      </c>
      <c r="E21" s="10">
        <v>0</v>
      </c>
      <c r="F21" s="10">
        <v>-1.2200000000000001E-2</v>
      </c>
      <c r="G21" s="10">
        <v>0</v>
      </c>
      <c r="H21" s="10">
        <f>8/77</f>
        <v>0.1038961038961039</v>
      </c>
      <c r="I21" s="9"/>
    </row>
    <row r="22" spans="1:9" x14ac:dyDescent="0.35">
      <c r="A22" s="9" t="s">
        <v>12</v>
      </c>
      <c r="B22" s="10">
        <v>-7.3300000000000004E-2</v>
      </c>
      <c r="C22" s="11">
        <f t="shared" si="0"/>
        <v>-7330</v>
      </c>
      <c r="D22" s="11">
        <v>-7314</v>
      </c>
      <c r="E22" s="10">
        <v>0</v>
      </c>
      <c r="F22" s="10">
        <v>-1.26E-2</v>
      </c>
      <c r="G22" s="10">
        <v>0</v>
      </c>
      <c r="H22" s="10">
        <f>5/49</f>
        <v>0.10204081632653061</v>
      </c>
      <c r="I22" s="9"/>
    </row>
    <row r="23" spans="1:9" x14ac:dyDescent="0.35">
      <c r="A23" s="9" t="s">
        <v>3</v>
      </c>
      <c r="B23" s="10">
        <v>-0.1042</v>
      </c>
      <c r="C23" s="11">
        <f t="shared" si="0"/>
        <v>-10420</v>
      </c>
      <c r="D23" s="11">
        <v>-18225</v>
      </c>
      <c r="E23" s="10">
        <v>1.11E-2</v>
      </c>
      <c r="F23" s="10">
        <v>-1.5100000000000001E-2</v>
      </c>
      <c r="G23" s="10">
        <v>7.0000000000000007E-2</v>
      </c>
      <c r="H23" s="10">
        <f>23/122</f>
        <v>0.18852459016393441</v>
      </c>
      <c r="I23" s="9"/>
    </row>
    <row r="24" spans="1:9" x14ac:dyDescent="0.35">
      <c r="A24" s="9" t="s">
        <v>44</v>
      </c>
      <c r="B24" s="10">
        <v>-0.1411</v>
      </c>
      <c r="C24" s="11">
        <f t="shared" si="0"/>
        <v>-14110</v>
      </c>
      <c r="D24" s="11">
        <v>-13869</v>
      </c>
      <c r="E24" s="10">
        <v>7.4999999999999997E-3</v>
      </c>
      <c r="F24" s="10">
        <v>-1.9699999999999999E-2</v>
      </c>
      <c r="G24" s="10">
        <v>0.11</v>
      </c>
      <c r="H24" s="10">
        <f>6/111</f>
        <v>5.4054054054054057E-2</v>
      </c>
      <c r="I24" s="9"/>
    </row>
    <row r="25" spans="1:9" x14ac:dyDescent="0.35">
      <c r="A25" s="9" t="s">
        <v>10</v>
      </c>
      <c r="B25" s="10">
        <v>-0.2303</v>
      </c>
      <c r="C25" s="11">
        <f t="shared" si="0"/>
        <v>-23030</v>
      </c>
      <c r="D25" s="11">
        <v>-19725</v>
      </c>
      <c r="E25" s="10">
        <v>0.15659999999999999</v>
      </c>
      <c r="F25" s="10">
        <v>-2.2200000000000001E-2</v>
      </c>
      <c r="G25" s="10">
        <v>0.06</v>
      </c>
      <c r="H25" s="10">
        <f>24/39</f>
        <v>0.61538461538461542</v>
      </c>
      <c r="I25" s="9"/>
    </row>
    <row r="26" spans="1:9" x14ac:dyDescent="0.35">
      <c r="A26" s="9" t="s">
        <v>28</v>
      </c>
      <c r="B26" s="10">
        <v>-0.2324</v>
      </c>
      <c r="C26" s="11">
        <f t="shared" si="0"/>
        <v>-23240</v>
      </c>
      <c r="D26" s="11">
        <v>-23177</v>
      </c>
      <c r="E26" s="10">
        <v>1.06E-2</v>
      </c>
      <c r="F26" s="10">
        <v>-9.7000000000000003E-3</v>
      </c>
      <c r="G26" s="10">
        <v>0.03</v>
      </c>
      <c r="H26" s="10">
        <f>22/162</f>
        <v>0.13580246913580246</v>
      </c>
      <c r="I26" s="9"/>
    </row>
    <row r="27" spans="1:9" x14ac:dyDescent="0.35">
      <c r="A27" s="9" t="s">
        <v>26</v>
      </c>
      <c r="B27" s="10">
        <v>-0.2432</v>
      </c>
      <c r="C27" s="11">
        <f t="shared" si="0"/>
        <v>-24320</v>
      </c>
      <c r="D27" s="11">
        <v>-24196</v>
      </c>
      <c r="E27" s="10">
        <v>1.09E-2</v>
      </c>
      <c r="F27" s="10">
        <v>-1.7999999999999999E-2</v>
      </c>
      <c r="G27" s="10">
        <v>0.15</v>
      </c>
      <c r="H27" s="10">
        <f>12/134</f>
        <v>8.9552238805970144E-2</v>
      </c>
      <c r="I27" s="9"/>
    </row>
    <row r="28" spans="1:9" x14ac:dyDescent="0.35">
      <c r="A28" s="9" t="s">
        <v>7</v>
      </c>
      <c r="B28" s="10">
        <v>-0.26429999999999998</v>
      </c>
      <c r="C28" s="11">
        <f t="shared" si="0"/>
        <v>-26429.999999999996</v>
      </c>
      <c r="D28" s="11">
        <v>-26390</v>
      </c>
      <c r="E28" s="10">
        <v>0.34</v>
      </c>
      <c r="F28" s="10">
        <v>-1.9199999999999998E-2</v>
      </c>
      <c r="G28" s="10">
        <v>0.11</v>
      </c>
      <c r="H28" s="10">
        <f>7/129</f>
        <v>5.4263565891472867E-2</v>
      </c>
      <c r="I28" s="9"/>
    </row>
    <row r="29" spans="1:9" x14ac:dyDescent="0.35">
      <c r="A29" s="9" t="s">
        <v>43</v>
      </c>
      <c r="B29" s="10">
        <v>-0.32300000000000001</v>
      </c>
      <c r="C29" s="11">
        <f t="shared" si="0"/>
        <v>-32300</v>
      </c>
      <c r="D29" s="11">
        <v>-31696</v>
      </c>
      <c r="E29" s="10">
        <v>3.0000000000000001E-3</v>
      </c>
      <c r="F29" s="10">
        <v>-1.4500000000000001E-2</v>
      </c>
      <c r="G29" s="10">
        <v>7.0000000000000007E-2</v>
      </c>
      <c r="H29" s="10">
        <f>22/166</f>
        <v>0.13253012048192772</v>
      </c>
      <c r="I29" s="9"/>
    </row>
    <row r="30" spans="1:9" x14ac:dyDescent="0.35">
      <c r="A30" s="9" t="s">
        <v>6</v>
      </c>
      <c r="B30" s="10">
        <v>-0.35499999999999998</v>
      </c>
      <c r="C30" s="11">
        <f t="shared" si="0"/>
        <v>-35500</v>
      </c>
      <c r="D30" s="11">
        <v>-19762</v>
      </c>
      <c r="E30" s="10">
        <v>5.9200000000000003E-2</v>
      </c>
      <c r="F30" s="10">
        <v>-7.8E-2</v>
      </c>
      <c r="G30" s="10">
        <v>0.56000000000000005</v>
      </c>
      <c r="H30" s="10">
        <f>43/294</f>
        <v>0.14625850340136054</v>
      </c>
      <c r="I30" s="9"/>
    </row>
    <row r="31" spans="1:9" x14ac:dyDescent="0.35">
      <c r="A31" s="9" t="s">
        <v>34</v>
      </c>
      <c r="B31" s="10">
        <v>-0.378</v>
      </c>
      <c r="C31" s="11">
        <f t="shared" si="0"/>
        <v>-37800</v>
      </c>
      <c r="D31" s="11">
        <v>-37675</v>
      </c>
      <c r="E31" s="10">
        <v>1.5299999999999999E-2</v>
      </c>
      <c r="F31" s="10">
        <v>-1.47E-2</v>
      </c>
      <c r="G31" s="10">
        <v>0.08</v>
      </c>
      <c r="H31" s="10">
        <f>67/275</f>
        <v>0.24363636363636362</v>
      </c>
      <c r="I31" s="9"/>
    </row>
    <row r="32" spans="1:9" x14ac:dyDescent="0.35">
      <c r="A32" s="9" t="s">
        <v>1</v>
      </c>
      <c r="B32" s="10">
        <v>-0.3795</v>
      </c>
      <c r="C32" s="11">
        <f t="shared" si="0"/>
        <v>-37950</v>
      </c>
      <c r="D32" s="11">
        <v>-62280</v>
      </c>
      <c r="E32" s="10">
        <v>8.7599999999999997E-2</v>
      </c>
      <c r="F32" s="10">
        <v>-2.7E-2</v>
      </c>
      <c r="G32" s="10">
        <v>0.09</v>
      </c>
      <c r="H32" s="10">
        <f>74/300</f>
        <v>0.24666666666666667</v>
      </c>
      <c r="I32" s="9"/>
    </row>
    <row r="33" spans="1:9" x14ac:dyDescent="0.35">
      <c r="A33" s="9" t="s">
        <v>32</v>
      </c>
      <c r="B33" s="10">
        <v>-0.51129999999999998</v>
      </c>
      <c r="C33" s="11">
        <f t="shared" si="0"/>
        <v>-51130</v>
      </c>
      <c r="D33" s="11">
        <v>-50291</v>
      </c>
      <c r="E33" s="10">
        <v>3.6299999999999999E-2</v>
      </c>
      <c r="F33" s="10">
        <v>-2.1399999999999999E-2</v>
      </c>
      <c r="G33" s="10">
        <v>0.18</v>
      </c>
      <c r="H33" s="10">
        <f>74/273</f>
        <v>0.27106227106227104</v>
      </c>
      <c r="I33" s="9"/>
    </row>
    <row r="34" spans="1:9" x14ac:dyDescent="0.35">
      <c r="A34" s="9" t="s">
        <v>35</v>
      </c>
      <c r="B34" s="10">
        <v>-0.87929999999999997</v>
      </c>
      <c r="C34" s="11">
        <f t="shared" si="0"/>
        <v>-87930</v>
      </c>
      <c r="D34" s="11">
        <v>-84050</v>
      </c>
      <c r="E34" s="10">
        <v>6.4899999999999999E-2</v>
      </c>
      <c r="F34" s="10">
        <v>-8.2900000000000001E-2</v>
      </c>
      <c r="G34" s="10">
        <v>0.27</v>
      </c>
      <c r="H34" s="10">
        <f>85/338</f>
        <v>0.25147928994082841</v>
      </c>
      <c r="I34" s="9"/>
    </row>
    <row r="35" spans="1:9" x14ac:dyDescent="0.35">
      <c r="A35" s="9" t="s">
        <v>14</v>
      </c>
      <c r="B35" s="10">
        <v>-0.89890000000000003</v>
      </c>
      <c r="C35" s="11">
        <f t="shared" si="0"/>
        <v>-89890</v>
      </c>
      <c r="D35" s="11">
        <v>-88890</v>
      </c>
      <c r="E35" s="10">
        <v>1.2243999999999999</v>
      </c>
      <c r="F35" s="10">
        <v>-8.5699999999999998E-2</v>
      </c>
      <c r="G35" s="10">
        <v>0.09</v>
      </c>
      <c r="H35" s="10">
        <f>106/296</f>
        <v>0.35810810810810811</v>
      </c>
      <c r="I35" s="9"/>
    </row>
    <row r="36" spans="1:9" x14ac:dyDescent="0.35">
      <c r="A36" s="9" t="s">
        <v>36</v>
      </c>
      <c r="B36" s="10">
        <v>-0.9</v>
      </c>
      <c r="C36" s="11">
        <f t="shared" si="0"/>
        <v>-90000</v>
      </c>
      <c r="D36" s="11">
        <v>-89640</v>
      </c>
      <c r="E36" s="10">
        <v>5.6599999999999998E-2</v>
      </c>
      <c r="F36" s="10">
        <v>-5.8500000000000003E-2</v>
      </c>
      <c r="G36" s="10">
        <v>0.16</v>
      </c>
      <c r="H36" s="10">
        <f>223/338</f>
        <v>0.65976331360946749</v>
      </c>
      <c r="I36" s="9"/>
    </row>
    <row r="37" spans="1:9" x14ac:dyDescent="0.35">
      <c r="A37" s="9" t="s">
        <v>13</v>
      </c>
      <c r="B37" s="10">
        <v>-0.90239999999999998</v>
      </c>
      <c r="C37" s="11">
        <f t="shared" si="0"/>
        <v>-90240</v>
      </c>
      <c r="D37" s="5">
        <v>-88221</v>
      </c>
      <c r="E37" s="10">
        <v>0.2238</v>
      </c>
      <c r="F37" s="10">
        <v>-8.5699999999999998E-2</v>
      </c>
      <c r="G37" s="10">
        <v>0.13</v>
      </c>
      <c r="H37" s="10">
        <f>101/245</f>
        <v>0.41224489795918368</v>
      </c>
      <c r="I37" s="9" t="s">
        <v>22</v>
      </c>
    </row>
    <row r="38" spans="1:9" x14ac:dyDescent="0.35">
      <c r="A38" s="9"/>
      <c r="B38" s="10"/>
      <c r="C38" s="10"/>
      <c r="D38" s="11"/>
      <c r="E38" s="10"/>
      <c r="F38" s="10"/>
      <c r="G38" s="10"/>
      <c r="H38" s="10"/>
      <c r="I38" s="9"/>
    </row>
    <row r="39" spans="1:9" x14ac:dyDescent="0.35">
      <c r="A39" s="9"/>
      <c r="B39" s="10"/>
      <c r="C39" s="12" t="s">
        <v>46</v>
      </c>
      <c r="D39" s="11">
        <f>SUM(D2:D37)</f>
        <v>111888990.75</v>
      </c>
      <c r="E39" s="10"/>
      <c r="F39" s="10"/>
      <c r="G39" s="10"/>
      <c r="H39" s="10"/>
      <c r="I39" s="9"/>
    </row>
  </sheetData>
  <conditionalFormatting sqref="D2:D34">
    <cfRule type="cellIs" dxfId="15" priority="5" operator="lessThan">
      <formula>0</formula>
    </cfRule>
    <cfRule type="cellIs" dxfId="14" priority="6" operator="greaterThan">
      <formula>0</formula>
    </cfRule>
  </conditionalFormatting>
  <conditionalFormatting sqref="D35:D37">
    <cfRule type="cellIs" dxfId="13" priority="3" operator="lessThan">
      <formula>0</formula>
    </cfRule>
    <cfRule type="cellIs" dxfId="12" priority="4" operator="greaterThan">
      <formula>0</formula>
    </cfRule>
  </conditionalFormatting>
  <conditionalFormatting sqref="D39">
    <cfRule type="cellIs" dxfId="11" priority="1" operator="lessThan">
      <formula>0</formula>
    </cfRule>
    <cfRule type="cellIs" dxfId="10" priority="2" operator="greaterThan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TekAdmin</dc:creator>
  <cp:lastModifiedBy>TekAdmin</cp:lastModifiedBy>
  <dcterms:created xsi:type="dcterms:W3CDTF">2021-05-31T23:15:48Z</dcterms:created>
  <dcterms:modified xsi:type="dcterms:W3CDTF">2021-06-02T20:02:10Z</dcterms:modified>
</cp:coreProperties>
</file>