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reyza_rahmatsyah_binus_ac_id/Documents/Sem.6/Time Series/AOL/"/>
    </mc:Choice>
  </mc:AlternateContent>
  <xr:revisionPtr revIDLastSave="1712" documentId="11_F25DC773A252ABDACC10480D219E7DE45ADE58F3" xr6:coauthVersionLast="47" xr6:coauthVersionMax="47" xr10:uidLastSave="{FDC0DDD8-03B3-4B6E-B058-DA7BA997FC33}"/>
  <bookViews>
    <workbookView xWindow="-120" yWindow="-120" windowWidth="29040" windowHeight="15720" firstSheet="3" activeTab="3" xr2:uid="{00000000-000D-0000-FFFF-FFFF00000000}"/>
  </bookViews>
  <sheets>
    <sheet name="Predict May 2024" sheetId="3" r:id="rId1"/>
    <sheet name="Trend Data Only" sheetId="4" r:id="rId2"/>
    <sheet name="Seasonal" sheetId="5" r:id="rId3"/>
    <sheet name="Seasonal - Train Test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6" l="1"/>
  <c r="M52" i="6" a="1"/>
  <c r="M52" i="6" s="1"/>
  <c r="G63" i="6" a="1"/>
  <c r="G63" i="6" s="1"/>
  <c r="G52" i="6" a="1"/>
  <c r="G52" i="6" s="1"/>
  <c r="M64" i="6"/>
  <c r="M53" i="6"/>
  <c r="K51" i="6"/>
  <c r="K52" i="6"/>
  <c r="K53" i="6"/>
  <c r="K54" i="6"/>
  <c r="Q40" i="6"/>
  <c r="Q39" i="6"/>
  <c r="Q38" i="6"/>
  <c r="Q37" i="6"/>
  <c r="K50" i="6"/>
  <c r="L16" i="6"/>
  <c r="F15" i="6"/>
  <c r="G55" i="6" a="1"/>
  <c r="G55" i="6" s="1"/>
  <c r="G66" i="6" a="1"/>
  <c r="G66" i="6" s="1"/>
  <c r="G65" i="6"/>
  <c r="G64" i="6"/>
  <c r="G43" i="6"/>
  <c r="G44" i="6"/>
  <c r="G45" i="6"/>
  <c r="G46" i="6"/>
  <c r="G47" i="6"/>
  <c r="G48" i="6"/>
  <c r="G49" i="6"/>
  <c r="G50" i="6"/>
  <c r="G42" i="6"/>
  <c r="G53" i="6"/>
  <c r="F43" i="6"/>
  <c r="F44" i="6"/>
  <c r="F45" i="6"/>
  <c r="F46" i="6"/>
  <c r="F47" i="6"/>
  <c r="F48" i="6"/>
  <c r="F49" i="6"/>
  <c r="F50" i="6"/>
  <c r="F42" i="6"/>
  <c r="E42" i="6"/>
  <c r="Q29" i="6" l="1"/>
  <c r="Q30" i="6"/>
  <c r="Q31" i="6"/>
  <c r="Q32" i="6"/>
  <c r="Q33" i="6"/>
  <c r="Q34" i="6"/>
  <c r="Q35" i="6"/>
  <c r="Q36" i="6"/>
  <c r="Q28" i="6"/>
  <c r="E43" i="6" l="1"/>
  <c r="E44" i="6"/>
  <c r="E45" i="6"/>
  <c r="E46" i="6"/>
  <c r="E47" i="6"/>
  <c r="E48" i="6"/>
  <c r="E49" i="6"/>
  <c r="E50" i="6"/>
  <c r="E15" i="6"/>
  <c r="F41" i="6"/>
  <c r="G41" i="6" s="1"/>
  <c r="E41" i="6"/>
  <c r="F40" i="6"/>
  <c r="G40" i="6" s="1"/>
  <c r="E40" i="6"/>
  <c r="E39" i="6"/>
  <c r="F39" i="6" s="1"/>
  <c r="G39" i="6" s="1"/>
  <c r="E38" i="6"/>
  <c r="F38" i="6" s="1"/>
  <c r="G38" i="6" s="1"/>
  <c r="F37" i="6"/>
  <c r="G37" i="6" s="1"/>
  <c r="E37" i="6"/>
  <c r="F36" i="6"/>
  <c r="G36" i="6" s="1"/>
  <c r="E36" i="6"/>
  <c r="E35" i="6"/>
  <c r="F35" i="6" s="1"/>
  <c r="G35" i="6" s="1"/>
  <c r="E34" i="6"/>
  <c r="F34" i="6" s="1"/>
  <c r="G34" i="6" s="1"/>
  <c r="F33" i="6"/>
  <c r="G33" i="6" s="1"/>
  <c r="E33" i="6"/>
  <c r="F32" i="6"/>
  <c r="G32" i="6" s="1"/>
  <c r="E32" i="6"/>
  <c r="E31" i="6"/>
  <c r="F31" i="6" s="1"/>
  <c r="G31" i="6" s="1"/>
  <c r="E30" i="6"/>
  <c r="F30" i="6" s="1"/>
  <c r="G30" i="6" s="1"/>
  <c r="F29" i="6"/>
  <c r="G29" i="6" s="1"/>
  <c r="E29" i="6"/>
  <c r="F28" i="6"/>
  <c r="G28" i="6" s="1"/>
  <c r="E28" i="6"/>
  <c r="E27" i="6"/>
  <c r="F27" i="6" s="1"/>
  <c r="G27" i="6" s="1"/>
  <c r="E26" i="6"/>
  <c r="F26" i="6" s="1"/>
  <c r="G26" i="6" s="1"/>
  <c r="F25" i="6"/>
  <c r="G25" i="6" s="1"/>
  <c r="E25" i="6"/>
  <c r="F24" i="6"/>
  <c r="G24" i="6" s="1"/>
  <c r="E24" i="6"/>
  <c r="E23" i="6"/>
  <c r="F23" i="6" s="1"/>
  <c r="G23" i="6" s="1"/>
  <c r="E22" i="6"/>
  <c r="F22" i="6" s="1"/>
  <c r="G22" i="6" s="1"/>
  <c r="F21" i="6"/>
  <c r="G21" i="6" s="1"/>
  <c r="E21" i="6"/>
  <c r="F20" i="6"/>
  <c r="G20" i="6" s="1"/>
  <c r="E20" i="6"/>
  <c r="E19" i="6"/>
  <c r="F19" i="6" s="1"/>
  <c r="G19" i="6" s="1"/>
  <c r="E18" i="6"/>
  <c r="F18" i="6" s="1"/>
  <c r="G18" i="6" s="1"/>
  <c r="F17" i="6"/>
  <c r="G17" i="6" s="1"/>
  <c r="E17" i="6"/>
  <c r="F16" i="6"/>
  <c r="G16" i="6" s="1"/>
  <c r="E16" i="6"/>
  <c r="G15" i="6"/>
  <c r="J14" i="6"/>
  <c r="J13" i="6"/>
  <c r="J12" i="6"/>
  <c r="J11" i="6"/>
  <c r="J10" i="6"/>
  <c r="J9" i="6"/>
  <c r="J8" i="6"/>
  <c r="J7" i="6"/>
  <c r="J6" i="6"/>
  <c r="J5" i="6"/>
  <c r="J4" i="6"/>
  <c r="J3" i="6"/>
  <c r="H15" i="6" s="1"/>
  <c r="G54" i="5"/>
  <c r="G53" i="5"/>
  <c r="M16" i="5"/>
  <c r="L16" i="5"/>
  <c r="K16" i="5"/>
  <c r="H16" i="5"/>
  <c r="J16" i="5" s="1"/>
  <c r="J15" i="5"/>
  <c r="I15" i="5"/>
  <c r="H15" i="5"/>
  <c r="J3" i="5"/>
  <c r="J4" i="5"/>
  <c r="J5" i="5"/>
  <c r="J6" i="5"/>
  <c r="J7" i="5"/>
  <c r="J8" i="5"/>
  <c r="J9" i="5"/>
  <c r="J10" i="5"/>
  <c r="J11" i="5"/>
  <c r="J12" i="5"/>
  <c r="J13" i="5"/>
  <c r="J14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15" i="5"/>
  <c r="I15" i="6" l="1"/>
  <c r="K16" i="6" s="1"/>
  <c r="M16" i="6" s="1"/>
  <c r="J15" i="6"/>
  <c r="G54" i="6"/>
  <c r="I16" i="5"/>
  <c r="H17" i="5" s="1"/>
  <c r="H16" i="6" l="1"/>
  <c r="I17" i="5"/>
  <c r="K18" i="5" s="1"/>
  <c r="L18" i="5" s="1"/>
  <c r="M18" i="5" s="1"/>
  <c r="J17" i="5"/>
  <c r="K17" i="5"/>
  <c r="L17" i="5" s="1"/>
  <c r="M17" i="5" s="1"/>
  <c r="J16" i="6" l="1"/>
  <c r="I16" i="6"/>
  <c r="K17" i="6" s="1"/>
  <c r="L17" i="6" s="1"/>
  <c r="H18" i="5"/>
  <c r="I18" i="5" s="1"/>
  <c r="H19" i="5" s="1"/>
  <c r="J19" i="5" s="1"/>
  <c r="M17" i="6" l="1"/>
  <c r="H17" i="6"/>
  <c r="J18" i="5"/>
  <c r="I19" i="5"/>
  <c r="K19" i="5"/>
  <c r="L19" i="5" s="1"/>
  <c r="M19" i="5" s="1"/>
  <c r="J17" i="6" l="1"/>
  <c r="I17" i="6"/>
  <c r="K18" i="6" s="1"/>
  <c r="L18" i="6" s="1"/>
  <c r="K20" i="5"/>
  <c r="L20" i="5" s="1"/>
  <c r="M20" i="5" s="1"/>
  <c r="H20" i="5"/>
  <c r="M18" i="6" l="1"/>
  <c r="H18" i="6"/>
  <c r="I20" i="5"/>
  <c r="K21" i="5" s="1"/>
  <c r="L21" i="5" s="1"/>
  <c r="M21" i="5" s="1"/>
  <c r="J20" i="5"/>
  <c r="I18" i="6" l="1"/>
  <c r="K19" i="6" s="1"/>
  <c r="L19" i="6" s="1"/>
  <c r="J18" i="6"/>
  <c r="H21" i="5"/>
  <c r="I21" i="5" s="1"/>
  <c r="K22" i="5" s="1"/>
  <c r="L22" i="5" s="1"/>
  <c r="M22" i="5" s="1"/>
  <c r="J21" i="5"/>
  <c r="M19" i="6" l="1"/>
  <c r="H19" i="6"/>
  <c r="I19" i="6" s="1"/>
  <c r="H20" i="6" s="1"/>
  <c r="H22" i="5"/>
  <c r="J22" i="5" s="1"/>
  <c r="I22" i="5"/>
  <c r="J19" i="6" l="1"/>
  <c r="J20" i="6"/>
  <c r="I20" i="6"/>
  <c r="K21" i="6" s="1"/>
  <c r="L21" i="6" s="1"/>
  <c r="M21" i="6" s="1"/>
  <c r="K20" i="6"/>
  <c r="L20" i="6" s="1"/>
  <c r="H23" i="5"/>
  <c r="K23" i="5"/>
  <c r="L23" i="5" s="1"/>
  <c r="M23" i="5" s="1"/>
  <c r="M20" i="6" l="1"/>
  <c r="H21" i="6"/>
  <c r="J21" i="6" s="1"/>
  <c r="J23" i="5"/>
  <c r="I23" i="5"/>
  <c r="K24" i="5" s="1"/>
  <c r="L24" i="5" s="1"/>
  <c r="M24" i="5" s="1"/>
  <c r="H24" i="5"/>
  <c r="I21" i="6" l="1"/>
  <c r="K22" i="6" s="1"/>
  <c r="L22" i="6" s="1"/>
  <c r="J24" i="5"/>
  <c r="I24" i="5"/>
  <c r="H25" i="5" s="1"/>
  <c r="M22" i="6" l="1"/>
  <c r="H22" i="6"/>
  <c r="I22" i="6" s="1"/>
  <c r="K23" i="6" s="1"/>
  <c r="L23" i="6" s="1"/>
  <c r="M23" i="6" s="1"/>
  <c r="I25" i="5"/>
  <c r="K26" i="5" s="1"/>
  <c r="L26" i="5" s="1"/>
  <c r="M26" i="5" s="1"/>
  <c r="J25" i="5"/>
  <c r="H26" i="5"/>
  <c r="K25" i="5"/>
  <c r="L25" i="5" s="1"/>
  <c r="M25" i="5" s="1"/>
  <c r="J22" i="6" l="1"/>
  <c r="H23" i="6"/>
  <c r="J23" i="6" s="1"/>
  <c r="I26" i="5"/>
  <c r="J26" i="5"/>
  <c r="I23" i="6" l="1"/>
  <c r="H24" i="6" s="1"/>
  <c r="J24" i="6" s="1"/>
  <c r="H27" i="5"/>
  <c r="K27" i="5"/>
  <c r="L27" i="5" s="1"/>
  <c r="M27" i="5" s="1"/>
  <c r="K24" i="6" l="1"/>
  <c r="L24" i="6" s="1"/>
  <c r="M24" i="6" s="1"/>
  <c r="I24" i="6"/>
  <c r="K25" i="6" s="1"/>
  <c r="L25" i="6" s="1"/>
  <c r="M25" i="6" s="1"/>
  <c r="H25" i="6"/>
  <c r="J27" i="5"/>
  <c r="I27" i="5"/>
  <c r="H28" i="5" s="1"/>
  <c r="J25" i="6" l="1"/>
  <c r="I25" i="6"/>
  <c r="K26" i="6" s="1"/>
  <c r="L26" i="6" s="1"/>
  <c r="M26" i="6" s="1"/>
  <c r="I28" i="5"/>
  <c r="H29" i="5" s="1"/>
  <c r="J28" i="5"/>
  <c r="K28" i="5"/>
  <c r="L28" i="5" s="1"/>
  <c r="M28" i="5" s="1"/>
  <c r="H26" i="6" l="1"/>
  <c r="K29" i="5"/>
  <c r="L29" i="5" s="1"/>
  <c r="M29" i="5" s="1"/>
  <c r="J29" i="5"/>
  <c r="I29" i="5"/>
  <c r="K30" i="5" s="1"/>
  <c r="L30" i="5" s="1"/>
  <c r="M30" i="5" s="1"/>
  <c r="H30" i="5"/>
  <c r="I26" i="6" l="1"/>
  <c r="K27" i="6" s="1"/>
  <c r="L27" i="6" s="1"/>
  <c r="M27" i="6" s="1"/>
  <c r="J26" i="6"/>
  <c r="J30" i="5"/>
  <c r="I30" i="5"/>
  <c r="H31" i="5" s="1"/>
  <c r="K31" i="5"/>
  <c r="L31" i="5" s="1"/>
  <c r="M31" i="5" s="1"/>
  <c r="H27" i="6" l="1"/>
  <c r="J27" i="6" s="1"/>
  <c r="J31" i="5"/>
  <c r="I31" i="5"/>
  <c r="K32" i="5" s="1"/>
  <c r="L32" i="5" s="1"/>
  <c r="M32" i="5" s="1"/>
  <c r="I27" i="6" l="1"/>
  <c r="H28" i="6" s="1"/>
  <c r="J28" i="6" s="1"/>
  <c r="H32" i="5"/>
  <c r="K28" i="6" l="1"/>
  <c r="L28" i="6" s="1"/>
  <c r="M28" i="6" s="1"/>
  <c r="I28" i="6"/>
  <c r="K29" i="6" s="1"/>
  <c r="L29" i="6" s="1"/>
  <c r="M29" i="6" s="1"/>
  <c r="H29" i="6"/>
  <c r="I32" i="5"/>
  <c r="H33" i="5" s="1"/>
  <c r="J32" i="5"/>
  <c r="J29" i="6" l="1"/>
  <c r="I29" i="6"/>
  <c r="K30" i="6" s="1"/>
  <c r="L30" i="6" s="1"/>
  <c r="M30" i="6" s="1"/>
  <c r="K33" i="5"/>
  <c r="L33" i="5" s="1"/>
  <c r="M33" i="5" s="1"/>
  <c r="J33" i="5"/>
  <c r="I33" i="5"/>
  <c r="H34" i="5" s="1"/>
  <c r="H30" i="6" l="1"/>
  <c r="J30" i="6" s="1"/>
  <c r="K34" i="5"/>
  <c r="L34" i="5" s="1"/>
  <c r="M34" i="5" s="1"/>
  <c r="I34" i="5"/>
  <c r="H35" i="5" s="1"/>
  <c r="J34" i="5"/>
  <c r="I30" i="6" l="1"/>
  <c r="K31" i="6" s="1"/>
  <c r="L31" i="6" s="1"/>
  <c r="M31" i="6" s="1"/>
  <c r="K35" i="5"/>
  <c r="L35" i="5" s="1"/>
  <c r="M35" i="5" s="1"/>
  <c r="J35" i="5"/>
  <c r="I35" i="5"/>
  <c r="K36" i="5" s="1"/>
  <c r="L36" i="5" s="1"/>
  <c r="M36" i="5" s="1"/>
  <c r="H31" i="6" l="1"/>
  <c r="J31" i="6" s="1"/>
  <c r="H36" i="5"/>
  <c r="I31" i="6" l="1"/>
  <c r="K32" i="6" s="1"/>
  <c r="L32" i="6" s="1"/>
  <c r="M32" i="6" s="1"/>
  <c r="I36" i="5"/>
  <c r="H37" i="5" s="1"/>
  <c r="J36" i="5"/>
  <c r="H32" i="6" l="1"/>
  <c r="J32" i="6" s="1"/>
  <c r="K37" i="5"/>
  <c r="L37" i="5" s="1"/>
  <c r="M37" i="5" s="1"/>
  <c r="J37" i="5"/>
  <c r="I37" i="5"/>
  <c r="K38" i="5" s="1"/>
  <c r="L38" i="5" s="1"/>
  <c r="M38" i="5" s="1"/>
  <c r="I32" i="6" l="1"/>
  <c r="K33" i="6" s="1"/>
  <c r="L33" i="6" s="1"/>
  <c r="M33" i="6" s="1"/>
  <c r="H38" i="5"/>
  <c r="H33" i="6" l="1"/>
  <c r="J33" i="6" s="1"/>
  <c r="J38" i="5"/>
  <c r="I38" i="5"/>
  <c r="K39" i="5" s="1"/>
  <c r="L39" i="5" s="1"/>
  <c r="M39" i="5" s="1"/>
  <c r="I33" i="6" l="1"/>
  <c r="K34" i="6" s="1"/>
  <c r="L34" i="6" s="1"/>
  <c r="M34" i="6" s="1"/>
  <c r="H39" i="5"/>
  <c r="H34" i="6" l="1"/>
  <c r="I34" i="6" s="1"/>
  <c r="H35" i="6" s="1"/>
  <c r="J35" i="6" s="1"/>
  <c r="I39" i="5"/>
  <c r="H40" i="5" s="1"/>
  <c r="J39" i="5"/>
  <c r="I35" i="6" l="1"/>
  <c r="H36" i="6" s="1"/>
  <c r="J36" i="6" s="1"/>
  <c r="J34" i="6"/>
  <c r="K35" i="6"/>
  <c r="L35" i="6" s="1"/>
  <c r="M35" i="6" s="1"/>
  <c r="I36" i="6"/>
  <c r="K37" i="6" s="1"/>
  <c r="L37" i="6" s="1"/>
  <c r="M37" i="6" s="1"/>
  <c r="K40" i="5"/>
  <c r="L40" i="5" s="1"/>
  <c r="M40" i="5" s="1"/>
  <c r="J40" i="5"/>
  <c r="I40" i="5"/>
  <c r="H41" i="5" s="1"/>
  <c r="K36" i="6" l="1"/>
  <c r="L36" i="6" s="1"/>
  <c r="M36" i="6" s="1"/>
  <c r="H37" i="6"/>
  <c r="K41" i="5"/>
  <c r="L41" i="5" s="1"/>
  <c r="M41" i="5" s="1"/>
  <c r="J41" i="5"/>
  <c r="I41" i="5"/>
  <c r="K42" i="5" s="1"/>
  <c r="L42" i="5" s="1"/>
  <c r="M42" i="5" s="1"/>
  <c r="J37" i="6" l="1"/>
  <c r="I37" i="6"/>
  <c r="K38" i="6" s="1"/>
  <c r="L38" i="6" s="1"/>
  <c r="M38" i="6" s="1"/>
  <c r="H42" i="5"/>
  <c r="H38" i="6" l="1"/>
  <c r="I42" i="5"/>
  <c r="H43" i="5" s="1"/>
  <c r="K43" i="5"/>
  <c r="L43" i="5" s="1"/>
  <c r="M43" i="5" s="1"/>
  <c r="J42" i="5"/>
  <c r="I38" i="6" l="1"/>
  <c r="K39" i="6" s="1"/>
  <c r="L39" i="6" s="1"/>
  <c r="M39" i="6" s="1"/>
  <c r="J38" i="6"/>
  <c r="J43" i="5"/>
  <c r="I43" i="5"/>
  <c r="H44" i="5" s="1"/>
  <c r="K44" i="5"/>
  <c r="L44" i="5" s="1"/>
  <c r="M44" i="5" s="1"/>
  <c r="H39" i="6" l="1"/>
  <c r="J39" i="6" s="1"/>
  <c r="J44" i="5"/>
  <c r="I44" i="5"/>
  <c r="H45" i="5" s="1"/>
  <c r="K45" i="5"/>
  <c r="L45" i="5" s="1"/>
  <c r="M45" i="5" s="1"/>
  <c r="I39" i="6" l="1"/>
  <c r="H40" i="6" s="1"/>
  <c r="J40" i="6" s="1"/>
  <c r="J45" i="5"/>
  <c r="I45" i="5"/>
  <c r="H46" i="5" s="1"/>
  <c r="K40" i="6" l="1"/>
  <c r="L40" i="6" s="1"/>
  <c r="M40" i="6" s="1"/>
  <c r="I40" i="6"/>
  <c r="K41" i="6" s="1"/>
  <c r="L41" i="6" s="1"/>
  <c r="K46" i="5"/>
  <c r="L46" i="5" s="1"/>
  <c r="M46" i="5" s="1"/>
  <c r="J46" i="5"/>
  <c r="I46" i="5"/>
  <c r="H47" i="5" s="1"/>
  <c r="H41" i="6" l="1"/>
  <c r="J41" i="6" s="1"/>
  <c r="M41" i="6"/>
  <c r="M54" i="6" s="1"/>
  <c r="M55" i="6" a="1"/>
  <c r="M55" i="6" s="1"/>
  <c r="I41" i="6"/>
  <c r="K42" i="6" s="1"/>
  <c r="L42" i="6" s="1"/>
  <c r="K47" i="5"/>
  <c r="L47" i="5" s="1"/>
  <c r="M47" i="5" s="1"/>
  <c r="J47" i="5"/>
  <c r="I47" i="5"/>
  <c r="H48" i="5" s="1"/>
  <c r="K44" i="6" l="1"/>
  <c r="L44" i="6" s="1"/>
  <c r="M44" i="6" s="1"/>
  <c r="K43" i="6"/>
  <c r="L43" i="6" s="1"/>
  <c r="K49" i="6"/>
  <c r="L49" i="6" s="1"/>
  <c r="M49" i="6" s="1"/>
  <c r="K47" i="6"/>
  <c r="L47" i="6" s="1"/>
  <c r="M47" i="6" s="1"/>
  <c r="K48" i="6"/>
  <c r="L48" i="6" s="1"/>
  <c r="M48" i="6" s="1"/>
  <c r="K46" i="6"/>
  <c r="L46" i="6" s="1"/>
  <c r="M46" i="6" s="1"/>
  <c r="K45" i="6"/>
  <c r="L45" i="6" s="1"/>
  <c r="M45" i="6" s="1"/>
  <c r="L50" i="6"/>
  <c r="M50" i="6" s="1"/>
  <c r="K48" i="5"/>
  <c r="L48" i="5" s="1"/>
  <c r="M48" i="5" s="1"/>
  <c r="J48" i="5"/>
  <c r="I48" i="5"/>
  <c r="H49" i="5" s="1"/>
  <c r="M43" i="6" l="1"/>
  <c r="M63" i="6" a="1"/>
  <c r="M63" i="6" s="1"/>
  <c r="M66" i="6" a="1"/>
  <c r="M66" i="6" s="1"/>
  <c r="M65" i="6"/>
  <c r="K49" i="5"/>
  <c r="L49" i="5" s="1"/>
  <c r="M49" i="5" s="1"/>
  <c r="I49" i="5"/>
  <c r="H50" i="5" s="1"/>
  <c r="J49" i="5"/>
  <c r="K50" i="5" l="1"/>
  <c r="L50" i="5" s="1"/>
  <c r="M50" i="5" s="1"/>
  <c r="M53" i="5" s="1"/>
  <c r="M54" i="5" s="1"/>
  <c r="I50" i="5"/>
  <c r="J50" i="5"/>
  <c r="AF54" i="4" l="1"/>
  <c r="AF53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7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6" i="4"/>
  <c r="R13" i="4"/>
  <c r="X7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6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8" i="4"/>
  <c r="AA7" i="4"/>
  <c r="AA6" i="4"/>
  <c r="U7" i="4"/>
  <c r="V9" i="4" s="1"/>
  <c r="AA5" i="4"/>
  <c r="AA4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W7" i="4"/>
  <c r="Y8" i="4" s="1"/>
  <c r="Z8" i="4" s="1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V8" i="4"/>
  <c r="W8" i="4" s="1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7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8" i="4"/>
  <c r="U6" i="4"/>
  <c r="U5" i="4"/>
  <c r="U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13" i="4"/>
  <c r="S14" i="4"/>
  <c r="T14" i="4" s="1"/>
  <c r="T53" i="4" s="1"/>
  <c r="T54" i="4" s="1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M16" i="4"/>
  <c r="S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12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13" i="4"/>
  <c r="P12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13" i="4"/>
  <c r="O12" i="4"/>
  <c r="O11" i="4"/>
  <c r="O10" i="4"/>
  <c r="O9" i="4"/>
  <c r="O8" i="4"/>
  <c r="O7" i="4"/>
  <c r="O6" i="4"/>
  <c r="O5" i="4"/>
  <c r="O4" i="4"/>
  <c r="I4" i="4"/>
  <c r="N54" i="4"/>
  <c r="N53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W9" i="4" l="1"/>
  <c r="X9" i="4"/>
  <c r="X8" i="4"/>
  <c r="Y9" i="4" s="1"/>
  <c r="Z9" i="4" s="1"/>
  <c r="V10" i="4"/>
  <c r="W10" i="4" l="1"/>
  <c r="X10" i="4"/>
  <c r="Y10" i="4"/>
  <c r="Z10" i="4" s="1"/>
  <c r="Y11" i="4" l="1"/>
  <c r="Z11" i="4" s="1"/>
  <c r="Z53" i="4" s="1"/>
  <c r="Z54" i="4" s="1"/>
  <c r="J15" i="4" l="1"/>
  <c r="L15" i="4" s="1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16" i="4"/>
  <c r="K15" i="4" l="1"/>
  <c r="J17" i="4" l="1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16" i="4"/>
  <c r="I18" i="4"/>
  <c r="I17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16" i="4"/>
  <c r="I15" i="4"/>
  <c r="I14" i="4"/>
  <c r="I13" i="4"/>
  <c r="I12" i="4"/>
  <c r="I11" i="4"/>
  <c r="I10" i="4"/>
  <c r="I9" i="4"/>
  <c r="I8" i="4"/>
  <c r="I7" i="4"/>
  <c r="I6" i="4"/>
  <c r="I5" i="4"/>
  <c r="H54" i="4"/>
  <c r="F54" i="4"/>
  <c r="H53" i="4"/>
  <c r="F53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G5" i="4"/>
  <c r="E5" i="4"/>
  <c r="D3" i="3" l="1"/>
  <c r="I2" i="3"/>
  <c r="E53" i="3"/>
  <c r="E5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4" i="3"/>
  <c r="J2" i="3" l="1"/>
  <c r="I3" i="3" s="1"/>
  <c r="J3" i="3" l="1"/>
  <c r="K4" i="3" s="1"/>
  <c r="L4" i="3" s="1"/>
  <c r="K3" i="3"/>
  <c r="L3" i="3" s="1"/>
  <c r="I4" i="3" l="1"/>
  <c r="J4" i="3" l="1"/>
  <c r="I5" i="3" s="1"/>
  <c r="K5" i="3" l="1"/>
  <c r="L5" i="3" s="1"/>
  <c r="J5" i="3"/>
  <c r="K6" i="3" s="1"/>
  <c r="L6" i="3" s="1"/>
  <c r="I6" i="3"/>
  <c r="J6" i="3" l="1"/>
  <c r="K7" i="3" s="1"/>
  <c r="L7" i="3" s="1"/>
  <c r="I7" i="3" l="1"/>
  <c r="J7" i="3" l="1"/>
  <c r="I8" i="3" s="1"/>
  <c r="J8" i="3" l="1"/>
  <c r="I9" i="3" s="1"/>
  <c r="K8" i="3"/>
  <c r="L8" i="3" s="1"/>
  <c r="J9" i="3" l="1"/>
  <c r="K10" i="3" s="1"/>
  <c r="L10" i="3" s="1"/>
  <c r="K9" i="3"/>
  <c r="L9" i="3" s="1"/>
  <c r="I10" i="3" l="1"/>
  <c r="J10" i="3" s="1"/>
  <c r="I11" i="3" s="1"/>
  <c r="J11" i="3" l="1"/>
  <c r="I12" i="3" s="1"/>
  <c r="K11" i="3"/>
  <c r="L11" i="3" s="1"/>
  <c r="J12" i="3" l="1"/>
  <c r="K13" i="3" s="1"/>
  <c r="L13" i="3" s="1"/>
  <c r="K12" i="3"/>
  <c r="L12" i="3" s="1"/>
  <c r="I13" i="3" l="1"/>
  <c r="J13" i="3" s="1"/>
  <c r="K14" i="3" l="1"/>
  <c r="L14" i="3" s="1"/>
  <c r="I14" i="3"/>
  <c r="J14" i="3" s="1"/>
  <c r="I15" i="3" s="1"/>
  <c r="J15" i="3" l="1"/>
  <c r="I16" i="3" s="1"/>
  <c r="K15" i="3"/>
  <c r="L15" i="3" s="1"/>
  <c r="J16" i="3" l="1"/>
  <c r="K17" i="3" s="1"/>
  <c r="L17" i="3" s="1"/>
  <c r="K16" i="3"/>
  <c r="L16" i="3" s="1"/>
  <c r="I17" i="3" l="1"/>
  <c r="J17" i="3" s="1"/>
  <c r="K18" i="3" s="1"/>
  <c r="L18" i="3" s="1"/>
  <c r="I18" i="3" l="1"/>
  <c r="J18" i="3" s="1"/>
  <c r="I19" i="3" s="1"/>
  <c r="J19" i="3" l="1"/>
  <c r="I20" i="3" s="1"/>
  <c r="K19" i="3"/>
  <c r="L19" i="3" s="1"/>
  <c r="J20" i="3" l="1"/>
  <c r="K21" i="3" s="1"/>
  <c r="L21" i="3" s="1"/>
  <c r="K20" i="3"/>
  <c r="L20" i="3" s="1"/>
  <c r="I21" i="3" l="1"/>
  <c r="J21" i="3" s="1"/>
  <c r="K22" i="3" s="1"/>
  <c r="L22" i="3" s="1"/>
  <c r="I22" i="3" l="1"/>
  <c r="J22" i="3" s="1"/>
  <c r="I23" i="3" s="1"/>
  <c r="J23" i="3" l="1"/>
  <c r="I24" i="3" s="1"/>
  <c r="K23" i="3"/>
  <c r="L23" i="3" s="1"/>
  <c r="J24" i="3" l="1"/>
  <c r="K25" i="3" s="1"/>
  <c r="L25" i="3" s="1"/>
  <c r="I25" i="3"/>
  <c r="K24" i="3"/>
  <c r="L24" i="3" s="1"/>
  <c r="J25" i="3" l="1"/>
  <c r="K26" i="3" s="1"/>
  <c r="L26" i="3" s="1"/>
  <c r="I26" i="3" l="1"/>
  <c r="J26" i="3" s="1"/>
  <c r="I27" i="3" s="1"/>
  <c r="K27" i="3" l="1"/>
  <c r="L27" i="3" s="1"/>
  <c r="J27" i="3"/>
  <c r="I28" i="3" s="1"/>
  <c r="J28" i="3" l="1"/>
  <c r="I29" i="3" s="1"/>
  <c r="K28" i="3"/>
  <c r="L28" i="3" s="1"/>
  <c r="J29" i="3" l="1"/>
  <c r="K30" i="3" s="1"/>
  <c r="L30" i="3" s="1"/>
  <c r="K29" i="3"/>
  <c r="L29" i="3" s="1"/>
  <c r="I30" i="3" l="1"/>
  <c r="J30" i="3" s="1"/>
  <c r="K31" i="3" l="1"/>
  <c r="L31" i="3" s="1"/>
  <c r="I31" i="3"/>
  <c r="J31" i="3" s="1"/>
  <c r="I32" i="3" s="1"/>
  <c r="J32" i="3" l="1"/>
  <c r="K33" i="3" s="1"/>
  <c r="L33" i="3" s="1"/>
  <c r="K32" i="3"/>
  <c r="L32" i="3" s="1"/>
  <c r="I33" i="3" l="1"/>
  <c r="J33" i="3" s="1"/>
  <c r="K34" i="3" s="1"/>
  <c r="L34" i="3" s="1"/>
  <c r="I34" i="3" l="1"/>
  <c r="J34" i="3" s="1"/>
  <c r="I35" i="3" s="1"/>
  <c r="J35" i="3" l="1"/>
  <c r="I36" i="3" s="1"/>
  <c r="K35" i="3"/>
  <c r="L35" i="3" s="1"/>
  <c r="J36" i="3" l="1"/>
  <c r="K37" i="3" s="1"/>
  <c r="L37" i="3" s="1"/>
  <c r="K36" i="3"/>
  <c r="L36" i="3" s="1"/>
  <c r="I37" i="3" l="1"/>
  <c r="J37" i="3" s="1"/>
  <c r="K38" i="3" l="1"/>
  <c r="L38" i="3" s="1"/>
  <c r="I38" i="3"/>
  <c r="J38" i="3" s="1"/>
  <c r="I39" i="3" s="1"/>
  <c r="J39" i="3" l="1"/>
  <c r="I40" i="3" s="1"/>
  <c r="K39" i="3"/>
  <c r="L39" i="3" s="1"/>
  <c r="J40" i="3" l="1"/>
  <c r="K41" i="3" s="1"/>
  <c r="L41" i="3" s="1"/>
  <c r="K40" i="3"/>
  <c r="L40" i="3" s="1"/>
  <c r="I41" i="3" l="1"/>
  <c r="J41" i="3" s="1"/>
  <c r="K42" i="3" s="1"/>
  <c r="L42" i="3" s="1"/>
  <c r="I42" i="3" l="1"/>
  <c r="J42" i="3" s="1"/>
  <c r="K43" i="3" s="1"/>
  <c r="L43" i="3" s="1"/>
  <c r="I43" i="3" l="1"/>
  <c r="J43" i="3" s="1"/>
  <c r="I44" i="3" s="1"/>
  <c r="J44" i="3" l="1"/>
  <c r="K45" i="3" s="1"/>
  <c r="L45" i="3" s="1"/>
  <c r="K44" i="3"/>
  <c r="L44" i="3" s="1"/>
  <c r="I45" i="3" l="1"/>
  <c r="J45" i="3" s="1"/>
  <c r="K46" i="3" s="1"/>
  <c r="L46" i="3" s="1"/>
  <c r="I46" i="3" l="1"/>
  <c r="J46" i="3" s="1"/>
  <c r="I47" i="3" s="1"/>
  <c r="J47" i="3" l="1"/>
  <c r="I48" i="3" s="1"/>
  <c r="K47" i="3"/>
  <c r="L47" i="3" s="1"/>
  <c r="J48" i="3" l="1"/>
  <c r="K49" i="3" s="1"/>
  <c r="L49" i="3" s="1"/>
  <c r="K48" i="3"/>
  <c r="L48" i="3" s="1"/>
  <c r="I49" i="3" l="1"/>
  <c r="J49" i="3" s="1"/>
  <c r="H5" i="3"/>
  <c r="H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<sst xmlns="http://schemas.openxmlformats.org/spreadsheetml/2006/main" count="658" uniqueCount="57">
  <si>
    <t>Error</t>
  </si>
  <si>
    <t>DES</t>
  </si>
  <si>
    <t>At</t>
  </si>
  <si>
    <t>Tt</t>
  </si>
  <si>
    <t>January</t>
  </si>
  <si>
    <t>*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</si>
  <si>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</si>
  <si>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</si>
  <si>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</si>
  <si>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</si>
  <si>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</si>
  <si>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</si>
  <si>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</si>
  <si>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</si>
  <si>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</si>
  <si>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</si>
  <si>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</si>
  <si>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MSE</t>
  </si>
  <si>
    <t>RMSE</t>
  </si>
  <si>
    <t>Tahun</t>
  </si>
  <si>
    <t>Bulan</t>
  </si>
  <si>
    <t>Jumlah</t>
  </si>
  <si>
    <t>Naïve Method</t>
  </si>
  <si>
    <t>Residual^2</t>
  </si>
  <si>
    <t>Alpha</t>
  </si>
  <si>
    <t>Beta</t>
  </si>
  <si>
    <t>Predicted</t>
  </si>
  <si>
    <t>t</t>
  </si>
  <si>
    <t>Naïve Model 1</t>
  </si>
  <si>
    <t>Naïve Model 2</t>
  </si>
  <si>
    <t xml:space="preserve"> Yt + (Yt + Y_t-1) </t>
  </si>
  <si>
    <t xml:space="preserve"> Yt * Yt/Y_t-1</t>
  </si>
  <si>
    <t>Mt</t>
  </si>
  <si>
    <t>M't</t>
  </si>
  <si>
    <t>Yhat</t>
  </si>
  <si>
    <t>DMA (N=12)</t>
  </si>
  <si>
    <t>At = (2Mt - M't)</t>
  </si>
  <si>
    <t>Bt = 2/n-1 (Mt - M't)</t>
  </si>
  <si>
    <t>DMA (N=9)</t>
  </si>
  <si>
    <t>DMA (N=4)</t>
  </si>
  <si>
    <t>DMA (N=3)</t>
  </si>
  <si>
    <t>Naïve Seasonal Model, S = 12</t>
  </si>
  <si>
    <t>Error^2</t>
  </si>
  <si>
    <t>Triple Exponential Smoothing</t>
  </si>
  <si>
    <t>St</t>
  </si>
  <si>
    <t>Gamma</t>
  </si>
  <si>
    <t xml:space="preserve">  </t>
  </si>
  <si>
    <t>l</t>
  </si>
  <si>
    <t>Sn+l-ml'</t>
  </si>
  <si>
    <t>MSE Train</t>
  </si>
  <si>
    <t>RMSE Train</t>
  </si>
  <si>
    <t>MSE Test</t>
  </si>
  <si>
    <t>RMSE Test</t>
  </si>
  <si>
    <t>MAPE Test</t>
  </si>
  <si>
    <t>MAPE Train</t>
  </si>
  <si>
    <t>MPE TEST</t>
  </si>
  <si>
    <t>MPE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</si>
</sst>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0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2" xfId="0" applyBorder="1"/>
    <xf numFmtId="1" fontId="0" fillId="0" borderId="2" xfId="0" applyNumberFormat="1" applyBorder="1"/>
    <xf numFmtId="0" fontId="5" fillId="3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2" xfId="0" applyNumberFormat="1" applyBorder="1"/>
    <xf numFmtId="164" fontId="0" fillId="0" borderId="2" xfId="0" applyNumberFormat="1" applyBorder="1"/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10" borderId="2" xfId="0" applyFont="1" applyFill="1" applyBorder="1"/>
    <xf numFmtId="0" fontId="5" fillId="10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9" fillId="0" borderId="2" xfId="0" applyFont="1" applyBorder="1"/>
    <xf numFmtId="0" fontId="2" fillId="11" borderId="6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0" fillId="0" borderId="2" xfId="0" applyFont="1" applyBorder="1"/>
    <xf numFmtId="0" fontId="2" fillId="11" borderId="0" xfId="1" applyNumberFormat="1" applyFont="1" applyFill="1" applyBorder="1" applyAlignment="1">
      <alignment horizontal="center" vertical="center"/>
    </xf>
    <xf numFmtId="1" fontId="0" fillId="0" borderId="19" xfId="0" applyNumberFormat="1" applyBorder="1"/>
    <xf numFmtId="0" fontId="0" fillId="0" borderId="19" xfId="0" applyBorder="1"/>
    <xf numFmtId="0" fontId="2" fillId="0" borderId="13" xfId="1" applyNumberFormat="1" applyFont="1" applyFill="1" applyBorder="1" applyAlignment="1">
      <alignment horizontal="center" vertical="center"/>
    </xf>
    <xf numFmtId="1" fontId="0" fillId="0" borderId="20" xfId="0" applyNumberFormat="1" applyBorder="1"/>
    <xf numFmtId="0" fontId="9" fillId="0" borderId="20" xfId="0" applyFont="1" applyBorder="1"/>
    <xf numFmtId="0" fontId="0" fillId="0" borderId="20" xfId="0" applyBorder="1"/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0" fillId="12" borderId="2" xfId="0" applyFill="1" applyBorder="1"/>
    <xf numFmtId="1" fontId="0" fillId="2" borderId="2" xfId="0" applyNumberFormat="1" applyFill="1" applyBorder="1"/>
    <xf numFmtId="0" fontId="0" fillId="2" borderId="2" xfId="0" applyFill="1" applyBorder="1"/>
    <xf numFmtId="1" fontId="0" fillId="12" borderId="2" xfId="0" applyNumberFormat="1" applyFill="1" applyBorder="1"/>
    <xf numFmtId="1" fontId="0" fillId="0" borderId="21" xfId="0" applyNumberFormat="1" applyBorder="1"/>
    <xf numFmtId="1" fontId="0" fillId="0" borderId="3" xfId="0" applyNumberFormat="1" applyBorder="1"/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1" xfId="1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0" borderId="3" xfId="0" applyBorder="1"/>
    <xf numFmtId="1" fontId="0" fillId="0" borderId="25" xfId="0" applyNumberFormat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2" borderId="8" xfId="0" applyFill="1" applyBorder="1"/>
    <xf numFmtId="0" fontId="9" fillId="13" borderId="19" xfId="0" applyFont="1" applyFill="1" applyBorder="1"/>
    <xf numFmtId="0" fontId="9" fillId="13" borderId="2" xfId="0" applyFont="1" applyFill="1" applyBorder="1"/>
    <xf numFmtId="10" fontId="0" fillId="0" borderId="0" xfId="0" applyNumberFormat="1"/>
    <xf numFmtId="0" fontId="2" fillId="12" borderId="2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26" xfId="0" applyBorder="1"/>
    <xf numFmtId="0" fontId="3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</cellXfs>
  <cellStyles count="2">
    <cellStyle name="Comma 2" xfId="1" xr:uid="{E251DDBB-41A1-4705-86BE-121739418C3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April 2020 - April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'Predict May 2024'!$B$2:$B$49</c:f>
              <c:strCache>
                <c:ptCount val="48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  <c:pt idx="12">
                  <c:v>April</c:v>
                </c:pt>
                <c:pt idx="13">
                  <c:v>May</c:v>
                </c:pt>
                <c:pt idx="14">
                  <c:v>June</c:v>
                </c:pt>
                <c:pt idx="15">
                  <c:v>July</c:v>
                </c:pt>
                <c:pt idx="16">
                  <c:v>August</c:v>
                </c:pt>
                <c:pt idx="17">
                  <c:v>September</c:v>
                </c:pt>
                <c:pt idx="18">
                  <c:v>October</c:v>
                </c:pt>
                <c:pt idx="19">
                  <c:v>November</c:v>
                </c:pt>
                <c:pt idx="20">
                  <c:v>December</c:v>
                </c:pt>
                <c:pt idx="21">
                  <c:v>January</c:v>
                </c:pt>
                <c:pt idx="22">
                  <c:v>February</c:v>
                </c:pt>
                <c:pt idx="23">
                  <c:v>March</c:v>
                </c:pt>
                <c:pt idx="24">
                  <c:v>April</c:v>
                </c:pt>
                <c:pt idx="25">
                  <c:v>May</c:v>
                </c:pt>
                <c:pt idx="26">
                  <c:v>June</c:v>
                </c:pt>
                <c:pt idx="27">
                  <c:v>July</c:v>
                </c:pt>
                <c:pt idx="28">
                  <c:v>August</c:v>
                </c:pt>
                <c:pt idx="29">
                  <c:v>September</c:v>
                </c:pt>
                <c:pt idx="30">
                  <c:v>October</c:v>
                </c:pt>
                <c:pt idx="31">
                  <c:v>November</c:v>
                </c:pt>
                <c:pt idx="32">
                  <c:v>December</c:v>
                </c:pt>
                <c:pt idx="33">
                  <c:v>January</c:v>
                </c:pt>
                <c:pt idx="34">
                  <c:v>February</c:v>
                </c:pt>
                <c:pt idx="35">
                  <c:v>March</c:v>
                </c:pt>
                <c:pt idx="36">
                  <c:v>April</c:v>
                </c:pt>
                <c:pt idx="37">
                  <c:v>May</c:v>
                </c:pt>
                <c:pt idx="38">
                  <c:v>June</c:v>
                </c:pt>
                <c:pt idx="39">
                  <c:v>July</c:v>
                </c:pt>
                <c:pt idx="40">
                  <c:v>August</c:v>
                </c:pt>
                <c:pt idx="41">
                  <c:v>September</c:v>
                </c:pt>
                <c:pt idx="42">
                  <c:v>October</c:v>
                </c:pt>
                <c:pt idx="43">
                  <c:v>November</c:v>
                </c:pt>
                <c:pt idx="44">
                  <c:v>December</c:v>
                </c:pt>
                <c:pt idx="45">
                  <c:v>January</c:v>
                </c:pt>
                <c:pt idx="46">
                  <c:v>February</c:v>
                </c:pt>
                <c:pt idx="47">
                  <c:v>March</c:v>
                </c:pt>
              </c:strCache>
            </c:strRef>
          </c:cat>
          <c:val>
            <c:numRef>
              <c:f>'Predict May 2024'!$C$2:$C$49</c:f>
              <c:numCache>
                <c:formatCode>0</c:formatCode>
                <c:ptCount val="48"/>
                <c:pt idx="0">
                  <c:v>158066</c:v>
                </c:pt>
                <c:pt idx="1">
                  <c:v>161842</c:v>
                </c:pt>
                <c:pt idx="2">
                  <c:v>156561</c:v>
                </c:pt>
                <c:pt idx="3">
                  <c:v>155742</c:v>
                </c:pt>
                <c:pt idx="4">
                  <c:v>161549</c:v>
                </c:pt>
                <c:pt idx="5">
                  <c:v>148984</c:v>
                </c:pt>
                <c:pt idx="6">
                  <c:v>152293</c:v>
                </c:pt>
                <c:pt idx="7">
                  <c:v>144476</c:v>
                </c:pt>
                <c:pt idx="8">
                  <c:v>164079</c:v>
                </c:pt>
                <c:pt idx="9">
                  <c:v>126515</c:v>
                </c:pt>
                <c:pt idx="10">
                  <c:v>105788</c:v>
                </c:pt>
                <c:pt idx="11">
                  <c:v>119979</c:v>
                </c:pt>
                <c:pt idx="12">
                  <c:v>112756</c:v>
                </c:pt>
                <c:pt idx="13">
                  <c:v>139433</c:v>
                </c:pt>
                <c:pt idx="14">
                  <c:v>126844</c:v>
                </c:pt>
                <c:pt idx="15">
                  <c:v>127249</c:v>
                </c:pt>
                <c:pt idx="16">
                  <c:v>118533</c:v>
                </c:pt>
                <c:pt idx="17">
                  <c:v>120100</c:v>
                </c:pt>
                <c:pt idx="18">
                  <c:v>146137</c:v>
                </c:pt>
                <c:pt idx="19">
                  <c:v>150577</c:v>
                </c:pt>
                <c:pt idx="20">
                  <c:v>163619</c:v>
                </c:pt>
                <c:pt idx="21">
                  <c:v>136298</c:v>
                </c:pt>
                <c:pt idx="22">
                  <c:v>117509</c:v>
                </c:pt>
                <c:pt idx="23">
                  <c:v>158629</c:v>
                </c:pt>
                <c:pt idx="24">
                  <c:v>230076</c:v>
                </c:pt>
                <c:pt idx="25">
                  <c:v>354920</c:v>
                </c:pt>
                <c:pt idx="26">
                  <c:v>483883</c:v>
                </c:pt>
                <c:pt idx="27">
                  <c:v>645121</c:v>
                </c:pt>
                <c:pt idx="28">
                  <c:v>670509</c:v>
                </c:pt>
                <c:pt idx="29">
                  <c:v>700606</c:v>
                </c:pt>
                <c:pt idx="30">
                  <c:v>734228</c:v>
                </c:pt>
                <c:pt idx="31">
                  <c:v>704783</c:v>
                </c:pt>
                <c:pt idx="32">
                  <c:v>952469</c:v>
                </c:pt>
                <c:pt idx="33" formatCode="General">
                  <c:v>798469</c:v>
                </c:pt>
                <c:pt idx="34" formatCode="General">
                  <c:v>749436</c:v>
                </c:pt>
                <c:pt idx="35" formatCode="General">
                  <c:v>869244</c:v>
                </c:pt>
                <c:pt idx="36" formatCode="General">
                  <c:v>865811</c:v>
                </c:pt>
                <c:pt idx="37" formatCode="General">
                  <c:v>953714</c:v>
                </c:pt>
                <c:pt idx="38" formatCode="General">
                  <c:v>1062791</c:v>
                </c:pt>
                <c:pt idx="39" formatCode="General">
                  <c:v>1121189</c:v>
                </c:pt>
                <c:pt idx="40" formatCode="General">
                  <c:v>1132638</c:v>
                </c:pt>
                <c:pt idx="41" formatCode="General">
                  <c:v>1070245</c:v>
                </c:pt>
                <c:pt idx="42" formatCode="General">
                  <c:v>978519</c:v>
                </c:pt>
                <c:pt idx="43" formatCode="General">
                  <c:v>931227</c:v>
                </c:pt>
                <c:pt idx="44" formatCode="General">
                  <c:v>1144542</c:v>
                </c:pt>
                <c:pt idx="45" formatCode="General">
                  <c:v>927746</c:v>
                </c:pt>
                <c:pt idx="46" formatCode="General">
                  <c:v>1062149</c:v>
                </c:pt>
                <c:pt idx="47" formatCode="General">
                  <c:v>1041861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3-4C93-A8C6-50E0CF04B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834696"/>
        <c:axId val="1070836744"/>
      </c:lineChart>
      <c:catAx>
        <c:axId val="107083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36744"/>
        <c:crosses val="autoZero"/>
        <c:auto val="1"/>
        <c:lblAlgn val="ctr"/>
        <c:lblOffset val="100"/>
        <c:noMultiLvlLbl val="0"/>
      </c:catAx>
      <c:valAx>
        <c:axId val="107083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3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Seasonal!$C$3:$C$50</c:f>
              <c:numCache>
                <c:formatCode>0</c:formatCode>
                <c:ptCount val="48"/>
                <c:pt idx="0">
                  <c:v>158066</c:v>
                </c:pt>
                <c:pt idx="1">
                  <c:v>161842</c:v>
                </c:pt>
                <c:pt idx="2">
                  <c:v>156561</c:v>
                </c:pt>
                <c:pt idx="3">
                  <c:v>155742</c:v>
                </c:pt>
                <c:pt idx="4">
                  <c:v>161549</c:v>
                </c:pt>
                <c:pt idx="5">
                  <c:v>148984</c:v>
                </c:pt>
                <c:pt idx="6">
                  <c:v>152293</c:v>
                </c:pt>
                <c:pt idx="7">
                  <c:v>144476</c:v>
                </c:pt>
                <c:pt idx="8">
                  <c:v>164079</c:v>
                </c:pt>
                <c:pt idx="9">
                  <c:v>126515</c:v>
                </c:pt>
                <c:pt idx="10">
                  <c:v>105788</c:v>
                </c:pt>
                <c:pt idx="11">
                  <c:v>119979</c:v>
                </c:pt>
                <c:pt idx="12">
                  <c:v>112756</c:v>
                </c:pt>
                <c:pt idx="13">
                  <c:v>139433</c:v>
                </c:pt>
                <c:pt idx="14">
                  <c:v>126844</c:v>
                </c:pt>
                <c:pt idx="15">
                  <c:v>127249</c:v>
                </c:pt>
                <c:pt idx="16">
                  <c:v>118533</c:v>
                </c:pt>
                <c:pt idx="17">
                  <c:v>120100</c:v>
                </c:pt>
                <c:pt idx="18">
                  <c:v>146137</c:v>
                </c:pt>
                <c:pt idx="19">
                  <c:v>150577</c:v>
                </c:pt>
                <c:pt idx="20">
                  <c:v>163619</c:v>
                </c:pt>
                <c:pt idx="21">
                  <c:v>136298</c:v>
                </c:pt>
                <c:pt idx="22">
                  <c:v>117509</c:v>
                </c:pt>
                <c:pt idx="23">
                  <c:v>158629</c:v>
                </c:pt>
                <c:pt idx="24">
                  <c:v>230076</c:v>
                </c:pt>
                <c:pt idx="25">
                  <c:v>354920</c:v>
                </c:pt>
                <c:pt idx="26">
                  <c:v>483883</c:v>
                </c:pt>
                <c:pt idx="27">
                  <c:v>645121</c:v>
                </c:pt>
                <c:pt idx="28">
                  <c:v>670509</c:v>
                </c:pt>
                <c:pt idx="29">
                  <c:v>700606</c:v>
                </c:pt>
                <c:pt idx="30">
                  <c:v>734228</c:v>
                </c:pt>
                <c:pt idx="31">
                  <c:v>704783</c:v>
                </c:pt>
                <c:pt idx="32">
                  <c:v>952469</c:v>
                </c:pt>
                <c:pt idx="33" formatCode="General">
                  <c:v>798469</c:v>
                </c:pt>
                <c:pt idx="34" formatCode="General">
                  <c:v>749436</c:v>
                </c:pt>
                <c:pt idx="35" formatCode="General">
                  <c:v>869244</c:v>
                </c:pt>
                <c:pt idx="36" formatCode="General">
                  <c:v>865811</c:v>
                </c:pt>
                <c:pt idx="37" formatCode="General">
                  <c:v>953714</c:v>
                </c:pt>
                <c:pt idx="38" formatCode="General">
                  <c:v>1062791</c:v>
                </c:pt>
                <c:pt idx="39" formatCode="General">
                  <c:v>1121189</c:v>
                </c:pt>
                <c:pt idx="40" formatCode="General">
                  <c:v>1132638</c:v>
                </c:pt>
                <c:pt idx="41" formatCode="General">
                  <c:v>1070245</c:v>
                </c:pt>
                <c:pt idx="42" formatCode="General">
                  <c:v>978519</c:v>
                </c:pt>
                <c:pt idx="43" formatCode="General">
                  <c:v>931227</c:v>
                </c:pt>
                <c:pt idx="44" formatCode="General">
                  <c:v>1144542</c:v>
                </c:pt>
                <c:pt idx="45" formatCode="General">
                  <c:v>927746</c:v>
                </c:pt>
                <c:pt idx="46" formatCode="General">
                  <c:v>1062149</c:v>
                </c:pt>
                <c:pt idx="47" formatCode="General">
                  <c:v>1041861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A-4BC9-BC93-2D728B00B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71727"/>
        <c:axId val="173672687"/>
      </c:lineChart>
      <c:catAx>
        <c:axId val="17367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2687"/>
        <c:crosses val="autoZero"/>
        <c:auto val="1"/>
        <c:lblAlgn val="ctr"/>
        <c:lblOffset val="100"/>
        <c:noMultiLvlLbl val="0"/>
      </c:catAx>
      <c:valAx>
        <c:axId val="17367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- Train Test'!$C$3:$C$50</c:f>
              <c:numCache>
                <c:formatCode>0</c:formatCode>
                <c:ptCount val="48"/>
                <c:pt idx="0">
                  <c:v>158066</c:v>
                </c:pt>
                <c:pt idx="1">
                  <c:v>161842</c:v>
                </c:pt>
                <c:pt idx="2">
                  <c:v>156561</c:v>
                </c:pt>
                <c:pt idx="3">
                  <c:v>155742</c:v>
                </c:pt>
                <c:pt idx="4">
                  <c:v>161549</c:v>
                </c:pt>
                <c:pt idx="5">
                  <c:v>148984</c:v>
                </c:pt>
                <c:pt idx="6">
                  <c:v>152293</c:v>
                </c:pt>
                <c:pt idx="7">
                  <c:v>144476</c:v>
                </c:pt>
                <c:pt idx="8">
                  <c:v>164079</c:v>
                </c:pt>
                <c:pt idx="9">
                  <c:v>126515</c:v>
                </c:pt>
                <c:pt idx="10">
                  <c:v>105788</c:v>
                </c:pt>
                <c:pt idx="11">
                  <c:v>119979</c:v>
                </c:pt>
                <c:pt idx="12">
                  <c:v>112756</c:v>
                </c:pt>
                <c:pt idx="13">
                  <c:v>139433</c:v>
                </c:pt>
                <c:pt idx="14">
                  <c:v>126844</c:v>
                </c:pt>
                <c:pt idx="15">
                  <c:v>127249</c:v>
                </c:pt>
                <c:pt idx="16">
                  <c:v>118533</c:v>
                </c:pt>
                <c:pt idx="17">
                  <c:v>120100</c:v>
                </c:pt>
                <c:pt idx="18">
                  <c:v>146137</c:v>
                </c:pt>
                <c:pt idx="19">
                  <c:v>150577</c:v>
                </c:pt>
                <c:pt idx="20">
                  <c:v>163619</c:v>
                </c:pt>
                <c:pt idx="21">
                  <c:v>136298</c:v>
                </c:pt>
                <c:pt idx="22">
                  <c:v>117509</c:v>
                </c:pt>
                <c:pt idx="23">
                  <c:v>158629</c:v>
                </c:pt>
                <c:pt idx="24">
                  <c:v>230076</c:v>
                </c:pt>
                <c:pt idx="25">
                  <c:v>354920</c:v>
                </c:pt>
                <c:pt idx="26">
                  <c:v>483883</c:v>
                </c:pt>
                <c:pt idx="27">
                  <c:v>645121</c:v>
                </c:pt>
                <c:pt idx="28">
                  <c:v>670509</c:v>
                </c:pt>
                <c:pt idx="29">
                  <c:v>700606</c:v>
                </c:pt>
                <c:pt idx="30">
                  <c:v>734228</c:v>
                </c:pt>
                <c:pt idx="31">
                  <c:v>704783</c:v>
                </c:pt>
                <c:pt idx="32">
                  <c:v>952469</c:v>
                </c:pt>
                <c:pt idx="33" formatCode="General">
                  <c:v>798469</c:v>
                </c:pt>
                <c:pt idx="34" formatCode="General">
                  <c:v>749436</c:v>
                </c:pt>
                <c:pt idx="35" formatCode="General">
                  <c:v>869244</c:v>
                </c:pt>
                <c:pt idx="36" formatCode="General">
                  <c:v>865811</c:v>
                </c:pt>
                <c:pt idx="37" formatCode="General">
                  <c:v>953714</c:v>
                </c:pt>
                <c:pt idx="38" formatCode="General">
                  <c:v>1062791</c:v>
                </c:pt>
                <c:pt idx="39" formatCode="General">
                  <c:v>1121189</c:v>
                </c:pt>
                <c:pt idx="40" formatCode="General">
                  <c:v>1132638</c:v>
                </c:pt>
                <c:pt idx="41" formatCode="General">
                  <c:v>1070245</c:v>
                </c:pt>
                <c:pt idx="42" formatCode="General">
                  <c:v>978519</c:v>
                </c:pt>
                <c:pt idx="43" formatCode="General">
                  <c:v>931227</c:v>
                </c:pt>
                <c:pt idx="44" formatCode="General">
                  <c:v>1144542</c:v>
                </c:pt>
                <c:pt idx="45" formatCode="General">
                  <c:v>927746</c:v>
                </c:pt>
                <c:pt idx="46" formatCode="General">
                  <c:v>1062149</c:v>
                </c:pt>
                <c:pt idx="47" formatCode="General">
                  <c:v>1041861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1-44DD-88C3-734C8ECDF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71727"/>
        <c:axId val="173672687"/>
      </c:lineChart>
      <c:catAx>
        <c:axId val="17367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2687"/>
        <c:crosses val="autoZero"/>
        <c:auto val="1"/>
        <c:lblAlgn val="ctr"/>
        <c:lblOffset val="100"/>
        <c:noMultiLvlLbl val="0"/>
      </c:catAx>
      <c:valAx>
        <c:axId val="17367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349250</xdr:colOff>
      <xdr:row>57</xdr:row>
      <xdr:rowOff>196850</xdr:rowOff>
    </xdr:from>
    <xdr:to>
      <xdr:col>20</xdr:col>
      <xdr:colOff>390525</xdr:colOff>
      <xdr:row>81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4DCC2-E0AC-438C-933C-C4ADA1ECE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44218</xdr:colOff>
      <xdr:row>1</xdr:row>
      <xdr:rowOff>55560</xdr:rowOff>
    </xdr:from>
    <xdr:ext cx="923009" cy="1896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A195A7-125D-4572-B88F-36D5FAC345FA}"/>
                </a:ext>
              </a:extLst>
            </xdr:cNvPr>
            <xdr:cNvSpPr txBox="1"/>
          </xdr:nvSpPr>
          <xdr:spPr>
            <a:xfrm>
              <a:off x="2647718" y="246060"/>
              <a:ext cx="923009" cy="18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A195A7-125D-4572-B88F-36D5FAC345FA}"/>
                </a:ext>
              </a:extLst>
            </xdr:cNvPr>
            <xdr:cNvSpPr txBox="1"/>
          </xdr:nvSpPr>
          <xdr:spPr>
            <a:xfrm>
              <a:off x="2647718" y="246060"/>
              <a:ext cx="923009" cy="18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 ̂_(𝑡+1)=𝑌_((𝑡+1)−𝑠)</a:t>
              </a:r>
              <a:endParaRPr lang="en-ID" sz="1100"/>
            </a:p>
          </xdr:txBody>
        </xdr:sp>
      </mc:Fallback>
    </mc:AlternateContent>
    <xdr:clientData/>
  </xdr:oneCellAnchor>
  <xdr:twoCellAnchor>
    <xdr:from>
      <xdr:col>17</xdr:col>
      <xdr:colOff>497424</xdr:colOff>
      <xdr:row>1</xdr:row>
      <xdr:rowOff>162984</xdr:rowOff>
    </xdr:from>
    <xdr:to>
      <xdr:col>25</xdr:col>
      <xdr:colOff>24701</xdr:colOff>
      <xdr:row>15</xdr:row>
      <xdr:rowOff>55740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1001F3A7-33DE-94F5-B6DC-0300A1FE0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44218</xdr:colOff>
      <xdr:row>1</xdr:row>
      <xdr:rowOff>55560</xdr:rowOff>
    </xdr:from>
    <xdr:ext cx="923009" cy="1896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DF915A-DB9A-48ED-A15A-150AF670C9ED}"/>
                </a:ext>
              </a:extLst>
            </xdr:cNvPr>
            <xdr:cNvSpPr txBox="1"/>
          </xdr:nvSpPr>
          <xdr:spPr>
            <a:xfrm>
              <a:off x="2908068" y="239710"/>
              <a:ext cx="923009" cy="18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DF915A-DB9A-48ED-A15A-150AF670C9ED}"/>
                </a:ext>
              </a:extLst>
            </xdr:cNvPr>
            <xdr:cNvSpPr txBox="1"/>
          </xdr:nvSpPr>
          <xdr:spPr>
            <a:xfrm>
              <a:off x="2908068" y="239710"/>
              <a:ext cx="923009" cy="18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𝑌 ̂_(𝑡+1)=𝑌_((𝑡+1)−𝑠)</a:t>
              </a:r>
              <a:endParaRPr lang="en-ID" sz="1100"/>
            </a:p>
          </xdr:txBody>
        </xdr:sp>
      </mc:Fallback>
    </mc:AlternateContent>
    <xdr:clientData/>
  </xdr:oneCellAnchor>
  <xdr:twoCellAnchor>
    <xdr:from>
      <xdr:col>13</xdr:col>
      <xdr:colOff>600611</xdr:colOff>
      <xdr:row>1</xdr:row>
      <xdr:rowOff>274109</xdr:rowOff>
    </xdr:from>
    <xdr:to>
      <xdr:col>21</xdr:col>
      <xdr:colOff>127888</xdr:colOff>
      <xdr:row>15</xdr:row>
      <xdr:rowOff>166865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EB58C4-4D73-4B55-9688-6E0B74F1A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879B-A7E6-48EE-A08A-9BF9B6EA9A5C}">
  <dimension ref="A1:L53"/>
  <sheetViews>
    <sheetView zoomScale="80" zoomScaleNormal="80" workbookViewId="0">
      <pane xSplit="3" topLeftCell="H1" activePane="topRight" state="frozen"/>
      <selection pane="topRight" activeCell="C2" sqref="C2"/>
    </sheetView>
  </sheetViews>
  <sheetFormatPr defaultColWidth="8.7109375" defaultRowHeight="15.75" x14ac:dyDescent="0.25"/>
  <cols>
    <col min="1" max="3" width="8.7109375" style="2"/>
    <col min="4" max="4" width="18" style="2" customWidth="1"/>
    <col min="5" max="5" width="14" style="2" customWidth="1"/>
    <col min="6" max="7" width="8.7109375" style="2"/>
    <col min="8" max="8" width="13.85546875" style="2" customWidth="1"/>
    <col min="9" max="9" width="8.7109375" style="2"/>
    <col min="10" max="10" width="12.85546875" style="2" customWidth="1"/>
    <col min="11" max="11" width="8.7109375" style="2"/>
    <col min="12" max="12" width="13.7109375" style="2" customWidth="1"/>
    <col min="13" max="16384" width="8.7109375" style="2"/>
  </cols>
  <sheetData>
    <row r="1" spans="1:12" x14ac:dyDescent="0.25">
      <c r="A1" s="5" t="s">
        <v>19</v>
      </c>
      <c r="B1" s="5" t="s">
        <v>20</v>
      </c>
      <c r="C1" s="5" t="s">
        <v>21</v>
      </c>
      <c r="D1" s="6" t="s">
        <v>22</v>
      </c>
      <c r="E1" s="7" t="s">
        <v>23</v>
      </c>
      <c r="G1" s="7" t="s">
        <v>1</v>
      </c>
      <c r="I1" s="2" t="s">
        <v>2</v>
      </c>
      <c r="J1" s="2" t="s">
        <v>3</v>
      </c>
      <c r="K1" s="2" t="s">
        <v>26</v>
      </c>
      <c r="L1" s="2" t="s">
        <v>0</v>
      </c>
    </row>
    <row r="2" spans="1:12" x14ac:dyDescent="0.25">
      <c r="A2" s="2">
        <v>2020</v>
      </c>
      <c r="B2" s="2" t="s">
        <v>8</v>
      </c>
      <c r="C2" s="3">
        <v>158066</v>
      </c>
      <c r="D2" s="2" t="s">
        <v>5</v>
      </c>
      <c r="E2" s="2" t="s">
        <v>5</v>
      </c>
      <c r="G2" s="2" t="s">
        <v>24</v>
      </c>
      <c r="H2" s="2">
        <v>0.9</v>
      </c>
      <c r="I2" s="2">
        <f>C2*H2</f>
        <v>142259.4</v>
      </c>
      <c r="J2" s="2">
        <f>H3*I2</f>
        <v>14225.94</v>
      </c>
      <c r="K2" s="2" t="s">
        <v>5</v>
      </c>
      <c r="L2" s="2" t="s">
        <v>5</v>
      </c>
    </row>
    <row r="3" spans="1:12" x14ac:dyDescent="0.25">
      <c r="A3" s="2">
        <v>2020</v>
      </c>
      <c r="B3" s="2" t="s">
        <v>9</v>
      </c>
      <c r="C3" s="3">
        <v>161842</v>
      </c>
      <c r="D3" s="3">
        <f>C2</f>
        <v>158066</v>
      </c>
      <c r="E3" s="3">
        <f>(C3-D3)^2</f>
        <v>14258176</v>
      </c>
      <c r="G3" s="2" t="s">
        <v>25</v>
      </c>
      <c r="H3" s="2">
        <v>0.1</v>
      </c>
      <c r="I3" s="2">
        <f>$H$2*C3+(1-$H$2)*(I2+J2)</f>
        <v>161306.334</v>
      </c>
      <c r="J3" s="2">
        <f>$H$3*(I3-I2)+(1-$H$3)*J2</f>
        <v>14708.039400000001</v>
      </c>
      <c r="K3" s="2">
        <f>I2+1*J2</f>
        <v>156485.34</v>
      </c>
      <c r="L3" s="3">
        <f>(C3-K3)^2</f>
        <v>28693806.355600037</v>
      </c>
    </row>
    <row r="4" spans="1:12" x14ac:dyDescent="0.25">
      <c r="A4" s="2">
        <v>2020</v>
      </c>
      <c r="B4" s="2" t="s">
        <v>10</v>
      </c>
      <c r="C4" s="3">
        <v>156561</v>
      </c>
      <c r="D4" s="3">
        <f>C3+(C3-C2)</f>
        <v>165618</v>
      </c>
      <c r="E4" s="3">
        <f t="shared" ref="E4:E49" si="0">(C4-D4)^2</f>
        <v>82029249</v>
      </c>
      <c r="I4" s="2">
        <f t="shared" ref="I4:I49" si="1">$H$2*C4+(1-$H$2)*(I3+J3)</f>
        <v>158506.33734</v>
      </c>
      <c r="J4" s="2">
        <f t="shared" ref="J4:J49" si="2">$H$3*(I4-I3)+(1-$H$3)*J3</f>
        <v>12957.235794000002</v>
      </c>
      <c r="K4" s="2">
        <f t="shared" ref="K4:K49" si="3">I3+1*J3</f>
        <v>176014.37340000001</v>
      </c>
      <c r="L4" s="3">
        <f t="shared" ref="L4:L49" si="4">(C4-K4)^2</f>
        <v>378433736.63982803</v>
      </c>
    </row>
    <row r="5" spans="1:12" x14ac:dyDescent="0.25">
      <c r="A5" s="2">
        <v>2020</v>
      </c>
      <c r="B5" s="2" t="s">
        <v>11</v>
      </c>
      <c r="C5" s="3">
        <v>155742</v>
      </c>
      <c r="D5" s="3">
        <f t="shared" ref="D5:D49" si="5">C4+(C4-C3)</f>
        <v>151280</v>
      </c>
      <c r="E5" s="3">
        <f t="shared" si="0"/>
        <v>19909444</v>
      </c>
      <c r="G5" s="8" t="s">
        <v>17</v>
      </c>
      <c r="H5" s="9">
        <f>AVERAGE(L3:L49)</f>
        <v>6655082496.6706514</v>
      </c>
      <c r="I5" s="2">
        <f t="shared" si="1"/>
        <v>157314.15731340001</v>
      </c>
      <c r="J5" s="2">
        <f t="shared" si="2"/>
        <v>11542.294211940001</v>
      </c>
      <c r="K5" s="2">
        <f t="shared" si="3"/>
        <v>171463.57313400001</v>
      </c>
      <c r="L5" s="3">
        <f t="shared" si="4"/>
        <v>247167861.80771077</v>
      </c>
    </row>
    <row r="6" spans="1:12" x14ac:dyDescent="0.25">
      <c r="A6" s="2">
        <v>2020</v>
      </c>
      <c r="B6" s="2" t="s">
        <v>12</v>
      </c>
      <c r="C6" s="3">
        <v>161549</v>
      </c>
      <c r="D6" s="3">
        <f t="shared" si="5"/>
        <v>154923</v>
      </c>
      <c r="E6" s="3">
        <f t="shared" si="0"/>
        <v>43903876</v>
      </c>
      <c r="G6" s="8" t="s">
        <v>18</v>
      </c>
      <c r="H6" s="8">
        <f>SQRT(H5)</f>
        <v>81578.688985976303</v>
      </c>
      <c r="I6" s="2">
        <f t="shared" si="1"/>
        <v>162279.74515253401</v>
      </c>
      <c r="J6" s="2">
        <f t="shared" si="2"/>
        <v>10884.623574659401</v>
      </c>
      <c r="K6" s="2">
        <f t="shared" si="3"/>
        <v>168856.45152534</v>
      </c>
      <c r="L6" s="3">
        <f t="shared" si="4"/>
        <v>53398847.795193925</v>
      </c>
    </row>
    <row r="7" spans="1:12" x14ac:dyDescent="0.25">
      <c r="A7" s="2">
        <v>2020</v>
      </c>
      <c r="B7" s="2" t="s">
        <v>13</v>
      </c>
      <c r="C7" s="3">
        <v>148984</v>
      </c>
      <c r="D7" s="3">
        <f t="shared" si="5"/>
        <v>167356</v>
      </c>
      <c r="E7" s="3">
        <f t="shared" si="0"/>
        <v>337530384</v>
      </c>
      <c r="I7" s="2">
        <f t="shared" si="1"/>
        <v>151402.03687271936</v>
      </c>
      <c r="J7" s="2">
        <f t="shared" si="2"/>
        <v>8708.3903892119961</v>
      </c>
      <c r="K7" s="2">
        <f t="shared" si="3"/>
        <v>173164.36872719342</v>
      </c>
      <c r="L7" s="3">
        <f t="shared" si="4"/>
        <v>584690231.78303337</v>
      </c>
    </row>
    <row r="8" spans="1:12" x14ac:dyDescent="0.25">
      <c r="A8" s="2">
        <v>2020</v>
      </c>
      <c r="B8" s="2" t="s">
        <v>14</v>
      </c>
      <c r="C8" s="3">
        <v>152293</v>
      </c>
      <c r="D8" s="3">
        <f t="shared" si="5"/>
        <v>136419</v>
      </c>
      <c r="E8" s="3">
        <f t="shared" si="0"/>
        <v>251983876</v>
      </c>
      <c r="I8" s="2">
        <f t="shared" si="1"/>
        <v>153074.74272619316</v>
      </c>
      <c r="J8" s="2">
        <f>$H$3*(I8-I7)+(1-$H$3)*J7</f>
        <v>8004.8219356381769</v>
      </c>
      <c r="K8" s="2">
        <f t="shared" si="3"/>
        <v>160110.42726193136</v>
      </c>
      <c r="L8" s="3">
        <f t="shared" si="4"/>
        <v>61112168.99558758</v>
      </c>
    </row>
    <row r="9" spans="1:12" x14ac:dyDescent="0.25">
      <c r="A9" s="2">
        <v>2020</v>
      </c>
      <c r="B9" s="2" t="s">
        <v>15</v>
      </c>
      <c r="C9" s="3">
        <v>144476</v>
      </c>
      <c r="D9" s="3">
        <f t="shared" si="5"/>
        <v>155602</v>
      </c>
      <c r="E9" s="3">
        <f t="shared" si="0"/>
        <v>123787876</v>
      </c>
      <c r="I9" s="2">
        <f t="shared" si="1"/>
        <v>146136.35646618315</v>
      </c>
      <c r="J9" s="2">
        <f t="shared" si="2"/>
        <v>6510.5011160733584</v>
      </c>
      <c r="K9" s="2">
        <f t="shared" si="3"/>
        <v>161079.56466183133</v>
      </c>
      <c r="L9" s="3">
        <f t="shared" si="4"/>
        <v>275678359.47961426</v>
      </c>
    </row>
    <row r="10" spans="1:12" x14ac:dyDescent="0.25">
      <c r="A10" s="2">
        <v>2020</v>
      </c>
      <c r="B10" s="2" t="s">
        <v>16</v>
      </c>
      <c r="C10" s="3">
        <v>164079</v>
      </c>
      <c r="D10" s="3">
        <f t="shared" si="5"/>
        <v>136659</v>
      </c>
      <c r="E10" s="3">
        <f t="shared" si="0"/>
        <v>751856400</v>
      </c>
      <c r="I10" s="2">
        <f t="shared" si="1"/>
        <v>162935.78575822565</v>
      </c>
      <c r="J10" s="2">
        <f t="shared" si="2"/>
        <v>7539.3939336702733</v>
      </c>
      <c r="K10" s="2">
        <f t="shared" si="3"/>
        <v>152646.85758225652</v>
      </c>
      <c r="L10" s="3">
        <f t="shared" si="4"/>
        <v>130693880.25956978</v>
      </c>
    </row>
    <row r="11" spans="1:12" x14ac:dyDescent="0.25">
      <c r="A11" s="2">
        <v>2021</v>
      </c>
      <c r="B11" s="2" t="s">
        <v>4</v>
      </c>
      <c r="C11" s="3">
        <v>126515</v>
      </c>
      <c r="D11" s="3">
        <f t="shared" si="5"/>
        <v>183682</v>
      </c>
      <c r="E11" s="3">
        <f t="shared" si="0"/>
        <v>3268065889</v>
      </c>
      <c r="I11" s="2">
        <f t="shared" si="1"/>
        <v>130911.01796918959</v>
      </c>
      <c r="J11" s="2">
        <f t="shared" si="2"/>
        <v>3582.9777613996393</v>
      </c>
      <c r="K11" s="2">
        <f t="shared" si="3"/>
        <v>170475.17969189593</v>
      </c>
      <c r="L11" s="3">
        <f t="shared" si="4"/>
        <v>1932497398.5437794</v>
      </c>
    </row>
    <row r="12" spans="1:12" x14ac:dyDescent="0.25">
      <c r="A12" s="2">
        <v>2021</v>
      </c>
      <c r="B12" s="2" t="s">
        <v>6</v>
      </c>
      <c r="C12" s="3">
        <v>105788</v>
      </c>
      <c r="D12" s="3">
        <f t="shared" si="5"/>
        <v>88951</v>
      </c>
      <c r="E12" s="3">
        <f t="shared" si="0"/>
        <v>283484569</v>
      </c>
      <c r="I12" s="2">
        <f t="shared" si="1"/>
        <v>108658.59957305892</v>
      </c>
      <c r="J12" s="2">
        <f t="shared" si="2"/>
        <v>999.43814564660852</v>
      </c>
      <c r="K12" s="2">
        <f t="shared" si="3"/>
        <v>134493.99573058923</v>
      </c>
      <c r="L12" s="3">
        <f t="shared" si="4"/>
        <v>824034190.8846072</v>
      </c>
    </row>
    <row r="13" spans="1:12" x14ac:dyDescent="0.25">
      <c r="A13" s="2">
        <v>2021</v>
      </c>
      <c r="B13" s="2" t="s">
        <v>7</v>
      </c>
      <c r="C13" s="3">
        <v>119979</v>
      </c>
      <c r="D13" s="3">
        <f t="shared" si="5"/>
        <v>85061</v>
      </c>
      <c r="E13" s="3">
        <f t="shared" si="0"/>
        <v>1219266724</v>
      </c>
      <c r="I13" s="2">
        <f t="shared" si="1"/>
        <v>118946.90377187055</v>
      </c>
      <c r="J13" s="2">
        <f t="shared" si="2"/>
        <v>1928.324750963111</v>
      </c>
      <c r="K13" s="2">
        <f t="shared" si="3"/>
        <v>109658.03771870553</v>
      </c>
      <c r="L13" s="3">
        <f t="shared" si="4"/>
        <v>106522262.4119032</v>
      </c>
    </row>
    <row r="14" spans="1:12" x14ac:dyDescent="0.25">
      <c r="A14" s="2">
        <v>2021</v>
      </c>
      <c r="B14" s="2" t="s">
        <v>8</v>
      </c>
      <c r="C14" s="3">
        <v>112756</v>
      </c>
      <c r="D14" s="3">
        <f t="shared" si="5"/>
        <v>134170</v>
      </c>
      <c r="E14" s="3">
        <f t="shared" si="0"/>
        <v>458559396</v>
      </c>
      <c r="I14" s="2">
        <f t="shared" si="1"/>
        <v>113567.92285228337</v>
      </c>
      <c r="J14" s="2">
        <f t="shared" si="2"/>
        <v>1197.594183908082</v>
      </c>
      <c r="K14" s="2">
        <f t="shared" si="3"/>
        <v>120875.22852283367</v>
      </c>
      <c r="L14" s="3">
        <f t="shared" si="4"/>
        <v>65921871.805995815</v>
      </c>
    </row>
    <row r="15" spans="1:12" x14ac:dyDescent="0.25">
      <c r="A15" s="2">
        <v>2021</v>
      </c>
      <c r="B15" s="2" t="s">
        <v>9</v>
      </c>
      <c r="C15" s="3">
        <v>139433</v>
      </c>
      <c r="D15" s="3">
        <f t="shared" si="5"/>
        <v>105533</v>
      </c>
      <c r="E15" s="3">
        <f t="shared" si="0"/>
        <v>1149210000</v>
      </c>
      <c r="I15" s="2">
        <f t="shared" si="1"/>
        <v>136966.25170361914</v>
      </c>
      <c r="J15" s="2">
        <f t="shared" si="2"/>
        <v>3417.6676506508506</v>
      </c>
      <c r="K15" s="2">
        <f t="shared" si="3"/>
        <v>114765.51703619145</v>
      </c>
      <c r="L15" s="3">
        <f t="shared" si="4"/>
        <v>608484715.76978505</v>
      </c>
    </row>
    <row r="16" spans="1:12" x14ac:dyDescent="0.25">
      <c r="A16" s="2">
        <v>2021</v>
      </c>
      <c r="B16" s="2" t="s">
        <v>10</v>
      </c>
      <c r="C16" s="3">
        <v>126844</v>
      </c>
      <c r="D16" s="3">
        <f t="shared" si="5"/>
        <v>166110</v>
      </c>
      <c r="E16" s="3">
        <f t="shared" si="0"/>
        <v>1541818756</v>
      </c>
      <c r="I16" s="2">
        <f t="shared" si="1"/>
        <v>128197.991935427</v>
      </c>
      <c r="J16" s="2">
        <f t="shared" si="2"/>
        <v>2199.0749087665508</v>
      </c>
      <c r="K16" s="2">
        <f t="shared" si="3"/>
        <v>140383.91935426998</v>
      </c>
      <c r="L16" s="3">
        <f t="shared" si="4"/>
        <v>183329416.12013477</v>
      </c>
    </row>
    <row r="17" spans="1:12" x14ac:dyDescent="0.25">
      <c r="A17" s="2">
        <v>2021</v>
      </c>
      <c r="B17" s="2" t="s">
        <v>11</v>
      </c>
      <c r="C17" s="3">
        <v>127249</v>
      </c>
      <c r="D17" s="3">
        <f t="shared" si="5"/>
        <v>114255</v>
      </c>
      <c r="E17" s="3">
        <f t="shared" si="0"/>
        <v>168844036</v>
      </c>
      <c r="I17" s="2">
        <f t="shared" si="1"/>
        <v>127563.80668441935</v>
      </c>
      <c r="J17" s="2">
        <f t="shared" si="2"/>
        <v>1915.7488927891316</v>
      </c>
      <c r="K17" s="2">
        <f t="shared" si="3"/>
        <v>130397.06684419354</v>
      </c>
      <c r="L17" s="3">
        <f t="shared" si="4"/>
        <v>9910324.8555106819</v>
      </c>
    </row>
    <row r="18" spans="1:12" x14ac:dyDescent="0.25">
      <c r="A18" s="2">
        <v>2021</v>
      </c>
      <c r="B18" s="2" t="s">
        <v>12</v>
      </c>
      <c r="C18" s="3">
        <v>118533</v>
      </c>
      <c r="D18" s="3">
        <f t="shared" si="5"/>
        <v>127654</v>
      </c>
      <c r="E18" s="3">
        <f t="shared" si="0"/>
        <v>83192641</v>
      </c>
      <c r="I18" s="2">
        <f t="shared" si="1"/>
        <v>119627.65555772083</v>
      </c>
      <c r="J18" s="2">
        <f t="shared" si="2"/>
        <v>930.55889084036653</v>
      </c>
      <c r="K18" s="2">
        <f t="shared" si="3"/>
        <v>129479.55557720848</v>
      </c>
      <c r="L18" s="3">
        <f t="shared" si="4"/>
        <v>119827079.00491402</v>
      </c>
    </row>
    <row r="19" spans="1:12" x14ac:dyDescent="0.25">
      <c r="A19" s="2">
        <v>2021</v>
      </c>
      <c r="B19" s="2" t="s">
        <v>13</v>
      </c>
      <c r="C19" s="3">
        <v>120100</v>
      </c>
      <c r="D19" s="3">
        <f t="shared" si="5"/>
        <v>109817</v>
      </c>
      <c r="E19" s="3">
        <f t="shared" si="0"/>
        <v>105740089</v>
      </c>
      <c r="I19" s="2">
        <f t="shared" si="1"/>
        <v>120145.82144485612</v>
      </c>
      <c r="J19" s="2">
        <f t="shared" si="2"/>
        <v>889.31959046985844</v>
      </c>
      <c r="K19" s="2">
        <f t="shared" si="3"/>
        <v>120558.21444856121</v>
      </c>
      <c r="L19" s="3">
        <f t="shared" si="4"/>
        <v>209960.48087025192</v>
      </c>
    </row>
    <row r="20" spans="1:12" x14ac:dyDescent="0.25">
      <c r="A20" s="2">
        <v>2021</v>
      </c>
      <c r="B20" s="2" t="s">
        <v>14</v>
      </c>
      <c r="C20" s="3">
        <v>146137</v>
      </c>
      <c r="D20" s="3">
        <f t="shared" si="5"/>
        <v>121667</v>
      </c>
      <c r="E20" s="3">
        <f t="shared" si="0"/>
        <v>598780900</v>
      </c>
      <c r="I20" s="2">
        <f t="shared" si="1"/>
        <v>143626.81410353261</v>
      </c>
      <c r="J20" s="2">
        <f t="shared" si="2"/>
        <v>3148.4868972905215</v>
      </c>
      <c r="K20" s="2">
        <f t="shared" si="3"/>
        <v>121035.14103532597</v>
      </c>
      <c r="L20" s="3">
        <f t="shared" si="4"/>
        <v>630103323.48238587</v>
      </c>
    </row>
    <row r="21" spans="1:12" x14ac:dyDescent="0.25">
      <c r="A21" s="2">
        <v>2021</v>
      </c>
      <c r="B21" s="2" t="s">
        <v>15</v>
      </c>
      <c r="C21" s="3">
        <v>150577</v>
      </c>
      <c r="D21" s="3">
        <f t="shared" si="5"/>
        <v>172174</v>
      </c>
      <c r="E21" s="3">
        <f t="shared" si="0"/>
        <v>466430409</v>
      </c>
      <c r="I21" s="2">
        <f t="shared" si="1"/>
        <v>150196.83010008233</v>
      </c>
      <c r="J21" s="2">
        <f t="shared" si="2"/>
        <v>3490.6398072164407</v>
      </c>
      <c r="K21" s="2">
        <f t="shared" si="3"/>
        <v>146775.30100082312</v>
      </c>
      <c r="L21" s="3">
        <f t="shared" si="4"/>
        <v>14452915.280342482</v>
      </c>
    </row>
    <row r="22" spans="1:12" x14ac:dyDescent="0.25">
      <c r="A22" s="2">
        <v>2021</v>
      </c>
      <c r="B22" s="2" t="s">
        <v>16</v>
      </c>
      <c r="C22" s="3">
        <v>163619</v>
      </c>
      <c r="D22" s="3">
        <f t="shared" si="5"/>
        <v>155017</v>
      </c>
      <c r="E22" s="3">
        <f t="shared" si="0"/>
        <v>73994404</v>
      </c>
      <c r="I22" s="2">
        <f t="shared" si="1"/>
        <v>162625.84699072989</v>
      </c>
      <c r="J22" s="2">
        <f t="shared" si="2"/>
        <v>4384.4775155595526</v>
      </c>
      <c r="K22" s="2">
        <f t="shared" si="3"/>
        <v>153687.46990729877</v>
      </c>
      <c r="L22" s="3">
        <f t="shared" si="4"/>
        <v>98635289.982230067</v>
      </c>
    </row>
    <row r="23" spans="1:12" x14ac:dyDescent="0.25">
      <c r="A23" s="2">
        <v>2022</v>
      </c>
      <c r="B23" s="2" t="s">
        <v>4</v>
      </c>
      <c r="C23" s="3">
        <v>136298</v>
      </c>
      <c r="D23" s="3">
        <f t="shared" si="5"/>
        <v>176661</v>
      </c>
      <c r="E23" s="3">
        <f t="shared" si="0"/>
        <v>1629171769</v>
      </c>
      <c r="I23" s="2">
        <f t="shared" si="1"/>
        <v>139369.23245062894</v>
      </c>
      <c r="J23" s="2">
        <f t="shared" si="2"/>
        <v>1620.3683099935033</v>
      </c>
      <c r="K23" s="2">
        <f t="shared" si="3"/>
        <v>167010.32450628944</v>
      </c>
      <c r="L23" s="3">
        <f t="shared" si="4"/>
        <v>943246876.57962704</v>
      </c>
    </row>
    <row r="24" spans="1:12" x14ac:dyDescent="0.25">
      <c r="A24" s="2">
        <v>2022</v>
      </c>
      <c r="B24" s="2" t="s">
        <v>6</v>
      </c>
      <c r="C24" s="3">
        <v>117509</v>
      </c>
      <c r="D24" s="3">
        <f t="shared" si="5"/>
        <v>108977</v>
      </c>
      <c r="E24" s="3">
        <f t="shared" si="0"/>
        <v>72795024</v>
      </c>
      <c r="I24" s="2">
        <f t="shared" si="1"/>
        <v>119857.06007606225</v>
      </c>
      <c r="J24" s="2">
        <f t="shared" si="2"/>
        <v>-492.88575846251683</v>
      </c>
      <c r="K24" s="2">
        <f t="shared" si="3"/>
        <v>140989.60076062244</v>
      </c>
      <c r="L24" s="3">
        <f t="shared" si="4"/>
        <v>551338612.07974339</v>
      </c>
    </row>
    <row r="25" spans="1:12" x14ac:dyDescent="0.25">
      <c r="A25" s="2">
        <v>2022</v>
      </c>
      <c r="B25" s="2" t="s">
        <v>7</v>
      </c>
      <c r="C25" s="3">
        <v>158629</v>
      </c>
      <c r="D25" s="3">
        <f t="shared" si="5"/>
        <v>98720</v>
      </c>
      <c r="E25" s="3">
        <f t="shared" si="0"/>
        <v>3589088281</v>
      </c>
      <c r="I25" s="2">
        <f t="shared" si="1"/>
        <v>154702.51743175997</v>
      </c>
      <c r="J25" s="2">
        <f t="shared" si="2"/>
        <v>3040.9485529535077</v>
      </c>
      <c r="K25" s="2">
        <f t="shared" si="3"/>
        <v>119364.17431759973</v>
      </c>
      <c r="L25" s="3">
        <f t="shared" si="4"/>
        <v>1541726535.8692801</v>
      </c>
    </row>
    <row r="26" spans="1:12" x14ac:dyDescent="0.25">
      <c r="A26" s="2">
        <v>2022</v>
      </c>
      <c r="B26" s="2" t="s">
        <v>8</v>
      </c>
      <c r="C26" s="3">
        <v>230076</v>
      </c>
      <c r="D26" s="3">
        <f t="shared" si="5"/>
        <v>199749</v>
      </c>
      <c r="E26" s="3">
        <f t="shared" si="0"/>
        <v>919726929</v>
      </c>
      <c r="I26" s="2">
        <f t="shared" si="1"/>
        <v>222842.74659847133</v>
      </c>
      <c r="J26" s="2">
        <f t="shared" si="2"/>
        <v>9550.8766143292924</v>
      </c>
      <c r="K26" s="2">
        <f t="shared" si="3"/>
        <v>157743.46598471349</v>
      </c>
      <c r="L26" s="3">
        <f t="shared" si="4"/>
        <v>5231995477.0725803</v>
      </c>
    </row>
    <row r="27" spans="1:12" x14ac:dyDescent="0.25">
      <c r="A27" s="2">
        <v>2022</v>
      </c>
      <c r="B27" s="2" t="s">
        <v>9</v>
      </c>
      <c r="C27" s="3">
        <v>354920</v>
      </c>
      <c r="D27" s="3">
        <f t="shared" si="5"/>
        <v>301523</v>
      </c>
      <c r="E27" s="3">
        <f t="shared" si="0"/>
        <v>2851239609</v>
      </c>
      <c r="I27" s="2">
        <f t="shared" si="1"/>
        <v>342667.36232128006</v>
      </c>
      <c r="J27" s="2">
        <f t="shared" si="2"/>
        <v>20578.250525177238</v>
      </c>
      <c r="K27" s="2">
        <f t="shared" si="3"/>
        <v>232393.62321280062</v>
      </c>
      <c r="L27" s="3">
        <f t="shared" si="4"/>
        <v>15012713008.598751</v>
      </c>
    </row>
    <row r="28" spans="1:12" x14ac:dyDescent="0.25">
      <c r="A28" s="2">
        <v>2022</v>
      </c>
      <c r="B28" s="2" t="s">
        <v>10</v>
      </c>
      <c r="C28" s="3">
        <v>483883</v>
      </c>
      <c r="D28" s="3">
        <f t="shared" si="5"/>
        <v>479764</v>
      </c>
      <c r="E28" s="3">
        <f t="shared" si="0"/>
        <v>16966161</v>
      </c>
      <c r="I28" s="2">
        <f t="shared" si="1"/>
        <v>471819.26128464576</v>
      </c>
      <c r="J28" s="2">
        <f t="shared" si="2"/>
        <v>31435.615368996085</v>
      </c>
      <c r="K28" s="2">
        <f t="shared" si="3"/>
        <v>363245.61284645728</v>
      </c>
      <c r="L28" s="3">
        <f t="shared" si="4"/>
        <v>14553379179.233753</v>
      </c>
    </row>
    <row r="29" spans="1:12" x14ac:dyDescent="0.25">
      <c r="A29" s="2">
        <v>2022</v>
      </c>
      <c r="B29" s="2" t="s">
        <v>11</v>
      </c>
      <c r="C29" s="3">
        <v>645121</v>
      </c>
      <c r="D29" s="3">
        <f t="shared" si="5"/>
        <v>612846</v>
      </c>
      <c r="E29" s="3">
        <f t="shared" si="0"/>
        <v>1041675625</v>
      </c>
      <c r="I29" s="2">
        <f t="shared" si="1"/>
        <v>630934.38766536419</v>
      </c>
      <c r="J29" s="2">
        <f t="shared" si="2"/>
        <v>44203.56647016832</v>
      </c>
      <c r="K29" s="2">
        <f t="shared" si="3"/>
        <v>503254.87665364187</v>
      </c>
      <c r="L29" s="3">
        <f t="shared" si="4"/>
        <v>20125996953.3241</v>
      </c>
    </row>
    <row r="30" spans="1:12" x14ac:dyDescent="0.25">
      <c r="A30" s="2">
        <v>2022</v>
      </c>
      <c r="B30" s="2" t="s">
        <v>12</v>
      </c>
      <c r="C30" s="3">
        <v>670509</v>
      </c>
      <c r="D30" s="3">
        <f t="shared" si="5"/>
        <v>806359</v>
      </c>
      <c r="E30" s="3">
        <f t="shared" si="0"/>
        <v>18455222500</v>
      </c>
      <c r="I30" s="2">
        <f t="shared" si="1"/>
        <v>670971.89541355323</v>
      </c>
      <c r="J30" s="2">
        <f t="shared" si="2"/>
        <v>43786.960597970392</v>
      </c>
      <c r="K30" s="2">
        <f t="shared" si="3"/>
        <v>675137.95413553249</v>
      </c>
      <c r="L30" s="3">
        <f t="shared" si="4"/>
        <v>21427216.388863351</v>
      </c>
    </row>
    <row r="31" spans="1:12" x14ac:dyDescent="0.25">
      <c r="A31" s="2">
        <v>2022</v>
      </c>
      <c r="B31" s="2" t="s">
        <v>13</v>
      </c>
      <c r="C31" s="3">
        <v>700606</v>
      </c>
      <c r="D31" s="3">
        <f t="shared" si="5"/>
        <v>695897</v>
      </c>
      <c r="E31" s="3">
        <f t="shared" si="0"/>
        <v>22174681</v>
      </c>
      <c r="I31" s="2">
        <f t="shared" si="1"/>
        <v>702021.28560115234</v>
      </c>
      <c r="J31" s="2">
        <f t="shared" si="2"/>
        <v>42513.203556933266</v>
      </c>
      <c r="K31" s="2">
        <f t="shared" si="3"/>
        <v>714758.85601152363</v>
      </c>
      <c r="L31" s="3">
        <f t="shared" si="4"/>
        <v>200303333.28292063</v>
      </c>
    </row>
    <row r="32" spans="1:12" x14ac:dyDescent="0.25">
      <c r="A32" s="2">
        <v>2022</v>
      </c>
      <c r="B32" s="2" t="s">
        <v>14</v>
      </c>
      <c r="C32" s="3">
        <v>734228</v>
      </c>
      <c r="D32" s="3">
        <f t="shared" si="5"/>
        <v>730703</v>
      </c>
      <c r="E32" s="3">
        <f t="shared" si="0"/>
        <v>12425625</v>
      </c>
      <c r="I32" s="2">
        <f t="shared" si="1"/>
        <v>735258.64891580865</v>
      </c>
      <c r="J32" s="2">
        <f t="shared" si="2"/>
        <v>41585.619532705576</v>
      </c>
      <c r="K32" s="2">
        <f t="shared" si="3"/>
        <v>744534.48915808555</v>
      </c>
      <c r="L32" s="3">
        <f t="shared" si="4"/>
        <v>106223718.76573494</v>
      </c>
    </row>
    <row r="33" spans="1:12" x14ac:dyDescent="0.25">
      <c r="A33" s="2">
        <v>2022</v>
      </c>
      <c r="B33" s="2" t="s">
        <v>15</v>
      </c>
      <c r="C33" s="3">
        <v>704783</v>
      </c>
      <c r="D33" s="3">
        <f t="shared" si="5"/>
        <v>767850</v>
      </c>
      <c r="E33" s="3">
        <f t="shared" si="0"/>
        <v>3977446489</v>
      </c>
      <c r="I33" s="2">
        <f t="shared" si="1"/>
        <v>711989.12684485153</v>
      </c>
      <c r="J33" s="2">
        <f t="shared" si="2"/>
        <v>35100.105372339312</v>
      </c>
      <c r="K33" s="2">
        <f t="shared" si="3"/>
        <v>776844.26844851417</v>
      </c>
      <c r="L33" s="3">
        <f t="shared" si="4"/>
        <v>5192826410.408823</v>
      </c>
    </row>
    <row r="34" spans="1:12" x14ac:dyDescent="0.25">
      <c r="A34" s="2">
        <v>2022</v>
      </c>
      <c r="B34" s="2" t="s">
        <v>16</v>
      </c>
      <c r="C34" s="3">
        <v>952469</v>
      </c>
      <c r="D34" s="3">
        <f t="shared" si="5"/>
        <v>675338</v>
      </c>
      <c r="E34" s="3">
        <f t="shared" si="0"/>
        <v>76801591161</v>
      </c>
      <c r="I34" s="2">
        <f t="shared" si="1"/>
        <v>931931.02322171908</v>
      </c>
      <c r="J34" s="2">
        <f t="shared" si="2"/>
        <v>53584.284472792133</v>
      </c>
      <c r="K34" s="2">
        <f t="shared" si="3"/>
        <v>747089.23221719079</v>
      </c>
      <c r="L34" s="3">
        <f t="shared" si="4"/>
        <v>42180849014.520638</v>
      </c>
    </row>
    <row r="35" spans="1:12" x14ac:dyDescent="0.25">
      <c r="A35" s="2">
        <v>2023</v>
      </c>
      <c r="B35" s="2" t="s">
        <v>4</v>
      </c>
      <c r="C35" s="2">
        <v>798469</v>
      </c>
      <c r="D35" s="3">
        <f t="shared" si="5"/>
        <v>1200155</v>
      </c>
      <c r="E35" s="3">
        <f t="shared" si="0"/>
        <v>161351642596</v>
      </c>
      <c r="I35" s="2">
        <f t="shared" si="1"/>
        <v>817173.63076945103</v>
      </c>
      <c r="J35" s="2">
        <f t="shared" si="2"/>
        <v>36750.116780286116</v>
      </c>
      <c r="K35" s="2">
        <f t="shared" si="3"/>
        <v>985515.30769451126</v>
      </c>
      <c r="L35" s="3">
        <f t="shared" si="4"/>
        <v>34986321222.14978</v>
      </c>
    </row>
    <row r="36" spans="1:12" x14ac:dyDescent="0.25">
      <c r="A36" s="2">
        <v>2023</v>
      </c>
      <c r="B36" s="2" t="s">
        <v>6</v>
      </c>
      <c r="C36" s="2">
        <v>749436</v>
      </c>
      <c r="D36" s="3">
        <f t="shared" si="5"/>
        <v>644469</v>
      </c>
      <c r="E36" s="3">
        <f t="shared" si="0"/>
        <v>11018071089</v>
      </c>
      <c r="I36" s="2">
        <f t="shared" si="1"/>
        <v>759884.77475497371</v>
      </c>
      <c r="J36" s="2">
        <f t="shared" si="2"/>
        <v>27346.219500809773</v>
      </c>
      <c r="K36" s="2">
        <f t="shared" si="3"/>
        <v>853923.74754973711</v>
      </c>
      <c r="L36" s="3">
        <f t="shared" si="4"/>
        <v>10917689388.017591</v>
      </c>
    </row>
    <row r="37" spans="1:12" x14ac:dyDescent="0.25">
      <c r="A37" s="2">
        <v>2023</v>
      </c>
      <c r="B37" s="2" t="s">
        <v>7</v>
      </c>
      <c r="C37" s="2">
        <v>869244</v>
      </c>
      <c r="D37" s="3">
        <f t="shared" si="5"/>
        <v>700403</v>
      </c>
      <c r="E37" s="3">
        <f t="shared" si="0"/>
        <v>28507283281</v>
      </c>
      <c r="I37" s="2">
        <f t="shared" si="1"/>
        <v>861042.69942557835</v>
      </c>
      <c r="J37" s="2">
        <f t="shared" si="2"/>
        <v>34727.390017789257</v>
      </c>
      <c r="K37" s="2">
        <f t="shared" si="3"/>
        <v>787230.9942557835</v>
      </c>
      <c r="L37" s="3">
        <f t="shared" si="4"/>
        <v>6726133111.2008886</v>
      </c>
    </row>
    <row r="38" spans="1:12" x14ac:dyDescent="0.25">
      <c r="A38" s="2">
        <v>2023</v>
      </c>
      <c r="B38" s="2" t="s">
        <v>8</v>
      </c>
      <c r="C38" s="2">
        <v>865811</v>
      </c>
      <c r="D38" s="3">
        <f t="shared" si="5"/>
        <v>989052</v>
      </c>
      <c r="E38" s="3">
        <f t="shared" si="0"/>
        <v>15188344081</v>
      </c>
      <c r="I38" s="2">
        <f t="shared" si="1"/>
        <v>868806.9089443367</v>
      </c>
      <c r="J38" s="2">
        <f t="shared" si="2"/>
        <v>32031.071967886168</v>
      </c>
      <c r="K38" s="2">
        <f t="shared" si="3"/>
        <v>895770.08944336756</v>
      </c>
      <c r="L38" s="3">
        <f t="shared" si="4"/>
        <v>897547040.27569735</v>
      </c>
    </row>
    <row r="39" spans="1:12" x14ac:dyDescent="0.25">
      <c r="A39" s="2">
        <v>2023</v>
      </c>
      <c r="B39" s="2" t="s">
        <v>9</v>
      </c>
      <c r="C39" s="2">
        <v>953714</v>
      </c>
      <c r="D39" s="3">
        <f t="shared" si="5"/>
        <v>862378</v>
      </c>
      <c r="E39" s="3">
        <f t="shared" si="0"/>
        <v>8342264896</v>
      </c>
      <c r="I39" s="2">
        <f t="shared" si="1"/>
        <v>948426.39809122228</v>
      </c>
      <c r="J39" s="2">
        <f t="shared" si="2"/>
        <v>36789.913685786109</v>
      </c>
      <c r="K39" s="2">
        <f t="shared" si="3"/>
        <v>900837.98091222288</v>
      </c>
      <c r="L39" s="3">
        <f t="shared" si="4"/>
        <v>2795873394.5709705</v>
      </c>
    </row>
    <row r="40" spans="1:12" x14ac:dyDescent="0.25">
      <c r="A40" s="2">
        <v>2023</v>
      </c>
      <c r="B40" s="2" t="s">
        <v>10</v>
      </c>
      <c r="C40" s="4">
        <v>1062791</v>
      </c>
      <c r="D40" s="3">
        <f t="shared" si="5"/>
        <v>1041617</v>
      </c>
      <c r="E40" s="3">
        <f t="shared" si="0"/>
        <v>448338276</v>
      </c>
      <c r="I40" s="2">
        <f t="shared" si="1"/>
        <v>1055033.5311777007</v>
      </c>
      <c r="J40" s="2">
        <f t="shared" si="2"/>
        <v>43771.635625855342</v>
      </c>
      <c r="K40" s="2">
        <f t="shared" si="3"/>
        <v>985216.31177700835</v>
      </c>
      <c r="L40" s="3">
        <f t="shared" si="4"/>
        <v>6017832252.8943596</v>
      </c>
    </row>
    <row r="41" spans="1:12" x14ac:dyDescent="0.25">
      <c r="A41" s="2">
        <v>2023</v>
      </c>
      <c r="B41" s="2" t="s">
        <v>11</v>
      </c>
      <c r="C41" s="4">
        <v>1121189</v>
      </c>
      <c r="D41" s="3">
        <f t="shared" si="5"/>
        <v>1171868</v>
      </c>
      <c r="E41" s="3">
        <f t="shared" si="0"/>
        <v>2568361041</v>
      </c>
      <c r="I41" s="2">
        <f t="shared" si="1"/>
        <v>1118950.6166803555</v>
      </c>
      <c r="J41" s="2">
        <f t="shared" si="2"/>
        <v>45786.180613535289</v>
      </c>
      <c r="K41" s="2">
        <f t="shared" si="3"/>
        <v>1098805.166803556</v>
      </c>
      <c r="L41" s="3">
        <f t="shared" si="4"/>
        <v>501035988.56622714</v>
      </c>
    </row>
    <row r="42" spans="1:12" x14ac:dyDescent="0.25">
      <c r="A42" s="2">
        <v>2023</v>
      </c>
      <c r="B42" s="2" t="s">
        <v>12</v>
      </c>
      <c r="C42" s="4">
        <v>1132638</v>
      </c>
      <c r="D42" s="3">
        <f t="shared" si="5"/>
        <v>1179587</v>
      </c>
      <c r="E42" s="3">
        <f t="shared" si="0"/>
        <v>2204208601</v>
      </c>
      <c r="I42" s="2">
        <f t="shared" si="1"/>
        <v>1135847.8797293892</v>
      </c>
      <c r="J42" s="2">
        <f t="shared" si="2"/>
        <v>42897.288857085136</v>
      </c>
      <c r="K42" s="2">
        <f t="shared" si="3"/>
        <v>1164736.7972938907</v>
      </c>
      <c r="L42" s="3">
        <f t="shared" si="4"/>
        <v>1030332787.714287</v>
      </c>
    </row>
    <row r="43" spans="1:12" x14ac:dyDescent="0.25">
      <c r="A43" s="2">
        <v>2023</v>
      </c>
      <c r="B43" s="2" t="s">
        <v>13</v>
      </c>
      <c r="C43" s="4">
        <v>1070245</v>
      </c>
      <c r="D43" s="3">
        <f t="shared" si="5"/>
        <v>1144087</v>
      </c>
      <c r="E43" s="3">
        <f t="shared" si="0"/>
        <v>5452640964</v>
      </c>
      <c r="I43" s="2">
        <f t="shared" si="1"/>
        <v>1081095.0168586473</v>
      </c>
      <c r="J43" s="2">
        <f t="shared" si="2"/>
        <v>33132.273684302432</v>
      </c>
      <c r="K43" s="2">
        <f t="shared" si="3"/>
        <v>1178745.1685864744</v>
      </c>
      <c r="L43" s="3">
        <f t="shared" si="4"/>
        <v>11772286583.293362</v>
      </c>
    </row>
    <row r="44" spans="1:12" x14ac:dyDescent="0.25">
      <c r="A44" s="2">
        <v>2023</v>
      </c>
      <c r="B44" s="2" t="s">
        <v>14</v>
      </c>
      <c r="C44" s="4">
        <v>978519</v>
      </c>
      <c r="D44" s="3">
        <f t="shared" si="5"/>
        <v>1007852</v>
      </c>
      <c r="E44" s="3">
        <f t="shared" si="0"/>
        <v>860424889</v>
      </c>
      <c r="I44" s="2">
        <f t="shared" si="1"/>
        <v>992089.82905429497</v>
      </c>
      <c r="J44" s="2">
        <f t="shared" si="2"/>
        <v>20918.527535436951</v>
      </c>
      <c r="K44" s="2">
        <f t="shared" si="3"/>
        <v>1114227.2905429497</v>
      </c>
      <c r="L44" s="3">
        <f t="shared" si="4"/>
        <v>18416740122.089649</v>
      </c>
    </row>
    <row r="45" spans="1:12" x14ac:dyDescent="0.25">
      <c r="A45" s="2">
        <v>2023</v>
      </c>
      <c r="B45" s="2" t="s">
        <v>15</v>
      </c>
      <c r="C45" s="4">
        <v>931227</v>
      </c>
      <c r="D45" s="3">
        <f t="shared" si="5"/>
        <v>886793</v>
      </c>
      <c r="E45" s="3">
        <f t="shared" si="0"/>
        <v>1974380356</v>
      </c>
      <c r="I45" s="2">
        <f t="shared" si="1"/>
        <v>939405.13565897325</v>
      </c>
      <c r="J45" s="2">
        <f t="shared" si="2"/>
        <v>13558.205442361083</v>
      </c>
      <c r="K45" s="2">
        <f t="shared" si="3"/>
        <v>1013008.3565897319</v>
      </c>
      <c r="L45" s="3">
        <f t="shared" si="4"/>
        <v>6688190285.6568813</v>
      </c>
    </row>
    <row r="46" spans="1:12" x14ac:dyDescent="0.25">
      <c r="A46" s="2">
        <v>2023</v>
      </c>
      <c r="B46" s="2" t="s">
        <v>16</v>
      </c>
      <c r="C46" s="2">
        <v>1144542</v>
      </c>
      <c r="D46" s="3">
        <f t="shared" si="5"/>
        <v>883935</v>
      </c>
      <c r="E46" s="3">
        <f t="shared" si="0"/>
        <v>67916008449</v>
      </c>
      <c r="I46" s="2">
        <f t="shared" si="1"/>
        <v>1125384.1341101334</v>
      </c>
      <c r="J46" s="2">
        <f t="shared" si="2"/>
        <v>30800.284743240991</v>
      </c>
      <c r="K46" s="2">
        <f t="shared" si="3"/>
        <v>952963.34110133431</v>
      </c>
      <c r="L46" s="3">
        <f t="shared" si="4"/>
        <v>36702382545.411301</v>
      </c>
    </row>
    <row r="47" spans="1:12" x14ac:dyDescent="0.25">
      <c r="A47" s="2">
        <v>2024</v>
      </c>
      <c r="B47" s="2" t="s">
        <v>4</v>
      </c>
      <c r="C47" s="2">
        <v>927746</v>
      </c>
      <c r="D47" s="3">
        <f t="shared" si="5"/>
        <v>1357857</v>
      </c>
      <c r="E47" s="3">
        <f t="shared" si="0"/>
        <v>184995472321</v>
      </c>
      <c r="I47" s="2">
        <f t="shared" si="1"/>
        <v>950589.84188533749</v>
      </c>
      <c r="J47" s="2">
        <f t="shared" si="2"/>
        <v>10240.827046437302</v>
      </c>
      <c r="K47" s="2">
        <f t="shared" si="3"/>
        <v>1156184.4188533744</v>
      </c>
      <c r="L47" s="3">
        <f t="shared" si="4"/>
        <v>52184111208.229736</v>
      </c>
    </row>
    <row r="48" spans="1:12" x14ac:dyDescent="0.25">
      <c r="A48" s="2">
        <v>2024</v>
      </c>
      <c r="B48" s="2" t="s">
        <v>6</v>
      </c>
      <c r="C48" s="2">
        <v>1062149</v>
      </c>
      <c r="D48" s="3">
        <f t="shared" si="5"/>
        <v>710950</v>
      </c>
      <c r="E48" s="3">
        <f t="shared" si="0"/>
        <v>123340737601</v>
      </c>
      <c r="I48" s="2">
        <f t="shared" si="1"/>
        <v>1052017.1668931774</v>
      </c>
      <c r="J48" s="2">
        <f t="shared" si="2"/>
        <v>19359.476842577569</v>
      </c>
      <c r="K48" s="2">
        <f t="shared" si="3"/>
        <v>960830.6689317748</v>
      </c>
      <c r="L48" s="3">
        <f t="shared" si="4"/>
        <v>10265404210.450489</v>
      </c>
    </row>
    <row r="49" spans="1:12" x14ac:dyDescent="0.25">
      <c r="A49" s="2">
        <v>2024</v>
      </c>
      <c r="B49" s="2" t="s">
        <v>7</v>
      </c>
      <c r="C49" s="2">
        <v>1041861</v>
      </c>
      <c r="D49" s="3">
        <f t="shared" si="5"/>
        <v>1196552</v>
      </c>
      <c r="E49" s="3">
        <f t="shared" si="0"/>
        <v>23929305481</v>
      </c>
      <c r="I49" s="2">
        <f t="shared" si="1"/>
        <v>1044812.5643735755</v>
      </c>
      <c r="J49" s="2">
        <f t="shared" si="2"/>
        <v>16703.068906359618</v>
      </c>
      <c r="K49" s="2">
        <f t="shared" si="3"/>
        <v>1071376.643735755</v>
      </c>
      <c r="L49" s="3">
        <f t="shared" si="4"/>
        <v>871173225.13601351</v>
      </c>
    </row>
    <row r="50" spans="1:12" x14ac:dyDescent="0.25">
      <c r="A50" s="2">
        <v>2024</v>
      </c>
      <c r="B50" s="2" t="s">
        <v>8</v>
      </c>
      <c r="L50" s="3"/>
    </row>
    <row r="51" spans="1:12" x14ac:dyDescent="0.25">
      <c r="A51" s="2">
        <v>2024</v>
      </c>
      <c r="B51" s="6" t="s">
        <v>9</v>
      </c>
      <c r="C51" s="6"/>
    </row>
    <row r="52" spans="1:12" x14ac:dyDescent="0.25">
      <c r="D52" s="8" t="s">
        <v>17</v>
      </c>
      <c r="E52" s="9">
        <f>AVERAGE(E3:E49)</f>
        <v>16138928827.021276</v>
      </c>
    </row>
    <row r="53" spans="1:12" x14ac:dyDescent="0.25">
      <c r="D53" s="8" t="s">
        <v>18</v>
      </c>
      <c r="E53" s="8">
        <f>SQRT(E52)</f>
        <v>127039.08385619473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7A89-CEC2-4C3C-B198-AA29B8C7BC0C}">
  <dimension ref="A1:AF54"/>
  <sheetViews>
    <sheetView zoomScale="90" zoomScaleNormal="90" workbookViewId="0">
      <pane xSplit="4" topLeftCell="Q1" activePane="topRight" state="frozen"/>
      <selection pane="topRight" sqref="A1:D1048576"/>
    </sheetView>
  </sheetViews>
  <sheetFormatPr defaultRowHeight="15" x14ac:dyDescent="0.25"/>
  <cols>
    <col min="2" max="2" width="11.5703125" customWidth="1"/>
    <col min="5" max="5" width="18.140625" customWidth="1"/>
    <col min="6" max="7" width="16.140625" customWidth="1"/>
    <col min="8" max="8" width="14.7109375" customWidth="1"/>
    <col min="11" max="11" width="17.5703125" customWidth="1"/>
    <col min="12" max="12" width="19.140625" customWidth="1"/>
    <col min="13" max="13" width="14.7109375" customWidth="1"/>
    <col min="14" max="14" width="22.85546875" customWidth="1"/>
    <col min="17" max="17" width="17.5703125" customWidth="1"/>
    <col min="18" max="18" width="19.140625" customWidth="1"/>
    <col min="19" max="19" width="14.7109375" customWidth="1"/>
    <col min="20" max="20" width="22.85546875" customWidth="1"/>
    <col min="22" max="22" width="10.28515625" customWidth="1"/>
    <col min="23" max="23" width="14.140625" customWidth="1"/>
    <col min="24" max="24" width="19.140625" customWidth="1"/>
    <col min="25" max="25" width="14.7109375" customWidth="1"/>
    <col min="26" max="26" width="22.85546875" customWidth="1"/>
    <col min="28" max="28" width="10.28515625" customWidth="1"/>
    <col min="29" max="29" width="14.140625" customWidth="1"/>
    <col min="30" max="30" width="18.5703125" customWidth="1"/>
    <col min="31" max="31" width="14.7109375" customWidth="1"/>
    <col min="32" max="32" width="21.28515625" customWidth="1"/>
  </cols>
  <sheetData>
    <row r="1" spans="1:32" ht="15.75" x14ac:dyDescent="0.25">
      <c r="A1" s="79" t="s">
        <v>19</v>
      </c>
      <c r="B1" s="81" t="s">
        <v>20</v>
      </c>
      <c r="C1" s="83" t="s">
        <v>21</v>
      </c>
      <c r="D1" s="85" t="s">
        <v>27</v>
      </c>
      <c r="E1" s="87" t="s">
        <v>28</v>
      </c>
      <c r="F1" s="88"/>
      <c r="G1" s="74" t="s">
        <v>29</v>
      </c>
      <c r="H1" s="74"/>
      <c r="I1" s="75" t="s">
        <v>35</v>
      </c>
      <c r="J1" s="75"/>
      <c r="K1" s="75"/>
      <c r="L1" s="75"/>
      <c r="M1" s="75"/>
      <c r="N1" s="75"/>
      <c r="O1" s="76" t="s">
        <v>38</v>
      </c>
      <c r="P1" s="76"/>
      <c r="Q1" s="76"/>
      <c r="R1" s="76"/>
      <c r="S1" s="76"/>
      <c r="T1" s="76"/>
      <c r="U1" s="77" t="s">
        <v>39</v>
      </c>
      <c r="V1" s="77"/>
      <c r="W1" s="77"/>
      <c r="X1" s="77"/>
      <c r="Y1" s="77"/>
      <c r="Z1" s="77"/>
      <c r="AA1" s="78" t="s">
        <v>40</v>
      </c>
      <c r="AB1" s="78"/>
      <c r="AC1" s="78"/>
      <c r="AD1" s="78"/>
      <c r="AE1" s="78"/>
      <c r="AF1" s="78"/>
    </row>
    <row r="2" spans="1:32" ht="15.75" thickBot="1" x14ac:dyDescent="0.3">
      <c r="A2" s="80"/>
      <c r="B2" s="82"/>
      <c r="C2" s="84"/>
      <c r="D2" s="86"/>
      <c r="E2" s="11" t="s">
        <v>30</v>
      </c>
      <c r="F2" s="23" t="s">
        <v>0</v>
      </c>
      <c r="G2" s="10" t="s">
        <v>31</v>
      </c>
      <c r="H2" s="18" t="s">
        <v>0</v>
      </c>
      <c r="I2" s="28" t="s">
        <v>32</v>
      </c>
      <c r="J2" s="28" t="s">
        <v>33</v>
      </c>
      <c r="K2" s="28" t="s">
        <v>36</v>
      </c>
      <c r="L2" s="28" t="s">
        <v>37</v>
      </c>
      <c r="M2" s="28" t="s">
        <v>34</v>
      </c>
      <c r="N2" s="28" t="s">
        <v>0</v>
      </c>
      <c r="O2" s="27" t="s">
        <v>32</v>
      </c>
      <c r="P2" s="27" t="s">
        <v>33</v>
      </c>
      <c r="Q2" s="27" t="s">
        <v>36</v>
      </c>
      <c r="R2" s="27" t="s">
        <v>37</v>
      </c>
      <c r="S2" s="27" t="s">
        <v>34</v>
      </c>
      <c r="T2" s="27" t="s">
        <v>0</v>
      </c>
      <c r="U2" s="29" t="s">
        <v>32</v>
      </c>
      <c r="V2" s="29" t="s">
        <v>33</v>
      </c>
      <c r="W2" s="29" t="s">
        <v>36</v>
      </c>
      <c r="X2" s="29" t="s">
        <v>37</v>
      </c>
      <c r="Y2" s="29" t="s">
        <v>34</v>
      </c>
      <c r="Z2" s="29" t="s">
        <v>0</v>
      </c>
      <c r="AA2" s="30" t="s">
        <v>32</v>
      </c>
      <c r="AB2" s="30" t="s">
        <v>33</v>
      </c>
      <c r="AC2" s="30" t="s">
        <v>36</v>
      </c>
      <c r="AD2" s="30" t="s">
        <v>37</v>
      </c>
      <c r="AE2" s="30" t="s">
        <v>34</v>
      </c>
      <c r="AF2" s="30" t="s">
        <v>0</v>
      </c>
    </row>
    <row r="3" spans="1:32" ht="15.75" x14ac:dyDescent="0.25">
      <c r="A3" s="12">
        <v>2020</v>
      </c>
      <c r="B3" s="13" t="s">
        <v>8</v>
      </c>
      <c r="C3" s="14">
        <v>158066</v>
      </c>
      <c r="D3" s="19">
        <v>1</v>
      </c>
      <c r="E3" s="21" t="s">
        <v>5</v>
      </c>
      <c r="F3" s="21" t="s">
        <v>5</v>
      </c>
      <c r="G3" s="21" t="s">
        <v>5</v>
      </c>
      <c r="H3" s="21" t="s">
        <v>5</v>
      </c>
      <c r="I3" s="21" t="s">
        <v>5</v>
      </c>
      <c r="J3" s="21" t="s">
        <v>5</v>
      </c>
      <c r="K3" s="21" t="s">
        <v>5</v>
      </c>
      <c r="L3" s="21" t="s">
        <v>5</v>
      </c>
      <c r="M3" s="21" t="s">
        <v>5</v>
      </c>
      <c r="N3" s="21" t="s">
        <v>5</v>
      </c>
      <c r="O3" s="21" t="s">
        <v>5</v>
      </c>
      <c r="P3" s="21" t="s">
        <v>5</v>
      </c>
      <c r="Q3" s="21" t="s">
        <v>5</v>
      </c>
      <c r="R3" s="21" t="s">
        <v>5</v>
      </c>
      <c r="S3" s="21" t="s">
        <v>5</v>
      </c>
      <c r="T3" s="21" t="s">
        <v>5</v>
      </c>
      <c r="U3" s="21" t="s">
        <v>5</v>
      </c>
      <c r="V3" s="21" t="s">
        <v>5</v>
      </c>
      <c r="W3" s="21" t="s">
        <v>5</v>
      </c>
      <c r="X3" s="21" t="s">
        <v>5</v>
      </c>
      <c r="Y3" s="21" t="s">
        <v>5</v>
      </c>
      <c r="Z3" s="21" t="s">
        <v>5</v>
      </c>
      <c r="AA3" s="21" t="s">
        <v>5</v>
      </c>
      <c r="AB3" s="21" t="s">
        <v>5</v>
      </c>
      <c r="AC3" s="21" t="s">
        <v>5</v>
      </c>
      <c r="AD3" s="21" t="s">
        <v>5</v>
      </c>
      <c r="AE3" s="21" t="s">
        <v>5</v>
      </c>
      <c r="AF3" s="21" t="s">
        <v>5</v>
      </c>
    </row>
    <row r="4" spans="1:32" ht="15.75" x14ac:dyDescent="0.25">
      <c r="A4" s="15">
        <v>2020</v>
      </c>
      <c r="B4" s="2" t="s">
        <v>9</v>
      </c>
      <c r="C4" s="3">
        <v>161842</v>
      </c>
      <c r="D4">
        <v>2</v>
      </c>
      <c r="E4" s="21" t="s">
        <v>5</v>
      </c>
      <c r="F4" s="21" t="s">
        <v>5</v>
      </c>
      <c r="G4" s="21" t="s">
        <v>5</v>
      </c>
      <c r="H4" s="21" t="s">
        <v>5</v>
      </c>
      <c r="I4" s="22">
        <f>C3</f>
        <v>158066</v>
      </c>
      <c r="J4" s="21" t="s">
        <v>5</v>
      </c>
      <c r="K4" s="21" t="s">
        <v>5</v>
      </c>
      <c r="L4" s="21" t="s">
        <v>5</v>
      </c>
      <c r="M4" s="21" t="s">
        <v>5</v>
      </c>
      <c r="N4" s="21" t="s">
        <v>5</v>
      </c>
      <c r="O4" s="22">
        <f>C3</f>
        <v>158066</v>
      </c>
      <c r="P4" s="21" t="s">
        <v>5</v>
      </c>
      <c r="Q4" s="21" t="s">
        <v>5</v>
      </c>
      <c r="R4" s="21" t="s">
        <v>5</v>
      </c>
      <c r="S4" s="21" t="s">
        <v>5</v>
      </c>
      <c r="T4" s="21" t="s">
        <v>5</v>
      </c>
      <c r="U4" s="22">
        <f>C3</f>
        <v>158066</v>
      </c>
      <c r="V4" s="21" t="s">
        <v>5</v>
      </c>
      <c r="W4" s="21" t="s">
        <v>5</v>
      </c>
      <c r="X4" s="21" t="s">
        <v>5</v>
      </c>
      <c r="Y4" s="21" t="s">
        <v>5</v>
      </c>
      <c r="Z4" s="21" t="s">
        <v>5</v>
      </c>
      <c r="AA4" s="22">
        <f>C3</f>
        <v>158066</v>
      </c>
      <c r="AB4" s="21" t="s">
        <v>5</v>
      </c>
      <c r="AC4" s="21" t="s">
        <v>5</v>
      </c>
      <c r="AD4" s="21" t="s">
        <v>5</v>
      </c>
      <c r="AE4" s="21" t="s">
        <v>5</v>
      </c>
      <c r="AF4" s="21" t="s">
        <v>5</v>
      </c>
    </row>
    <row r="5" spans="1:32" ht="15.75" x14ac:dyDescent="0.25">
      <c r="A5" s="15">
        <v>2020</v>
      </c>
      <c r="B5" s="2" t="s">
        <v>10</v>
      </c>
      <c r="C5" s="3">
        <v>156561</v>
      </c>
      <c r="D5">
        <v>3</v>
      </c>
      <c r="E5" s="22">
        <f>C4+(C4-C3)</f>
        <v>165618</v>
      </c>
      <c r="F5" s="22">
        <f>(C5-E5)^2</f>
        <v>82029249</v>
      </c>
      <c r="G5" s="21">
        <f>C4*(C4/C3)</f>
        <v>165708.20394012626</v>
      </c>
      <c r="H5" s="22">
        <f>(C5-G5)^2</f>
        <v>83671339.922261357</v>
      </c>
      <c r="I5" s="22">
        <f>AVERAGE(C3:C4)</f>
        <v>159954</v>
      </c>
      <c r="J5" s="21" t="s">
        <v>5</v>
      </c>
      <c r="K5" s="21" t="s">
        <v>5</v>
      </c>
      <c r="L5" s="21" t="s">
        <v>5</v>
      </c>
      <c r="M5" s="21" t="s">
        <v>5</v>
      </c>
      <c r="N5" s="21" t="s">
        <v>5</v>
      </c>
      <c r="O5" s="22">
        <f>AVERAGE(C3:C4)</f>
        <v>159954</v>
      </c>
      <c r="P5" s="21" t="s">
        <v>5</v>
      </c>
      <c r="Q5" s="21" t="s">
        <v>5</v>
      </c>
      <c r="R5" s="21" t="s">
        <v>5</v>
      </c>
      <c r="S5" s="21" t="s">
        <v>5</v>
      </c>
      <c r="T5" s="21" t="s">
        <v>5</v>
      </c>
      <c r="U5" s="22">
        <f>AVERAGE(C3:C4)</f>
        <v>159954</v>
      </c>
      <c r="V5" s="21" t="s">
        <v>5</v>
      </c>
      <c r="W5" s="21" t="s">
        <v>5</v>
      </c>
      <c r="X5" s="21" t="s">
        <v>5</v>
      </c>
      <c r="Y5" s="21" t="s">
        <v>5</v>
      </c>
      <c r="Z5" s="21" t="s">
        <v>5</v>
      </c>
      <c r="AA5" s="22">
        <f>AVERAGE(C3:C4)</f>
        <v>159954</v>
      </c>
      <c r="AB5" s="21" t="s">
        <v>5</v>
      </c>
      <c r="AC5" s="21" t="s">
        <v>5</v>
      </c>
      <c r="AD5" s="21" t="s">
        <v>5</v>
      </c>
      <c r="AE5" s="21" t="s">
        <v>5</v>
      </c>
      <c r="AF5" s="21" t="s">
        <v>5</v>
      </c>
    </row>
    <row r="6" spans="1:32" ht="15.75" x14ac:dyDescent="0.25">
      <c r="A6" s="15">
        <v>2020</v>
      </c>
      <c r="B6" s="2" t="s">
        <v>11</v>
      </c>
      <c r="C6" s="3">
        <v>155742</v>
      </c>
      <c r="D6">
        <v>4</v>
      </c>
      <c r="E6" s="22">
        <f t="shared" ref="E6:E50" si="0">C5+(C5-C4)</f>
        <v>151280</v>
      </c>
      <c r="F6" s="22">
        <f t="shared" ref="F6:F50" si="1">(C6-E6)^2</f>
        <v>19909444</v>
      </c>
      <c r="G6" s="21">
        <f t="shared" ref="G6:G50" si="2">C5*(C5/C4)</f>
        <v>151452.3221475266</v>
      </c>
      <c r="H6" s="22">
        <f t="shared" ref="H6:H50" si="3">(C6-G6)^2</f>
        <v>18401336.078000769</v>
      </c>
      <c r="I6" s="22">
        <f>AVERAGE(C3:C5)</f>
        <v>158823</v>
      </c>
      <c r="J6" s="21" t="s">
        <v>5</v>
      </c>
      <c r="K6" s="21" t="s">
        <v>5</v>
      </c>
      <c r="L6" s="21" t="s">
        <v>5</v>
      </c>
      <c r="M6" s="21" t="s">
        <v>5</v>
      </c>
      <c r="N6" s="21" t="s">
        <v>5</v>
      </c>
      <c r="O6" s="22">
        <f>AVERAGE(C3:C5)</f>
        <v>158823</v>
      </c>
      <c r="P6" s="21" t="s">
        <v>5</v>
      </c>
      <c r="Q6" s="21" t="s">
        <v>5</v>
      </c>
      <c r="R6" s="21" t="s">
        <v>5</v>
      </c>
      <c r="S6" s="21" t="s">
        <v>5</v>
      </c>
      <c r="T6" s="21" t="s">
        <v>5</v>
      </c>
      <c r="U6" s="22">
        <f>AVERAGE(C3:C5)</f>
        <v>158823</v>
      </c>
      <c r="V6" s="21" t="s">
        <v>5</v>
      </c>
      <c r="W6" s="21" t="s">
        <v>5</v>
      </c>
      <c r="X6" s="21" t="s">
        <v>5</v>
      </c>
      <c r="Y6" s="21" t="s">
        <v>5</v>
      </c>
      <c r="Z6" s="21" t="s">
        <v>5</v>
      </c>
      <c r="AA6" s="22">
        <f>AVERAGE(C3:C5)</f>
        <v>158823</v>
      </c>
      <c r="AB6" s="22">
        <f>AVERAGE(AA4:AA6)</f>
        <v>158947.66666666666</v>
      </c>
      <c r="AC6" s="21">
        <f>2*AA6-AB6</f>
        <v>158698.33333333334</v>
      </c>
      <c r="AD6" s="21">
        <f>2/2*(AA6-AB6)</f>
        <v>-124.66666666665697</v>
      </c>
      <c r="AE6" s="21" t="s">
        <v>5</v>
      </c>
      <c r="AF6" s="21" t="s">
        <v>5</v>
      </c>
    </row>
    <row r="7" spans="1:32" ht="15.75" x14ac:dyDescent="0.25">
      <c r="A7" s="15">
        <v>2020</v>
      </c>
      <c r="B7" s="2" t="s">
        <v>12</v>
      </c>
      <c r="C7" s="3">
        <v>161549</v>
      </c>
      <c r="D7">
        <v>5</v>
      </c>
      <c r="E7" s="22">
        <f t="shared" si="0"/>
        <v>154923</v>
      </c>
      <c r="F7" s="22">
        <f t="shared" si="1"/>
        <v>43903876</v>
      </c>
      <c r="G7" s="21">
        <f t="shared" si="2"/>
        <v>154927.28434284401</v>
      </c>
      <c r="H7" s="22">
        <f t="shared" si="3"/>
        <v>43847118.244224787</v>
      </c>
      <c r="I7" s="22">
        <f>AVERAGE(C3:C6)</f>
        <v>158052.75</v>
      </c>
      <c r="J7" s="21" t="s">
        <v>5</v>
      </c>
      <c r="K7" s="21" t="s">
        <v>5</v>
      </c>
      <c r="L7" s="21" t="s">
        <v>5</v>
      </c>
      <c r="M7" s="21" t="s">
        <v>5</v>
      </c>
      <c r="N7" s="21" t="s">
        <v>5</v>
      </c>
      <c r="O7" s="22">
        <f>AVERAGE(C3:C6)</f>
        <v>158052.75</v>
      </c>
      <c r="P7" s="21" t="s">
        <v>5</v>
      </c>
      <c r="Q7" s="21" t="s">
        <v>5</v>
      </c>
      <c r="R7" s="21" t="s">
        <v>5</v>
      </c>
      <c r="S7" s="21" t="s">
        <v>5</v>
      </c>
      <c r="T7" s="21" t="s">
        <v>5</v>
      </c>
      <c r="U7" s="22">
        <f>AVERAGE(C3:C6)</f>
        <v>158052.75</v>
      </c>
      <c r="V7" s="22">
        <f>AVERAGE(U4:U7)</f>
        <v>158723.9375</v>
      </c>
      <c r="W7" s="21">
        <f>2*U7-V7</f>
        <v>157381.5625</v>
      </c>
      <c r="X7" s="21">
        <f>2/3*(U7-V7)</f>
        <v>-447.45833333333331</v>
      </c>
      <c r="Y7" s="21" t="s">
        <v>5</v>
      </c>
      <c r="Z7" s="21" t="s">
        <v>5</v>
      </c>
      <c r="AA7" s="22">
        <f>AVERAGE(C4:C6)</f>
        <v>158048.33333333334</v>
      </c>
      <c r="AB7" s="22">
        <f t="shared" ref="AB7:AB50" si="4">AVERAGE(AA5:AA7)</f>
        <v>158941.77777777778</v>
      </c>
      <c r="AC7" s="21">
        <f t="shared" ref="AC7:AC50" si="5">2*AA7-AB7</f>
        <v>157154.88888888891</v>
      </c>
      <c r="AD7" s="21">
        <f t="shared" ref="AD7:AD50" si="6">2/2*(AA7-AB7)</f>
        <v>-893.44444444443798</v>
      </c>
      <c r="AE7" s="21">
        <f>AC7+AD7</f>
        <v>156261.44444444447</v>
      </c>
      <c r="AF7" s="22">
        <f>(C7-AE7)^2</f>
        <v>27958243.753086179</v>
      </c>
    </row>
    <row r="8" spans="1:32" ht="15.75" x14ac:dyDescent="0.25">
      <c r="A8" s="15">
        <v>2020</v>
      </c>
      <c r="B8" s="2" t="s">
        <v>13</v>
      </c>
      <c r="C8" s="3">
        <v>148984</v>
      </c>
      <c r="D8">
        <v>6</v>
      </c>
      <c r="E8" s="22">
        <f t="shared" si="0"/>
        <v>167356</v>
      </c>
      <c r="F8" s="22">
        <f t="shared" si="1"/>
        <v>337530384</v>
      </c>
      <c r="G8" s="21">
        <f t="shared" si="2"/>
        <v>167572.51994323946</v>
      </c>
      <c r="H8" s="22">
        <f t="shared" si="3"/>
        <v>345533073.68021107</v>
      </c>
      <c r="I8" s="22">
        <f>AVERAGE(C3:C7)</f>
        <v>158752</v>
      </c>
      <c r="J8" s="21" t="s">
        <v>5</v>
      </c>
      <c r="K8" s="21" t="s">
        <v>5</v>
      </c>
      <c r="L8" s="21" t="s">
        <v>5</v>
      </c>
      <c r="M8" s="21" t="s">
        <v>5</v>
      </c>
      <c r="N8" s="21" t="s">
        <v>5</v>
      </c>
      <c r="O8" s="22">
        <f>AVERAGE(C3:C7)</f>
        <v>158752</v>
      </c>
      <c r="P8" s="21" t="s">
        <v>5</v>
      </c>
      <c r="Q8" s="21" t="s">
        <v>5</v>
      </c>
      <c r="R8" s="21" t="s">
        <v>5</v>
      </c>
      <c r="S8" s="21" t="s">
        <v>5</v>
      </c>
      <c r="T8" s="21" t="s">
        <v>5</v>
      </c>
      <c r="U8" s="22">
        <f>AVERAGE(C4:C7)</f>
        <v>158923.5</v>
      </c>
      <c r="V8" s="22">
        <f t="shared" ref="V8:V50" si="7">AVERAGE(U5:U8)</f>
        <v>158938.3125</v>
      </c>
      <c r="W8" s="21">
        <f t="shared" ref="W8:W50" si="8">2*U8-V8</f>
        <v>158908.6875</v>
      </c>
      <c r="X8" s="21">
        <f t="shared" ref="X8:X50" si="9">2/3*(U8-V8)</f>
        <v>-9.875</v>
      </c>
      <c r="Y8" s="21">
        <f>W7+X7</f>
        <v>156934.10416666666</v>
      </c>
      <c r="Z8" s="26">
        <f>(C8-Y8)^2</f>
        <v>63204156.260850541</v>
      </c>
      <c r="AA8" s="22">
        <f>AVERAGE(C5:C7)</f>
        <v>157950.66666666666</v>
      </c>
      <c r="AB8" s="22">
        <f t="shared" si="4"/>
        <v>158274</v>
      </c>
      <c r="AC8" s="21">
        <f t="shared" si="5"/>
        <v>157627.33333333331</v>
      </c>
      <c r="AD8" s="21">
        <f t="shared" si="6"/>
        <v>-323.33333333334303</v>
      </c>
      <c r="AE8" s="21">
        <f t="shared" ref="AE8:AE50" si="10">AC8+AD8</f>
        <v>157303.99999999997</v>
      </c>
      <c r="AF8" s="22">
        <f t="shared" ref="AF8:AF50" si="11">(C8-AE8)^2</f>
        <v>69222399.999999523</v>
      </c>
    </row>
    <row r="9" spans="1:32" ht="15.75" x14ac:dyDescent="0.25">
      <c r="A9" s="15">
        <v>2020</v>
      </c>
      <c r="B9" s="2" t="s">
        <v>14</v>
      </c>
      <c r="C9" s="3">
        <v>152293</v>
      </c>
      <c r="D9">
        <v>7</v>
      </c>
      <c r="E9" s="22">
        <f t="shared" si="0"/>
        <v>136419</v>
      </c>
      <c r="F9" s="22">
        <f t="shared" si="1"/>
        <v>251983876</v>
      </c>
      <c r="G9" s="21">
        <f t="shared" si="2"/>
        <v>137396.28382719794</v>
      </c>
      <c r="H9" s="22">
        <f t="shared" si="3"/>
        <v>221912152.73302239</v>
      </c>
      <c r="I9" s="22">
        <f>AVERAGE(C3:C8)</f>
        <v>157124</v>
      </c>
      <c r="J9" s="21" t="s">
        <v>5</v>
      </c>
      <c r="K9" s="21" t="s">
        <v>5</v>
      </c>
      <c r="L9" s="21" t="s">
        <v>5</v>
      </c>
      <c r="M9" s="21" t="s">
        <v>5</v>
      </c>
      <c r="N9" s="21" t="s">
        <v>5</v>
      </c>
      <c r="O9" s="22">
        <f>AVERAGE(C3:C8)</f>
        <v>157124</v>
      </c>
      <c r="P9" s="21" t="s">
        <v>5</v>
      </c>
      <c r="Q9" s="21" t="s">
        <v>5</v>
      </c>
      <c r="R9" s="21" t="s">
        <v>5</v>
      </c>
      <c r="S9" s="21" t="s">
        <v>5</v>
      </c>
      <c r="T9" s="21" t="s">
        <v>5</v>
      </c>
      <c r="U9" s="22">
        <f t="shared" ref="U9:U50" si="12">AVERAGE(C5:C8)</f>
        <v>155709</v>
      </c>
      <c r="V9" s="22">
        <f t="shared" si="7"/>
        <v>157877.0625</v>
      </c>
      <c r="W9" s="21">
        <f t="shared" si="8"/>
        <v>153540.9375</v>
      </c>
      <c r="X9" s="21">
        <f t="shared" si="9"/>
        <v>-1445.375</v>
      </c>
      <c r="Y9" s="21">
        <f t="shared" ref="Y9:Y50" si="13">W8+X8</f>
        <v>158898.8125</v>
      </c>
      <c r="Z9" s="26">
        <f t="shared" ref="Z9:Z50" si="14">(C9-Y9)^2</f>
        <v>43636758.78515625</v>
      </c>
      <c r="AA9" s="22">
        <f t="shared" ref="AA9:AA50" si="15">AVERAGE(C6:C8)</f>
        <v>155425</v>
      </c>
      <c r="AB9" s="22">
        <f t="shared" si="4"/>
        <v>157141.33333333334</v>
      </c>
      <c r="AC9" s="21">
        <f t="shared" si="5"/>
        <v>153708.66666666666</v>
      </c>
      <c r="AD9" s="21">
        <f t="shared" si="6"/>
        <v>-1716.333333333343</v>
      </c>
      <c r="AE9" s="21">
        <f t="shared" si="10"/>
        <v>151992.33333333331</v>
      </c>
      <c r="AF9" s="22">
        <f t="shared" si="11"/>
        <v>90400.444444456109</v>
      </c>
    </row>
    <row r="10" spans="1:32" ht="15.75" x14ac:dyDescent="0.25">
      <c r="A10" s="15">
        <v>2020</v>
      </c>
      <c r="B10" s="2" t="s">
        <v>15</v>
      </c>
      <c r="C10" s="3">
        <v>144476</v>
      </c>
      <c r="D10">
        <v>8</v>
      </c>
      <c r="E10" s="22">
        <f t="shared" si="0"/>
        <v>155602</v>
      </c>
      <c r="F10" s="22">
        <f t="shared" si="1"/>
        <v>123787876</v>
      </c>
      <c r="G10" s="21">
        <f t="shared" si="2"/>
        <v>155675.49434167429</v>
      </c>
      <c r="H10" s="22">
        <f t="shared" si="3"/>
        <v>125428673.50919443</v>
      </c>
      <c r="I10" s="22">
        <f>AVERAGE(C3:C9)</f>
        <v>156433.85714285713</v>
      </c>
      <c r="J10" s="21" t="s">
        <v>5</v>
      </c>
      <c r="K10" s="21" t="s">
        <v>5</v>
      </c>
      <c r="L10" s="21" t="s">
        <v>5</v>
      </c>
      <c r="M10" s="21" t="s">
        <v>5</v>
      </c>
      <c r="N10" s="21" t="s">
        <v>5</v>
      </c>
      <c r="O10" s="22">
        <f>AVERAGE(C3:C9)</f>
        <v>156433.85714285713</v>
      </c>
      <c r="P10" s="21" t="s">
        <v>5</v>
      </c>
      <c r="Q10" s="21" t="s">
        <v>5</v>
      </c>
      <c r="R10" s="21" t="s">
        <v>5</v>
      </c>
      <c r="S10" s="21" t="s">
        <v>5</v>
      </c>
      <c r="T10" s="21" t="s">
        <v>5</v>
      </c>
      <c r="U10" s="22">
        <f t="shared" si="12"/>
        <v>154642</v>
      </c>
      <c r="V10" s="22">
        <f t="shared" si="7"/>
        <v>156831.8125</v>
      </c>
      <c r="W10" s="21">
        <f t="shared" si="8"/>
        <v>152452.1875</v>
      </c>
      <c r="X10" s="21">
        <f t="shared" si="9"/>
        <v>-1459.875</v>
      </c>
      <c r="Y10" s="21">
        <f t="shared" si="13"/>
        <v>152095.5625</v>
      </c>
      <c r="Z10" s="26">
        <f t="shared" si="14"/>
        <v>58057732.69140625</v>
      </c>
      <c r="AA10" s="22">
        <f t="shared" si="15"/>
        <v>154275.33333333334</v>
      </c>
      <c r="AB10" s="22">
        <f t="shared" si="4"/>
        <v>155883.66666666666</v>
      </c>
      <c r="AC10" s="21">
        <f t="shared" si="5"/>
        <v>152667.00000000003</v>
      </c>
      <c r="AD10" s="21">
        <f t="shared" si="6"/>
        <v>-1608.3333333333139</v>
      </c>
      <c r="AE10" s="21">
        <f t="shared" si="10"/>
        <v>151058.66666666672</v>
      </c>
      <c r="AF10" s="22">
        <f t="shared" si="11"/>
        <v>43331500.444445081</v>
      </c>
    </row>
    <row r="11" spans="1:32" ht="15.75" x14ac:dyDescent="0.25">
      <c r="A11" s="15">
        <v>2020</v>
      </c>
      <c r="B11" s="2" t="s">
        <v>16</v>
      </c>
      <c r="C11" s="3">
        <v>164079</v>
      </c>
      <c r="D11">
        <v>9</v>
      </c>
      <c r="E11" s="22">
        <f t="shared" si="0"/>
        <v>136659</v>
      </c>
      <c r="F11" s="22">
        <f t="shared" si="1"/>
        <v>751856400</v>
      </c>
      <c r="G11" s="21">
        <f t="shared" si="2"/>
        <v>137060.23636017414</v>
      </c>
      <c r="H11" s="22">
        <f t="shared" si="3"/>
        <v>730013588.62477601</v>
      </c>
      <c r="I11" s="22">
        <f>AVERAGE(C3:C10)</f>
        <v>154939.125</v>
      </c>
      <c r="J11" s="21" t="s">
        <v>5</v>
      </c>
      <c r="K11" s="21" t="s">
        <v>5</v>
      </c>
      <c r="L11" s="21" t="s">
        <v>5</v>
      </c>
      <c r="M11" s="21" t="s">
        <v>5</v>
      </c>
      <c r="N11" s="21" t="s">
        <v>5</v>
      </c>
      <c r="O11" s="22">
        <f>AVERAGE(C3:C10)</f>
        <v>154939.125</v>
      </c>
      <c r="P11" s="21" t="s">
        <v>5</v>
      </c>
      <c r="Q11" s="21" t="s">
        <v>5</v>
      </c>
      <c r="R11" s="21" t="s">
        <v>5</v>
      </c>
      <c r="S11" s="21" t="s">
        <v>5</v>
      </c>
      <c r="T11" s="21" t="s">
        <v>5</v>
      </c>
      <c r="U11" s="22">
        <f t="shared" si="12"/>
        <v>151825.5</v>
      </c>
      <c r="V11" s="22">
        <f t="shared" si="7"/>
        <v>155275</v>
      </c>
      <c r="W11" s="21">
        <f t="shared" si="8"/>
        <v>148376</v>
      </c>
      <c r="X11" s="21">
        <f t="shared" si="9"/>
        <v>-2299.6666666666665</v>
      </c>
      <c r="Y11" s="21">
        <f t="shared" si="13"/>
        <v>150992.3125</v>
      </c>
      <c r="Z11" s="26">
        <f t="shared" si="14"/>
        <v>171261389.72265625</v>
      </c>
      <c r="AA11" s="22">
        <f t="shared" si="15"/>
        <v>148584.33333333334</v>
      </c>
      <c r="AB11" s="22">
        <f t="shared" si="4"/>
        <v>152761.55555555559</v>
      </c>
      <c r="AC11" s="21">
        <f t="shared" si="5"/>
        <v>144407.11111111109</v>
      </c>
      <c r="AD11" s="21">
        <f t="shared" si="6"/>
        <v>-4177.2222222222481</v>
      </c>
      <c r="AE11" s="21">
        <f t="shared" si="10"/>
        <v>140229.88888888885</v>
      </c>
      <c r="AF11" s="22">
        <f t="shared" si="11"/>
        <v>568780100.79012549</v>
      </c>
    </row>
    <row r="12" spans="1:32" ht="15.75" x14ac:dyDescent="0.25">
      <c r="A12" s="15">
        <v>2021</v>
      </c>
      <c r="B12" s="2" t="s">
        <v>4</v>
      </c>
      <c r="C12" s="3">
        <v>126515</v>
      </c>
      <c r="D12">
        <v>10</v>
      </c>
      <c r="E12" s="22">
        <f t="shared" si="0"/>
        <v>183682</v>
      </c>
      <c r="F12" s="22">
        <f t="shared" si="1"/>
        <v>3268065889</v>
      </c>
      <c r="G12" s="21">
        <f t="shared" si="2"/>
        <v>186341.80238240262</v>
      </c>
      <c r="H12" s="22">
        <f t="shared" si="3"/>
        <v>3579246283.3030553</v>
      </c>
      <c r="I12" s="22">
        <f>AVERAGE(C3:C11)</f>
        <v>155954.66666666666</v>
      </c>
      <c r="J12" s="21" t="s">
        <v>5</v>
      </c>
      <c r="K12" s="21" t="s">
        <v>5</v>
      </c>
      <c r="L12" s="21" t="s">
        <v>5</v>
      </c>
      <c r="M12" s="21" t="s">
        <v>5</v>
      </c>
      <c r="N12" s="21" t="s">
        <v>5</v>
      </c>
      <c r="O12" s="22">
        <f>AVERAGE(C3:C11)</f>
        <v>155954.66666666666</v>
      </c>
      <c r="P12" s="22">
        <f>AVERAGE(O4:O12)</f>
        <v>157566.59986772487</v>
      </c>
      <c r="Q12" s="21">
        <f>2*O12-P12</f>
        <v>154342.73346560844</v>
      </c>
      <c r="R12" s="21">
        <f>2/7*(O12-P12)</f>
        <v>-460.55234315948991</v>
      </c>
      <c r="S12" s="21" t="s">
        <v>5</v>
      </c>
      <c r="T12" s="21" t="s">
        <v>5</v>
      </c>
      <c r="U12" s="22">
        <f t="shared" si="12"/>
        <v>152458</v>
      </c>
      <c r="V12" s="22">
        <f t="shared" si="7"/>
        <v>153658.625</v>
      </c>
      <c r="W12" s="21">
        <f t="shared" si="8"/>
        <v>151257.375</v>
      </c>
      <c r="X12" s="21">
        <f t="shared" si="9"/>
        <v>-800.41666666666663</v>
      </c>
      <c r="Y12" s="21">
        <f t="shared" si="13"/>
        <v>146076.33333333334</v>
      </c>
      <c r="Z12" s="26">
        <f t="shared" si="14"/>
        <v>382645761.77777815</v>
      </c>
      <c r="AA12" s="22">
        <f t="shared" si="15"/>
        <v>153616</v>
      </c>
      <c r="AB12" s="22">
        <f t="shared" si="4"/>
        <v>152158.55555555556</v>
      </c>
      <c r="AC12" s="21">
        <f t="shared" si="5"/>
        <v>155073.44444444444</v>
      </c>
      <c r="AD12" s="21">
        <f t="shared" si="6"/>
        <v>1457.444444444438</v>
      </c>
      <c r="AE12" s="21">
        <f t="shared" si="10"/>
        <v>156530.88888888888</v>
      </c>
      <c r="AF12" s="22">
        <f t="shared" si="11"/>
        <v>900953585.79012263</v>
      </c>
    </row>
    <row r="13" spans="1:32" ht="15.75" x14ac:dyDescent="0.25">
      <c r="A13" s="15">
        <v>2021</v>
      </c>
      <c r="B13" s="2" t="s">
        <v>6</v>
      </c>
      <c r="C13" s="3">
        <v>105788</v>
      </c>
      <c r="D13">
        <v>11</v>
      </c>
      <c r="E13" s="22">
        <f t="shared" si="0"/>
        <v>88951</v>
      </c>
      <c r="F13" s="22">
        <f t="shared" si="1"/>
        <v>283484569</v>
      </c>
      <c r="G13" s="21">
        <f t="shared" si="2"/>
        <v>97550.845781605196</v>
      </c>
      <c r="H13" s="22">
        <f t="shared" si="3"/>
        <v>67850709.617619321</v>
      </c>
      <c r="I13" s="22">
        <f>AVERAGE(C3:C12)</f>
        <v>153010.70000000001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  <c r="O13" s="22">
        <f>AVERAGE(C4:C12)</f>
        <v>152449</v>
      </c>
      <c r="P13" s="22">
        <f>AVERAGE(O5:O13)</f>
        <v>156942.48875661378</v>
      </c>
      <c r="Q13" s="21">
        <f t="shared" ref="Q13:Q50" si="16">2*O13-P13</f>
        <v>147955.51124338622</v>
      </c>
      <c r="R13" s="21">
        <f t="shared" ref="R13:R50" si="17">2/7*(O13-P13)</f>
        <v>-1283.853930461079</v>
      </c>
      <c r="S13" s="21">
        <f>Q12+R12</f>
        <v>153882.18112244896</v>
      </c>
      <c r="T13" s="25">
        <f>(C13-S13)^2</f>
        <v>2313050257.8389263</v>
      </c>
      <c r="U13" s="22">
        <f t="shared" si="12"/>
        <v>146840.75</v>
      </c>
      <c r="V13" s="22">
        <f t="shared" si="7"/>
        <v>151441.5625</v>
      </c>
      <c r="W13" s="21">
        <f t="shared" si="8"/>
        <v>142239.9375</v>
      </c>
      <c r="X13" s="21">
        <f t="shared" si="9"/>
        <v>-3067.208333333333</v>
      </c>
      <c r="Y13" s="21">
        <f t="shared" si="13"/>
        <v>150456.95833333334</v>
      </c>
      <c r="Z13" s="26">
        <f t="shared" si="14"/>
        <v>1995315838.5850704</v>
      </c>
      <c r="AA13" s="22">
        <f t="shared" si="15"/>
        <v>145023.33333333334</v>
      </c>
      <c r="AB13" s="22">
        <f t="shared" si="4"/>
        <v>149074.55555555559</v>
      </c>
      <c r="AC13" s="21">
        <f t="shared" si="5"/>
        <v>140972.11111111109</v>
      </c>
      <c r="AD13" s="21">
        <f t="shared" si="6"/>
        <v>-4051.2222222222481</v>
      </c>
      <c r="AE13" s="21">
        <f t="shared" si="10"/>
        <v>136920.88888888885</v>
      </c>
      <c r="AF13" s="22">
        <f t="shared" si="11"/>
        <v>969256770.56789863</v>
      </c>
    </row>
    <row r="14" spans="1:32" ht="15.75" x14ac:dyDescent="0.25">
      <c r="A14" s="15">
        <v>2021</v>
      </c>
      <c r="B14" s="2" t="s">
        <v>7</v>
      </c>
      <c r="C14" s="3">
        <v>119979</v>
      </c>
      <c r="D14">
        <v>12</v>
      </c>
      <c r="E14" s="22">
        <f t="shared" si="0"/>
        <v>85061</v>
      </c>
      <c r="F14" s="22">
        <f t="shared" si="1"/>
        <v>1219266724</v>
      </c>
      <c r="G14" s="21">
        <f t="shared" si="2"/>
        <v>88456.712200134381</v>
      </c>
      <c r="H14" s="22">
        <f t="shared" si="3"/>
        <v>993654628.13755679</v>
      </c>
      <c r="I14" s="22">
        <f>AVERAGE(C3:C13)</f>
        <v>148717.72727272726</v>
      </c>
      <c r="J14" s="21" t="s">
        <v>5</v>
      </c>
      <c r="K14" s="21" t="s">
        <v>5</v>
      </c>
      <c r="L14" s="21" t="s">
        <v>5</v>
      </c>
      <c r="M14" s="21" t="s">
        <v>5</v>
      </c>
      <c r="N14" s="21" t="s">
        <v>5</v>
      </c>
      <c r="O14" s="22">
        <f t="shared" ref="O14:O50" si="18">AVERAGE(C5:C13)</f>
        <v>146220.77777777778</v>
      </c>
      <c r="P14" s="22">
        <f t="shared" ref="P14:P50" si="19">AVERAGE(O6:O14)</f>
        <v>155416.57517636684</v>
      </c>
      <c r="Q14" s="21">
        <f t="shared" si="16"/>
        <v>137024.98037918872</v>
      </c>
      <c r="R14" s="21">
        <f t="shared" si="17"/>
        <v>-2627.3706853111589</v>
      </c>
      <c r="S14" s="21">
        <f t="shared" ref="S14:S50" si="20">Q13+R13</f>
        <v>146671.65731292515</v>
      </c>
      <c r="T14" s="25">
        <f t="shared" ref="T14:T50" si="21">(C14-S14)^2</f>
        <v>712497954.42525637</v>
      </c>
      <c r="U14" s="22">
        <f t="shared" si="12"/>
        <v>135214.5</v>
      </c>
      <c r="V14" s="22">
        <f t="shared" si="7"/>
        <v>146584.6875</v>
      </c>
      <c r="W14" s="21">
        <f t="shared" si="8"/>
        <v>123844.3125</v>
      </c>
      <c r="X14" s="21">
        <f t="shared" si="9"/>
        <v>-7580.125</v>
      </c>
      <c r="Y14" s="21">
        <f t="shared" si="13"/>
        <v>139172.72916666666</v>
      </c>
      <c r="Z14" s="26">
        <f t="shared" si="14"/>
        <v>368399239.32335031</v>
      </c>
      <c r="AA14" s="22">
        <f t="shared" si="15"/>
        <v>132127.33333333334</v>
      </c>
      <c r="AB14" s="22">
        <f t="shared" si="4"/>
        <v>143588.88888888891</v>
      </c>
      <c r="AC14" s="21">
        <f t="shared" si="5"/>
        <v>120665.77777777778</v>
      </c>
      <c r="AD14" s="21">
        <f t="shared" si="6"/>
        <v>-11461.555555555562</v>
      </c>
      <c r="AE14" s="21">
        <f t="shared" si="10"/>
        <v>109204.22222222222</v>
      </c>
      <c r="AF14" s="22">
        <f t="shared" si="11"/>
        <v>116095836.1604939</v>
      </c>
    </row>
    <row r="15" spans="1:32" ht="15.75" x14ac:dyDescent="0.25">
      <c r="A15" s="15">
        <v>2021</v>
      </c>
      <c r="B15" s="2" t="s">
        <v>8</v>
      </c>
      <c r="C15" s="3">
        <v>112756</v>
      </c>
      <c r="D15">
        <v>13</v>
      </c>
      <c r="E15" s="22">
        <f t="shared" si="0"/>
        <v>134170</v>
      </c>
      <c r="F15" s="22">
        <f t="shared" si="1"/>
        <v>458559396</v>
      </c>
      <c r="G15" s="21">
        <f t="shared" si="2"/>
        <v>136073.66091617197</v>
      </c>
      <c r="H15" s="22">
        <f t="shared" si="3"/>
        <v>543713310.60157371</v>
      </c>
      <c r="I15" s="22">
        <f>AVERAGE(C3:C14)</f>
        <v>146322.83333333334</v>
      </c>
      <c r="J15" s="22">
        <f>AVERAGE(I4:I15)</f>
        <v>155512.55495129869</v>
      </c>
      <c r="K15" s="21">
        <f>2*I15-J15</f>
        <v>137133.111715368</v>
      </c>
      <c r="L15" s="21">
        <f>2/11*(I15-J15)</f>
        <v>-1670.8584759936996</v>
      </c>
      <c r="M15" s="21" t="s">
        <v>5</v>
      </c>
      <c r="N15" s="21" t="s">
        <v>5</v>
      </c>
      <c r="O15" s="22">
        <f t="shared" si="18"/>
        <v>142156.11111111112</v>
      </c>
      <c r="P15" s="22">
        <f t="shared" si="19"/>
        <v>153564.69863315698</v>
      </c>
      <c r="Q15" s="21">
        <f t="shared" si="16"/>
        <v>130747.52358906527</v>
      </c>
      <c r="R15" s="21">
        <f t="shared" si="17"/>
        <v>-3259.5964348702441</v>
      </c>
      <c r="S15" s="21">
        <f t="shared" si="20"/>
        <v>134397.60969387757</v>
      </c>
      <c r="T15" s="25">
        <f t="shared" si="21"/>
        <v>468359270.14213574</v>
      </c>
      <c r="U15" s="22">
        <f t="shared" si="12"/>
        <v>129090.25</v>
      </c>
      <c r="V15" s="22">
        <f t="shared" si="7"/>
        <v>140900.875</v>
      </c>
      <c r="W15" s="21">
        <f t="shared" si="8"/>
        <v>117279.625</v>
      </c>
      <c r="X15" s="21">
        <f t="shared" si="9"/>
        <v>-7873.75</v>
      </c>
      <c r="Y15" s="21">
        <f t="shared" si="13"/>
        <v>116264.1875</v>
      </c>
      <c r="Z15" s="26">
        <f t="shared" si="14"/>
        <v>12307379.53515625</v>
      </c>
      <c r="AA15" s="22">
        <f t="shared" si="15"/>
        <v>117427.33333333333</v>
      </c>
      <c r="AB15" s="22">
        <f t="shared" si="4"/>
        <v>131526</v>
      </c>
      <c r="AC15" s="21">
        <f t="shared" si="5"/>
        <v>103328.66666666666</v>
      </c>
      <c r="AD15" s="21">
        <f t="shared" si="6"/>
        <v>-14098.666666666672</v>
      </c>
      <c r="AE15" s="21">
        <f t="shared" si="10"/>
        <v>89229.999999999985</v>
      </c>
      <c r="AF15" s="22">
        <f t="shared" si="11"/>
        <v>553472676.00000072</v>
      </c>
    </row>
    <row r="16" spans="1:32" ht="15.75" x14ac:dyDescent="0.25">
      <c r="A16" s="15">
        <v>2021</v>
      </c>
      <c r="B16" s="2" t="s">
        <v>9</v>
      </c>
      <c r="C16" s="3">
        <v>139433</v>
      </c>
      <c r="D16">
        <v>14</v>
      </c>
      <c r="E16" s="22">
        <f t="shared" si="0"/>
        <v>105533</v>
      </c>
      <c r="F16" s="22">
        <f t="shared" si="1"/>
        <v>1149210000</v>
      </c>
      <c r="G16" s="21">
        <f t="shared" si="2"/>
        <v>105967.84050542179</v>
      </c>
      <c r="H16" s="22">
        <f t="shared" si="3"/>
        <v>1119916899.9975584</v>
      </c>
      <c r="I16" s="22">
        <f>AVERAGE(C4:C15)</f>
        <v>142547</v>
      </c>
      <c r="J16" s="22">
        <f>AVERAGE(I5:I16)</f>
        <v>154219.30495129872</v>
      </c>
      <c r="K16" s="21">
        <f>2*I16-J16</f>
        <v>130874.69504870128</v>
      </c>
      <c r="L16" s="21">
        <f t="shared" ref="L16:L50" si="22">2/11*(I16-J16)</f>
        <v>-2122.2372638724946</v>
      </c>
      <c r="M16" s="21">
        <f>K15+L15</f>
        <v>135462.25323937429</v>
      </c>
      <c r="N16" s="26">
        <f>(C16-M16)^2</f>
        <v>15766829.837019589</v>
      </c>
      <c r="O16" s="22">
        <f t="shared" si="18"/>
        <v>137379.88888888888</v>
      </c>
      <c r="P16" s="22">
        <f t="shared" si="19"/>
        <v>151267.71406525574</v>
      </c>
      <c r="Q16" s="21">
        <f t="shared" si="16"/>
        <v>123492.06371252201</v>
      </c>
      <c r="R16" s="21">
        <f t="shared" si="17"/>
        <v>-3967.9500503905333</v>
      </c>
      <c r="S16" s="21">
        <f t="shared" si="20"/>
        <v>127487.92715419503</v>
      </c>
      <c r="T16" s="25">
        <f t="shared" si="21"/>
        <v>142684765.29158726</v>
      </c>
      <c r="U16" s="22">
        <f t="shared" si="12"/>
        <v>116259.5</v>
      </c>
      <c r="V16" s="22">
        <f t="shared" si="7"/>
        <v>131851.25</v>
      </c>
      <c r="W16" s="21">
        <f t="shared" si="8"/>
        <v>100667.75</v>
      </c>
      <c r="X16" s="21">
        <f t="shared" si="9"/>
        <v>-10394.5</v>
      </c>
      <c r="Y16" s="21">
        <f t="shared" si="13"/>
        <v>109405.875</v>
      </c>
      <c r="Z16" s="26">
        <f t="shared" si="14"/>
        <v>901628235.765625</v>
      </c>
      <c r="AA16" s="22">
        <f t="shared" si="15"/>
        <v>112841</v>
      </c>
      <c r="AB16" s="22">
        <f t="shared" si="4"/>
        <v>120798.55555555556</v>
      </c>
      <c r="AC16" s="21">
        <f t="shared" si="5"/>
        <v>104883.44444444444</v>
      </c>
      <c r="AD16" s="21">
        <f t="shared" si="6"/>
        <v>-7957.555555555562</v>
      </c>
      <c r="AE16" s="21">
        <f t="shared" si="10"/>
        <v>96925.888888888876</v>
      </c>
      <c r="AF16" s="22">
        <f t="shared" si="11"/>
        <v>1806854495.0123467</v>
      </c>
    </row>
    <row r="17" spans="1:32" ht="15.75" x14ac:dyDescent="0.25">
      <c r="A17" s="15">
        <v>2021</v>
      </c>
      <c r="B17" s="2" t="s">
        <v>10</v>
      </c>
      <c r="C17" s="3">
        <v>126844</v>
      </c>
      <c r="D17">
        <v>15</v>
      </c>
      <c r="E17" s="22">
        <f t="shared" si="0"/>
        <v>166110</v>
      </c>
      <c r="F17" s="22">
        <f t="shared" si="1"/>
        <v>1541818756</v>
      </c>
      <c r="G17" s="21">
        <f t="shared" si="2"/>
        <v>172421.52514278621</v>
      </c>
      <c r="H17" s="22">
        <f t="shared" si="3"/>
        <v>2077310798.141309</v>
      </c>
      <c r="I17" s="22">
        <f t="shared" ref="I17:I50" si="23">AVERAGE(C5:C16)</f>
        <v>140679.58333333334</v>
      </c>
      <c r="J17" s="22">
        <f t="shared" ref="J17:J50" si="24">AVERAGE(I6:I17)</f>
        <v>152613.10356240979</v>
      </c>
      <c r="K17" s="21">
        <f t="shared" ref="K17:K50" si="25">2*I17-J17</f>
        <v>128746.0631042569</v>
      </c>
      <c r="L17" s="21">
        <f t="shared" si="22"/>
        <v>-2169.7309507411715</v>
      </c>
      <c r="M17" s="21">
        <f t="shared" ref="M17:M50" si="26">K16+L16</f>
        <v>128752.45778482879</v>
      </c>
      <c r="N17" s="26">
        <f t="shared" ref="N17:N50" si="27">(C17-M17)^2</f>
        <v>3642211.1164736049</v>
      </c>
      <c r="O17" s="22">
        <f t="shared" si="18"/>
        <v>134922.55555555556</v>
      </c>
      <c r="P17" s="22">
        <f t="shared" si="19"/>
        <v>148619.99801587302</v>
      </c>
      <c r="Q17" s="21">
        <f t="shared" si="16"/>
        <v>121225.11309523811</v>
      </c>
      <c r="R17" s="21">
        <f t="shared" si="17"/>
        <v>-3913.5549886621302</v>
      </c>
      <c r="S17" s="21">
        <f t="shared" si="20"/>
        <v>119524.11366213148</v>
      </c>
      <c r="T17" s="25">
        <f t="shared" si="21"/>
        <v>53580735.999314211</v>
      </c>
      <c r="U17" s="22">
        <f t="shared" si="12"/>
        <v>119489</v>
      </c>
      <c r="V17" s="22">
        <f t="shared" si="7"/>
        <v>125013.3125</v>
      </c>
      <c r="W17" s="21">
        <f t="shared" si="8"/>
        <v>113964.6875</v>
      </c>
      <c r="X17" s="21">
        <f t="shared" si="9"/>
        <v>-3682.875</v>
      </c>
      <c r="Y17" s="21">
        <f t="shared" si="13"/>
        <v>90273.25</v>
      </c>
      <c r="Z17" s="26">
        <f t="shared" si="14"/>
        <v>1337419755.5625</v>
      </c>
      <c r="AA17" s="22">
        <f t="shared" si="15"/>
        <v>124056</v>
      </c>
      <c r="AB17" s="22">
        <f t="shared" si="4"/>
        <v>118108.11111111111</v>
      </c>
      <c r="AC17" s="21">
        <f t="shared" si="5"/>
        <v>130003.88888888889</v>
      </c>
      <c r="AD17" s="21">
        <f t="shared" si="6"/>
        <v>5947.8888888888905</v>
      </c>
      <c r="AE17" s="21">
        <f t="shared" si="10"/>
        <v>135951.77777777778</v>
      </c>
      <c r="AF17" s="22">
        <f t="shared" si="11"/>
        <v>82951616.049382776</v>
      </c>
    </row>
    <row r="18" spans="1:32" ht="15.75" x14ac:dyDescent="0.25">
      <c r="A18" s="15">
        <v>2021</v>
      </c>
      <c r="B18" s="2" t="s">
        <v>11</v>
      </c>
      <c r="C18" s="3">
        <v>127249</v>
      </c>
      <c r="D18">
        <v>16</v>
      </c>
      <c r="E18" s="22">
        <f t="shared" si="0"/>
        <v>114255</v>
      </c>
      <c r="F18" s="22">
        <f t="shared" si="1"/>
        <v>168844036</v>
      </c>
      <c r="G18" s="21">
        <f t="shared" si="2"/>
        <v>115391.62419226438</v>
      </c>
      <c r="H18" s="22">
        <f t="shared" si="3"/>
        <v>140597361.04587391</v>
      </c>
      <c r="I18" s="22">
        <f>AVERAGE(C6:C17)</f>
        <v>138203.16666666666</v>
      </c>
      <c r="J18" s="22">
        <f t="shared" si="24"/>
        <v>150894.78411796535</v>
      </c>
      <c r="K18" s="21">
        <f t="shared" si="25"/>
        <v>125511.54921536797</v>
      </c>
      <c r="L18" s="21">
        <f t="shared" si="22"/>
        <v>-2307.5668093270347</v>
      </c>
      <c r="M18" s="21">
        <f t="shared" si="26"/>
        <v>126576.33215351573</v>
      </c>
      <c r="N18" s="26">
        <f t="shared" si="27"/>
        <v>452482.03169378522</v>
      </c>
      <c r="O18" s="22">
        <f t="shared" si="18"/>
        <v>132462.55555555556</v>
      </c>
      <c r="P18" s="22">
        <f t="shared" si="19"/>
        <v>145879.83752204583</v>
      </c>
      <c r="Q18" s="21">
        <f t="shared" si="16"/>
        <v>119045.2735890653</v>
      </c>
      <c r="R18" s="21">
        <f t="shared" si="17"/>
        <v>-3833.5091332829325</v>
      </c>
      <c r="S18" s="21">
        <f t="shared" si="20"/>
        <v>117311.55810657598</v>
      </c>
      <c r="T18" s="25">
        <f t="shared" si="21"/>
        <v>98752751.385178849</v>
      </c>
      <c r="U18" s="22">
        <f t="shared" si="12"/>
        <v>124753</v>
      </c>
      <c r="V18" s="22">
        <f t="shared" si="7"/>
        <v>122397.9375</v>
      </c>
      <c r="W18" s="21">
        <f t="shared" si="8"/>
        <v>127108.0625</v>
      </c>
      <c r="X18" s="21">
        <f t="shared" si="9"/>
        <v>1570.0416666666665</v>
      </c>
      <c r="Y18" s="21">
        <f t="shared" si="13"/>
        <v>110281.8125</v>
      </c>
      <c r="Z18" s="26">
        <f t="shared" si="14"/>
        <v>287885451.66015625</v>
      </c>
      <c r="AA18" s="22">
        <f t="shared" si="15"/>
        <v>126344.33333333333</v>
      </c>
      <c r="AB18" s="22">
        <f t="shared" si="4"/>
        <v>121080.44444444444</v>
      </c>
      <c r="AC18" s="21">
        <f t="shared" si="5"/>
        <v>131608.22222222222</v>
      </c>
      <c r="AD18" s="21">
        <f t="shared" si="6"/>
        <v>5263.8888888888905</v>
      </c>
      <c r="AE18" s="21">
        <f t="shared" si="10"/>
        <v>136872.11111111112</v>
      </c>
      <c r="AF18" s="22">
        <f t="shared" si="11"/>
        <v>92604267.456790373</v>
      </c>
    </row>
    <row r="19" spans="1:32" ht="15.75" x14ac:dyDescent="0.25">
      <c r="A19" s="15">
        <v>2021</v>
      </c>
      <c r="B19" s="2" t="s">
        <v>12</v>
      </c>
      <c r="C19" s="3">
        <v>118533</v>
      </c>
      <c r="D19">
        <v>17</v>
      </c>
      <c r="E19" s="22">
        <f t="shared" si="0"/>
        <v>127654</v>
      </c>
      <c r="F19" s="22">
        <f t="shared" si="1"/>
        <v>83192641</v>
      </c>
      <c r="G19" s="21">
        <f t="shared" si="2"/>
        <v>127655.29312383717</v>
      </c>
      <c r="H19" s="22">
        <f t="shared" si="3"/>
        <v>83216231.83720687</v>
      </c>
      <c r="I19" s="22">
        <f t="shared" si="23"/>
        <v>135828.75</v>
      </c>
      <c r="J19" s="22">
        <f t="shared" si="24"/>
        <v>149042.78411796535</v>
      </c>
      <c r="K19" s="21">
        <f t="shared" si="25"/>
        <v>122614.71588203465</v>
      </c>
      <c r="L19" s="21">
        <f t="shared" si="22"/>
        <v>-2402.5516578118813</v>
      </c>
      <c r="M19" s="21">
        <f t="shared" si="26"/>
        <v>123203.98240604093</v>
      </c>
      <c r="N19" s="26">
        <f t="shared" si="27"/>
        <v>21818076.637543917</v>
      </c>
      <c r="O19" s="22">
        <f t="shared" si="18"/>
        <v>129679.88888888889</v>
      </c>
      <c r="P19" s="22">
        <f t="shared" si="19"/>
        <v>142907.17438271607</v>
      </c>
      <c r="Q19" s="21">
        <f t="shared" si="16"/>
        <v>116452.60339506171</v>
      </c>
      <c r="R19" s="21">
        <f t="shared" si="17"/>
        <v>-3779.2244268077648</v>
      </c>
      <c r="S19" s="21">
        <f t="shared" si="20"/>
        <v>115211.76445578237</v>
      </c>
      <c r="T19" s="25">
        <f t="shared" si="21"/>
        <v>11030605.540174603</v>
      </c>
      <c r="U19" s="22">
        <f t="shared" si="12"/>
        <v>126570.5</v>
      </c>
      <c r="V19" s="22">
        <f t="shared" si="7"/>
        <v>121768</v>
      </c>
      <c r="W19" s="21">
        <f t="shared" si="8"/>
        <v>131373</v>
      </c>
      <c r="X19" s="21">
        <f t="shared" si="9"/>
        <v>3201.6666666666665</v>
      </c>
      <c r="Y19" s="21">
        <f t="shared" si="13"/>
        <v>128678.10416666667</v>
      </c>
      <c r="Z19" s="26">
        <f t="shared" si="14"/>
        <v>102923138.55251746</v>
      </c>
      <c r="AA19" s="22">
        <f t="shared" si="15"/>
        <v>131175.33333333334</v>
      </c>
      <c r="AB19" s="22">
        <f t="shared" si="4"/>
        <v>127191.88888888888</v>
      </c>
      <c r="AC19" s="21">
        <f t="shared" si="5"/>
        <v>135158.77777777781</v>
      </c>
      <c r="AD19" s="21">
        <f t="shared" si="6"/>
        <v>3983.4444444444671</v>
      </c>
      <c r="AE19" s="21">
        <f t="shared" si="10"/>
        <v>139142.22222222228</v>
      </c>
      <c r="AF19" s="22">
        <f t="shared" si="11"/>
        <v>424740040.60494053</v>
      </c>
    </row>
    <row r="20" spans="1:32" ht="15.75" x14ac:dyDescent="0.25">
      <c r="A20" s="15">
        <v>2021</v>
      </c>
      <c r="B20" s="2" t="s">
        <v>13</v>
      </c>
      <c r="C20" s="3">
        <v>120100</v>
      </c>
      <c r="D20">
        <v>18</v>
      </c>
      <c r="E20" s="22">
        <f t="shared" si="0"/>
        <v>109817</v>
      </c>
      <c r="F20" s="22">
        <f t="shared" si="1"/>
        <v>105740089</v>
      </c>
      <c r="G20" s="21">
        <f t="shared" si="2"/>
        <v>110414.00788218375</v>
      </c>
      <c r="H20" s="22">
        <f t="shared" si="3"/>
        <v>93818443.306398481</v>
      </c>
      <c r="I20" s="22">
        <f t="shared" si="23"/>
        <v>132244.08333333334</v>
      </c>
      <c r="J20" s="22">
        <f t="shared" si="24"/>
        <v>146833.79106240979</v>
      </c>
      <c r="K20" s="21">
        <f t="shared" si="25"/>
        <v>117654.3756042569</v>
      </c>
      <c r="L20" s="21">
        <f t="shared" si="22"/>
        <v>-2652.6741325593534</v>
      </c>
      <c r="M20" s="21">
        <f t="shared" si="26"/>
        <v>120212.16422422277</v>
      </c>
      <c r="N20" s="26">
        <f t="shared" si="27"/>
        <v>12580.813195495397</v>
      </c>
      <c r="O20" s="22">
        <f t="shared" si="18"/>
        <v>126797.33333333333</v>
      </c>
      <c r="P20" s="22">
        <f t="shared" si="19"/>
        <v>139780.30864197531</v>
      </c>
      <c r="Q20" s="21">
        <f t="shared" si="16"/>
        <v>113814.35802469135</v>
      </c>
      <c r="R20" s="21">
        <f t="shared" si="17"/>
        <v>-3709.4215167548514</v>
      </c>
      <c r="S20" s="21">
        <f t="shared" si="20"/>
        <v>112673.37896825395</v>
      </c>
      <c r="T20" s="25">
        <f t="shared" si="21"/>
        <v>55154699.949172765</v>
      </c>
      <c r="U20" s="22">
        <f t="shared" si="12"/>
        <v>128014.75</v>
      </c>
      <c r="V20" s="22">
        <f t="shared" si="7"/>
        <v>124706.8125</v>
      </c>
      <c r="W20" s="21">
        <f t="shared" si="8"/>
        <v>131322.6875</v>
      </c>
      <c r="X20" s="21">
        <f t="shared" si="9"/>
        <v>2205.2916666666665</v>
      </c>
      <c r="Y20" s="21">
        <f t="shared" si="13"/>
        <v>134574.66666666666</v>
      </c>
      <c r="Z20" s="26">
        <f t="shared" si="14"/>
        <v>209515975.11111084</v>
      </c>
      <c r="AA20" s="22">
        <f t="shared" si="15"/>
        <v>124208.66666666667</v>
      </c>
      <c r="AB20" s="22">
        <f t="shared" si="4"/>
        <v>127242.7777777778</v>
      </c>
      <c r="AC20" s="21">
        <f t="shared" si="5"/>
        <v>121174.55555555555</v>
      </c>
      <c r="AD20" s="21">
        <f t="shared" si="6"/>
        <v>-3034.111111111124</v>
      </c>
      <c r="AE20" s="21">
        <f t="shared" si="10"/>
        <v>118140.44444444442</v>
      </c>
      <c r="AF20" s="22">
        <f t="shared" si="11"/>
        <v>3839857.9753087242</v>
      </c>
    </row>
    <row r="21" spans="1:32" ht="15.75" x14ac:dyDescent="0.25">
      <c r="A21" s="15">
        <v>2021</v>
      </c>
      <c r="B21" s="2" t="s">
        <v>14</v>
      </c>
      <c r="C21" s="3">
        <v>146137</v>
      </c>
      <c r="D21">
        <v>19</v>
      </c>
      <c r="E21" s="22">
        <f t="shared" si="0"/>
        <v>121667</v>
      </c>
      <c r="F21" s="22">
        <f t="shared" si="1"/>
        <v>598780900</v>
      </c>
      <c r="G21" s="21">
        <f t="shared" si="2"/>
        <v>121687.71565724313</v>
      </c>
      <c r="H21" s="22">
        <f t="shared" si="3"/>
        <v>597767504.87297642</v>
      </c>
      <c r="I21" s="22">
        <f t="shared" si="23"/>
        <v>129837.08333333333</v>
      </c>
      <c r="J21" s="22">
        <f t="shared" si="24"/>
        <v>144559.8813401876</v>
      </c>
      <c r="K21" s="21">
        <f t="shared" si="25"/>
        <v>115114.28532647906</v>
      </c>
      <c r="L21" s="21">
        <f t="shared" si="22"/>
        <v>-2676.872364882594</v>
      </c>
      <c r="M21" s="21">
        <f t="shared" si="26"/>
        <v>115001.70147169755</v>
      </c>
      <c r="N21" s="26">
        <f t="shared" si="27"/>
        <v>969406814.44651246</v>
      </c>
      <c r="O21" s="22">
        <f t="shared" si="18"/>
        <v>121910.77777777778</v>
      </c>
      <c r="P21" s="22">
        <f t="shared" si="19"/>
        <v>135997.65432098764</v>
      </c>
      <c r="Q21" s="21">
        <f t="shared" si="16"/>
        <v>107823.90123456792</v>
      </c>
      <c r="R21" s="21">
        <f t="shared" si="17"/>
        <v>-4024.8218694885309</v>
      </c>
      <c r="S21" s="21">
        <f t="shared" si="20"/>
        <v>110104.93650793649</v>
      </c>
      <c r="T21" s="25">
        <f t="shared" si="21"/>
        <v>1298309599.4960957</v>
      </c>
      <c r="U21" s="22">
        <f t="shared" si="12"/>
        <v>123181.5</v>
      </c>
      <c r="V21" s="22">
        <f t="shared" si="7"/>
        <v>125629.9375</v>
      </c>
      <c r="W21" s="21">
        <f t="shared" si="8"/>
        <v>120733.0625</v>
      </c>
      <c r="X21" s="21">
        <f t="shared" si="9"/>
        <v>-1632.2916666666665</v>
      </c>
      <c r="Y21" s="21">
        <f t="shared" si="13"/>
        <v>133527.97916666666</v>
      </c>
      <c r="Z21" s="26">
        <f t="shared" si="14"/>
        <v>158987406.37543428</v>
      </c>
      <c r="AA21" s="22">
        <f t="shared" si="15"/>
        <v>121960.66666666667</v>
      </c>
      <c r="AB21" s="22">
        <f t="shared" si="4"/>
        <v>125781.55555555556</v>
      </c>
      <c r="AC21" s="21">
        <f t="shared" si="5"/>
        <v>118139.77777777778</v>
      </c>
      <c r="AD21" s="21">
        <f t="shared" si="6"/>
        <v>-3820.8888888888905</v>
      </c>
      <c r="AE21" s="21">
        <f t="shared" si="10"/>
        <v>114318.88888888889</v>
      </c>
      <c r="AF21" s="22">
        <f t="shared" si="11"/>
        <v>1012392194.6790123</v>
      </c>
    </row>
    <row r="22" spans="1:32" ht="15.75" x14ac:dyDescent="0.25">
      <c r="A22" s="15">
        <v>2021</v>
      </c>
      <c r="B22" s="2" t="s">
        <v>15</v>
      </c>
      <c r="C22" s="3">
        <v>150577</v>
      </c>
      <c r="D22">
        <v>20</v>
      </c>
      <c r="E22" s="22">
        <f t="shared" si="0"/>
        <v>172174</v>
      </c>
      <c r="F22" s="22">
        <f t="shared" si="1"/>
        <v>466430409</v>
      </c>
      <c r="G22" s="21">
        <f t="shared" si="2"/>
        <v>177818.67417985015</v>
      </c>
      <c r="H22" s="22">
        <f t="shared" si="3"/>
        <v>742108812.12111413</v>
      </c>
      <c r="I22" s="22">
        <f t="shared" si="23"/>
        <v>129324.08333333333</v>
      </c>
      <c r="J22" s="22">
        <f t="shared" si="24"/>
        <v>142300.73352272724</v>
      </c>
      <c r="K22" s="21">
        <f t="shared" si="25"/>
        <v>116347.43314393942</v>
      </c>
      <c r="L22" s="21">
        <f t="shared" si="22"/>
        <v>-2359.3909435261662</v>
      </c>
      <c r="M22" s="21">
        <f t="shared" si="26"/>
        <v>112437.41296159646</v>
      </c>
      <c r="N22" s="26">
        <f t="shared" si="27"/>
        <v>1454628099.459959</v>
      </c>
      <c r="O22" s="22">
        <f t="shared" si="18"/>
        <v>124091</v>
      </c>
      <c r="P22" s="22">
        <f t="shared" si="19"/>
        <v>132846.76543209876</v>
      </c>
      <c r="Q22" s="21">
        <f t="shared" si="16"/>
        <v>115335.23456790124</v>
      </c>
      <c r="R22" s="21">
        <f t="shared" si="17"/>
        <v>-2501.6472663139325</v>
      </c>
      <c r="S22" s="21">
        <f t="shared" si="20"/>
        <v>103799.07936507939</v>
      </c>
      <c r="T22" s="25">
        <f t="shared" si="21"/>
        <v>2188173858.9269309</v>
      </c>
      <c r="U22" s="22">
        <f t="shared" si="12"/>
        <v>128004.75</v>
      </c>
      <c r="V22" s="22">
        <f t="shared" si="7"/>
        <v>126442.875</v>
      </c>
      <c r="W22" s="21">
        <f t="shared" si="8"/>
        <v>129566.625</v>
      </c>
      <c r="X22" s="21">
        <f t="shared" si="9"/>
        <v>1041.25</v>
      </c>
      <c r="Y22" s="21">
        <f t="shared" si="13"/>
        <v>119100.77083333333</v>
      </c>
      <c r="Z22" s="26">
        <f t="shared" si="14"/>
        <v>990753002.55251765</v>
      </c>
      <c r="AA22" s="22">
        <f t="shared" si="15"/>
        <v>128256.66666666667</v>
      </c>
      <c r="AB22" s="22">
        <f t="shared" si="4"/>
        <v>124808.66666666667</v>
      </c>
      <c r="AC22" s="21">
        <f t="shared" si="5"/>
        <v>131704.66666666669</v>
      </c>
      <c r="AD22" s="21">
        <f t="shared" si="6"/>
        <v>3448</v>
      </c>
      <c r="AE22" s="21">
        <f t="shared" si="10"/>
        <v>135152.66666666669</v>
      </c>
      <c r="AF22" s="22">
        <f t="shared" si="11"/>
        <v>237910058.77777717</v>
      </c>
    </row>
    <row r="23" spans="1:32" ht="15.75" x14ac:dyDescent="0.25">
      <c r="A23" s="15">
        <v>2021</v>
      </c>
      <c r="B23" s="2" t="s">
        <v>16</v>
      </c>
      <c r="C23" s="3">
        <v>163619</v>
      </c>
      <c r="D23">
        <v>21</v>
      </c>
      <c r="E23" s="22">
        <f t="shared" si="0"/>
        <v>155017</v>
      </c>
      <c r="F23" s="22">
        <f t="shared" si="1"/>
        <v>73994404</v>
      </c>
      <c r="G23" s="21">
        <f t="shared" si="2"/>
        <v>155151.89807509392</v>
      </c>
      <c r="H23" s="22">
        <f t="shared" si="3"/>
        <v>71691815.006748199</v>
      </c>
      <c r="I23" s="22">
        <f t="shared" si="23"/>
        <v>129832.5</v>
      </c>
      <c r="J23" s="22">
        <f t="shared" si="24"/>
        <v>140208.51477272724</v>
      </c>
      <c r="K23" s="21">
        <f t="shared" si="25"/>
        <v>119456.48522727276</v>
      </c>
      <c r="L23" s="21">
        <f t="shared" si="22"/>
        <v>-1886.5481404958621</v>
      </c>
      <c r="M23" s="21">
        <f t="shared" si="26"/>
        <v>113988.04220041326</v>
      </c>
      <c r="N23" s="26">
        <f t="shared" si="27"/>
        <v>2463231972.1043601</v>
      </c>
      <c r="O23" s="22">
        <f t="shared" si="18"/>
        <v>129067.55555555556</v>
      </c>
      <c r="P23" s="22">
        <f t="shared" si="19"/>
        <v>130940.85185185184</v>
      </c>
      <c r="Q23" s="21">
        <f t="shared" si="16"/>
        <v>127194.25925925928</v>
      </c>
      <c r="R23" s="21">
        <f t="shared" si="17"/>
        <v>-535.22751322750776</v>
      </c>
      <c r="S23" s="21">
        <f t="shared" si="20"/>
        <v>112833.58730158731</v>
      </c>
      <c r="T23" s="25">
        <f t="shared" si="21"/>
        <v>2579158142.9480972</v>
      </c>
      <c r="U23" s="22">
        <f t="shared" si="12"/>
        <v>133836.75</v>
      </c>
      <c r="V23" s="22">
        <f t="shared" si="7"/>
        <v>128259.4375</v>
      </c>
      <c r="W23" s="21">
        <f t="shared" si="8"/>
        <v>139414.0625</v>
      </c>
      <c r="X23" s="21">
        <f t="shared" si="9"/>
        <v>3718.208333333333</v>
      </c>
      <c r="Y23" s="21">
        <f t="shared" si="13"/>
        <v>130607.875</v>
      </c>
      <c r="Z23" s="26">
        <f t="shared" si="14"/>
        <v>1089734373.765625</v>
      </c>
      <c r="AA23" s="22">
        <f t="shared" si="15"/>
        <v>138938</v>
      </c>
      <c r="AB23" s="22">
        <f t="shared" si="4"/>
        <v>129718.44444444445</v>
      </c>
      <c r="AC23" s="21">
        <f t="shared" si="5"/>
        <v>148157.55555555556</v>
      </c>
      <c r="AD23" s="21">
        <f t="shared" si="6"/>
        <v>9219.5555555555475</v>
      </c>
      <c r="AE23" s="21">
        <f t="shared" si="10"/>
        <v>157377.11111111112</v>
      </c>
      <c r="AF23" s="22">
        <f t="shared" si="11"/>
        <v>38961176.901234403</v>
      </c>
    </row>
    <row r="24" spans="1:32" ht="15.75" x14ac:dyDescent="0.25">
      <c r="A24" s="15">
        <v>2022</v>
      </c>
      <c r="B24" s="2" t="s">
        <v>4</v>
      </c>
      <c r="C24" s="3">
        <v>136298</v>
      </c>
      <c r="D24">
        <v>22</v>
      </c>
      <c r="E24" s="22">
        <f t="shared" si="0"/>
        <v>176661</v>
      </c>
      <c r="F24" s="22">
        <f t="shared" si="1"/>
        <v>1629171769</v>
      </c>
      <c r="G24" s="21">
        <f t="shared" si="2"/>
        <v>177790.61318129595</v>
      </c>
      <c r="H24" s="22">
        <f t="shared" si="3"/>
        <v>1721636948.6126544</v>
      </c>
      <c r="I24" s="22">
        <f t="shared" si="23"/>
        <v>129794.16666666667</v>
      </c>
      <c r="J24" s="22">
        <f t="shared" si="24"/>
        <v>138028.47310606061</v>
      </c>
      <c r="K24" s="21">
        <f t="shared" si="25"/>
        <v>121559.86022727273</v>
      </c>
      <c r="L24" s="21">
        <f t="shared" si="22"/>
        <v>-1497.1466253443532</v>
      </c>
      <c r="M24" s="21">
        <f t="shared" si="26"/>
        <v>117569.9370867769</v>
      </c>
      <c r="N24" s="26">
        <f t="shared" si="27"/>
        <v>350740340.48164237</v>
      </c>
      <c r="O24" s="22">
        <f t="shared" si="18"/>
        <v>133916.44444444444</v>
      </c>
      <c r="P24" s="22">
        <f t="shared" si="19"/>
        <v>130025.33333333333</v>
      </c>
      <c r="Q24" s="21">
        <f t="shared" si="16"/>
        <v>137807.55555555556</v>
      </c>
      <c r="R24" s="21">
        <f t="shared" si="17"/>
        <v>1111.7460317460311</v>
      </c>
      <c r="S24" s="21">
        <f t="shared" si="20"/>
        <v>126659.03174603177</v>
      </c>
      <c r="T24" s="25">
        <f t="shared" si="21"/>
        <v>92909709.001007259</v>
      </c>
      <c r="U24" s="22">
        <f t="shared" si="12"/>
        <v>145108.25</v>
      </c>
      <c r="V24" s="22">
        <f t="shared" si="7"/>
        <v>132532.8125</v>
      </c>
      <c r="W24" s="21">
        <f t="shared" si="8"/>
        <v>157683.6875</v>
      </c>
      <c r="X24" s="21">
        <f t="shared" si="9"/>
        <v>8383.625</v>
      </c>
      <c r="Y24" s="21">
        <f t="shared" si="13"/>
        <v>143132.27083333334</v>
      </c>
      <c r="Z24" s="26">
        <f t="shared" si="14"/>
        <v>46707257.823350824</v>
      </c>
      <c r="AA24" s="22">
        <f t="shared" si="15"/>
        <v>153444.33333333334</v>
      </c>
      <c r="AB24" s="22">
        <f t="shared" si="4"/>
        <v>140213</v>
      </c>
      <c r="AC24" s="21">
        <f t="shared" si="5"/>
        <v>166675.66666666669</v>
      </c>
      <c r="AD24" s="21">
        <f t="shared" si="6"/>
        <v>13231.333333333343</v>
      </c>
      <c r="AE24" s="21">
        <f t="shared" si="10"/>
        <v>179907.00000000003</v>
      </c>
      <c r="AF24" s="22">
        <f t="shared" si="11"/>
        <v>1901744881.0000026</v>
      </c>
    </row>
    <row r="25" spans="1:32" ht="15.75" x14ac:dyDescent="0.25">
      <c r="A25" s="15">
        <v>2022</v>
      </c>
      <c r="B25" s="2" t="s">
        <v>6</v>
      </c>
      <c r="C25" s="3">
        <v>117509</v>
      </c>
      <c r="D25">
        <v>23</v>
      </c>
      <c r="E25" s="22">
        <f t="shared" si="0"/>
        <v>108977</v>
      </c>
      <c r="F25" s="22">
        <f t="shared" si="1"/>
        <v>72795024</v>
      </c>
      <c r="G25" s="21">
        <f t="shared" si="2"/>
        <v>113539.04377853427</v>
      </c>
      <c r="H25" s="22">
        <f t="shared" si="3"/>
        <v>15760552.400354492</v>
      </c>
      <c r="I25" s="22">
        <f t="shared" si="23"/>
        <v>130609.41666666667</v>
      </c>
      <c r="J25" s="22">
        <f t="shared" si="24"/>
        <v>136161.69949494951</v>
      </c>
      <c r="K25" s="21">
        <f t="shared" si="25"/>
        <v>125057.13383838383</v>
      </c>
      <c r="L25" s="21">
        <f t="shared" si="22"/>
        <v>-1009.5059687786985</v>
      </c>
      <c r="M25" s="21">
        <f t="shared" si="26"/>
        <v>120062.71360192838</v>
      </c>
      <c r="N25" s="26">
        <f t="shared" si="27"/>
        <v>6521453.1606740151</v>
      </c>
      <c r="O25" s="22">
        <f t="shared" si="18"/>
        <v>136532.22222222222</v>
      </c>
      <c r="P25" s="22">
        <f t="shared" si="19"/>
        <v>129931.14814814816</v>
      </c>
      <c r="Q25" s="21">
        <f t="shared" si="16"/>
        <v>143133.29629629629</v>
      </c>
      <c r="R25" s="21">
        <f t="shared" si="17"/>
        <v>1886.0211640211594</v>
      </c>
      <c r="S25" s="21">
        <f t="shared" si="20"/>
        <v>138919.3015873016</v>
      </c>
      <c r="T25" s="25">
        <f t="shared" si="21"/>
        <v>458401014.05920929</v>
      </c>
      <c r="U25" s="22">
        <f t="shared" si="12"/>
        <v>149157.75</v>
      </c>
      <c r="V25" s="22">
        <f t="shared" si="7"/>
        <v>139026.875</v>
      </c>
      <c r="W25" s="21">
        <f t="shared" si="8"/>
        <v>159288.625</v>
      </c>
      <c r="X25" s="21">
        <f t="shared" si="9"/>
        <v>6753.9166666666661</v>
      </c>
      <c r="Y25" s="21">
        <f t="shared" si="13"/>
        <v>166067.3125</v>
      </c>
      <c r="Z25" s="26">
        <f t="shared" si="14"/>
        <v>2357909712.8476563</v>
      </c>
      <c r="AA25" s="22">
        <f t="shared" si="15"/>
        <v>150164.66666666666</v>
      </c>
      <c r="AB25" s="22">
        <f t="shared" si="4"/>
        <v>147515.66666666666</v>
      </c>
      <c r="AC25" s="21">
        <f t="shared" si="5"/>
        <v>152813.66666666666</v>
      </c>
      <c r="AD25" s="21">
        <f t="shared" si="6"/>
        <v>2649</v>
      </c>
      <c r="AE25" s="21">
        <f t="shared" si="10"/>
        <v>155462.66666666666</v>
      </c>
      <c r="AF25" s="22">
        <f t="shared" si="11"/>
        <v>1440480813.4444437</v>
      </c>
    </row>
    <row r="26" spans="1:32" ht="15.75" x14ac:dyDescent="0.25">
      <c r="A26" s="15">
        <v>2022</v>
      </c>
      <c r="B26" s="2" t="s">
        <v>7</v>
      </c>
      <c r="C26" s="3">
        <v>158629</v>
      </c>
      <c r="D26">
        <v>24</v>
      </c>
      <c r="E26" s="22">
        <f t="shared" si="0"/>
        <v>98720</v>
      </c>
      <c r="F26" s="22">
        <f t="shared" si="1"/>
        <v>3589088281</v>
      </c>
      <c r="G26" s="21">
        <f t="shared" si="2"/>
        <v>101310.10785924959</v>
      </c>
      <c r="H26" s="22">
        <f t="shared" si="3"/>
        <v>3285455396.242979</v>
      </c>
      <c r="I26" s="22">
        <f t="shared" si="23"/>
        <v>131586.16666666666</v>
      </c>
      <c r="J26" s="22">
        <f t="shared" si="24"/>
        <v>134734.06944444447</v>
      </c>
      <c r="K26" s="21">
        <f t="shared" si="25"/>
        <v>128438.26388888885</v>
      </c>
      <c r="L26" s="21">
        <f t="shared" si="22"/>
        <v>-572.3459595959655</v>
      </c>
      <c r="M26" s="21">
        <f t="shared" si="26"/>
        <v>124047.62786960513</v>
      </c>
      <c r="N26" s="26">
        <f t="shared" si="27"/>
        <v>1195871298.420851</v>
      </c>
      <c r="O26" s="22">
        <f t="shared" si="18"/>
        <v>134096.22222222222</v>
      </c>
      <c r="P26" s="22">
        <f t="shared" si="19"/>
        <v>129839.33333333333</v>
      </c>
      <c r="Q26" s="21">
        <f t="shared" si="16"/>
        <v>138353.11111111112</v>
      </c>
      <c r="R26" s="21">
        <f t="shared" si="17"/>
        <v>1216.2539682539687</v>
      </c>
      <c r="S26" s="21">
        <f t="shared" si="20"/>
        <v>145019.31746031746</v>
      </c>
      <c r="T26" s="25">
        <f t="shared" si="21"/>
        <v>185223458.83093992</v>
      </c>
      <c r="U26" s="22">
        <f t="shared" si="12"/>
        <v>142000.75</v>
      </c>
      <c r="V26" s="22">
        <f t="shared" si="7"/>
        <v>142525.875</v>
      </c>
      <c r="W26" s="21">
        <f t="shared" si="8"/>
        <v>141475.625</v>
      </c>
      <c r="X26" s="21">
        <f t="shared" si="9"/>
        <v>-350.08333333333331</v>
      </c>
      <c r="Y26" s="21">
        <f t="shared" si="13"/>
        <v>166042.54166666666</v>
      </c>
      <c r="Z26" s="26">
        <f t="shared" si="14"/>
        <v>54960600.043402635</v>
      </c>
      <c r="AA26" s="22">
        <f t="shared" si="15"/>
        <v>139142</v>
      </c>
      <c r="AB26" s="22">
        <f t="shared" si="4"/>
        <v>147583.66666666666</v>
      </c>
      <c r="AC26" s="21">
        <f t="shared" si="5"/>
        <v>130700.33333333334</v>
      </c>
      <c r="AD26" s="21">
        <f t="shared" si="6"/>
        <v>-8441.666666666657</v>
      </c>
      <c r="AE26" s="21">
        <f t="shared" si="10"/>
        <v>122258.66666666669</v>
      </c>
      <c r="AF26" s="22">
        <f t="shared" si="11"/>
        <v>1322801146.7777765</v>
      </c>
    </row>
    <row r="27" spans="1:32" ht="15.75" x14ac:dyDescent="0.25">
      <c r="A27" s="15">
        <v>2022</v>
      </c>
      <c r="B27" s="2" t="s">
        <v>8</v>
      </c>
      <c r="C27" s="3">
        <v>230076</v>
      </c>
      <c r="D27">
        <v>25</v>
      </c>
      <c r="E27" s="22">
        <f t="shared" si="0"/>
        <v>199749</v>
      </c>
      <c r="F27" s="22">
        <f t="shared" si="1"/>
        <v>919726929</v>
      </c>
      <c r="G27" s="21">
        <f t="shared" si="2"/>
        <v>214138.14806525459</v>
      </c>
      <c r="H27" s="22">
        <f t="shared" si="3"/>
        <v>254015124.29386809</v>
      </c>
      <c r="I27" s="22">
        <f t="shared" si="23"/>
        <v>134807</v>
      </c>
      <c r="J27" s="22">
        <f t="shared" si="24"/>
        <v>133774.41666666669</v>
      </c>
      <c r="K27" s="21">
        <f t="shared" si="25"/>
        <v>135839.58333333331</v>
      </c>
      <c r="L27" s="21">
        <f t="shared" si="22"/>
        <v>187.74242424242073</v>
      </c>
      <c r="M27" s="21">
        <f t="shared" si="26"/>
        <v>127865.91792929287</v>
      </c>
      <c r="N27" s="26">
        <f t="shared" si="27"/>
        <v>10446900876.900686</v>
      </c>
      <c r="O27" s="22">
        <f t="shared" si="18"/>
        <v>137627.88888888888</v>
      </c>
      <c r="P27" s="22">
        <f t="shared" si="19"/>
        <v>130413.25925925927</v>
      </c>
      <c r="Q27" s="21">
        <f t="shared" si="16"/>
        <v>144842.51851851848</v>
      </c>
      <c r="R27" s="21">
        <f t="shared" si="17"/>
        <v>2061.3227513227444</v>
      </c>
      <c r="S27" s="21">
        <f t="shared" si="20"/>
        <v>139569.36507936509</v>
      </c>
      <c r="T27" s="25">
        <f t="shared" si="21"/>
        <v>8191450964.6570911</v>
      </c>
      <c r="U27" s="22">
        <f t="shared" si="12"/>
        <v>144013.75</v>
      </c>
      <c r="V27" s="22">
        <f t="shared" si="7"/>
        <v>145070.125</v>
      </c>
      <c r="W27" s="21">
        <f t="shared" si="8"/>
        <v>142957.375</v>
      </c>
      <c r="X27" s="21">
        <f t="shared" si="9"/>
        <v>-704.25</v>
      </c>
      <c r="Y27" s="21">
        <f t="shared" si="13"/>
        <v>141125.54166666666</v>
      </c>
      <c r="Z27" s="26">
        <f t="shared" si="14"/>
        <v>7912184037.7100716</v>
      </c>
      <c r="AA27" s="22">
        <f t="shared" si="15"/>
        <v>137478.66666666666</v>
      </c>
      <c r="AB27" s="22">
        <f t="shared" si="4"/>
        <v>142261.77777777775</v>
      </c>
      <c r="AC27" s="21">
        <f t="shared" si="5"/>
        <v>132695.55555555556</v>
      </c>
      <c r="AD27" s="21">
        <f t="shared" si="6"/>
        <v>-4783.1111111110949</v>
      </c>
      <c r="AE27" s="21">
        <f t="shared" si="10"/>
        <v>127912.44444444447</v>
      </c>
      <c r="AF27" s="22">
        <f t="shared" si="11"/>
        <v>10437392083.753082</v>
      </c>
    </row>
    <row r="28" spans="1:32" ht="15.75" x14ac:dyDescent="0.25">
      <c r="A28" s="15">
        <v>2022</v>
      </c>
      <c r="B28" s="2" t="s">
        <v>9</v>
      </c>
      <c r="C28" s="3">
        <v>354920</v>
      </c>
      <c r="D28">
        <v>26</v>
      </c>
      <c r="E28" s="22">
        <f t="shared" si="0"/>
        <v>301523</v>
      </c>
      <c r="F28" s="22">
        <f t="shared" si="1"/>
        <v>2851239609</v>
      </c>
      <c r="G28" s="21">
        <f t="shared" si="2"/>
        <v>333702.95328092593</v>
      </c>
      <c r="H28" s="22">
        <f t="shared" si="3"/>
        <v>450163071.47937196</v>
      </c>
      <c r="I28" s="22">
        <f t="shared" si="23"/>
        <v>144583.66666666666</v>
      </c>
      <c r="J28" s="22">
        <f t="shared" si="24"/>
        <v>133944.13888888891</v>
      </c>
      <c r="K28" s="21">
        <f t="shared" si="25"/>
        <v>155223.19444444441</v>
      </c>
      <c r="L28" s="21">
        <f t="shared" si="22"/>
        <v>1934.4595959595913</v>
      </c>
      <c r="M28" s="21">
        <f t="shared" si="26"/>
        <v>136027.32575757575</v>
      </c>
      <c r="N28" s="26">
        <f t="shared" si="27"/>
        <v>47914002837.000061</v>
      </c>
      <c r="O28" s="22">
        <f t="shared" si="18"/>
        <v>149053.11111111112</v>
      </c>
      <c r="P28" s="22">
        <f t="shared" si="19"/>
        <v>132565.83950617284</v>
      </c>
      <c r="Q28" s="21">
        <f t="shared" si="16"/>
        <v>165540.38271604941</v>
      </c>
      <c r="R28" s="21">
        <f t="shared" si="17"/>
        <v>4710.6490299823672</v>
      </c>
      <c r="S28" s="21">
        <f t="shared" si="20"/>
        <v>146903.84126984121</v>
      </c>
      <c r="T28" s="25">
        <f t="shared" si="21"/>
        <v>43270722292.850616</v>
      </c>
      <c r="U28" s="22">
        <f t="shared" si="12"/>
        <v>160628</v>
      </c>
      <c r="V28" s="22">
        <f t="shared" si="7"/>
        <v>148950.0625</v>
      </c>
      <c r="W28" s="21">
        <f t="shared" si="8"/>
        <v>172305.9375</v>
      </c>
      <c r="X28" s="21">
        <f t="shared" si="9"/>
        <v>7785.2916666666661</v>
      </c>
      <c r="Y28" s="21">
        <f t="shared" si="13"/>
        <v>142253.125</v>
      </c>
      <c r="Z28" s="26">
        <f t="shared" si="14"/>
        <v>45227199722.265625</v>
      </c>
      <c r="AA28" s="22">
        <f t="shared" si="15"/>
        <v>168738</v>
      </c>
      <c r="AB28" s="22">
        <f t="shared" si="4"/>
        <v>148452.88888888888</v>
      </c>
      <c r="AC28" s="21">
        <f t="shared" si="5"/>
        <v>189023.11111111112</v>
      </c>
      <c r="AD28" s="21">
        <f t="shared" si="6"/>
        <v>20285.111111111124</v>
      </c>
      <c r="AE28" s="21">
        <f t="shared" si="10"/>
        <v>209308.22222222225</v>
      </c>
      <c r="AF28" s="22">
        <f t="shared" si="11"/>
        <v>21202789827.604931</v>
      </c>
    </row>
    <row r="29" spans="1:32" ht="15.75" x14ac:dyDescent="0.25">
      <c r="A29" s="15">
        <v>2022</v>
      </c>
      <c r="B29" s="2" t="s">
        <v>10</v>
      </c>
      <c r="C29" s="3">
        <v>483883</v>
      </c>
      <c r="D29">
        <v>27</v>
      </c>
      <c r="E29" s="22">
        <f t="shared" si="0"/>
        <v>479764</v>
      </c>
      <c r="F29" s="22">
        <f t="shared" si="1"/>
        <v>16966161</v>
      </c>
      <c r="G29" s="21">
        <f t="shared" si="2"/>
        <v>547506.93857681809</v>
      </c>
      <c r="H29" s="22">
        <f t="shared" si="3"/>
        <v>4048005560.0267215</v>
      </c>
      <c r="I29" s="22">
        <f t="shared" si="23"/>
        <v>162540.91666666666</v>
      </c>
      <c r="J29" s="22">
        <f t="shared" si="24"/>
        <v>135765.91666666669</v>
      </c>
      <c r="K29" s="21">
        <f t="shared" si="25"/>
        <v>189315.91666666663</v>
      </c>
      <c r="L29" s="21">
        <f t="shared" si="22"/>
        <v>4868.1818181818135</v>
      </c>
      <c r="M29" s="21">
        <f t="shared" si="26"/>
        <v>157157.65404040401</v>
      </c>
      <c r="N29" s="26">
        <f t="shared" si="27"/>
        <v>106749451692.41768</v>
      </c>
      <c r="O29" s="22">
        <f t="shared" si="18"/>
        <v>175318.33333333334</v>
      </c>
      <c r="P29" s="22">
        <f t="shared" si="19"/>
        <v>137957.06172839506</v>
      </c>
      <c r="Q29" s="21">
        <f t="shared" si="16"/>
        <v>212679.60493827163</v>
      </c>
      <c r="R29" s="21">
        <f t="shared" si="17"/>
        <v>10674.649029982367</v>
      </c>
      <c r="S29" s="21">
        <f t="shared" si="20"/>
        <v>170251.03174603177</v>
      </c>
      <c r="T29" s="25">
        <f t="shared" si="21"/>
        <v>98365011510.858139</v>
      </c>
      <c r="U29" s="22">
        <f t="shared" si="12"/>
        <v>215283.5</v>
      </c>
      <c r="V29" s="22">
        <f t="shared" si="7"/>
        <v>165481.5</v>
      </c>
      <c r="W29" s="21">
        <f t="shared" si="8"/>
        <v>265085.5</v>
      </c>
      <c r="X29" s="21">
        <f t="shared" si="9"/>
        <v>33201.333333333328</v>
      </c>
      <c r="Y29" s="21">
        <f t="shared" si="13"/>
        <v>180091.22916666666</v>
      </c>
      <c r="Z29" s="26">
        <f t="shared" si="14"/>
        <v>92289440026.052536</v>
      </c>
      <c r="AA29" s="22">
        <f t="shared" si="15"/>
        <v>247875</v>
      </c>
      <c r="AB29" s="22">
        <f t="shared" si="4"/>
        <v>184697.22222222222</v>
      </c>
      <c r="AC29" s="21">
        <f t="shared" si="5"/>
        <v>311052.77777777775</v>
      </c>
      <c r="AD29" s="21">
        <f t="shared" si="6"/>
        <v>63177.777777777781</v>
      </c>
      <c r="AE29" s="21">
        <f t="shared" si="10"/>
        <v>374230.5555555555</v>
      </c>
      <c r="AF29" s="22">
        <f t="shared" si="11"/>
        <v>12023658572.641987</v>
      </c>
    </row>
    <row r="30" spans="1:32" ht="15.75" x14ac:dyDescent="0.25">
      <c r="A30" s="15">
        <v>2022</v>
      </c>
      <c r="B30" s="2" t="s">
        <v>11</v>
      </c>
      <c r="C30" s="3">
        <v>645121</v>
      </c>
      <c r="D30">
        <v>28</v>
      </c>
      <c r="E30" s="22">
        <f t="shared" si="0"/>
        <v>612846</v>
      </c>
      <c r="F30" s="22">
        <f t="shared" si="1"/>
        <v>1041675625</v>
      </c>
      <c r="G30" s="21">
        <f t="shared" si="2"/>
        <v>659705.72999267443</v>
      </c>
      <c r="H30" s="22">
        <f t="shared" si="3"/>
        <v>212714348.9592171</v>
      </c>
      <c r="I30" s="22">
        <f t="shared" si="23"/>
        <v>192294.16666666666</v>
      </c>
      <c r="J30" s="22">
        <f t="shared" si="24"/>
        <v>140273.50000000003</v>
      </c>
      <c r="K30" s="21">
        <f t="shared" si="25"/>
        <v>244314.83333333328</v>
      </c>
      <c r="L30" s="21">
        <f t="shared" si="22"/>
        <v>9458.3030303030228</v>
      </c>
      <c r="M30" s="21">
        <f t="shared" si="26"/>
        <v>194184.09848484845</v>
      </c>
      <c r="N30" s="26">
        <f t="shared" si="27"/>
        <v>203344089148.08548</v>
      </c>
      <c r="O30" s="22">
        <f t="shared" si="18"/>
        <v>215738.66666666666</v>
      </c>
      <c r="P30" s="22">
        <f t="shared" si="19"/>
        <v>148382.38271604938</v>
      </c>
      <c r="Q30" s="21">
        <f t="shared" si="16"/>
        <v>283094.95061728393</v>
      </c>
      <c r="R30" s="21">
        <f t="shared" si="17"/>
        <v>19244.652557319219</v>
      </c>
      <c r="S30" s="21">
        <f t="shared" si="20"/>
        <v>223354.25396825399</v>
      </c>
      <c r="T30" s="25">
        <f t="shared" si="21"/>
        <v>177887188058.20737</v>
      </c>
      <c r="U30" s="22">
        <f t="shared" si="12"/>
        <v>306877</v>
      </c>
      <c r="V30" s="22">
        <f t="shared" si="7"/>
        <v>206700.5625</v>
      </c>
      <c r="W30" s="21">
        <f t="shared" si="8"/>
        <v>407053.4375</v>
      </c>
      <c r="X30" s="21">
        <f t="shared" si="9"/>
        <v>66784.291666666657</v>
      </c>
      <c r="Y30" s="21">
        <f t="shared" si="13"/>
        <v>298286.83333333331</v>
      </c>
      <c r="Z30" s="26">
        <f t="shared" si="14"/>
        <v>120293939167.36113</v>
      </c>
      <c r="AA30" s="22">
        <f t="shared" si="15"/>
        <v>356293</v>
      </c>
      <c r="AB30" s="22">
        <f t="shared" si="4"/>
        <v>257635.33333333334</v>
      </c>
      <c r="AC30" s="21">
        <f t="shared" si="5"/>
        <v>454950.66666666663</v>
      </c>
      <c r="AD30" s="21">
        <f t="shared" si="6"/>
        <v>98657.666666666657</v>
      </c>
      <c r="AE30" s="21">
        <f t="shared" si="10"/>
        <v>553608.33333333326</v>
      </c>
      <c r="AF30" s="22">
        <f t="shared" si="11"/>
        <v>8374568160.444459</v>
      </c>
    </row>
    <row r="31" spans="1:32" ht="15.75" x14ac:dyDescent="0.25">
      <c r="A31" s="15">
        <v>2022</v>
      </c>
      <c r="B31" s="2" t="s">
        <v>12</v>
      </c>
      <c r="C31" s="3">
        <v>670509</v>
      </c>
      <c r="D31">
        <v>29</v>
      </c>
      <c r="E31" s="22">
        <f t="shared" si="0"/>
        <v>806359</v>
      </c>
      <c r="F31" s="22">
        <f t="shared" si="1"/>
        <v>18455222500</v>
      </c>
      <c r="G31" s="21">
        <f t="shared" si="2"/>
        <v>860086.22878051095</v>
      </c>
      <c r="H31" s="22">
        <f t="shared" si="3"/>
        <v>35939525672.09819</v>
      </c>
      <c r="I31" s="22">
        <f t="shared" si="23"/>
        <v>235450.16666666666</v>
      </c>
      <c r="J31" s="22">
        <f t="shared" si="24"/>
        <v>148575.28472222222</v>
      </c>
      <c r="K31" s="21">
        <f t="shared" si="25"/>
        <v>322325.04861111112</v>
      </c>
      <c r="L31" s="21">
        <f t="shared" si="22"/>
        <v>15795.433080808079</v>
      </c>
      <c r="M31" s="21">
        <f t="shared" si="26"/>
        <v>253773.13636363629</v>
      </c>
      <c r="N31" s="26">
        <f t="shared" si="27"/>
        <v>173668780040.74591</v>
      </c>
      <c r="O31" s="22">
        <f t="shared" si="18"/>
        <v>271181.33333333331</v>
      </c>
      <c r="P31" s="22">
        <f t="shared" si="19"/>
        <v>164725.75308641975</v>
      </c>
      <c r="Q31" s="21">
        <f t="shared" si="16"/>
        <v>377636.91358024685</v>
      </c>
      <c r="R31" s="21">
        <f t="shared" si="17"/>
        <v>30415.880070546733</v>
      </c>
      <c r="S31" s="21">
        <f t="shared" si="20"/>
        <v>302339.60317460314</v>
      </c>
      <c r="T31" s="25">
        <f t="shared" si="21"/>
        <v>135548704758.77655</v>
      </c>
      <c r="U31" s="22">
        <f t="shared" si="12"/>
        <v>428500</v>
      </c>
      <c r="V31" s="22">
        <f t="shared" si="7"/>
        <v>277822.125</v>
      </c>
      <c r="W31" s="21">
        <f t="shared" si="8"/>
        <v>579177.875</v>
      </c>
      <c r="X31" s="21">
        <f t="shared" si="9"/>
        <v>100451.91666666666</v>
      </c>
      <c r="Y31" s="21">
        <f t="shared" si="13"/>
        <v>473837.72916666663</v>
      </c>
      <c r="Z31" s="26">
        <f t="shared" si="14"/>
        <v>38679588771.198364</v>
      </c>
      <c r="AA31" s="22">
        <f t="shared" si="15"/>
        <v>494641.33333333331</v>
      </c>
      <c r="AB31" s="22">
        <f t="shared" si="4"/>
        <v>366269.77777777775</v>
      </c>
      <c r="AC31" s="21">
        <f t="shared" si="5"/>
        <v>623012.88888888888</v>
      </c>
      <c r="AD31" s="21">
        <f t="shared" si="6"/>
        <v>128371.55555555556</v>
      </c>
      <c r="AE31" s="21">
        <f t="shared" si="10"/>
        <v>751384.4444444445</v>
      </c>
      <c r="AF31" s="22">
        <f t="shared" si="11"/>
        <v>6540837514.0864277</v>
      </c>
    </row>
    <row r="32" spans="1:32" ht="15.75" x14ac:dyDescent="0.25">
      <c r="A32" s="15">
        <v>2022</v>
      </c>
      <c r="B32" s="2" t="s">
        <v>13</v>
      </c>
      <c r="C32" s="3">
        <v>700606</v>
      </c>
      <c r="D32">
        <v>30</v>
      </c>
      <c r="E32" s="22">
        <f t="shared" si="0"/>
        <v>695897</v>
      </c>
      <c r="F32" s="22">
        <f t="shared" si="1"/>
        <v>22174681</v>
      </c>
      <c r="G32" s="21">
        <f t="shared" si="2"/>
        <v>696896.11573797779</v>
      </c>
      <c r="H32" s="22">
        <f t="shared" si="3"/>
        <v>13763241.237600101</v>
      </c>
      <c r="I32" s="22">
        <f t="shared" si="23"/>
        <v>281448.16666666669</v>
      </c>
      <c r="J32" s="22">
        <f t="shared" si="24"/>
        <v>161008.95833333334</v>
      </c>
      <c r="K32" s="21">
        <f t="shared" si="25"/>
        <v>401887.375</v>
      </c>
      <c r="L32" s="21">
        <f t="shared" si="22"/>
        <v>21898.03787878788</v>
      </c>
      <c r="M32" s="21">
        <f t="shared" si="26"/>
        <v>338120.48169191921</v>
      </c>
      <c r="N32" s="26">
        <f t="shared" si="27"/>
        <v>131395750983.07797</v>
      </c>
      <c r="O32" s="22">
        <f t="shared" si="18"/>
        <v>328951.55555555556</v>
      </c>
      <c r="P32" s="22">
        <f t="shared" si="19"/>
        <v>186935.08641975309</v>
      </c>
      <c r="Q32" s="21">
        <f t="shared" si="16"/>
        <v>470968.02469135803</v>
      </c>
      <c r="R32" s="21">
        <f t="shared" si="17"/>
        <v>40576.134038800701</v>
      </c>
      <c r="S32" s="21">
        <f t="shared" si="20"/>
        <v>408052.79365079361</v>
      </c>
      <c r="T32" s="25">
        <f t="shared" si="21"/>
        <v>85587378545.20134</v>
      </c>
      <c r="U32" s="22">
        <f t="shared" si="12"/>
        <v>538608.25</v>
      </c>
      <c r="V32" s="22">
        <f t="shared" si="7"/>
        <v>372317.1875</v>
      </c>
      <c r="W32" s="21">
        <f t="shared" si="8"/>
        <v>704899.3125</v>
      </c>
      <c r="X32" s="21">
        <f t="shared" si="9"/>
        <v>110860.70833333333</v>
      </c>
      <c r="Y32" s="21">
        <f t="shared" si="13"/>
        <v>679629.79166666663</v>
      </c>
      <c r="Z32" s="26">
        <f t="shared" si="14"/>
        <v>440001316.0434044</v>
      </c>
      <c r="AA32" s="22">
        <f t="shared" si="15"/>
        <v>599837.66666666663</v>
      </c>
      <c r="AB32" s="22">
        <f t="shared" si="4"/>
        <v>483590.66666666669</v>
      </c>
      <c r="AC32" s="21">
        <f t="shared" si="5"/>
        <v>716084.66666666651</v>
      </c>
      <c r="AD32" s="21">
        <f t="shared" si="6"/>
        <v>116246.99999999994</v>
      </c>
      <c r="AE32" s="21">
        <f t="shared" si="10"/>
        <v>832331.66666666651</v>
      </c>
      <c r="AF32" s="22">
        <f t="shared" si="11"/>
        <v>17351651258.777737</v>
      </c>
    </row>
    <row r="33" spans="1:32" ht="15.75" x14ac:dyDescent="0.25">
      <c r="A33" s="15">
        <v>2022</v>
      </c>
      <c r="B33" s="2" t="s">
        <v>14</v>
      </c>
      <c r="C33" s="3">
        <v>734228</v>
      </c>
      <c r="D33">
        <v>31</v>
      </c>
      <c r="E33" s="22">
        <f t="shared" si="0"/>
        <v>730703</v>
      </c>
      <c r="F33" s="22">
        <f t="shared" si="1"/>
        <v>12425625</v>
      </c>
      <c r="G33" s="21">
        <f t="shared" si="2"/>
        <v>732053.95786782878</v>
      </c>
      <c r="H33" s="22">
        <f t="shared" si="3"/>
        <v>4726459.1924555851</v>
      </c>
      <c r="I33" s="22">
        <f t="shared" si="23"/>
        <v>329823.66666666669</v>
      </c>
      <c r="J33" s="22">
        <f t="shared" si="24"/>
        <v>177674.50694444447</v>
      </c>
      <c r="K33" s="21">
        <f t="shared" si="25"/>
        <v>481972.82638888888</v>
      </c>
      <c r="L33" s="21">
        <f t="shared" si="22"/>
        <v>27663.483585858587</v>
      </c>
      <c r="M33" s="21">
        <f t="shared" si="26"/>
        <v>423785.4128787879</v>
      </c>
      <c r="N33" s="26">
        <f t="shared" si="27"/>
        <v>96374599898.511368</v>
      </c>
      <c r="O33" s="22">
        <f t="shared" si="18"/>
        <v>388616.77777777775</v>
      </c>
      <c r="P33" s="22">
        <f t="shared" si="19"/>
        <v>215235.12345679011</v>
      </c>
      <c r="Q33" s="21">
        <f t="shared" si="16"/>
        <v>561998.43209876539</v>
      </c>
      <c r="R33" s="21">
        <f t="shared" si="17"/>
        <v>49537.615520282183</v>
      </c>
      <c r="S33" s="21">
        <f t="shared" si="20"/>
        <v>511544.15873015876</v>
      </c>
      <c r="T33" s="25">
        <f t="shared" si="21"/>
        <v>49588093162.691849</v>
      </c>
      <c r="U33" s="22">
        <f t="shared" si="12"/>
        <v>625029.75</v>
      </c>
      <c r="V33" s="22">
        <f t="shared" si="7"/>
        <v>474753.75</v>
      </c>
      <c r="W33" s="21">
        <f t="shared" si="8"/>
        <v>775305.75</v>
      </c>
      <c r="X33" s="21">
        <f t="shared" si="9"/>
        <v>100184</v>
      </c>
      <c r="Y33" s="21">
        <f t="shared" si="13"/>
        <v>815760.02083333337</v>
      </c>
      <c r="Z33" s="26">
        <f t="shared" si="14"/>
        <v>6647470421.1671066</v>
      </c>
      <c r="AA33" s="22">
        <f t="shared" si="15"/>
        <v>672078.66666666663</v>
      </c>
      <c r="AB33" s="22">
        <f t="shared" si="4"/>
        <v>588852.5555555555</v>
      </c>
      <c r="AC33" s="21">
        <f t="shared" si="5"/>
        <v>755304.77777777775</v>
      </c>
      <c r="AD33" s="21">
        <f t="shared" si="6"/>
        <v>83226.111111111124</v>
      </c>
      <c r="AE33" s="21">
        <f t="shared" si="10"/>
        <v>838530.88888888888</v>
      </c>
      <c r="AF33" s="22">
        <f t="shared" si="11"/>
        <v>10879092630.567898</v>
      </c>
    </row>
    <row r="34" spans="1:32" ht="15.75" x14ac:dyDescent="0.25">
      <c r="A34" s="15">
        <v>2022</v>
      </c>
      <c r="B34" s="2" t="s">
        <v>15</v>
      </c>
      <c r="C34" s="3">
        <v>704783</v>
      </c>
      <c r="D34">
        <v>32</v>
      </c>
      <c r="E34" s="22">
        <f t="shared" si="0"/>
        <v>767850</v>
      </c>
      <c r="F34" s="22">
        <f t="shared" si="1"/>
        <v>3977446489</v>
      </c>
      <c r="G34" s="21">
        <f t="shared" si="2"/>
        <v>769463.51584770891</v>
      </c>
      <c r="H34" s="22">
        <f t="shared" si="3"/>
        <v>4183569130.3257241</v>
      </c>
      <c r="I34" s="22">
        <f t="shared" si="23"/>
        <v>378831.25</v>
      </c>
      <c r="J34" s="22">
        <f t="shared" si="24"/>
        <v>198466.77083333334</v>
      </c>
      <c r="K34" s="21">
        <f t="shared" si="25"/>
        <v>559195.72916666663</v>
      </c>
      <c r="L34" s="21">
        <f t="shared" si="22"/>
        <v>32793.541666666664</v>
      </c>
      <c r="M34" s="21">
        <f t="shared" si="26"/>
        <v>509636.30997474748</v>
      </c>
      <c r="N34" s="26">
        <f t="shared" si="27"/>
        <v>38082230627.811989</v>
      </c>
      <c r="O34" s="22">
        <f t="shared" si="18"/>
        <v>455053.44444444444</v>
      </c>
      <c r="P34" s="22">
        <f t="shared" si="19"/>
        <v>250626.37037037034</v>
      </c>
      <c r="Q34" s="21">
        <f t="shared" si="16"/>
        <v>659480.51851851854</v>
      </c>
      <c r="R34" s="21">
        <f t="shared" si="17"/>
        <v>58407.735449735454</v>
      </c>
      <c r="S34" s="21">
        <f t="shared" si="20"/>
        <v>611536.04761904757</v>
      </c>
      <c r="T34" s="25">
        <f t="shared" si="21"/>
        <v>8694994128.3356094</v>
      </c>
      <c r="U34" s="22">
        <f t="shared" si="12"/>
        <v>687616</v>
      </c>
      <c r="V34" s="22">
        <f t="shared" si="7"/>
        <v>569938.5</v>
      </c>
      <c r="W34" s="21">
        <f t="shared" si="8"/>
        <v>805293.5</v>
      </c>
      <c r="X34" s="21">
        <f t="shared" si="9"/>
        <v>78451.666666666657</v>
      </c>
      <c r="Y34" s="21">
        <f t="shared" si="13"/>
        <v>875489.75</v>
      </c>
      <c r="Z34" s="26">
        <f t="shared" si="14"/>
        <v>29140794495.5625</v>
      </c>
      <c r="AA34" s="22">
        <f t="shared" si="15"/>
        <v>701781</v>
      </c>
      <c r="AB34" s="22">
        <f t="shared" si="4"/>
        <v>657899.11111111112</v>
      </c>
      <c r="AC34" s="21">
        <f t="shared" si="5"/>
        <v>745662.88888888888</v>
      </c>
      <c r="AD34" s="21">
        <f t="shared" si="6"/>
        <v>43881.888888888876</v>
      </c>
      <c r="AE34" s="21">
        <f t="shared" si="10"/>
        <v>789544.77777777775</v>
      </c>
      <c r="AF34" s="22">
        <f t="shared" si="11"/>
        <v>7184558972.0493784</v>
      </c>
    </row>
    <row r="35" spans="1:32" ht="15.75" x14ac:dyDescent="0.25">
      <c r="A35" s="15">
        <v>2022</v>
      </c>
      <c r="B35" s="2" t="s">
        <v>16</v>
      </c>
      <c r="C35" s="3">
        <v>952469</v>
      </c>
      <c r="D35">
        <v>33</v>
      </c>
      <c r="E35" s="22">
        <f t="shared" si="0"/>
        <v>675338</v>
      </c>
      <c r="F35" s="22">
        <f t="shared" si="1"/>
        <v>76801591161</v>
      </c>
      <c r="G35" s="21">
        <f t="shared" si="2"/>
        <v>676518.84304194339</v>
      </c>
      <c r="H35" s="22">
        <f t="shared" si="3"/>
        <v>76148489125.176086</v>
      </c>
      <c r="I35" s="22">
        <f t="shared" si="23"/>
        <v>425015.08333333331</v>
      </c>
      <c r="J35" s="22">
        <f t="shared" si="24"/>
        <v>223065.31944444447</v>
      </c>
      <c r="K35" s="21">
        <f t="shared" si="25"/>
        <v>626964.84722222213</v>
      </c>
      <c r="L35" s="21">
        <f t="shared" si="22"/>
        <v>36718.138888888883</v>
      </c>
      <c r="M35" s="21">
        <f t="shared" si="26"/>
        <v>591989.27083333326</v>
      </c>
      <c r="N35" s="26">
        <f t="shared" si="27"/>
        <v>129945635140.07341</v>
      </c>
      <c r="O35" s="22">
        <f t="shared" si="18"/>
        <v>520306.11111111112</v>
      </c>
      <c r="P35" s="22">
        <f t="shared" si="19"/>
        <v>293538.58024691354</v>
      </c>
      <c r="Q35" s="21">
        <f t="shared" si="16"/>
        <v>747073.64197530877</v>
      </c>
      <c r="R35" s="21">
        <f t="shared" si="17"/>
        <v>64790.723104056451</v>
      </c>
      <c r="S35" s="21">
        <f t="shared" si="20"/>
        <v>717888.25396825396</v>
      </c>
      <c r="T35" s="25">
        <f t="shared" si="21"/>
        <v>55028126408.810532</v>
      </c>
      <c r="U35" s="22">
        <f t="shared" si="12"/>
        <v>702531.5</v>
      </c>
      <c r="V35" s="22">
        <f t="shared" si="7"/>
        <v>638446.375</v>
      </c>
      <c r="W35" s="21">
        <f t="shared" si="8"/>
        <v>766616.625</v>
      </c>
      <c r="X35" s="21">
        <f t="shared" si="9"/>
        <v>42723.416666666664</v>
      </c>
      <c r="Y35" s="21">
        <f t="shared" si="13"/>
        <v>883745.16666666663</v>
      </c>
      <c r="Z35" s="26">
        <f t="shared" si="14"/>
        <v>4722965268.0277834</v>
      </c>
      <c r="AA35" s="22">
        <f t="shared" si="15"/>
        <v>713205.66666666663</v>
      </c>
      <c r="AB35" s="22">
        <f t="shared" si="4"/>
        <v>695688.44444444438</v>
      </c>
      <c r="AC35" s="21">
        <f t="shared" si="5"/>
        <v>730722.88888888888</v>
      </c>
      <c r="AD35" s="21">
        <f t="shared" si="6"/>
        <v>17517.222222222248</v>
      </c>
      <c r="AE35" s="21">
        <f t="shared" si="10"/>
        <v>748240.11111111112</v>
      </c>
      <c r="AF35" s="22">
        <f t="shared" si="11"/>
        <v>41709439056.790115</v>
      </c>
    </row>
    <row r="36" spans="1:32" ht="15.75" x14ac:dyDescent="0.25">
      <c r="A36" s="15">
        <v>2023</v>
      </c>
      <c r="B36" s="2" t="s">
        <v>4</v>
      </c>
      <c r="C36" s="2">
        <v>798469</v>
      </c>
      <c r="D36">
        <v>34</v>
      </c>
      <c r="E36" s="22">
        <f t="shared" si="0"/>
        <v>1200155</v>
      </c>
      <c r="F36" s="22">
        <f t="shared" si="1"/>
        <v>161351642596</v>
      </c>
      <c r="G36" s="21">
        <f t="shared" si="2"/>
        <v>1287200.7354902148</v>
      </c>
      <c r="H36" s="22">
        <f t="shared" si="3"/>
        <v>238858709275.27725</v>
      </c>
      <c r="I36" s="22">
        <f t="shared" si="23"/>
        <v>490752.58333333331</v>
      </c>
      <c r="J36" s="22">
        <f t="shared" si="24"/>
        <v>253145.18750000003</v>
      </c>
      <c r="K36" s="21">
        <f t="shared" si="25"/>
        <v>728359.97916666663</v>
      </c>
      <c r="L36" s="21">
        <f t="shared" si="22"/>
        <v>43201.344696969689</v>
      </c>
      <c r="M36" s="21">
        <f t="shared" si="26"/>
        <v>663682.98611111101</v>
      </c>
      <c r="N36" s="26">
        <f t="shared" si="27"/>
        <v>18167269540.055775</v>
      </c>
      <c r="O36" s="22">
        <f t="shared" si="18"/>
        <v>608510.5555555555</v>
      </c>
      <c r="P36" s="22">
        <f t="shared" si="19"/>
        <v>345858.87654320989</v>
      </c>
      <c r="Q36" s="21">
        <f t="shared" si="16"/>
        <v>871162.23456790112</v>
      </c>
      <c r="R36" s="21">
        <f t="shared" si="17"/>
        <v>75043.33686067017</v>
      </c>
      <c r="S36" s="21">
        <f t="shared" si="20"/>
        <v>811864.36507936521</v>
      </c>
      <c r="T36" s="25">
        <f t="shared" si="21"/>
        <v>179435805.60947677</v>
      </c>
      <c r="U36" s="22">
        <f t="shared" si="12"/>
        <v>773021.5</v>
      </c>
      <c r="V36" s="22">
        <f t="shared" si="7"/>
        <v>697049.6875</v>
      </c>
      <c r="W36" s="21">
        <f t="shared" si="8"/>
        <v>848993.3125</v>
      </c>
      <c r="X36" s="21">
        <f t="shared" si="9"/>
        <v>50647.875</v>
      </c>
      <c r="Y36" s="21">
        <f t="shared" si="13"/>
        <v>809340.04166666663</v>
      </c>
      <c r="Z36" s="26">
        <f t="shared" si="14"/>
        <v>118179546.91840193</v>
      </c>
      <c r="AA36" s="22">
        <f t="shared" si="15"/>
        <v>797160</v>
      </c>
      <c r="AB36" s="22">
        <f t="shared" si="4"/>
        <v>737382.22222222213</v>
      </c>
      <c r="AC36" s="21">
        <f t="shared" si="5"/>
        <v>856937.77777777787</v>
      </c>
      <c r="AD36" s="21">
        <f t="shared" si="6"/>
        <v>59777.777777777868</v>
      </c>
      <c r="AE36" s="21">
        <f t="shared" si="10"/>
        <v>916715.55555555574</v>
      </c>
      <c r="AF36" s="22">
        <f t="shared" si="11"/>
        <v>13982247900.75313</v>
      </c>
    </row>
    <row r="37" spans="1:32" ht="15.75" x14ac:dyDescent="0.25">
      <c r="A37" s="15">
        <v>2023</v>
      </c>
      <c r="B37" s="2" t="s">
        <v>6</v>
      </c>
      <c r="C37" s="2">
        <v>749436</v>
      </c>
      <c r="D37">
        <v>35</v>
      </c>
      <c r="E37" s="22">
        <f t="shared" si="0"/>
        <v>644469</v>
      </c>
      <c r="F37" s="22">
        <f t="shared" si="1"/>
        <v>11018071089</v>
      </c>
      <c r="G37" s="21">
        <f t="shared" si="2"/>
        <v>669368.49804140604</v>
      </c>
      <c r="H37" s="22">
        <f t="shared" si="3"/>
        <v>6410804869.8894472</v>
      </c>
      <c r="I37" s="22">
        <f t="shared" si="23"/>
        <v>545933.5</v>
      </c>
      <c r="J37" s="22">
        <f t="shared" si="24"/>
        <v>287755.52777777781</v>
      </c>
      <c r="K37" s="21">
        <f t="shared" si="25"/>
        <v>804111.47222222225</v>
      </c>
      <c r="L37" s="21">
        <f t="shared" si="22"/>
        <v>46941.449494949491</v>
      </c>
      <c r="M37" s="21">
        <f t="shared" si="26"/>
        <v>771561.32386363635</v>
      </c>
      <c r="N37" s="26">
        <f t="shared" si="27"/>
        <v>489529956.07079625</v>
      </c>
      <c r="O37" s="22">
        <f t="shared" si="18"/>
        <v>671665.33333333337</v>
      </c>
      <c r="P37" s="22">
        <f t="shared" si="19"/>
        <v>403926.90123456786</v>
      </c>
      <c r="Q37" s="21">
        <f t="shared" si="16"/>
        <v>939403.76543209888</v>
      </c>
      <c r="R37" s="21">
        <f t="shared" si="17"/>
        <v>76496.694885361576</v>
      </c>
      <c r="S37" s="21">
        <f t="shared" si="20"/>
        <v>946205.57142857125</v>
      </c>
      <c r="T37" s="25">
        <f t="shared" si="21"/>
        <v>38718264240.183601</v>
      </c>
      <c r="U37" s="22">
        <f t="shared" si="12"/>
        <v>797487.25</v>
      </c>
      <c r="V37" s="22">
        <f t="shared" si="7"/>
        <v>740164.0625</v>
      </c>
      <c r="W37" s="21">
        <f t="shared" si="8"/>
        <v>854810.4375</v>
      </c>
      <c r="X37" s="21">
        <f t="shared" si="9"/>
        <v>38215.458333333328</v>
      </c>
      <c r="Y37" s="21">
        <f t="shared" si="13"/>
        <v>899641.1875</v>
      </c>
      <c r="Z37" s="26">
        <f t="shared" si="14"/>
        <v>22561598351.910156</v>
      </c>
      <c r="AA37" s="22">
        <f t="shared" si="15"/>
        <v>818573.66666666663</v>
      </c>
      <c r="AB37" s="22">
        <f t="shared" si="4"/>
        <v>776313.11111111101</v>
      </c>
      <c r="AC37" s="21">
        <f t="shared" si="5"/>
        <v>860834.22222222225</v>
      </c>
      <c r="AD37" s="21">
        <f t="shared" si="6"/>
        <v>42260.55555555562</v>
      </c>
      <c r="AE37" s="21">
        <f t="shared" si="10"/>
        <v>903094.77777777787</v>
      </c>
      <c r="AF37" s="22">
        <f t="shared" si="11"/>
        <v>23611019988.160522</v>
      </c>
    </row>
    <row r="38" spans="1:32" ht="15.75" x14ac:dyDescent="0.25">
      <c r="A38" s="15">
        <v>2023</v>
      </c>
      <c r="B38" s="2" t="s">
        <v>7</v>
      </c>
      <c r="C38" s="2">
        <v>869244</v>
      </c>
      <c r="D38">
        <v>36</v>
      </c>
      <c r="E38" s="22">
        <f t="shared" si="0"/>
        <v>700403</v>
      </c>
      <c r="F38" s="22">
        <f t="shared" si="1"/>
        <v>28507283281</v>
      </c>
      <c r="G38" s="21">
        <f t="shared" si="2"/>
        <v>703414.05627018714</v>
      </c>
      <c r="H38" s="22">
        <f t="shared" si="3"/>
        <v>27499570237.432899</v>
      </c>
      <c r="I38" s="22">
        <f t="shared" si="23"/>
        <v>598594.08333333337</v>
      </c>
      <c r="J38" s="22">
        <f t="shared" si="24"/>
        <v>326672.85416666669</v>
      </c>
      <c r="K38" s="21">
        <f t="shared" si="25"/>
        <v>870515.3125</v>
      </c>
      <c r="L38" s="21">
        <f t="shared" si="22"/>
        <v>49440.223484848488</v>
      </c>
      <c r="M38" s="21">
        <f t="shared" si="26"/>
        <v>851052.92171717179</v>
      </c>
      <c r="N38" s="26">
        <f t="shared" si="27"/>
        <v>330915329.09198415</v>
      </c>
      <c r="O38" s="22">
        <f t="shared" si="18"/>
        <v>715500.4444444445</v>
      </c>
      <c r="P38" s="22">
        <f t="shared" si="19"/>
        <v>463947.13580246916</v>
      </c>
      <c r="Q38" s="21">
        <f t="shared" si="16"/>
        <v>967053.75308641978</v>
      </c>
      <c r="R38" s="21">
        <f t="shared" si="17"/>
        <v>71872.373897707235</v>
      </c>
      <c r="S38" s="21">
        <f t="shared" si="20"/>
        <v>1015900.4603174605</v>
      </c>
      <c r="T38" s="25">
        <f t="shared" si="21"/>
        <v>21508117352.846859</v>
      </c>
      <c r="U38" s="22">
        <f t="shared" si="12"/>
        <v>801289.25</v>
      </c>
      <c r="V38" s="22">
        <f t="shared" si="7"/>
        <v>768582.375</v>
      </c>
      <c r="W38" s="21">
        <f t="shared" si="8"/>
        <v>833996.125</v>
      </c>
      <c r="X38" s="21">
        <f t="shared" si="9"/>
        <v>21804.583333333332</v>
      </c>
      <c r="Y38" s="21">
        <f t="shared" si="13"/>
        <v>893025.89583333337</v>
      </c>
      <c r="Z38" s="26">
        <f t="shared" si="14"/>
        <v>565578569.4275192</v>
      </c>
      <c r="AA38" s="22">
        <f t="shared" si="15"/>
        <v>833458</v>
      </c>
      <c r="AB38" s="22">
        <f t="shared" si="4"/>
        <v>816397.22222222213</v>
      </c>
      <c r="AC38" s="21">
        <f t="shared" si="5"/>
        <v>850518.77777777787</v>
      </c>
      <c r="AD38" s="21">
        <f t="shared" si="6"/>
        <v>17060.777777777868</v>
      </c>
      <c r="AE38" s="21">
        <f t="shared" si="10"/>
        <v>867579.55555555574</v>
      </c>
      <c r="AF38" s="22">
        <f t="shared" si="11"/>
        <v>2770375.3086413722</v>
      </c>
    </row>
    <row r="39" spans="1:32" ht="15.75" x14ac:dyDescent="0.25">
      <c r="A39" s="15">
        <v>2023</v>
      </c>
      <c r="B39" s="2" t="s">
        <v>8</v>
      </c>
      <c r="C39" s="2">
        <v>865811</v>
      </c>
      <c r="D39">
        <v>37</v>
      </c>
      <c r="E39" s="22">
        <f t="shared" si="0"/>
        <v>989052</v>
      </c>
      <c r="F39" s="22">
        <f t="shared" si="1"/>
        <v>15188344081</v>
      </c>
      <c r="G39" s="21">
        <f t="shared" si="2"/>
        <v>1008205.0122171872</v>
      </c>
      <c r="H39" s="22">
        <f t="shared" si="3"/>
        <v>20276054715.30846</v>
      </c>
      <c r="I39" s="22">
        <f t="shared" si="23"/>
        <v>657812</v>
      </c>
      <c r="J39" s="22">
        <f t="shared" si="24"/>
        <v>370256.60416666669</v>
      </c>
      <c r="K39" s="21">
        <f t="shared" si="25"/>
        <v>945367.39583333326</v>
      </c>
      <c r="L39" s="21">
        <f t="shared" si="22"/>
        <v>52282.79924242424</v>
      </c>
      <c r="M39" s="21">
        <f t="shared" si="26"/>
        <v>919955.53598484851</v>
      </c>
      <c r="N39" s="26">
        <f t="shared" si="27"/>
        <v>2931630777.014555</v>
      </c>
      <c r="O39" s="22">
        <f t="shared" si="18"/>
        <v>758318.33333333337</v>
      </c>
      <c r="P39" s="22">
        <f t="shared" si="19"/>
        <v>524233.76543209876</v>
      </c>
      <c r="Q39" s="21">
        <f t="shared" si="16"/>
        <v>992402.90123456798</v>
      </c>
      <c r="R39" s="21">
        <f t="shared" si="17"/>
        <v>66881.305114638453</v>
      </c>
      <c r="S39" s="21">
        <f t="shared" si="20"/>
        <v>1038926.126984127</v>
      </c>
      <c r="T39" s="25">
        <f t="shared" si="21"/>
        <v>29968847190.730412</v>
      </c>
      <c r="U39" s="22">
        <f t="shared" si="12"/>
        <v>842404.5</v>
      </c>
      <c r="V39" s="22">
        <f t="shared" si="7"/>
        <v>803550.625</v>
      </c>
      <c r="W39" s="21">
        <f t="shared" si="8"/>
        <v>881258.375</v>
      </c>
      <c r="X39" s="21">
        <f t="shared" si="9"/>
        <v>25902.583333333332</v>
      </c>
      <c r="Y39" s="21">
        <f t="shared" si="13"/>
        <v>855800.70833333337</v>
      </c>
      <c r="Z39" s="26">
        <f t="shared" si="14"/>
        <v>100205939.25173533</v>
      </c>
      <c r="AA39" s="22">
        <f t="shared" si="15"/>
        <v>805716.33333333337</v>
      </c>
      <c r="AB39" s="22">
        <f t="shared" si="4"/>
        <v>819249.33333333337</v>
      </c>
      <c r="AC39" s="21">
        <f t="shared" si="5"/>
        <v>792183.33333333337</v>
      </c>
      <c r="AD39" s="21">
        <f t="shared" si="6"/>
        <v>-13533</v>
      </c>
      <c r="AE39" s="21">
        <f t="shared" si="10"/>
        <v>778650.33333333337</v>
      </c>
      <c r="AF39" s="22">
        <f t="shared" si="11"/>
        <v>7596981813.777771</v>
      </c>
    </row>
    <row r="40" spans="1:32" ht="15.75" x14ac:dyDescent="0.25">
      <c r="A40" s="15">
        <v>2023</v>
      </c>
      <c r="B40" s="2" t="s">
        <v>9</v>
      </c>
      <c r="C40" s="2">
        <v>953714</v>
      </c>
      <c r="D40">
        <v>38</v>
      </c>
      <c r="E40" s="22">
        <f t="shared" si="0"/>
        <v>862378</v>
      </c>
      <c r="F40" s="22">
        <f t="shared" si="1"/>
        <v>8342264896</v>
      </c>
      <c r="G40" s="21">
        <f t="shared" si="2"/>
        <v>862391.55832079367</v>
      </c>
      <c r="H40" s="22">
        <f t="shared" si="3"/>
        <v>8339788354.2520409</v>
      </c>
      <c r="I40" s="22">
        <f t="shared" si="23"/>
        <v>710789.91666666663</v>
      </c>
      <c r="J40" s="22">
        <f t="shared" si="24"/>
        <v>417440.45833333343</v>
      </c>
      <c r="K40" s="21">
        <f t="shared" si="25"/>
        <v>1004139.3749999998</v>
      </c>
      <c r="L40" s="21">
        <f t="shared" si="22"/>
        <v>53336.26515151513</v>
      </c>
      <c r="M40" s="21">
        <f t="shared" si="26"/>
        <v>997650.19507575745</v>
      </c>
      <c r="N40" s="26">
        <f t="shared" si="27"/>
        <v>1930389237.7350135</v>
      </c>
      <c r="O40" s="22">
        <f t="shared" si="18"/>
        <v>782839.4444444445</v>
      </c>
      <c r="P40" s="22">
        <f t="shared" si="19"/>
        <v>581084.66666666663</v>
      </c>
      <c r="Q40" s="21">
        <f t="shared" si="16"/>
        <v>984594.22222222236</v>
      </c>
      <c r="R40" s="21">
        <f t="shared" si="17"/>
        <v>57644.222222222248</v>
      </c>
      <c r="S40" s="21">
        <f t="shared" si="20"/>
        <v>1059284.2063492064</v>
      </c>
      <c r="T40" s="25">
        <f t="shared" si="21"/>
        <v>11145068468.614017</v>
      </c>
      <c r="U40" s="22">
        <f t="shared" si="12"/>
        <v>820740</v>
      </c>
      <c r="V40" s="22">
        <f t="shared" si="7"/>
        <v>815480.25</v>
      </c>
      <c r="W40" s="21">
        <f t="shared" si="8"/>
        <v>825999.75</v>
      </c>
      <c r="X40" s="21">
        <f t="shared" si="9"/>
        <v>3506.5</v>
      </c>
      <c r="Y40" s="21">
        <f t="shared" si="13"/>
        <v>907160.95833333337</v>
      </c>
      <c r="Z40" s="26">
        <f t="shared" si="14"/>
        <v>2167185688.4183993</v>
      </c>
      <c r="AA40" s="22">
        <f t="shared" si="15"/>
        <v>828163.66666666663</v>
      </c>
      <c r="AB40" s="22">
        <f t="shared" si="4"/>
        <v>822446</v>
      </c>
      <c r="AC40" s="21">
        <f t="shared" si="5"/>
        <v>833881.33333333326</v>
      </c>
      <c r="AD40" s="21">
        <f t="shared" si="6"/>
        <v>5717.6666666666279</v>
      </c>
      <c r="AE40" s="21">
        <f t="shared" si="10"/>
        <v>839598.99999999988</v>
      </c>
      <c r="AF40" s="22">
        <f t="shared" si="11"/>
        <v>13022233225.000027</v>
      </c>
    </row>
    <row r="41" spans="1:32" ht="15.75" x14ac:dyDescent="0.25">
      <c r="A41" s="15">
        <v>2023</v>
      </c>
      <c r="B41" s="2" t="s">
        <v>10</v>
      </c>
      <c r="C41" s="4">
        <v>1062791</v>
      </c>
      <c r="D41">
        <v>39</v>
      </c>
      <c r="E41" s="22">
        <f t="shared" si="0"/>
        <v>1041617</v>
      </c>
      <c r="F41" s="22">
        <f t="shared" si="1"/>
        <v>448338276</v>
      </c>
      <c r="G41" s="21">
        <f t="shared" si="2"/>
        <v>1050541.508246026</v>
      </c>
      <c r="H41" s="22">
        <f t="shared" si="3"/>
        <v>150050048.23067698</v>
      </c>
      <c r="I41" s="22">
        <f t="shared" si="23"/>
        <v>760689.41666666663</v>
      </c>
      <c r="J41" s="22">
        <f t="shared" si="24"/>
        <v>467286.16666666674</v>
      </c>
      <c r="K41" s="21">
        <f t="shared" si="25"/>
        <v>1054092.6666666665</v>
      </c>
      <c r="L41" s="21">
        <f t="shared" si="22"/>
        <v>53346.045454545434</v>
      </c>
      <c r="M41" s="21">
        <f t="shared" si="26"/>
        <v>1057475.6401515149</v>
      </c>
      <c r="N41" s="26">
        <f t="shared" si="27"/>
        <v>28253050.318887498</v>
      </c>
      <c r="O41" s="22">
        <f t="shared" si="18"/>
        <v>814306.66666666663</v>
      </c>
      <c r="P41" s="22">
        <f t="shared" si="19"/>
        <v>635013.0123456791</v>
      </c>
      <c r="Q41" s="21">
        <f t="shared" si="16"/>
        <v>993600.32098765415</v>
      </c>
      <c r="R41" s="21">
        <f t="shared" si="17"/>
        <v>51226.758377425002</v>
      </c>
      <c r="S41" s="21">
        <f t="shared" si="20"/>
        <v>1042238.4444444446</v>
      </c>
      <c r="T41" s="25">
        <f t="shared" si="21"/>
        <v>422407539.86419064</v>
      </c>
      <c r="U41" s="22">
        <f t="shared" si="12"/>
        <v>859551.25</v>
      </c>
      <c r="V41" s="22">
        <f t="shared" si="7"/>
        <v>830996.25</v>
      </c>
      <c r="W41" s="21">
        <f t="shared" si="8"/>
        <v>888106.25</v>
      </c>
      <c r="X41" s="21">
        <f t="shared" si="9"/>
        <v>19036.666666666664</v>
      </c>
      <c r="Y41" s="21">
        <f t="shared" si="13"/>
        <v>829506.25</v>
      </c>
      <c r="Z41" s="26">
        <f t="shared" si="14"/>
        <v>54421774582.5625</v>
      </c>
      <c r="AA41" s="22">
        <f t="shared" si="15"/>
        <v>896256.33333333337</v>
      </c>
      <c r="AB41" s="22">
        <f t="shared" si="4"/>
        <v>843378.77777777787</v>
      </c>
      <c r="AC41" s="21">
        <f t="shared" si="5"/>
        <v>949133.88888888888</v>
      </c>
      <c r="AD41" s="21">
        <f t="shared" si="6"/>
        <v>52877.555555555504</v>
      </c>
      <c r="AE41" s="21">
        <f t="shared" si="10"/>
        <v>1002011.4444444444</v>
      </c>
      <c r="AF41" s="22">
        <f t="shared" si="11"/>
        <v>3694154373.5308719</v>
      </c>
    </row>
    <row r="42" spans="1:32" ht="15.75" x14ac:dyDescent="0.25">
      <c r="A42" s="15">
        <v>2023</v>
      </c>
      <c r="B42" s="2" t="s">
        <v>11</v>
      </c>
      <c r="C42" s="4">
        <v>1121189</v>
      </c>
      <c r="D42">
        <v>40</v>
      </c>
      <c r="E42" s="22">
        <f t="shared" si="0"/>
        <v>1171868</v>
      </c>
      <c r="F42" s="22">
        <f t="shared" si="1"/>
        <v>2568361041</v>
      </c>
      <c r="G42" s="21">
        <f t="shared" si="2"/>
        <v>1184343.2199600718</v>
      </c>
      <c r="H42" s="22">
        <f t="shared" si="3"/>
        <v>3988455498.7651372</v>
      </c>
      <c r="I42" s="22">
        <f t="shared" si="23"/>
        <v>808931.75</v>
      </c>
      <c r="J42" s="22">
        <f t="shared" si="24"/>
        <v>518672.6319444445</v>
      </c>
      <c r="K42" s="21">
        <f t="shared" si="25"/>
        <v>1099190.8680555555</v>
      </c>
      <c r="L42" s="21">
        <f t="shared" si="22"/>
        <v>52774.385101010092</v>
      </c>
      <c r="M42" s="21">
        <f t="shared" si="26"/>
        <v>1107438.7121212119</v>
      </c>
      <c r="N42" s="26">
        <f t="shared" si="27"/>
        <v>189070416.74954629</v>
      </c>
      <c r="O42" s="22">
        <f t="shared" si="18"/>
        <v>854549.4444444445</v>
      </c>
      <c r="P42" s="22">
        <f t="shared" si="19"/>
        <v>686783.30864197528</v>
      </c>
      <c r="Q42" s="21">
        <f t="shared" si="16"/>
        <v>1022315.5802469137</v>
      </c>
      <c r="R42" s="21">
        <f t="shared" si="17"/>
        <v>47933.181657848341</v>
      </c>
      <c r="S42" s="21">
        <f t="shared" si="20"/>
        <v>1044827.0793650792</v>
      </c>
      <c r="T42" s="25">
        <f t="shared" si="21"/>
        <v>5831142923.0539465</v>
      </c>
      <c r="U42" s="22">
        <f t="shared" si="12"/>
        <v>937890</v>
      </c>
      <c r="V42" s="22">
        <f t="shared" si="7"/>
        <v>865146.4375</v>
      </c>
      <c r="W42" s="21">
        <f t="shared" si="8"/>
        <v>1010633.5625</v>
      </c>
      <c r="X42" s="21">
        <f t="shared" si="9"/>
        <v>48495.708333333328</v>
      </c>
      <c r="Y42" s="21">
        <f t="shared" si="13"/>
        <v>907142.91666666663</v>
      </c>
      <c r="Z42" s="26">
        <f t="shared" si="14"/>
        <v>45815725790.340294</v>
      </c>
      <c r="AA42" s="22">
        <f t="shared" si="15"/>
        <v>960772</v>
      </c>
      <c r="AB42" s="22">
        <f t="shared" si="4"/>
        <v>895064</v>
      </c>
      <c r="AC42" s="21">
        <f t="shared" si="5"/>
        <v>1026480</v>
      </c>
      <c r="AD42" s="21">
        <f t="shared" si="6"/>
        <v>65708</v>
      </c>
      <c r="AE42" s="21">
        <f t="shared" si="10"/>
        <v>1092188</v>
      </c>
      <c r="AF42" s="22">
        <f t="shared" si="11"/>
        <v>841058001</v>
      </c>
    </row>
    <row r="43" spans="1:32" ht="15.75" x14ac:dyDescent="0.25">
      <c r="A43" s="15">
        <v>2023</v>
      </c>
      <c r="B43" s="2" t="s">
        <v>12</v>
      </c>
      <c r="C43" s="4">
        <v>1132638</v>
      </c>
      <c r="D43">
        <v>41</v>
      </c>
      <c r="E43" s="22">
        <f t="shared" si="0"/>
        <v>1179587</v>
      </c>
      <c r="F43" s="22">
        <f t="shared" si="1"/>
        <v>2204208601</v>
      </c>
      <c r="G43" s="21">
        <f t="shared" si="2"/>
        <v>1182795.8401237873</v>
      </c>
      <c r="H43" s="22">
        <f t="shared" si="3"/>
        <v>2515808925.8834062</v>
      </c>
      <c r="I43" s="22">
        <f t="shared" si="23"/>
        <v>848604.08333333337</v>
      </c>
      <c r="J43" s="22">
        <f t="shared" si="24"/>
        <v>569768.79166666663</v>
      </c>
      <c r="K43" s="21">
        <f t="shared" si="25"/>
        <v>1127439.375</v>
      </c>
      <c r="L43" s="21">
        <f t="shared" si="22"/>
        <v>50697.325757575774</v>
      </c>
      <c r="M43" s="21">
        <f t="shared" si="26"/>
        <v>1151965.2531565656</v>
      </c>
      <c r="N43" s="26">
        <f t="shared" si="27"/>
        <v>373542714.5779748</v>
      </c>
      <c r="O43" s="22">
        <f t="shared" si="18"/>
        <v>897545.11111111112</v>
      </c>
      <c r="P43" s="22">
        <f t="shared" si="19"/>
        <v>735949.04938271607</v>
      </c>
      <c r="Q43" s="21">
        <f t="shared" si="16"/>
        <v>1059141.1728395061</v>
      </c>
      <c r="R43" s="21">
        <f t="shared" si="17"/>
        <v>46170.303350970011</v>
      </c>
      <c r="S43" s="21">
        <f t="shared" si="20"/>
        <v>1070248.7619047621</v>
      </c>
      <c r="T43" s="25">
        <f t="shared" si="21"/>
        <v>3892417030.1042809</v>
      </c>
      <c r="U43" s="22">
        <f t="shared" si="12"/>
        <v>1000876.25</v>
      </c>
      <c r="V43" s="22">
        <f t="shared" si="7"/>
        <v>904764.375</v>
      </c>
      <c r="W43" s="21">
        <f t="shared" si="8"/>
        <v>1096988.125</v>
      </c>
      <c r="X43" s="21">
        <f t="shared" si="9"/>
        <v>64074.583333333328</v>
      </c>
      <c r="Y43" s="21">
        <f t="shared" si="13"/>
        <v>1059129.2708333333</v>
      </c>
      <c r="Z43" s="26">
        <f t="shared" si="14"/>
        <v>5403533263.6983624</v>
      </c>
      <c r="AA43" s="22">
        <f t="shared" si="15"/>
        <v>1045898</v>
      </c>
      <c r="AB43" s="22">
        <f t="shared" si="4"/>
        <v>967642.11111111112</v>
      </c>
      <c r="AC43" s="21">
        <f t="shared" si="5"/>
        <v>1124153.888888889</v>
      </c>
      <c r="AD43" s="21">
        <f t="shared" si="6"/>
        <v>78255.888888888876</v>
      </c>
      <c r="AE43" s="21">
        <f t="shared" si="10"/>
        <v>1202409.777777778</v>
      </c>
      <c r="AF43" s="22">
        <f t="shared" si="11"/>
        <v>4868100974.2716341</v>
      </c>
    </row>
    <row r="44" spans="1:32" ht="15.75" x14ac:dyDescent="0.25">
      <c r="A44" s="15">
        <v>2023</v>
      </c>
      <c r="B44" s="2" t="s">
        <v>13</v>
      </c>
      <c r="C44" s="4">
        <v>1070245</v>
      </c>
      <c r="D44">
        <v>42</v>
      </c>
      <c r="E44" s="22">
        <f t="shared" si="0"/>
        <v>1144087</v>
      </c>
      <c r="F44" s="22">
        <f t="shared" si="1"/>
        <v>5452640964</v>
      </c>
      <c r="G44" s="21">
        <f t="shared" si="2"/>
        <v>1144203.9112442236</v>
      </c>
      <c r="H44" s="22">
        <f t="shared" si="3"/>
        <v>5469920552.4309425</v>
      </c>
      <c r="I44" s="22">
        <f t="shared" si="23"/>
        <v>887114.83333333337</v>
      </c>
      <c r="J44" s="22">
        <f t="shared" si="24"/>
        <v>620241.01388888888</v>
      </c>
      <c r="K44" s="21">
        <f t="shared" si="25"/>
        <v>1153988.652777778</v>
      </c>
      <c r="L44" s="21">
        <f t="shared" si="22"/>
        <v>48522.512626262636</v>
      </c>
      <c r="M44" s="21">
        <f t="shared" si="26"/>
        <v>1178136.7007575757</v>
      </c>
      <c r="N44" s="26">
        <f t="shared" si="27"/>
        <v>11640619092.362259</v>
      </c>
      <c r="O44" s="22">
        <f t="shared" si="18"/>
        <v>945084.5555555555</v>
      </c>
      <c r="P44" s="22">
        <f t="shared" si="19"/>
        <v>783146.65432098752</v>
      </c>
      <c r="Q44" s="21">
        <f t="shared" si="16"/>
        <v>1107022.4567901236</v>
      </c>
      <c r="R44" s="21">
        <f t="shared" si="17"/>
        <v>46267.971781305132</v>
      </c>
      <c r="S44" s="21">
        <f t="shared" si="20"/>
        <v>1105311.476190476</v>
      </c>
      <c r="T44" s="25">
        <f t="shared" si="21"/>
        <v>1229657752.4172187</v>
      </c>
      <c r="U44" s="22">
        <f t="shared" si="12"/>
        <v>1067583</v>
      </c>
      <c r="V44" s="22">
        <f t="shared" si="7"/>
        <v>966475.125</v>
      </c>
      <c r="W44" s="21">
        <f t="shared" si="8"/>
        <v>1168690.875</v>
      </c>
      <c r="X44" s="21">
        <f t="shared" si="9"/>
        <v>67405.25</v>
      </c>
      <c r="Y44" s="21">
        <f t="shared" si="13"/>
        <v>1161062.7083333333</v>
      </c>
      <c r="Z44" s="26">
        <f t="shared" si="14"/>
        <v>8247856146.9183884</v>
      </c>
      <c r="AA44" s="22">
        <f t="shared" si="15"/>
        <v>1105539.3333333333</v>
      </c>
      <c r="AB44" s="22">
        <f t="shared" si="4"/>
        <v>1037403.111111111</v>
      </c>
      <c r="AC44" s="21">
        <f t="shared" si="5"/>
        <v>1173675.5555555555</v>
      </c>
      <c r="AD44" s="21">
        <f t="shared" si="6"/>
        <v>68136.222222222248</v>
      </c>
      <c r="AE44" s="21">
        <f t="shared" si="10"/>
        <v>1241811.7777777778</v>
      </c>
      <c r="AF44" s="22">
        <f t="shared" si="11"/>
        <v>29435159237.049374</v>
      </c>
    </row>
    <row r="45" spans="1:32" ht="15.75" x14ac:dyDescent="0.25">
      <c r="A45" s="15">
        <v>2023</v>
      </c>
      <c r="B45" s="2" t="s">
        <v>14</v>
      </c>
      <c r="C45" s="4">
        <v>978519</v>
      </c>
      <c r="D45">
        <v>43</v>
      </c>
      <c r="E45" s="22">
        <f t="shared" si="0"/>
        <v>1007852</v>
      </c>
      <c r="F45" s="22">
        <f t="shared" si="1"/>
        <v>860424889</v>
      </c>
      <c r="G45" s="21">
        <f t="shared" si="2"/>
        <v>1011289.0085137528</v>
      </c>
      <c r="H45" s="22">
        <f t="shared" si="3"/>
        <v>1073873457.9914334</v>
      </c>
      <c r="I45" s="22">
        <f t="shared" si="23"/>
        <v>917918.08333333337</v>
      </c>
      <c r="J45" s="22">
        <f t="shared" si="24"/>
        <v>669248.88194444438</v>
      </c>
      <c r="K45" s="21">
        <f t="shared" si="25"/>
        <v>1166587.2847222225</v>
      </c>
      <c r="L45" s="21">
        <f t="shared" si="22"/>
        <v>45212.582070707089</v>
      </c>
      <c r="M45" s="21">
        <f t="shared" si="26"/>
        <v>1202511.1654040406</v>
      </c>
      <c r="N45" s="26">
        <f t="shared" si="27"/>
        <v>50172490162.391083</v>
      </c>
      <c r="O45" s="22">
        <f t="shared" si="18"/>
        <v>958170.77777777775</v>
      </c>
      <c r="P45" s="22">
        <f t="shared" si="19"/>
        <v>821997.79012345686</v>
      </c>
      <c r="Q45" s="21">
        <f t="shared" si="16"/>
        <v>1094343.7654320986</v>
      </c>
      <c r="R45" s="21">
        <f t="shared" si="17"/>
        <v>38906.567901234543</v>
      </c>
      <c r="S45" s="21">
        <f t="shared" si="20"/>
        <v>1153290.4285714286</v>
      </c>
      <c r="T45" s="25">
        <f t="shared" si="21"/>
        <v>30545052244.897984</v>
      </c>
      <c r="U45" s="22">
        <f t="shared" si="12"/>
        <v>1096715.75</v>
      </c>
      <c r="V45" s="22">
        <f t="shared" si="7"/>
        <v>1025766.25</v>
      </c>
      <c r="W45" s="21">
        <f t="shared" si="8"/>
        <v>1167665.25</v>
      </c>
      <c r="X45" s="21">
        <f t="shared" si="9"/>
        <v>47299.666666666664</v>
      </c>
      <c r="Y45" s="21">
        <f t="shared" si="13"/>
        <v>1236096.125</v>
      </c>
      <c r="Z45" s="26">
        <f t="shared" si="14"/>
        <v>66345975323.265625</v>
      </c>
      <c r="AA45" s="22">
        <f t="shared" si="15"/>
        <v>1108024</v>
      </c>
      <c r="AB45" s="22">
        <f t="shared" si="4"/>
        <v>1086487.111111111</v>
      </c>
      <c r="AC45" s="21">
        <f t="shared" si="5"/>
        <v>1129560.888888889</v>
      </c>
      <c r="AD45" s="21">
        <f t="shared" si="6"/>
        <v>21536.888888888992</v>
      </c>
      <c r="AE45" s="21">
        <f t="shared" si="10"/>
        <v>1151097.777777778</v>
      </c>
      <c r="AF45" s="22">
        <f t="shared" si="11"/>
        <v>29783434539.271675</v>
      </c>
    </row>
    <row r="46" spans="1:32" ht="15.75" x14ac:dyDescent="0.25">
      <c r="A46" s="15">
        <v>2023</v>
      </c>
      <c r="B46" s="2" t="s">
        <v>15</v>
      </c>
      <c r="C46" s="4">
        <v>931227</v>
      </c>
      <c r="D46">
        <v>44</v>
      </c>
      <c r="E46" s="22">
        <f t="shared" si="0"/>
        <v>886793</v>
      </c>
      <c r="F46" s="22">
        <f t="shared" si="1"/>
        <v>1974380356</v>
      </c>
      <c r="G46" s="21">
        <f t="shared" si="2"/>
        <v>894654.43273362634</v>
      </c>
      <c r="H46" s="22">
        <f t="shared" si="3"/>
        <v>1337552676.4534264</v>
      </c>
      <c r="I46" s="22">
        <f t="shared" si="23"/>
        <v>938275.66666666663</v>
      </c>
      <c r="J46" s="22">
        <f t="shared" si="24"/>
        <v>715869.24999999988</v>
      </c>
      <c r="K46" s="21">
        <f t="shared" si="25"/>
        <v>1160682.0833333335</v>
      </c>
      <c r="L46" s="21">
        <f t="shared" si="22"/>
        <v>40437.530303030318</v>
      </c>
      <c r="M46" s="21">
        <f t="shared" si="26"/>
        <v>1211799.8667929296</v>
      </c>
      <c r="N46" s="26">
        <f t="shared" si="27"/>
        <v>78721133580.403015</v>
      </c>
      <c r="O46" s="22">
        <f t="shared" si="18"/>
        <v>978176.33333333337</v>
      </c>
      <c r="P46" s="22">
        <f t="shared" si="19"/>
        <v>856054.56790123461</v>
      </c>
      <c r="Q46" s="21">
        <f t="shared" si="16"/>
        <v>1100298.0987654321</v>
      </c>
      <c r="R46" s="21">
        <f t="shared" si="17"/>
        <v>34891.932980599646</v>
      </c>
      <c r="S46" s="21">
        <f t="shared" si="20"/>
        <v>1133250.3333333333</v>
      </c>
      <c r="T46" s="25">
        <f t="shared" si="21"/>
        <v>40813427211.111076</v>
      </c>
      <c r="U46" s="22">
        <f t="shared" si="12"/>
        <v>1075647.75</v>
      </c>
      <c r="V46" s="22">
        <f t="shared" si="7"/>
        <v>1060205.6875</v>
      </c>
      <c r="W46" s="21">
        <f t="shared" si="8"/>
        <v>1091089.8125</v>
      </c>
      <c r="X46" s="21">
        <f t="shared" si="9"/>
        <v>10294.708333333332</v>
      </c>
      <c r="Y46" s="21">
        <f t="shared" si="13"/>
        <v>1214964.9166666667</v>
      </c>
      <c r="Z46" s="26">
        <f t="shared" si="14"/>
        <v>80507205354.340317</v>
      </c>
      <c r="AA46" s="22">
        <f t="shared" si="15"/>
        <v>1060467.3333333333</v>
      </c>
      <c r="AB46" s="22">
        <f t="shared" si="4"/>
        <v>1091343.5555555553</v>
      </c>
      <c r="AC46" s="21">
        <f t="shared" si="5"/>
        <v>1029591.1111111112</v>
      </c>
      <c r="AD46" s="21">
        <f t="shared" si="6"/>
        <v>-30876.222222222015</v>
      </c>
      <c r="AE46" s="21">
        <f t="shared" si="10"/>
        <v>998714.88888888923</v>
      </c>
      <c r="AF46" s="22">
        <f t="shared" si="11"/>
        <v>4554615146.6790581</v>
      </c>
    </row>
    <row r="47" spans="1:32" ht="15.75" x14ac:dyDescent="0.25">
      <c r="A47" s="15">
        <v>2023</v>
      </c>
      <c r="B47" s="2" t="s">
        <v>16</v>
      </c>
      <c r="C47" s="2">
        <v>1144542</v>
      </c>
      <c r="D47">
        <v>45</v>
      </c>
      <c r="E47" s="22">
        <f t="shared" si="0"/>
        <v>883935</v>
      </c>
      <c r="F47" s="22">
        <f t="shared" si="1"/>
        <v>67916008449</v>
      </c>
      <c r="G47" s="21">
        <f t="shared" si="2"/>
        <v>886220.6309013929</v>
      </c>
      <c r="H47" s="22">
        <f t="shared" si="3"/>
        <v>66729929732.978806</v>
      </c>
      <c r="I47" s="22">
        <f t="shared" si="23"/>
        <v>957146</v>
      </c>
      <c r="J47" s="22">
        <f t="shared" si="24"/>
        <v>760213.4930555555</v>
      </c>
      <c r="K47" s="21">
        <f t="shared" si="25"/>
        <v>1154078.5069444445</v>
      </c>
      <c r="L47" s="21">
        <f t="shared" si="22"/>
        <v>35805.910353535364</v>
      </c>
      <c r="M47" s="21">
        <f t="shared" si="26"/>
        <v>1201119.6136363638</v>
      </c>
      <c r="N47" s="26">
        <f t="shared" si="27"/>
        <v>3201026364.785655</v>
      </c>
      <c r="O47" s="22">
        <f t="shared" si="18"/>
        <v>998375.33333333337</v>
      </c>
      <c r="P47" s="22">
        <f t="shared" si="19"/>
        <v>887485.11111111112</v>
      </c>
      <c r="Q47" s="21">
        <f t="shared" si="16"/>
        <v>1109265.5555555555</v>
      </c>
      <c r="R47" s="21">
        <f t="shared" si="17"/>
        <v>31682.92063492064</v>
      </c>
      <c r="S47" s="21">
        <f t="shared" si="20"/>
        <v>1135190.0317460317</v>
      </c>
      <c r="T47" s="25">
        <f t="shared" si="21"/>
        <v>87459310.223230585</v>
      </c>
      <c r="U47" s="22">
        <f t="shared" si="12"/>
        <v>1028157.25</v>
      </c>
      <c r="V47" s="22">
        <f t="shared" si="7"/>
        <v>1067025.9375</v>
      </c>
      <c r="W47" s="21">
        <f t="shared" si="8"/>
        <v>989288.5625</v>
      </c>
      <c r="X47" s="21">
        <f t="shared" si="9"/>
        <v>-25912.458333333332</v>
      </c>
      <c r="Y47" s="21">
        <f t="shared" si="13"/>
        <v>1101384.5208333333</v>
      </c>
      <c r="Z47" s="26">
        <f t="shared" si="14"/>
        <v>1862568008.0212741</v>
      </c>
      <c r="AA47" s="22">
        <f t="shared" si="15"/>
        <v>993330.33333333337</v>
      </c>
      <c r="AB47" s="22">
        <f t="shared" si="4"/>
        <v>1053940.5555555555</v>
      </c>
      <c r="AC47" s="21">
        <f t="shared" si="5"/>
        <v>932720.11111111124</v>
      </c>
      <c r="AD47" s="21">
        <f t="shared" si="6"/>
        <v>-60610.222222222132</v>
      </c>
      <c r="AE47" s="21">
        <f t="shared" si="10"/>
        <v>872109.88888888911</v>
      </c>
      <c r="AF47" s="22">
        <f t="shared" si="11"/>
        <v>74219255164.456665</v>
      </c>
    </row>
    <row r="48" spans="1:32" ht="15.75" x14ac:dyDescent="0.25">
      <c r="A48" s="15">
        <v>2024</v>
      </c>
      <c r="B48" s="2" t="s">
        <v>4</v>
      </c>
      <c r="C48" s="2">
        <v>927746</v>
      </c>
      <c r="D48">
        <v>46</v>
      </c>
      <c r="E48" s="22">
        <f t="shared" si="0"/>
        <v>1357857</v>
      </c>
      <c r="F48" s="22">
        <f t="shared" si="1"/>
        <v>184995472321</v>
      </c>
      <c r="G48" s="21">
        <f t="shared" si="2"/>
        <v>1406720.7992938349</v>
      </c>
      <c r="H48" s="22">
        <f t="shared" si="3"/>
        <v>229416858358.56946</v>
      </c>
      <c r="I48" s="22">
        <f t="shared" si="23"/>
        <v>973152.08333333337</v>
      </c>
      <c r="J48" s="22">
        <f t="shared" si="24"/>
        <v>800413.45138888888</v>
      </c>
      <c r="K48" s="21">
        <f t="shared" si="25"/>
        <v>1145890.715277778</v>
      </c>
      <c r="L48" s="21">
        <f t="shared" si="22"/>
        <v>31407.023989899</v>
      </c>
      <c r="M48" s="21">
        <f t="shared" si="26"/>
        <v>1189884.4172979798</v>
      </c>
      <c r="N48" s="26">
        <f t="shared" si="27"/>
        <v>68716549823.489807</v>
      </c>
      <c r="O48" s="22">
        <f t="shared" si="18"/>
        <v>1028964</v>
      </c>
      <c r="P48" s="22">
        <f t="shared" si="19"/>
        <v>917556.8518518518</v>
      </c>
      <c r="Q48" s="21">
        <f t="shared" si="16"/>
        <v>1140371.1481481483</v>
      </c>
      <c r="R48" s="21">
        <f t="shared" si="17"/>
        <v>31830.61375661377</v>
      </c>
      <c r="S48" s="21">
        <f t="shared" si="20"/>
        <v>1140948.4761904762</v>
      </c>
      <c r="T48" s="25">
        <f t="shared" si="21"/>
        <v>45455295853.75058</v>
      </c>
      <c r="U48" s="22">
        <f t="shared" si="12"/>
        <v>1031133.25</v>
      </c>
      <c r="V48" s="22">
        <f t="shared" si="7"/>
        <v>1057913.5</v>
      </c>
      <c r="W48" s="21">
        <f t="shared" si="8"/>
        <v>1004353</v>
      </c>
      <c r="X48" s="21">
        <f t="shared" si="9"/>
        <v>-17853.5</v>
      </c>
      <c r="Y48" s="21">
        <f t="shared" si="13"/>
        <v>963376.10416666663</v>
      </c>
      <c r="Z48" s="26">
        <f t="shared" si="14"/>
        <v>1269504322.9275146</v>
      </c>
      <c r="AA48" s="22">
        <f t="shared" si="15"/>
        <v>1018096</v>
      </c>
      <c r="AB48" s="22">
        <f t="shared" si="4"/>
        <v>1023964.5555555555</v>
      </c>
      <c r="AC48" s="21">
        <f t="shared" si="5"/>
        <v>1012227.4444444445</v>
      </c>
      <c r="AD48" s="21">
        <f t="shared" si="6"/>
        <v>-5868.5555555555038</v>
      </c>
      <c r="AE48" s="21">
        <f t="shared" si="10"/>
        <v>1006358.888888889</v>
      </c>
      <c r="AF48" s="22">
        <f t="shared" si="11"/>
        <v>6179986299.4568062</v>
      </c>
    </row>
    <row r="49" spans="1:32" ht="15.75" x14ac:dyDescent="0.25">
      <c r="A49" s="15">
        <v>2024</v>
      </c>
      <c r="B49" s="2" t="s">
        <v>6</v>
      </c>
      <c r="C49" s="2">
        <v>1062149</v>
      </c>
      <c r="D49">
        <v>47</v>
      </c>
      <c r="E49" s="22">
        <f t="shared" si="0"/>
        <v>710950</v>
      </c>
      <c r="F49" s="22">
        <f t="shared" si="1"/>
        <v>123340737601</v>
      </c>
      <c r="G49" s="21">
        <f t="shared" si="2"/>
        <v>752014.90248151671</v>
      </c>
      <c r="H49" s="22">
        <f t="shared" si="3"/>
        <v>96183158443.604111</v>
      </c>
      <c r="I49" s="22">
        <f t="shared" si="23"/>
        <v>983925.16666666663</v>
      </c>
      <c r="J49" s="22">
        <f t="shared" si="24"/>
        <v>836912.75694444438</v>
      </c>
      <c r="K49" s="21">
        <f t="shared" si="25"/>
        <v>1130937.576388889</v>
      </c>
      <c r="L49" s="21">
        <f t="shared" si="22"/>
        <v>26729.529040404046</v>
      </c>
      <c r="M49" s="21">
        <f t="shared" si="26"/>
        <v>1177297.7392676771</v>
      </c>
      <c r="N49" s="26">
        <f t="shared" si="27"/>
        <v>13259232154.935474</v>
      </c>
      <c r="O49" s="22">
        <f t="shared" si="18"/>
        <v>1035845.6666666666</v>
      </c>
      <c r="P49" s="22">
        <f t="shared" si="19"/>
        <v>945668.65432098752</v>
      </c>
      <c r="Q49" s="21">
        <f t="shared" si="16"/>
        <v>1126022.6790123456</v>
      </c>
      <c r="R49" s="21">
        <f t="shared" si="17"/>
        <v>25764.86067019403</v>
      </c>
      <c r="S49" s="21">
        <f t="shared" si="20"/>
        <v>1172201.7619047621</v>
      </c>
      <c r="T49" s="25">
        <f t="shared" si="21"/>
        <v>12111610402.866262</v>
      </c>
      <c r="U49" s="22">
        <f t="shared" si="12"/>
        <v>995508.5</v>
      </c>
      <c r="V49" s="22">
        <f t="shared" si="7"/>
        <v>1032611.6875</v>
      </c>
      <c r="W49" s="21">
        <f t="shared" si="8"/>
        <v>958405.3125</v>
      </c>
      <c r="X49" s="21">
        <f t="shared" si="9"/>
        <v>-24735.458333333332</v>
      </c>
      <c r="Y49" s="21">
        <f t="shared" si="13"/>
        <v>986499.5</v>
      </c>
      <c r="Z49" s="26">
        <f t="shared" si="14"/>
        <v>5722846850.25</v>
      </c>
      <c r="AA49" s="22">
        <f t="shared" si="15"/>
        <v>1001171.6666666666</v>
      </c>
      <c r="AB49" s="22">
        <f t="shared" si="4"/>
        <v>1004199.3333333334</v>
      </c>
      <c r="AC49" s="21">
        <f t="shared" si="5"/>
        <v>998143.99999999988</v>
      </c>
      <c r="AD49" s="21">
        <f t="shared" si="6"/>
        <v>-3027.6666666667443</v>
      </c>
      <c r="AE49" s="21">
        <f t="shared" si="10"/>
        <v>995116.33333333314</v>
      </c>
      <c r="AF49" s="22">
        <f t="shared" si="11"/>
        <v>4493378400.4444704</v>
      </c>
    </row>
    <row r="50" spans="1:32" ht="16.5" thickBot="1" x14ac:dyDescent="0.3">
      <c r="A50" s="16">
        <v>2024</v>
      </c>
      <c r="B50" s="17" t="s">
        <v>7</v>
      </c>
      <c r="C50" s="17">
        <v>1041861</v>
      </c>
      <c r="D50" s="20">
        <v>48</v>
      </c>
      <c r="E50" s="22">
        <f t="shared" si="0"/>
        <v>1196552</v>
      </c>
      <c r="F50" s="22">
        <f t="shared" si="1"/>
        <v>23929305481</v>
      </c>
      <c r="G50" s="21">
        <f t="shared" si="2"/>
        <v>1216023.0259154984</v>
      </c>
      <c r="H50" s="22">
        <f t="shared" si="3"/>
        <v>30332411270.99073</v>
      </c>
      <c r="I50" s="22">
        <f t="shared" si="23"/>
        <v>1009984.5833333334</v>
      </c>
      <c r="J50" s="22">
        <f t="shared" si="24"/>
        <v>871195.29861111112</v>
      </c>
      <c r="K50" s="21">
        <f t="shared" si="25"/>
        <v>1148773.8680555555</v>
      </c>
      <c r="L50" s="21">
        <f t="shared" si="22"/>
        <v>25234.41540404041</v>
      </c>
      <c r="M50" s="21">
        <f t="shared" si="26"/>
        <v>1157667.1054292931</v>
      </c>
      <c r="N50" s="26">
        <f t="shared" si="27"/>
        <v>13411054054.700554</v>
      </c>
      <c r="O50" s="22">
        <f t="shared" si="18"/>
        <v>1047894</v>
      </c>
      <c r="P50" s="22">
        <f t="shared" si="19"/>
        <v>971622.80246913573</v>
      </c>
      <c r="Q50" s="21">
        <f t="shared" si="16"/>
        <v>1124165.1975308643</v>
      </c>
      <c r="R50" s="21">
        <f t="shared" si="17"/>
        <v>21791.770723104077</v>
      </c>
      <c r="S50" s="21">
        <f t="shared" si="20"/>
        <v>1151787.5396825396</v>
      </c>
      <c r="T50" s="25">
        <f t="shared" si="21"/>
        <v>12083844126.576963</v>
      </c>
      <c r="U50" s="22">
        <f t="shared" si="12"/>
        <v>1016416</v>
      </c>
      <c r="V50" s="22">
        <f t="shared" si="7"/>
        <v>1017803.75</v>
      </c>
      <c r="W50" s="21">
        <f t="shared" si="8"/>
        <v>1015028.25</v>
      </c>
      <c r="X50" s="21">
        <f t="shared" si="9"/>
        <v>-925.16666666666663</v>
      </c>
      <c r="Y50" s="21">
        <f t="shared" si="13"/>
        <v>933669.85416666663</v>
      </c>
      <c r="Z50" s="26">
        <f t="shared" si="14"/>
        <v>11705324036.729609</v>
      </c>
      <c r="AA50" s="22">
        <f t="shared" si="15"/>
        <v>1044812.3333333334</v>
      </c>
      <c r="AB50" s="22">
        <f t="shared" si="4"/>
        <v>1021360</v>
      </c>
      <c r="AC50" s="21">
        <f t="shared" si="5"/>
        <v>1068264.6666666667</v>
      </c>
      <c r="AD50" s="21">
        <f t="shared" si="6"/>
        <v>23452.333333333372</v>
      </c>
      <c r="AE50" s="21">
        <f t="shared" si="10"/>
        <v>1091717</v>
      </c>
      <c r="AF50" s="22">
        <f t="shared" si="11"/>
        <v>2485620736</v>
      </c>
    </row>
    <row r="51" spans="1:32" ht="15.75" x14ac:dyDescent="0.25">
      <c r="A51" s="2"/>
      <c r="B51" s="2"/>
      <c r="C51" s="2"/>
    </row>
    <row r="53" spans="1:32" ht="15.75" x14ac:dyDescent="0.25">
      <c r="B53" s="2" t="s">
        <v>17</v>
      </c>
      <c r="F53" s="1">
        <f>AVERAGE(F5:F50)</f>
        <v>16489465145.52174</v>
      </c>
      <c r="G53" s="1"/>
      <c r="H53" s="1">
        <f t="shared" ref="H53:N53" si="28">AVERAGE(H5:H50)</f>
        <v>19055227633.23661</v>
      </c>
      <c r="I53" s="1"/>
      <c r="J53" s="1"/>
      <c r="K53" s="1"/>
      <c r="L53" s="1"/>
      <c r="M53" s="1"/>
      <c r="N53" s="1">
        <f t="shared" si="28"/>
        <v>34513321133.080475</v>
      </c>
      <c r="T53" s="1">
        <f>AVERAGE(T13:T50)</f>
        <v>24389763265.975609</v>
      </c>
      <c r="Z53" s="24">
        <f>AVERAGE(Z8:Z50)</f>
        <v>15413997631.793249</v>
      </c>
      <c r="AF53" s="24">
        <f>AVERAGE(AF8:AF50)</f>
        <v>8513034606.296587</v>
      </c>
    </row>
    <row r="54" spans="1:32" ht="15.75" x14ac:dyDescent="0.25">
      <c r="B54" s="2" t="s">
        <v>18</v>
      </c>
      <c r="F54">
        <f>SQRT(F53)</f>
        <v>128411.31237364463</v>
      </c>
      <c r="H54">
        <f>SQRT(H53)</f>
        <v>138040.67383650591</v>
      </c>
      <c r="N54">
        <f>SQRT(N53)</f>
        <v>185777.61203406742</v>
      </c>
      <c r="T54">
        <f>SQRT(T53)</f>
        <v>156172.22309353098</v>
      </c>
      <c r="Z54">
        <f>SQRT(Z53)</f>
        <v>124153.12171586041</v>
      </c>
      <c r="AF54">
        <f>SQRT(AF53)</f>
        <v>92266.107570963388</v>
      </c>
    </row>
  </sheetData>
  <mergeCells count="10">
    <mergeCell ref="A1:A2"/>
    <mergeCell ref="B1:B2"/>
    <mergeCell ref="C1:C2"/>
    <mergeCell ref="D1:D2"/>
    <mergeCell ref="E1:F1"/>
    <mergeCell ref="G1:H1"/>
    <mergeCell ref="I1:N1"/>
    <mergeCell ref="O1:T1"/>
    <mergeCell ref="U1:Z1"/>
    <mergeCell ref="AA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9824-3488-4B93-8269-E6DC0A2E38AB}">
  <dimension ref="A1:M59"/>
  <sheetViews>
    <sheetView zoomScale="68" zoomScaleNormal="90" workbookViewId="0">
      <pane xSplit="4" topLeftCell="E1" activePane="topRight" state="frozen"/>
      <selection pane="topRight" activeCell="J3" sqref="J3"/>
    </sheetView>
  </sheetViews>
  <sheetFormatPr defaultRowHeight="15" x14ac:dyDescent="0.25"/>
  <cols>
    <col min="2" max="2" width="11.5703125" customWidth="1"/>
    <col min="3" max="3" width="12" customWidth="1"/>
    <col min="5" max="5" width="15.140625" customWidth="1"/>
    <col min="6" max="6" width="16.140625" customWidth="1"/>
    <col min="7" max="7" width="17.85546875" customWidth="1"/>
    <col min="13" max="13" width="16.28515625" customWidth="1"/>
  </cols>
  <sheetData>
    <row r="1" spans="1:13" x14ac:dyDescent="0.25">
      <c r="A1" s="79" t="s">
        <v>19</v>
      </c>
      <c r="B1" s="81" t="s">
        <v>20</v>
      </c>
      <c r="C1" s="83" t="s">
        <v>21</v>
      </c>
      <c r="D1" s="90" t="s">
        <v>27</v>
      </c>
      <c r="E1" s="92" t="s">
        <v>41</v>
      </c>
      <c r="F1" s="92"/>
      <c r="G1" s="92"/>
      <c r="H1" s="89" t="s">
        <v>43</v>
      </c>
      <c r="I1" s="89"/>
      <c r="J1" s="89"/>
      <c r="K1" s="89"/>
      <c r="L1" s="89"/>
      <c r="M1" s="89"/>
    </row>
    <row r="2" spans="1:13" ht="22.5" customHeight="1" thickBot="1" x14ac:dyDescent="0.3">
      <c r="A2" s="80"/>
      <c r="B2" s="82"/>
      <c r="C2" s="84"/>
      <c r="D2" s="91"/>
      <c r="E2" s="31"/>
      <c r="F2" s="32" t="s">
        <v>0</v>
      </c>
      <c r="G2" s="32" t="s">
        <v>42</v>
      </c>
      <c r="H2" s="33" t="s">
        <v>2</v>
      </c>
      <c r="I2" s="33" t="s">
        <v>3</v>
      </c>
      <c r="J2" s="33" t="s">
        <v>44</v>
      </c>
      <c r="K2" s="33" t="s">
        <v>34</v>
      </c>
      <c r="L2" s="33" t="s">
        <v>0</v>
      </c>
      <c r="M2" s="33" t="s">
        <v>42</v>
      </c>
    </row>
    <row r="3" spans="1:13" ht="15.75" x14ac:dyDescent="0.25">
      <c r="A3" s="12">
        <v>2020</v>
      </c>
      <c r="B3" s="13" t="s">
        <v>8</v>
      </c>
      <c r="C3" s="14">
        <v>158066</v>
      </c>
      <c r="D3" s="19">
        <v>1</v>
      </c>
      <c r="E3" s="21" t="s">
        <v>5</v>
      </c>
      <c r="F3" s="21" t="s">
        <v>5</v>
      </c>
      <c r="G3" s="21" t="s">
        <v>5</v>
      </c>
      <c r="H3" s="21" t="s">
        <v>5</v>
      </c>
      <c r="I3" s="21" t="s">
        <v>5</v>
      </c>
      <c r="J3" s="21">
        <f t="shared" ref="J3:J13" si="0">C3/AVERAGE($C$3:$C$14)</f>
        <v>1.0802551891536636</v>
      </c>
      <c r="K3" s="21" t="s">
        <v>5</v>
      </c>
      <c r="L3" s="21" t="s">
        <v>5</v>
      </c>
      <c r="M3" s="21" t="s">
        <v>5</v>
      </c>
    </row>
    <row r="4" spans="1:13" ht="15.75" x14ac:dyDescent="0.25">
      <c r="A4" s="15">
        <v>2020</v>
      </c>
      <c r="B4" s="2" t="s">
        <v>9</v>
      </c>
      <c r="C4" s="3">
        <v>161842</v>
      </c>
      <c r="D4">
        <v>2</v>
      </c>
      <c r="E4" s="21" t="s">
        <v>5</v>
      </c>
      <c r="F4" s="21" t="s">
        <v>5</v>
      </c>
      <c r="G4" s="21" t="s">
        <v>5</v>
      </c>
      <c r="H4" s="21" t="s">
        <v>5</v>
      </c>
      <c r="I4" s="21" t="s">
        <v>5</v>
      </c>
      <c r="J4" s="21">
        <f t="shared" si="0"/>
        <v>1.1060611410613745</v>
      </c>
      <c r="K4" s="21" t="s">
        <v>5</v>
      </c>
      <c r="L4" s="21" t="s">
        <v>5</v>
      </c>
      <c r="M4" s="21" t="s">
        <v>5</v>
      </c>
    </row>
    <row r="5" spans="1:13" ht="15.75" x14ac:dyDescent="0.25">
      <c r="A5" s="15">
        <v>2020</v>
      </c>
      <c r="B5" s="2" t="s">
        <v>10</v>
      </c>
      <c r="C5" s="3">
        <v>156561</v>
      </c>
      <c r="D5">
        <v>3</v>
      </c>
      <c r="E5" s="21" t="s">
        <v>5</v>
      </c>
      <c r="F5" s="21" t="s">
        <v>5</v>
      </c>
      <c r="G5" s="21" t="s">
        <v>5</v>
      </c>
      <c r="H5" s="21" t="s">
        <v>5</v>
      </c>
      <c r="I5" s="21" t="s">
        <v>5</v>
      </c>
      <c r="J5" s="21">
        <f t="shared" si="0"/>
        <v>1.0699697130887522</v>
      </c>
      <c r="K5" s="21" t="s">
        <v>5</v>
      </c>
      <c r="L5" s="21" t="s">
        <v>5</v>
      </c>
      <c r="M5" s="21" t="s">
        <v>46</v>
      </c>
    </row>
    <row r="6" spans="1:13" ht="15.75" x14ac:dyDescent="0.25">
      <c r="A6" s="15">
        <v>2020</v>
      </c>
      <c r="B6" s="2" t="s">
        <v>11</v>
      </c>
      <c r="C6" s="3">
        <v>155742</v>
      </c>
      <c r="D6">
        <v>4</v>
      </c>
      <c r="E6" s="21" t="s">
        <v>5</v>
      </c>
      <c r="F6" s="21" t="s">
        <v>5</v>
      </c>
      <c r="G6" s="21" t="s">
        <v>5</v>
      </c>
      <c r="H6" s="21" t="s">
        <v>5</v>
      </c>
      <c r="I6" s="21" t="s">
        <v>5</v>
      </c>
      <c r="J6" s="21">
        <f t="shared" si="0"/>
        <v>1.0643725005324982</v>
      </c>
      <c r="K6" s="21" t="s">
        <v>5</v>
      </c>
      <c r="L6" s="21" t="s">
        <v>5</v>
      </c>
      <c r="M6" s="21" t="s">
        <v>5</v>
      </c>
    </row>
    <row r="7" spans="1:13" ht="15.75" x14ac:dyDescent="0.25">
      <c r="A7" s="15">
        <v>2020</v>
      </c>
      <c r="B7" s="2" t="s">
        <v>12</v>
      </c>
      <c r="C7" s="3">
        <v>161549</v>
      </c>
      <c r="D7">
        <v>5</v>
      </c>
      <c r="E7" s="21" t="s">
        <v>5</v>
      </c>
      <c r="F7" s="21" t="s">
        <v>5</v>
      </c>
      <c r="G7" s="21" t="s">
        <v>5</v>
      </c>
      <c r="H7" s="21" t="s">
        <v>5</v>
      </c>
      <c r="I7" s="21" t="s">
        <v>5</v>
      </c>
      <c r="J7" s="21">
        <f t="shared" si="0"/>
        <v>1.1040587194753153</v>
      </c>
      <c r="K7" s="21" t="s">
        <v>5</v>
      </c>
      <c r="L7" s="21" t="s">
        <v>5</v>
      </c>
      <c r="M7" s="21" t="s">
        <v>5</v>
      </c>
    </row>
    <row r="8" spans="1:13" ht="15.75" x14ac:dyDescent="0.25">
      <c r="A8" s="15">
        <v>2020</v>
      </c>
      <c r="B8" s="2" t="s">
        <v>13</v>
      </c>
      <c r="C8" s="3">
        <v>148984</v>
      </c>
      <c r="D8">
        <v>6</v>
      </c>
      <c r="E8" s="21" t="s">
        <v>5</v>
      </c>
      <c r="F8" s="21" t="s">
        <v>5</v>
      </c>
      <c r="G8" s="21" t="s">
        <v>5</v>
      </c>
      <c r="H8" s="21" t="s">
        <v>5</v>
      </c>
      <c r="I8" s="21" t="s">
        <v>5</v>
      </c>
      <c r="J8" s="21">
        <f t="shared" si="0"/>
        <v>1.0181869541891957</v>
      </c>
      <c r="K8" s="21" t="s">
        <v>5</v>
      </c>
      <c r="L8" s="21" t="s">
        <v>5</v>
      </c>
      <c r="M8" s="21" t="s">
        <v>5</v>
      </c>
    </row>
    <row r="9" spans="1:13" ht="15.75" x14ac:dyDescent="0.25">
      <c r="A9" s="15">
        <v>2020</v>
      </c>
      <c r="B9" s="2" t="s">
        <v>14</v>
      </c>
      <c r="C9" s="3">
        <v>152293</v>
      </c>
      <c r="D9">
        <v>7</v>
      </c>
      <c r="E9" s="21" t="s">
        <v>5</v>
      </c>
      <c r="F9" s="21" t="s">
        <v>5</v>
      </c>
      <c r="G9" s="21" t="s">
        <v>5</v>
      </c>
      <c r="H9" s="21" t="s">
        <v>5</v>
      </c>
      <c r="I9" s="21" t="s">
        <v>5</v>
      </c>
      <c r="J9" s="21">
        <f t="shared" si="0"/>
        <v>1.0408013331252697</v>
      </c>
      <c r="K9" s="21" t="s">
        <v>5</v>
      </c>
      <c r="L9" s="21" t="s">
        <v>5</v>
      </c>
      <c r="M9" s="21" t="s">
        <v>5</v>
      </c>
    </row>
    <row r="10" spans="1:13" ht="15.75" x14ac:dyDescent="0.25">
      <c r="A10" s="15">
        <v>2020</v>
      </c>
      <c r="B10" s="2" t="s">
        <v>15</v>
      </c>
      <c r="C10" s="3">
        <v>144476</v>
      </c>
      <c r="D10">
        <v>8</v>
      </c>
      <c r="E10" s="21" t="s">
        <v>5</v>
      </c>
      <c r="F10" s="21" t="s">
        <v>5</v>
      </c>
      <c r="G10" s="21" t="s">
        <v>5</v>
      </c>
      <c r="H10" s="21" t="s">
        <v>5</v>
      </c>
      <c r="I10" s="21" t="s">
        <v>5</v>
      </c>
      <c r="J10" s="21">
        <f t="shared" si="0"/>
        <v>0.98737836541801971</v>
      </c>
      <c r="K10" s="21" t="s">
        <v>5</v>
      </c>
      <c r="L10" s="21" t="s">
        <v>5</v>
      </c>
      <c r="M10" s="21" t="s">
        <v>5</v>
      </c>
    </row>
    <row r="11" spans="1:13" ht="15.75" x14ac:dyDescent="0.25">
      <c r="A11" s="15">
        <v>2020</v>
      </c>
      <c r="B11" s="2" t="s">
        <v>16</v>
      </c>
      <c r="C11" s="3">
        <v>164079</v>
      </c>
      <c r="D11">
        <v>9</v>
      </c>
      <c r="E11" s="21" t="s">
        <v>5</v>
      </c>
      <c r="F11" s="21" t="s">
        <v>5</v>
      </c>
      <c r="G11" s="21" t="s">
        <v>5</v>
      </c>
      <c r="H11" s="21" t="s">
        <v>5</v>
      </c>
      <c r="I11" s="21" t="s">
        <v>5</v>
      </c>
      <c r="J11" s="21">
        <f t="shared" si="0"/>
        <v>1.1213492539897509</v>
      </c>
      <c r="K11" s="21" t="s">
        <v>5</v>
      </c>
      <c r="L11" s="21" t="s">
        <v>5</v>
      </c>
      <c r="M11" s="21" t="s">
        <v>5</v>
      </c>
    </row>
    <row r="12" spans="1:13" ht="15.75" x14ac:dyDescent="0.25">
      <c r="A12" s="15">
        <v>2021</v>
      </c>
      <c r="B12" s="2" t="s">
        <v>4</v>
      </c>
      <c r="C12" s="3">
        <v>126515</v>
      </c>
      <c r="D12">
        <v>10</v>
      </c>
      <c r="E12" s="21" t="s">
        <v>5</v>
      </c>
      <c r="F12" s="21" t="s">
        <v>5</v>
      </c>
      <c r="G12" s="21" t="s">
        <v>5</v>
      </c>
      <c r="H12" s="21" t="s">
        <v>5</v>
      </c>
      <c r="I12" s="21" t="s">
        <v>5</v>
      </c>
      <c r="J12" s="21">
        <f t="shared" si="0"/>
        <v>0.86462923877225806</v>
      </c>
      <c r="K12" s="21" t="s">
        <v>5</v>
      </c>
      <c r="L12" s="21" t="s">
        <v>5</v>
      </c>
      <c r="M12" s="21" t="s">
        <v>5</v>
      </c>
    </row>
    <row r="13" spans="1:13" ht="15.75" x14ac:dyDescent="0.25">
      <c r="A13" s="15">
        <v>2021</v>
      </c>
      <c r="B13" s="2" t="s">
        <v>6</v>
      </c>
      <c r="C13" s="3">
        <v>105788</v>
      </c>
      <c r="D13">
        <v>11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>
        <f t="shared" si="0"/>
        <v>0.72297670561782901</v>
      </c>
      <c r="K13" s="21" t="s">
        <v>5</v>
      </c>
      <c r="L13" s="21" t="s">
        <v>5</v>
      </c>
      <c r="M13" s="21" t="s">
        <v>5</v>
      </c>
    </row>
    <row r="14" spans="1:13" ht="15.75" x14ac:dyDescent="0.25">
      <c r="A14" s="15">
        <v>2021</v>
      </c>
      <c r="B14" s="2" t="s">
        <v>7</v>
      </c>
      <c r="C14" s="3">
        <v>119979</v>
      </c>
      <c r="D14">
        <v>12</v>
      </c>
      <c r="E14" s="21" t="s">
        <v>5</v>
      </c>
      <c r="F14" s="21" t="s">
        <v>5</v>
      </c>
      <c r="G14" s="21" t="s">
        <v>5</v>
      </c>
      <c r="H14" s="21" t="s">
        <v>5</v>
      </c>
      <c r="I14" s="21" t="s">
        <v>5</v>
      </c>
      <c r="J14" s="21">
        <f>C14/AVERAGE($C$3:$C$14)</f>
        <v>0.81996088557607205</v>
      </c>
      <c r="K14" s="21" t="s">
        <v>5</v>
      </c>
      <c r="L14" s="21" t="s">
        <v>5</v>
      </c>
      <c r="M14" s="21" t="s">
        <v>5</v>
      </c>
    </row>
    <row r="15" spans="1:13" ht="15.75" x14ac:dyDescent="0.25">
      <c r="A15" s="15">
        <v>2021</v>
      </c>
      <c r="B15" s="2" t="s">
        <v>8</v>
      </c>
      <c r="C15" s="3">
        <v>112756</v>
      </c>
      <c r="D15">
        <v>13</v>
      </c>
      <c r="E15" s="22">
        <f>C3</f>
        <v>158066</v>
      </c>
      <c r="F15" s="22">
        <f>(C15-E15)</f>
        <v>-45310</v>
      </c>
      <c r="G15" s="22">
        <f>(C15-F15)^2</f>
        <v>24984860356</v>
      </c>
      <c r="H15" s="34">
        <f>C15/J3</f>
        <v>104379.04037132169</v>
      </c>
      <c r="I15" s="34">
        <f>H15-C14/J14</f>
        <v>-41943.792962011648</v>
      </c>
      <c r="J15" s="34">
        <f>$C$59*(C15/H15)+(1-$C$59)*J3</f>
        <v>1.0802551891536636</v>
      </c>
      <c r="K15" s="21" t="s">
        <v>5</v>
      </c>
      <c r="L15" s="21" t="s">
        <v>5</v>
      </c>
      <c r="M15" s="21" t="s">
        <v>5</v>
      </c>
    </row>
    <row r="16" spans="1:13" ht="15.75" x14ac:dyDescent="0.25">
      <c r="A16" s="15">
        <v>2021</v>
      </c>
      <c r="B16" s="2" t="s">
        <v>9</v>
      </c>
      <c r="C16" s="3">
        <v>139433</v>
      </c>
      <c r="D16">
        <v>14</v>
      </c>
      <c r="E16" s="22">
        <f t="shared" ref="E16:E50" si="1">C4</f>
        <v>161842</v>
      </c>
      <c r="F16" s="22">
        <f t="shared" ref="F16:F50" si="2">(C16-E16)</f>
        <v>-22409</v>
      </c>
      <c r="G16" s="22">
        <f t="shared" ref="G16:G50" si="3">(C16-F16)^2</f>
        <v>26192832964</v>
      </c>
      <c r="H16" s="35">
        <f>$C$57*(C16/J4)+(1-$C$57)*(H15+I15)</f>
        <v>119699.910958044</v>
      </c>
      <c r="I16" s="35">
        <f>$C$58*(H16-H15)+(1-$C$58)*I15</f>
        <v>9594.4042318489082</v>
      </c>
      <c r="J16" s="35">
        <f>$C$59*(C16/H16)+(1-$C$59)*J4</f>
        <v>1.1589753150154463</v>
      </c>
      <c r="K16" s="21">
        <f>(H15+I15)*J3</f>
        <v>67446.000000000015</v>
      </c>
      <c r="L16" s="22">
        <f>C16-K16</f>
        <v>71986.999999999985</v>
      </c>
      <c r="M16" s="22">
        <f>L16^2</f>
        <v>5182128168.9999981</v>
      </c>
    </row>
    <row r="17" spans="1:13" ht="15.75" x14ac:dyDescent="0.25">
      <c r="A17" s="15">
        <v>2021</v>
      </c>
      <c r="B17" s="2" t="s">
        <v>10</v>
      </c>
      <c r="C17" s="3">
        <v>126844</v>
      </c>
      <c r="D17">
        <v>15</v>
      </c>
      <c r="E17" s="22">
        <f t="shared" si="1"/>
        <v>156561</v>
      </c>
      <c r="F17" s="22">
        <f t="shared" si="2"/>
        <v>-29717</v>
      </c>
      <c r="G17" s="22">
        <f t="shared" si="3"/>
        <v>24511346721</v>
      </c>
      <c r="H17" s="35">
        <f t="shared" ref="H17:H50" si="4">$C$57*(C17/J5)+(1-$C$57)*(H16+I16)</f>
        <v>119623.6665085461</v>
      </c>
      <c r="I17" s="35">
        <f t="shared" ref="I17:I50" si="5">$C$58*(H17-H16)+(1-$C$58)*I16</f>
        <v>890.82041863678148</v>
      </c>
      <c r="J17" s="35">
        <f t="shared" ref="J17:J50" si="6">$C$59*(C17/H17)+(1-$C$59)*J5</f>
        <v>1.0613198351030917</v>
      </c>
      <c r="K17" s="21">
        <f t="shared" ref="K17:K50" si="7">(H16+I16)*J4</f>
        <v>143007.41779168195</v>
      </c>
      <c r="L17" s="22">
        <f t="shared" ref="L17:L50" si="8">C17-K17</f>
        <v>-16163.417791681946</v>
      </c>
      <c r="M17" s="22">
        <f t="shared" ref="M17:M50" si="9">L17^2</f>
        <v>261256074.70846048</v>
      </c>
    </row>
    <row r="18" spans="1:13" ht="15.75" x14ac:dyDescent="0.25">
      <c r="A18" s="15">
        <v>2021</v>
      </c>
      <c r="B18" s="2" t="s">
        <v>11</v>
      </c>
      <c r="C18" s="3">
        <v>127249</v>
      </c>
      <c r="D18">
        <v>16</v>
      </c>
      <c r="E18" s="22">
        <f t="shared" si="1"/>
        <v>155742</v>
      </c>
      <c r="F18" s="22">
        <f t="shared" si="2"/>
        <v>-28493</v>
      </c>
      <c r="G18" s="22">
        <f t="shared" si="3"/>
        <v>24255570564</v>
      </c>
      <c r="H18" s="35">
        <f t="shared" si="4"/>
        <v>119649.21164009281</v>
      </c>
      <c r="I18" s="35">
        <f t="shared" si="5"/>
        <v>112.07266025571454</v>
      </c>
      <c r="J18" s="35">
        <f t="shared" si="6"/>
        <v>1.0636027710805906</v>
      </c>
      <c r="K18" s="21">
        <f t="shared" si="7"/>
        <v>128946.85100051605</v>
      </c>
      <c r="L18" s="22">
        <f t="shared" si="8"/>
        <v>-1697.8510005160497</v>
      </c>
      <c r="M18" s="22">
        <f t="shared" si="9"/>
        <v>2882698.019953351</v>
      </c>
    </row>
    <row r="19" spans="1:13" ht="15.75" x14ac:dyDescent="0.25">
      <c r="A19" s="15">
        <v>2021</v>
      </c>
      <c r="B19" s="2" t="s">
        <v>12</v>
      </c>
      <c r="C19" s="3">
        <v>118533</v>
      </c>
      <c r="D19">
        <v>17</v>
      </c>
      <c r="E19" s="22">
        <f t="shared" si="1"/>
        <v>161549</v>
      </c>
      <c r="F19" s="22">
        <f t="shared" si="2"/>
        <v>-43016</v>
      </c>
      <c r="G19" s="22">
        <f t="shared" si="3"/>
        <v>26098079401</v>
      </c>
      <c r="H19" s="35">
        <f t="shared" si="4"/>
        <v>108601.1521884611</v>
      </c>
      <c r="I19" s="35">
        <f t="shared" si="5"/>
        <v>-9932.0462404429654</v>
      </c>
      <c r="J19" s="35">
        <f t="shared" si="6"/>
        <v>1.0927131297459873</v>
      </c>
      <c r="K19" s="21">
        <f t="shared" si="7"/>
        <v>127470.61763774537</v>
      </c>
      <c r="L19" s="22">
        <f t="shared" si="8"/>
        <v>-8937.6176377453667</v>
      </c>
      <c r="M19" s="22">
        <f t="shared" si="9"/>
        <v>79881009.03853707</v>
      </c>
    </row>
    <row r="20" spans="1:13" ht="15.75" x14ac:dyDescent="0.25">
      <c r="A20" s="15">
        <v>2021</v>
      </c>
      <c r="B20" s="2" t="s">
        <v>13</v>
      </c>
      <c r="C20" s="3">
        <v>120100</v>
      </c>
      <c r="D20">
        <v>18</v>
      </c>
      <c r="E20" s="22">
        <f t="shared" si="1"/>
        <v>148984</v>
      </c>
      <c r="F20" s="22">
        <f t="shared" si="2"/>
        <v>-28884</v>
      </c>
      <c r="G20" s="22">
        <f t="shared" si="3"/>
        <v>22196232256</v>
      </c>
      <c r="H20" s="35">
        <f t="shared" si="4"/>
        <v>116026.19652483458</v>
      </c>
      <c r="I20" s="35">
        <f t="shared" si="5"/>
        <v>5689.3352786918376</v>
      </c>
      <c r="J20" s="35">
        <f t="shared" si="6"/>
        <v>1.0334186550613449</v>
      </c>
      <c r="K20" s="21">
        <f t="shared" si="7"/>
        <v>108936.48676474311</v>
      </c>
      <c r="L20" s="22">
        <f t="shared" si="8"/>
        <v>11163.513235256891</v>
      </c>
      <c r="M20" s="22">
        <f t="shared" si="9"/>
        <v>124624027.75375578</v>
      </c>
    </row>
    <row r="21" spans="1:13" ht="15.75" x14ac:dyDescent="0.25">
      <c r="A21" s="15">
        <v>2021</v>
      </c>
      <c r="B21" s="2" t="s">
        <v>14</v>
      </c>
      <c r="C21" s="3">
        <v>146137</v>
      </c>
      <c r="D21">
        <v>19</v>
      </c>
      <c r="E21" s="22">
        <f t="shared" si="1"/>
        <v>152293</v>
      </c>
      <c r="F21" s="22">
        <f t="shared" si="2"/>
        <v>-6156</v>
      </c>
      <c r="G21" s="22">
        <f t="shared" si="3"/>
        <v>23193157849</v>
      </c>
      <c r="H21" s="35">
        <f t="shared" si="4"/>
        <v>138538.8970855223</v>
      </c>
      <c r="I21" s="35">
        <f t="shared" si="5"/>
        <v>20830.364032488134</v>
      </c>
      <c r="J21" s="35">
        <f t="shared" si="6"/>
        <v>1.0534402247156551</v>
      </c>
      <c r="K21" s="21">
        <f t="shared" si="7"/>
        <v>123929.16660455074</v>
      </c>
      <c r="L21" s="22">
        <f t="shared" si="8"/>
        <v>22207.833395449255</v>
      </c>
      <c r="M21" s="22">
        <f t="shared" si="9"/>
        <v>493187864.12003118</v>
      </c>
    </row>
    <row r="22" spans="1:13" ht="15.75" x14ac:dyDescent="0.25">
      <c r="A22" s="15">
        <v>2021</v>
      </c>
      <c r="B22" s="2" t="s">
        <v>15</v>
      </c>
      <c r="C22" s="3">
        <v>150577</v>
      </c>
      <c r="D22">
        <v>20</v>
      </c>
      <c r="E22" s="22">
        <f t="shared" si="1"/>
        <v>144476</v>
      </c>
      <c r="F22" s="22">
        <f t="shared" si="2"/>
        <v>6101</v>
      </c>
      <c r="G22" s="22">
        <f t="shared" si="3"/>
        <v>20873314576</v>
      </c>
      <c r="H22" s="35">
        <f t="shared" si="4"/>
        <v>153188.56615824474</v>
      </c>
      <c r="I22" s="35">
        <f t="shared" si="5"/>
        <v>15267.738568699004</v>
      </c>
      <c r="J22" s="35">
        <f t="shared" si="6"/>
        <v>0.98339459258198658</v>
      </c>
      <c r="K22" s="21">
        <f t="shared" si="7"/>
        <v>165871.73943081449</v>
      </c>
      <c r="L22" s="22">
        <f t="shared" si="8"/>
        <v>-15294.739430814487</v>
      </c>
      <c r="M22" s="22">
        <f t="shared" si="9"/>
        <v>233929054.25651145</v>
      </c>
    </row>
    <row r="23" spans="1:13" ht="15.75" x14ac:dyDescent="0.25">
      <c r="A23" s="15">
        <v>2021</v>
      </c>
      <c r="B23" s="2" t="s">
        <v>16</v>
      </c>
      <c r="C23" s="3">
        <v>163619</v>
      </c>
      <c r="D23">
        <v>21</v>
      </c>
      <c r="E23" s="22">
        <f t="shared" si="1"/>
        <v>164079</v>
      </c>
      <c r="F23" s="22">
        <f t="shared" si="2"/>
        <v>-460</v>
      </c>
      <c r="G23" s="22">
        <f t="shared" si="3"/>
        <v>26921918241</v>
      </c>
      <c r="H23" s="35">
        <f t="shared" si="4"/>
        <v>148166.98238518776</v>
      </c>
      <c r="I23" s="35">
        <f t="shared" si="5"/>
        <v>-2992.6515388813791</v>
      </c>
      <c r="J23" s="35">
        <f t="shared" si="6"/>
        <v>1.1059940000015587</v>
      </c>
      <c r="K23" s="21">
        <f t="shared" si="7"/>
        <v>166330.11080564954</v>
      </c>
      <c r="L23" s="22">
        <f t="shared" si="8"/>
        <v>-2711.1108056495432</v>
      </c>
      <c r="M23" s="22">
        <f t="shared" si="9"/>
        <v>7350121.8005097155</v>
      </c>
    </row>
    <row r="24" spans="1:13" ht="15.75" x14ac:dyDescent="0.25">
      <c r="A24" s="15">
        <v>2022</v>
      </c>
      <c r="B24" s="2" t="s">
        <v>4</v>
      </c>
      <c r="C24" s="3">
        <v>136298</v>
      </c>
      <c r="D24">
        <v>22</v>
      </c>
      <c r="E24" s="22">
        <f t="shared" si="1"/>
        <v>126515</v>
      </c>
      <c r="F24" s="22">
        <f t="shared" si="2"/>
        <v>9783</v>
      </c>
      <c r="G24" s="22">
        <f t="shared" si="3"/>
        <v>16006045225</v>
      </c>
      <c r="H24" s="35">
        <f t="shared" si="4"/>
        <v>156391.19180019796</v>
      </c>
      <c r="I24" s="35">
        <f t="shared" si="5"/>
        <v>7102.5233196210474</v>
      </c>
      <c r="J24" s="35">
        <f t="shared" si="6"/>
        <v>0.87083062763331887</v>
      </c>
      <c r="K24" s="21">
        <f t="shared" si="7"/>
        <v>162791.12759296695</v>
      </c>
      <c r="L24" s="22">
        <f t="shared" si="8"/>
        <v>-26493.12759296695</v>
      </c>
      <c r="M24" s="22">
        <f t="shared" si="9"/>
        <v>701885809.6572268</v>
      </c>
    </row>
    <row r="25" spans="1:13" ht="15.75" x14ac:dyDescent="0.25">
      <c r="A25" s="15">
        <v>2022</v>
      </c>
      <c r="B25" s="2" t="s">
        <v>6</v>
      </c>
      <c r="C25" s="3">
        <v>117509</v>
      </c>
      <c r="D25">
        <v>23</v>
      </c>
      <c r="E25" s="22">
        <f t="shared" si="1"/>
        <v>105788</v>
      </c>
      <c r="F25" s="22">
        <f t="shared" si="2"/>
        <v>11721</v>
      </c>
      <c r="G25" s="22">
        <f t="shared" si="3"/>
        <v>11191100944</v>
      </c>
      <c r="H25" s="35">
        <f t="shared" si="4"/>
        <v>162630.84804949092</v>
      </c>
      <c r="I25" s="35">
        <f t="shared" si="5"/>
        <v>6325.9429563257618</v>
      </c>
      <c r="J25" s="35">
        <f t="shared" si="6"/>
        <v>0.72259311738756771</v>
      </c>
      <c r="K25" s="21">
        <f t="shared" si="7"/>
        <v>141361.44644809753</v>
      </c>
      <c r="L25" s="22">
        <f t="shared" si="8"/>
        <v>-23852.446448097529</v>
      </c>
      <c r="M25" s="22">
        <f t="shared" si="9"/>
        <v>568939201.55936038</v>
      </c>
    </row>
    <row r="26" spans="1:13" ht="15.75" x14ac:dyDescent="0.25">
      <c r="A26" s="15">
        <v>2022</v>
      </c>
      <c r="B26" s="2" t="s">
        <v>7</v>
      </c>
      <c r="C26" s="3">
        <v>158629</v>
      </c>
      <c r="D26">
        <v>24</v>
      </c>
      <c r="E26" s="22">
        <f t="shared" si="1"/>
        <v>119979</v>
      </c>
      <c r="F26" s="22">
        <f t="shared" si="2"/>
        <v>38650</v>
      </c>
      <c r="G26" s="22">
        <f t="shared" si="3"/>
        <v>14394960441</v>
      </c>
      <c r="H26" s="35">
        <f t="shared" si="4"/>
        <v>191008.98439525827</v>
      </c>
      <c r="I26" s="35">
        <f t="shared" si="5"/>
        <v>26172.917006823198</v>
      </c>
      <c r="J26" s="35">
        <f t="shared" si="6"/>
        <v>0.82942742249199219</v>
      </c>
      <c r="K26" s="21">
        <f t="shared" si="7"/>
        <v>122151.8241531454</v>
      </c>
      <c r="L26" s="22">
        <f t="shared" si="8"/>
        <v>36477.175846854603</v>
      </c>
      <c r="M26" s="22">
        <f t="shared" si="9"/>
        <v>1330584357.7623529</v>
      </c>
    </row>
    <row r="27" spans="1:13" ht="15.75" x14ac:dyDescent="0.25">
      <c r="A27" s="15">
        <v>2022</v>
      </c>
      <c r="B27" s="2" t="s">
        <v>8</v>
      </c>
      <c r="C27" s="3">
        <v>230076</v>
      </c>
      <c r="D27">
        <v>25</v>
      </c>
      <c r="E27" s="22">
        <f t="shared" si="1"/>
        <v>112756</v>
      </c>
      <c r="F27" s="22">
        <f t="shared" si="2"/>
        <v>117320</v>
      </c>
      <c r="G27" s="22">
        <f t="shared" si="3"/>
        <v>12713915536</v>
      </c>
      <c r="H27" s="35">
        <f t="shared" si="4"/>
        <v>213402.89767883127</v>
      </c>
      <c r="I27" s="35">
        <f t="shared" si="5"/>
        <v>22771.813655898019</v>
      </c>
      <c r="J27" s="35">
        <f t="shared" si="6"/>
        <v>1.0783422402545273</v>
      </c>
      <c r="K27" s="21">
        <f t="shared" si="7"/>
        <v>178080.6642047459</v>
      </c>
      <c r="L27" s="22">
        <f t="shared" si="8"/>
        <v>51995.335795254097</v>
      </c>
      <c r="M27" s="22">
        <f t="shared" si="9"/>
        <v>2703514944.4612322</v>
      </c>
    </row>
    <row r="28" spans="1:13" ht="15.75" x14ac:dyDescent="0.25">
      <c r="A28" s="15">
        <v>2022</v>
      </c>
      <c r="B28" s="2" t="s">
        <v>9</v>
      </c>
      <c r="C28" s="3">
        <v>354920</v>
      </c>
      <c r="D28">
        <v>26</v>
      </c>
      <c r="E28" s="22">
        <f t="shared" si="1"/>
        <v>139433</v>
      </c>
      <c r="F28" s="22">
        <f t="shared" si="2"/>
        <v>215487</v>
      </c>
      <c r="G28" s="22">
        <f t="shared" si="3"/>
        <v>19441561489</v>
      </c>
      <c r="H28" s="35">
        <f t="shared" si="4"/>
        <v>299229.89864729176</v>
      </c>
      <c r="I28" s="35">
        <f t="shared" si="5"/>
        <v>79521.48223720424</v>
      </c>
      <c r="J28" s="35">
        <f t="shared" si="6"/>
        <v>1.1833978095286284</v>
      </c>
      <c r="K28" s="21">
        <f t="shared" si="7"/>
        <v>255128.95746620986</v>
      </c>
      <c r="L28" s="22">
        <f t="shared" si="8"/>
        <v>99791.04253379014</v>
      </c>
      <c r="M28" s="22">
        <f t="shared" si="9"/>
        <v>9958252169.9807129</v>
      </c>
    </row>
    <row r="29" spans="1:13" ht="15.75" x14ac:dyDescent="0.25">
      <c r="A29" s="15">
        <v>2022</v>
      </c>
      <c r="B29" s="2" t="s">
        <v>10</v>
      </c>
      <c r="C29" s="3">
        <v>483883</v>
      </c>
      <c r="D29">
        <v>27</v>
      </c>
      <c r="E29" s="22">
        <f t="shared" si="1"/>
        <v>126844</v>
      </c>
      <c r="F29" s="22">
        <f t="shared" si="2"/>
        <v>357039</v>
      </c>
      <c r="G29" s="22">
        <f t="shared" si="3"/>
        <v>16089400336</v>
      </c>
      <c r="H29" s="35">
        <f t="shared" si="4"/>
        <v>448208.277634172</v>
      </c>
      <c r="I29" s="35">
        <f t="shared" si="5"/>
        <v>142032.68931191266</v>
      </c>
      <c r="J29" s="35">
        <f t="shared" si="6"/>
        <v>1.077766649203501</v>
      </c>
      <c r="K29" s="21">
        <f t="shared" si="7"/>
        <v>438963.50097314408</v>
      </c>
      <c r="L29" s="22">
        <f t="shared" si="8"/>
        <v>44919.49902685592</v>
      </c>
      <c r="M29" s="22">
        <f t="shared" si="9"/>
        <v>2017761392.82371</v>
      </c>
    </row>
    <row r="30" spans="1:13" ht="15.75" x14ac:dyDescent="0.25">
      <c r="A30" s="15">
        <v>2022</v>
      </c>
      <c r="B30" s="2" t="s">
        <v>11</v>
      </c>
      <c r="C30" s="3">
        <v>645121</v>
      </c>
      <c r="D30">
        <v>28</v>
      </c>
      <c r="E30" s="22">
        <f t="shared" si="1"/>
        <v>127249</v>
      </c>
      <c r="F30" s="22">
        <f t="shared" si="2"/>
        <v>517872</v>
      </c>
      <c r="G30" s="22">
        <f t="shared" si="3"/>
        <v>16192308001</v>
      </c>
      <c r="H30" s="35">
        <f t="shared" si="4"/>
        <v>604912.95274762309</v>
      </c>
      <c r="I30" s="35">
        <f t="shared" si="5"/>
        <v>155237.47653329725</v>
      </c>
      <c r="J30" s="35">
        <f t="shared" si="6"/>
        <v>1.0661825083278904</v>
      </c>
      <c r="K30" s="21">
        <f t="shared" si="7"/>
        <v>626434.44571030792</v>
      </c>
      <c r="L30" s="22">
        <f t="shared" si="8"/>
        <v>18686.554289692082</v>
      </c>
      <c r="M30" s="22">
        <f t="shared" si="9"/>
        <v>349187311.22160953</v>
      </c>
    </row>
    <row r="31" spans="1:13" ht="15.75" x14ac:dyDescent="0.25">
      <c r="A31" s="15">
        <v>2022</v>
      </c>
      <c r="B31" s="2" t="s">
        <v>12</v>
      </c>
      <c r="C31" s="3">
        <v>670509</v>
      </c>
      <c r="D31">
        <v>29</v>
      </c>
      <c r="E31" s="22">
        <f t="shared" si="1"/>
        <v>118533</v>
      </c>
      <c r="F31" s="22">
        <f t="shared" si="2"/>
        <v>551976</v>
      </c>
      <c r="G31" s="22">
        <f t="shared" si="3"/>
        <v>14050072089</v>
      </c>
      <c r="H31" s="35">
        <f t="shared" si="4"/>
        <v>628271.6998425012</v>
      </c>
      <c r="I31" s="35">
        <f t="shared" si="5"/>
        <v>36546.620038720022</v>
      </c>
      <c r="J31" s="35">
        <f t="shared" si="6"/>
        <v>1.0697762985585084</v>
      </c>
      <c r="K31" s="21">
        <f t="shared" si="7"/>
        <v>808498.10302128736</v>
      </c>
      <c r="L31" s="22">
        <f t="shared" si="8"/>
        <v>-137989.10302128736</v>
      </c>
      <c r="M31" s="22">
        <f t="shared" si="9"/>
        <v>19040992552.619457</v>
      </c>
    </row>
    <row r="32" spans="1:13" ht="15.75" x14ac:dyDescent="0.25">
      <c r="A32" s="15">
        <v>2022</v>
      </c>
      <c r="B32" s="2" t="s">
        <v>13</v>
      </c>
      <c r="C32" s="3">
        <v>700606</v>
      </c>
      <c r="D32">
        <v>30</v>
      </c>
      <c r="E32" s="22">
        <f t="shared" si="1"/>
        <v>120100</v>
      </c>
      <c r="F32" s="22">
        <f t="shared" si="2"/>
        <v>580506</v>
      </c>
      <c r="G32" s="22">
        <f t="shared" si="3"/>
        <v>14424010000</v>
      </c>
      <c r="H32" s="35">
        <f t="shared" si="4"/>
        <v>676636.67766639194</v>
      </c>
      <c r="I32" s="35">
        <f t="shared" si="5"/>
        <v>47183.142045373672</v>
      </c>
      <c r="J32" s="35">
        <f t="shared" si="6"/>
        <v>1.0352236579248473</v>
      </c>
      <c r="K32" s="21">
        <f t="shared" si="7"/>
        <v>726455.70702987828</v>
      </c>
      <c r="L32" s="22">
        <f t="shared" si="8"/>
        <v>-25849.707029878278</v>
      </c>
      <c r="M32" s="22">
        <f t="shared" si="9"/>
        <v>668207353.53053844</v>
      </c>
    </row>
    <row r="33" spans="1:13" ht="15.75" x14ac:dyDescent="0.25">
      <c r="A33" s="15">
        <v>2022</v>
      </c>
      <c r="B33" s="2" t="s">
        <v>14</v>
      </c>
      <c r="C33" s="3">
        <v>734228</v>
      </c>
      <c r="D33">
        <v>31</v>
      </c>
      <c r="E33" s="22">
        <f t="shared" si="1"/>
        <v>146137</v>
      </c>
      <c r="F33" s="22">
        <f t="shared" si="2"/>
        <v>588091</v>
      </c>
      <c r="G33" s="22">
        <f t="shared" si="3"/>
        <v>21356022769</v>
      </c>
      <c r="H33" s="35">
        <f t="shared" si="4"/>
        <v>699665.03467439453</v>
      </c>
      <c r="I33" s="35">
        <f t="shared" si="5"/>
        <v>25443.835511739693</v>
      </c>
      <c r="J33" s="35">
        <f t="shared" si="6"/>
        <v>1.049803395530734</v>
      </c>
      <c r="K33" s="21">
        <f t="shared" si="7"/>
        <v>748008.90459327796</v>
      </c>
      <c r="L33" s="22">
        <f t="shared" si="8"/>
        <v>-13780.904593277955</v>
      </c>
      <c r="M33" s="22">
        <f t="shared" si="9"/>
        <v>189913331.40902945</v>
      </c>
    </row>
    <row r="34" spans="1:13" ht="15.75" x14ac:dyDescent="0.25">
      <c r="A34" s="15">
        <v>2022</v>
      </c>
      <c r="B34" s="2" t="s">
        <v>15</v>
      </c>
      <c r="C34" s="3">
        <v>704783</v>
      </c>
      <c r="D34">
        <v>32</v>
      </c>
      <c r="E34" s="22">
        <f t="shared" si="1"/>
        <v>150577</v>
      </c>
      <c r="F34" s="22">
        <f t="shared" si="2"/>
        <v>554206</v>
      </c>
      <c r="G34" s="22">
        <f t="shared" si="3"/>
        <v>22673432929</v>
      </c>
      <c r="H34" s="35">
        <f t="shared" si="4"/>
        <v>717526.33126117208</v>
      </c>
      <c r="I34" s="35">
        <f t="shared" si="5"/>
        <v>18619.550479273763</v>
      </c>
      <c r="J34" s="35">
        <f t="shared" si="6"/>
        <v>0.98235537946157825</v>
      </c>
      <c r="K34" s="21">
        <f t="shared" si="7"/>
        <v>763858.85115219606</v>
      </c>
      <c r="L34" s="22">
        <f t="shared" si="8"/>
        <v>-59075.851152196061</v>
      </c>
      <c r="M34" s="22">
        <f t="shared" si="9"/>
        <v>3489956189.3564248</v>
      </c>
    </row>
    <row r="35" spans="1:13" ht="15.75" x14ac:dyDescent="0.25">
      <c r="A35" s="15">
        <v>2022</v>
      </c>
      <c r="B35" s="2" t="s">
        <v>16</v>
      </c>
      <c r="C35" s="3">
        <v>952469</v>
      </c>
      <c r="D35">
        <v>33</v>
      </c>
      <c r="E35" s="22">
        <f t="shared" si="1"/>
        <v>163619</v>
      </c>
      <c r="F35" s="22">
        <f t="shared" si="2"/>
        <v>788850</v>
      </c>
      <c r="G35" s="22">
        <f t="shared" si="3"/>
        <v>26771177161</v>
      </c>
      <c r="H35" s="35">
        <f t="shared" si="4"/>
        <v>848683.98276279634</v>
      </c>
      <c r="I35" s="35">
        <f t="shared" si="5"/>
        <v>119903.84139938922</v>
      </c>
      <c r="J35" s="35">
        <f t="shared" si="6"/>
        <v>1.1206598199098246</v>
      </c>
      <c r="K35" s="21">
        <f t="shared" si="7"/>
        <v>723921.87945505301</v>
      </c>
      <c r="L35" s="22">
        <f t="shared" si="8"/>
        <v>228547.12054494699</v>
      </c>
      <c r="M35" s="22">
        <f t="shared" si="9"/>
        <v>52233786309.386528</v>
      </c>
    </row>
    <row r="36" spans="1:13" ht="15.75" x14ac:dyDescent="0.25">
      <c r="A36" s="15">
        <v>2023</v>
      </c>
      <c r="B36" s="2" t="s">
        <v>4</v>
      </c>
      <c r="C36" s="2">
        <v>798469</v>
      </c>
      <c r="D36">
        <v>34</v>
      </c>
      <c r="E36" s="22">
        <f t="shared" si="1"/>
        <v>136298</v>
      </c>
      <c r="F36" s="22">
        <f t="shared" si="2"/>
        <v>662171</v>
      </c>
      <c r="G36" s="22">
        <f t="shared" si="3"/>
        <v>18577144804</v>
      </c>
      <c r="H36" s="35">
        <f t="shared" si="4"/>
        <v>922073.32723880897</v>
      </c>
      <c r="I36" s="35">
        <f t="shared" si="5"/>
        <v>78040.794168350287</v>
      </c>
      <c r="J36" s="35">
        <f t="shared" si="6"/>
        <v>0.86643767456188259</v>
      </c>
      <c r="K36" s="21">
        <f t="shared" si="7"/>
        <v>1071252.3219979419</v>
      </c>
      <c r="L36" s="22">
        <f t="shared" si="8"/>
        <v>-272783.32199794194</v>
      </c>
      <c r="M36" s="22">
        <f t="shared" si="9"/>
        <v>74410740760.23288</v>
      </c>
    </row>
    <row r="37" spans="1:13" ht="15.75" x14ac:dyDescent="0.25">
      <c r="A37" s="15">
        <v>2023</v>
      </c>
      <c r="B37" s="2" t="s">
        <v>6</v>
      </c>
      <c r="C37" s="2">
        <v>749436</v>
      </c>
      <c r="D37">
        <v>35</v>
      </c>
      <c r="E37" s="22">
        <f t="shared" si="1"/>
        <v>117509</v>
      </c>
      <c r="F37" s="22">
        <f t="shared" si="2"/>
        <v>631927</v>
      </c>
      <c r="G37" s="22">
        <f t="shared" si="3"/>
        <v>13808365081</v>
      </c>
      <c r="H37" s="35">
        <f t="shared" si="4"/>
        <v>1033444.6040295772</v>
      </c>
      <c r="I37" s="35">
        <f t="shared" si="5"/>
        <v>108038.22852852647</v>
      </c>
      <c r="J37" s="35">
        <f t="shared" si="6"/>
        <v>0.72492361263116922</v>
      </c>
      <c r="K37" s="21">
        <f t="shared" si="7"/>
        <v>870930.00804994174</v>
      </c>
      <c r="L37" s="22">
        <f t="shared" si="8"/>
        <v>-121494.00804994174</v>
      </c>
      <c r="M37" s="22">
        <f t="shared" si="9"/>
        <v>14760793992.039309</v>
      </c>
    </row>
    <row r="38" spans="1:13" ht="15.75" x14ac:dyDescent="0.25">
      <c r="A38" s="15">
        <v>2023</v>
      </c>
      <c r="B38" s="2" t="s">
        <v>7</v>
      </c>
      <c r="C38" s="2">
        <v>869244</v>
      </c>
      <c r="D38">
        <v>36</v>
      </c>
      <c r="E38" s="22">
        <f t="shared" si="1"/>
        <v>158629</v>
      </c>
      <c r="F38" s="22">
        <f t="shared" si="2"/>
        <v>710615</v>
      </c>
      <c r="G38" s="22">
        <f t="shared" si="3"/>
        <v>25163159641</v>
      </c>
      <c r="H38" s="35">
        <f t="shared" si="4"/>
        <v>1057352.6900374694</v>
      </c>
      <c r="I38" s="35">
        <f t="shared" si="5"/>
        <v>32321.10025995558</v>
      </c>
      <c r="J38" s="35">
        <f t="shared" si="6"/>
        <v>0.82282793606497029</v>
      </c>
      <c r="K38" s="21">
        <f t="shared" si="7"/>
        <v>824827.6384225511</v>
      </c>
      <c r="L38" s="22">
        <f t="shared" si="8"/>
        <v>44416.361577448901</v>
      </c>
      <c r="M38" s="22">
        <f t="shared" si="9"/>
        <v>1972813175.7786789</v>
      </c>
    </row>
    <row r="39" spans="1:13" ht="15.75" x14ac:dyDescent="0.25">
      <c r="A39" s="15">
        <v>2023</v>
      </c>
      <c r="B39" s="2" t="s">
        <v>8</v>
      </c>
      <c r="C39" s="2">
        <v>865811</v>
      </c>
      <c r="D39">
        <v>37</v>
      </c>
      <c r="E39" s="22">
        <f t="shared" si="1"/>
        <v>230076</v>
      </c>
      <c r="F39" s="22">
        <f t="shared" si="2"/>
        <v>635735</v>
      </c>
      <c r="G39" s="22">
        <f t="shared" si="3"/>
        <v>52934965776</v>
      </c>
      <c r="H39" s="35">
        <f t="shared" si="4"/>
        <v>831585.73794339667</v>
      </c>
      <c r="I39" s="35">
        <f t="shared" si="5"/>
        <v>-199958.14685866988</v>
      </c>
      <c r="J39" s="35">
        <f t="shared" si="6"/>
        <v>1.0448751861842334</v>
      </c>
      <c r="K39" s="21">
        <f t="shared" si="7"/>
        <v>903805.32324347273</v>
      </c>
      <c r="L39" s="22">
        <f t="shared" si="8"/>
        <v>-37994.323243472725</v>
      </c>
      <c r="M39" s="22">
        <f t="shared" si="9"/>
        <v>1443568598.7294917</v>
      </c>
    </row>
    <row r="40" spans="1:13" ht="15.75" x14ac:dyDescent="0.25">
      <c r="A40" s="15">
        <v>2023</v>
      </c>
      <c r="B40" s="2" t="s">
        <v>9</v>
      </c>
      <c r="C40" s="2">
        <v>953714</v>
      </c>
      <c r="D40">
        <v>38</v>
      </c>
      <c r="E40" s="22">
        <f t="shared" si="1"/>
        <v>354920</v>
      </c>
      <c r="F40" s="22">
        <f t="shared" si="2"/>
        <v>598794</v>
      </c>
      <c r="G40" s="22">
        <f t="shared" si="3"/>
        <v>125968206400</v>
      </c>
      <c r="H40" s="35">
        <f t="shared" si="4"/>
        <v>788483.18229050934</v>
      </c>
      <c r="I40" s="35">
        <f t="shared" si="5"/>
        <v>-58788.114773465582</v>
      </c>
      <c r="J40" s="35">
        <f t="shared" si="6"/>
        <v>1.2069395371411331</v>
      </c>
      <c r="K40" s="21">
        <f t="shared" si="7"/>
        <v>681110.71157687483</v>
      </c>
      <c r="L40" s="22">
        <f t="shared" si="8"/>
        <v>272603.28842312517</v>
      </c>
      <c r="M40" s="22">
        <f t="shared" si="9"/>
        <v>74312552859.101563</v>
      </c>
    </row>
    <row r="41" spans="1:13" ht="15.75" x14ac:dyDescent="0.25">
      <c r="A41" s="15">
        <v>2023</v>
      </c>
      <c r="B41" s="2" t="s">
        <v>10</v>
      </c>
      <c r="C41" s="4">
        <v>1062791</v>
      </c>
      <c r="D41">
        <v>39</v>
      </c>
      <c r="E41" s="22">
        <f t="shared" si="1"/>
        <v>483883</v>
      </c>
      <c r="F41" s="22">
        <f t="shared" si="2"/>
        <v>578908</v>
      </c>
      <c r="G41" s="22">
        <f t="shared" si="3"/>
        <v>234142757689</v>
      </c>
      <c r="H41" s="35">
        <f t="shared" si="4"/>
        <v>960463.93860009057</v>
      </c>
      <c r="I41" s="35">
        <f t="shared" si="5"/>
        <v>148903.86920127657</v>
      </c>
      <c r="J41" s="35">
        <f t="shared" si="6"/>
        <v>1.1036619465626252</v>
      </c>
      <c r="K41" s="21">
        <f t="shared" si="7"/>
        <v>863519.54452351423</v>
      </c>
      <c r="L41" s="22">
        <f t="shared" si="8"/>
        <v>199271.45547648577</v>
      </c>
      <c r="M41" s="22">
        <f t="shared" si="9"/>
        <v>39709112967.717056</v>
      </c>
    </row>
    <row r="42" spans="1:13" ht="15.75" x14ac:dyDescent="0.25">
      <c r="A42" s="15">
        <v>2023</v>
      </c>
      <c r="B42" s="2" t="s">
        <v>11</v>
      </c>
      <c r="C42" s="4">
        <v>1121189</v>
      </c>
      <c r="D42">
        <v>40</v>
      </c>
      <c r="E42" s="22">
        <f t="shared" si="1"/>
        <v>645121</v>
      </c>
      <c r="F42" s="22">
        <f t="shared" si="2"/>
        <v>476068</v>
      </c>
      <c r="G42" s="22">
        <f t="shared" si="3"/>
        <v>416181104641</v>
      </c>
      <c r="H42" s="35">
        <f t="shared" si="4"/>
        <v>1057369.5839055036</v>
      </c>
      <c r="I42" s="35">
        <f t="shared" si="5"/>
        <v>102105.4676949994</v>
      </c>
      <c r="J42" s="35">
        <f t="shared" si="6"/>
        <v>1.060939346653321</v>
      </c>
      <c r="K42" s="21">
        <f t="shared" si="7"/>
        <v>1195639.624948313</v>
      </c>
      <c r="L42" s="22">
        <f t="shared" si="8"/>
        <v>-74450.624948312994</v>
      </c>
      <c r="M42" s="22">
        <f t="shared" si="9"/>
        <v>5542895555.1943655</v>
      </c>
    </row>
    <row r="43" spans="1:13" ht="15.75" x14ac:dyDescent="0.25">
      <c r="A43" s="15">
        <v>2023</v>
      </c>
      <c r="B43" s="2" t="s">
        <v>12</v>
      </c>
      <c r="C43" s="4">
        <v>1132638</v>
      </c>
      <c r="D43">
        <v>41</v>
      </c>
      <c r="E43" s="22">
        <f t="shared" si="1"/>
        <v>670509</v>
      </c>
      <c r="F43" s="22">
        <f t="shared" si="2"/>
        <v>462129</v>
      </c>
      <c r="G43" s="22">
        <f t="shared" si="3"/>
        <v>449582319081</v>
      </c>
      <c r="H43" s="35">
        <f t="shared" si="4"/>
        <v>1068832.890051804</v>
      </c>
      <c r="I43" s="35">
        <f t="shared" si="5"/>
        <v>20527.522301170298</v>
      </c>
      <c r="J43" s="35">
        <f t="shared" si="6"/>
        <v>1.0607040818464826</v>
      </c>
      <c r="K43" s="21">
        <f t="shared" si="7"/>
        <v>1236212.0188590344</v>
      </c>
      <c r="L43" s="22">
        <f t="shared" si="8"/>
        <v>-103574.0188590344</v>
      </c>
      <c r="M43" s="22">
        <f t="shared" si="9"/>
        <v>10727577382.611614</v>
      </c>
    </row>
    <row r="44" spans="1:13" ht="15.75" x14ac:dyDescent="0.25">
      <c r="A44" s="15">
        <v>2023</v>
      </c>
      <c r="B44" s="2" t="s">
        <v>13</v>
      </c>
      <c r="C44" s="4">
        <v>1070245</v>
      </c>
      <c r="D44">
        <v>42</v>
      </c>
      <c r="E44" s="22">
        <f t="shared" si="1"/>
        <v>700606</v>
      </c>
      <c r="F44" s="22">
        <f t="shared" si="2"/>
        <v>369639</v>
      </c>
      <c r="G44" s="22">
        <f t="shared" si="3"/>
        <v>490848767236</v>
      </c>
      <c r="H44" s="35">
        <f t="shared" si="4"/>
        <v>1039382.8027890463</v>
      </c>
      <c r="I44" s="35">
        <f t="shared" si="5"/>
        <v>-24452.326306364906</v>
      </c>
      <c r="J44" s="35">
        <f t="shared" si="6"/>
        <v>1.0302458957713578</v>
      </c>
      <c r="K44" s="21">
        <f t="shared" si="7"/>
        <v>1165371.9497231352</v>
      </c>
      <c r="L44" s="22">
        <f t="shared" si="8"/>
        <v>-95126.949723135214</v>
      </c>
      <c r="M44" s="22">
        <f t="shared" si="9"/>
        <v>9049136563.6278954</v>
      </c>
    </row>
    <row r="45" spans="1:13" ht="15.75" x14ac:dyDescent="0.25">
      <c r="A45" s="15">
        <v>2023</v>
      </c>
      <c r="B45" s="2" t="s">
        <v>14</v>
      </c>
      <c r="C45" s="4">
        <v>978519</v>
      </c>
      <c r="D45">
        <v>43</v>
      </c>
      <c r="E45" s="22">
        <f t="shared" si="1"/>
        <v>734228</v>
      </c>
      <c r="F45" s="22">
        <f t="shared" si="2"/>
        <v>244291</v>
      </c>
      <c r="G45" s="22">
        <f t="shared" si="3"/>
        <v>539090755984</v>
      </c>
      <c r="H45" s="35">
        <f t="shared" si="4"/>
        <v>940380.69437260926</v>
      </c>
      <c r="I45" s="35">
        <f t="shared" si="5"/>
        <v>-91547.130205429843</v>
      </c>
      <c r="J45" s="35">
        <f t="shared" si="6"/>
        <v>1.0414809560268641</v>
      </c>
      <c r="K45" s="21">
        <f t="shared" si="7"/>
        <v>1050680.0404038096</v>
      </c>
      <c r="L45" s="22">
        <f t="shared" si="8"/>
        <v>-72161.040403809631</v>
      </c>
      <c r="M45" s="22">
        <f t="shared" si="9"/>
        <v>5207215752.1602459</v>
      </c>
    </row>
    <row r="46" spans="1:13" ht="15.75" x14ac:dyDescent="0.25">
      <c r="A46" s="15">
        <v>2023</v>
      </c>
      <c r="B46" s="2" t="s">
        <v>15</v>
      </c>
      <c r="C46" s="4">
        <v>931227</v>
      </c>
      <c r="D46">
        <v>44</v>
      </c>
      <c r="E46" s="22">
        <f t="shared" si="1"/>
        <v>704783</v>
      </c>
      <c r="F46" s="22">
        <f t="shared" si="2"/>
        <v>226444</v>
      </c>
      <c r="G46" s="22">
        <f t="shared" si="3"/>
        <v>496719077089</v>
      </c>
      <c r="H46" s="35">
        <f t="shared" si="4"/>
        <v>938041.30467303912</v>
      </c>
      <c r="I46" s="35">
        <f t="shared" si="5"/>
        <v>-11260.163750156105</v>
      </c>
      <c r="J46" s="35">
        <f t="shared" si="6"/>
        <v>0.99169758042213074</v>
      </c>
      <c r="K46" s="21">
        <f t="shared" si="7"/>
        <v>891108.35790316015</v>
      </c>
      <c r="L46" s="22">
        <f t="shared" si="8"/>
        <v>40118.642096839845</v>
      </c>
      <c r="M46" s="22">
        <f t="shared" si="9"/>
        <v>1609505443.6943302</v>
      </c>
    </row>
    <row r="47" spans="1:13" ht="15.75" x14ac:dyDescent="0.25">
      <c r="A47" s="15">
        <v>2023</v>
      </c>
      <c r="B47" s="2" t="s">
        <v>16</v>
      </c>
      <c r="C47" s="2">
        <v>1144542</v>
      </c>
      <c r="D47">
        <v>45</v>
      </c>
      <c r="E47" s="22">
        <f t="shared" si="1"/>
        <v>952469</v>
      </c>
      <c r="F47" s="22">
        <f t="shared" si="2"/>
        <v>192073</v>
      </c>
      <c r="G47" s="22">
        <f t="shared" si="3"/>
        <v>907197195961</v>
      </c>
      <c r="H47" s="35">
        <f t="shared" si="4"/>
        <v>1011857.8524029626</v>
      </c>
      <c r="I47" s="35">
        <f t="shared" si="5"/>
        <v>65308.876581915545</v>
      </c>
      <c r="J47" s="35">
        <f t="shared" si="6"/>
        <v>1.1300822948097691</v>
      </c>
      <c r="K47" s="21">
        <f t="shared" si="7"/>
        <v>910428.43936913321</v>
      </c>
      <c r="L47" s="22">
        <f t="shared" si="8"/>
        <v>234113.56063086679</v>
      </c>
      <c r="M47" s="22">
        <f t="shared" si="9"/>
        <v>54809159271.262543</v>
      </c>
    </row>
    <row r="48" spans="1:13" ht="15.75" x14ac:dyDescent="0.25">
      <c r="A48" s="15">
        <v>2024</v>
      </c>
      <c r="B48" s="2" t="s">
        <v>4</v>
      </c>
      <c r="C48" s="2">
        <v>927746</v>
      </c>
      <c r="D48">
        <v>46</v>
      </c>
      <c r="E48" s="22">
        <f t="shared" si="1"/>
        <v>798469</v>
      </c>
      <c r="F48" s="22">
        <f t="shared" si="2"/>
        <v>129277</v>
      </c>
      <c r="G48" s="22">
        <f t="shared" si="3"/>
        <v>637552743961</v>
      </c>
      <c r="H48" s="35">
        <f t="shared" si="4"/>
        <v>1071399.8373248342</v>
      </c>
      <c r="I48" s="35">
        <f t="shared" si="5"/>
        <v>60118.674087875967</v>
      </c>
      <c r="J48" s="35">
        <f t="shared" si="6"/>
        <v>0.86597130784935317</v>
      </c>
      <c r="K48" s="21">
        <f t="shared" si="7"/>
        <v>1207137.4725170482</v>
      </c>
      <c r="L48" s="22">
        <f t="shared" si="8"/>
        <v>-279391.47251704824</v>
      </c>
      <c r="M48" s="22">
        <f t="shared" si="9"/>
        <v>78059594915.244522</v>
      </c>
    </row>
    <row r="49" spans="1:13" ht="15.75" x14ac:dyDescent="0.25">
      <c r="A49" s="15">
        <v>2024</v>
      </c>
      <c r="B49" s="2" t="s">
        <v>6</v>
      </c>
      <c r="C49" s="2">
        <v>1062149</v>
      </c>
      <c r="D49">
        <v>47</v>
      </c>
      <c r="E49" s="22">
        <f t="shared" si="1"/>
        <v>749436</v>
      </c>
      <c r="F49" s="22">
        <f t="shared" si="2"/>
        <v>312713</v>
      </c>
      <c r="G49" s="22">
        <f t="shared" si="3"/>
        <v>561654318096</v>
      </c>
      <c r="H49" s="35">
        <f t="shared" si="4"/>
        <v>1431820.5816718705</v>
      </c>
      <c r="I49" s="35">
        <f t="shared" si="5"/>
        <v>330390.53732112033</v>
      </c>
      <c r="J49" s="35">
        <f t="shared" si="6"/>
        <v>0.74012775653296281</v>
      </c>
      <c r="K49" s="21">
        <f t="shared" si="7"/>
        <v>980390.26775215159</v>
      </c>
      <c r="L49" s="22">
        <f t="shared" si="8"/>
        <v>81758.732247848413</v>
      </c>
      <c r="M49" s="22">
        <f t="shared" si="9"/>
        <v>6684490298.7753677</v>
      </c>
    </row>
    <row r="50" spans="1:13" ht="16.5" thickBot="1" x14ac:dyDescent="0.3">
      <c r="A50" s="16">
        <v>2024</v>
      </c>
      <c r="B50" s="17" t="s">
        <v>7</v>
      </c>
      <c r="C50" s="17">
        <v>1041861</v>
      </c>
      <c r="D50" s="20">
        <v>48</v>
      </c>
      <c r="E50" s="22">
        <f t="shared" si="1"/>
        <v>869244</v>
      </c>
      <c r="F50" s="22">
        <f t="shared" si="2"/>
        <v>172617</v>
      </c>
      <c r="G50" s="22">
        <f t="shared" si="3"/>
        <v>755585131536</v>
      </c>
      <c r="H50" s="35">
        <f t="shared" si="4"/>
        <v>1315797.0291734075</v>
      </c>
      <c r="I50" s="35">
        <f t="shared" si="5"/>
        <v>-71382.14351650473</v>
      </c>
      <c r="J50" s="35">
        <f t="shared" si="6"/>
        <v>0.79491162556932171</v>
      </c>
      <c r="K50" s="21">
        <f t="shared" si="7"/>
        <v>1277468.4505992141</v>
      </c>
      <c r="L50" s="22">
        <f t="shared" si="8"/>
        <v>-235607.45059921406</v>
      </c>
      <c r="M50" s="22">
        <f t="shared" si="9"/>
        <v>55510870777.861092</v>
      </c>
    </row>
    <row r="51" spans="1:13" ht="15.75" x14ac:dyDescent="0.25">
      <c r="A51" s="2"/>
      <c r="B51" s="2"/>
      <c r="C51" s="2"/>
      <c r="K51" s="21"/>
    </row>
    <row r="53" spans="1:13" ht="15.75" x14ac:dyDescent="0.25">
      <c r="B53" s="2" t="s">
        <v>17</v>
      </c>
      <c r="G53" s="1">
        <f>AVERAGE(G15:G50)</f>
        <v>170820481467.33334</v>
      </c>
      <c r="M53" s="1">
        <f>AVERAGE(M16:M50)</f>
        <v>15241378521.614195</v>
      </c>
    </row>
    <row r="54" spans="1:13" ht="15.75" x14ac:dyDescent="0.25">
      <c r="B54" s="2" t="s">
        <v>18</v>
      </c>
      <c r="G54">
        <f>SQRT(G53)</f>
        <v>413304.34484449029</v>
      </c>
      <c r="M54">
        <f>SQRT(M53)</f>
        <v>123455.97807159519</v>
      </c>
    </row>
    <row r="57" spans="1:13" x14ac:dyDescent="0.25">
      <c r="B57" t="s">
        <v>24</v>
      </c>
      <c r="C57">
        <v>0.9</v>
      </c>
    </row>
    <row r="58" spans="1:13" x14ac:dyDescent="0.25">
      <c r="B58" t="s">
        <v>25</v>
      </c>
      <c r="C58">
        <v>0.9</v>
      </c>
    </row>
    <row r="59" spans="1:13" x14ac:dyDescent="0.25">
      <c r="B59" t="s">
        <v>45</v>
      </c>
      <c r="C59">
        <v>0.9</v>
      </c>
    </row>
  </sheetData>
  <mergeCells count="6">
    <mergeCell ref="H1:M1"/>
    <mergeCell ref="A1:A2"/>
    <mergeCell ref="B1:B2"/>
    <mergeCell ref="C1:C2"/>
    <mergeCell ref="D1:D2"/>
    <mergeCell ref="E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14A0-FAB8-4782-A360-B635AD006C7F}">
  <dimension ref="A1:T73"/>
  <sheetViews>
    <sheetView tabSelected="1" topLeftCell="A27" zoomScale="120" zoomScaleNormal="120" workbookViewId="0">
      <pane xSplit="4" topLeftCell="E1" activePane="topRight" state="frozen"/>
      <selection pane="topRight" activeCell="K41" sqref="K41"/>
    </sheetView>
  </sheetViews>
  <sheetFormatPr defaultRowHeight="15" x14ac:dyDescent="0.25"/>
  <cols>
    <col min="2" max="2" width="13.140625" customWidth="1"/>
    <col min="3" max="3" width="12" customWidth="1"/>
    <col min="5" max="5" width="15.140625" customWidth="1"/>
    <col min="6" max="6" width="16.140625" customWidth="1"/>
    <col min="7" max="7" width="17.85546875" customWidth="1"/>
    <col min="11" max="11" width="14.42578125" customWidth="1"/>
    <col min="12" max="12" width="11.140625" customWidth="1"/>
    <col min="13" max="13" width="16.85546875" customWidth="1"/>
    <col min="19" max="19" width="11.85546875" bestFit="1" customWidth="1"/>
  </cols>
  <sheetData>
    <row r="1" spans="1:13" x14ac:dyDescent="0.25">
      <c r="A1" s="79" t="s">
        <v>19</v>
      </c>
      <c r="B1" s="81" t="s">
        <v>20</v>
      </c>
      <c r="C1" s="83" t="s">
        <v>21</v>
      </c>
      <c r="D1" s="90" t="s">
        <v>27</v>
      </c>
      <c r="E1" s="92" t="s">
        <v>41</v>
      </c>
      <c r="F1" s="92"/>
      <c r="G1" s="92"/>
      <c r="H1" s="89" t="s">
        <v>43</v>
      </c>
      <c r="I1" s="89"/>
      <c r="J1" s="89"/>
      <c r="K1" s="89"/>
      <c r="L1" s="89"/>
      <c r="M1" s="89"/>
    </row>
    <row r="2" spans="1:13" ht="22.5" customHeight="1" thickBot="1" x14ac:dyDescent="0.3">
      <c r="A2" s="80"/>
      <c r="B2" s="82"/>
      <c r="C2" s="84"/>
      <c r="D2" s="91"/>
      <c r="E2" s="31"/>
      <c r="F2" s="32" t="s">
        <v>0</v>
      </c>
      <c r="G2" s="32" t="s">
        <v>42</v>
      </c>
      <c r="H2" s="33" t="s">
        <v>2</v>
      </c>
      <c r="I2" s="33" t="s">
        <v>3</v>
      </c>
      <c r="J2" s="33" t="s">
        <v>44</v>
      </c>
      <c r="K2" s="33" t="s">
        <v>34</v>
      </c>
      <c r="L2" s="33" t="s">
        <v>0</v>
      </c>
      <c r="M2" s="33" t="s">
        <v>42</v>
      </c>
    </row>
    <row r="3" spans="1:13" ht="15.75" x14ac:dyDescent="0.25">
      <c r="A3" s="12">
        <v>2020</v>
      </c>
      <c r="B3" s="13" t="s">
        <v>8</v>
      </c>
      <c r="C3" s="14">
        <v>158066</v>
      </c>
      <c r="D3" s="61">
        <v>1</v>
      </c>
      <c r="E3" s="59" t="s">
        <v>5</v>
      </c>
      <c r="F3" s="21" t="s">
        <v>5</v>
      </c>
      <c r="G3" s="21" t="s">
        <v>5</v>
      </c>
      <c r="H3" s="21" t="s">
        <v>5</v>
      </c>
      <c r="I3" s="21" t="s">
        <v>5</v>
      </c>
      <c r="J3" s="21">
        <f t="shared" ref="J3:J13" si="0">C3/AVERAGE($C$3:$C$14)</f>
        <v>1.0802551891536636</v>
      </c>
      <c r="K3" s="21" t="s">
        <v>5</v>
      </c>
      <c r="L3" s="21" t="s">
        <v>5</v>
      </c>
      <c r="M3" s="21" t="s">
        <v>5</v>
      </c>
    </row>
    <row r="4" spans="1:13" ht="15.75" x14ac:dyDescent="0.25">
      <c r="A4" s="15">
        <v>2020</v>
      </c>
      <c r="B4" s="2" t="s">
        <v>9</v>
      </c>
      <c r="C4" s="3">
        <v>161842</v>
      </c>
      <c r="D4" s="62">
        <v>2</v>
      </c>
      <c r="E4" s="59" t="s">
        <v>5</v>
      </c>
      <c r="F4" s="21" t="s">
        <v>5</v>
      </c>
      <c r="G4" s="21" t="s">
        <v>5</v>
      </c>
      <c r="H4" s="21" t="s">
        <v>5</v>
      </c>
      <c r="I4" s="21" t="s">
        <v>5</v>
      </c>
      <c r="J4" s="21">
        <f t="shared" si="0"/>
        <v>1.1060611410613745</v>
      </c>
      <c r="K4" s="21" t="s">
        <v>5</v>
      </c>
      <c r="L4" s="21" t="s">
        <v>5</v>
      </c>
      <c r="M4" s="21" t="s">
        <v>5</v>
      </c>
    </row>
    <row r="5" spans="1:13" ht="15.75" x14ac:dyDescent="0.25">
      <c r="A5" s="15">
        <v>2020</v>
      </c>
      <c r="B5" s="2" t="s">
        <v>10</v>
      </c>
      <c r="C5" s="3">
        <v>156561</v>
      </c>
      <c r="D5" s="62">
        <v>3</v>
      </c>
      <c r="E5" s="59" t="s">
        <v>5</v>
      </c>
      <c r="F5" s="21" t="s">
        <v>5</v>
      </c>
      <c r="G5" s="21" t="s">
        <v>5</v>
      </c>
      <c r="H5" s="21" t="s">
        <v>5</v>
      </c>
      <c r="I5" s="21" t="s">
        <v>5</v>
      </c>
      <c r="J5" s="21">
        <f t="shared" si="0"/>
        <v>1.0699697130887522</v>
      </c>
      <c r="K5" s="21" t="s">
        <v>5</v>
      </c>
      <c r="L5" s="21" t="s">
        <v>5</v>
      </c>
      <c r="M5" s="21" t="s">
        <v>46</v>
      </c>
    </row>
    <row r="6" spans="1:13" ht="15.75" x14ac:dyDescent="0.25">
      <c r="A6" s="15">
        <v>2020</v>
      </c>
      <c r="B6" s="2" t="s">
        <v>11</v>
      </c>
      <c r="C6" s="3">
        <v>155742</v>
      </c>
      <c r="D6" s="62">
        <v>4</v>
      </c>
      <c r="E6" s="59" t="s">
        <v>5</v>
      </c>
      <c r="F6" s="21" t="s">
        <v>5</v>
      </c>
      <c r="G6" s="21" t="s">
        <v>5</v>
      </c>
      <c r="H6" s="21" t="s">
        <v>5</v>
      </c>
      <c r="I6" s="21" t="s">
        <v>5</v>
      </c>
      <c r="J6" s="21">
        <f t="shared" si="0"/>
        <v>1.0643725005324982</v>
      </c>
      <c r="K6" s="21" t="s">
        <v>5</v>
      </c>
      <c r="L6" s="21" t="s">
        <v>5</v>
      </c>
      <c r="M6" s="21" t="s">
        <v>5</v>
      </c>
    </row>
    <row r="7" spans="1:13" ht="15.75" x14ac:dyDescent="0.25">
      <c r="A7" s="15">
        <v>2020</v>
      </c>
      <c r="B7" s="2" t="s">
        <v>12</v>
      </c>
      <c r="C7" s="3">
        <v>161549</v>
      </c>
      <c r="D7" s="62">
        <v>5</v>
      </c>
      <c r="E7" s="59" t="s">
        <v>5</v>
      </c>
      <c r="F7" s="21" t="s">
        <v>5</v>
      </c>
      <c r="G7" s="21" t="s">
        <v>5</v>
      </c>
      <c r="H7" s="21" t="s">
        <v>5</v>
      </c>
      <c r="I7" s="21" t="s">
        <v>5</v>
      </c>
      <c r="J7" s="21">
        <f t="shared" si="0"/>
        <v>1.1040587194753153</v>
      </c>
      <c r="K7" s="21" t="s">
        <v>5</v>
      </c>
      <c r="L7" s="21" t="s">
        <v>5</v>
      </c>
      <c r="M7" s="21" t="s">
        <v>5</v>
      </c>
    </row>
    <row r="8" spans="1:13" ht="15.75" x14ac:dyDescent="0.25">
      <c r="A8" s="15">
        <v>2020</v>
      </c>
      <c r="B8" s="2" t="s">
        <v>13</v>
      </c>
      <c r="C8" s="3">
        <v>148984</v>
      </c>
      <c r="D8" s="62">
        <v>6</v>
      </c>
      <c r="E8" s="59" t="s">
        <v>5</v>
      </c>
      <c r="F8" s="21" t="s">
        <v>5</v>
      </c>
      <c r="G8" s="21" t="s">
        <v>5</v>
      </c>
      <c r="H8" s="21" t="s">
        <v>5</v>
      </c>
      <c r="I8" s="21" t="s">
        <v>5</v>
      </c>
      <c r="J8" s="21">
        <f t="shared" si="0"/>
        <v>1.0181869541891957</v>
      </c>
      <c r="K8" s="21" t="s">
        <v>5</v>
      </c>
      <c r="L8" s="21" t="s">
        <v>5</v>
      </c>
      <c r="M8" s="21" t="s">
        <v>5</v>
      </c>
    </row>
    <row r="9" spans="1:13" ht="15.75" x14ac:dyDescent="0.25">
      <c r="A9" s="15">
        <v>2020</v>
      </c>
      <c r="B9" s="2" t="s">
        <v>14</v>
      </c>
      <c r="C9" s="3">
        <v>152293</v>
      </c>
      <c r="D9" s="62">
        <v>7</v>
      </c>
      <c r="E9" s="59" t="s">
        <v>5</v>
      </c>
      <c r="F9" s="21" t="s">
        <v>5</v>
      </c>
      <c r="G9" s="21" t="s">
        <v>5</v>
      </c>
      <c r="H9" s="21" t="s">
        <v>5</v>
      </c>
      <c r="I9" s="21" t="s">
        <v>5</v>
      </c>
      <c r="J9" s="21">
        <f t="shared" si="0"/>
        <v>1.0408013331252697</v>
      </c>
      <c r="K9" s="21" t="s">
        <v>5</v>
      </c>
      <c r="L9" s="21" t="s">
        <v>5</v>
      </c>
      <c r="M9" s="21" t="s">
        <v>5</v>
      </c>
    </row>
    <row r="10" spans="1:13" ht="15.75" x14ac:dyDescent="0.25">
      <c r="A10" s="15">
        <v>2020</v>
      </c>
      <c r="B10" s="2" t="s">
        <v>15</v>
      </c>
      <c r="C10" s="3">
        <v>144476</v>
      </c>
      <c r="D10" s="62">
        <v>8</v>
      </c>
      <c r="E10" s="59" t="s">
        <v>5</v>
      </c>
      <c r="F10" s="21" t="s">
        <v>5</v>
      </c>
      <c r="G10" s="21" t="s">
        <v>5</v>
      </c>
      <c r="H10" s="21" t="s">
        <v>5</v>
      </c>
      <c r="I10" s="21" t="s">
        <v>5</v>
      </c>
      <c r="J10" s="21">
        <f t="shared" si="0"/>
        <v>0.98737836541801971</v>
      </c>
      <c r="K10" s="21" t="s">
        <v>5</v>
      </c>
      <c r="L10" s="21" t="s">
        <v>5</v>
      </c>
      <c r="M10" s="21" t="s">
        <v>5</v>
      </c>
    </row>
    <row r="11" spans="1:13" ht="15.75" x14ac:dyDescent="0.25">
      <c r="A11" s="15">
        <v>2020</v>
      </c>
      <c r="B11" s="2" t="s">
        <v>16</v>
      </c>
      <c r="C11" s="3">
        <v>164079</v>
      </c>
      <c r="D11" s="62">
        <v>9</v>
      </c>
      <c r="E11" s="59" t="s">
        <v>5</v>
      </c>
      <c r="F11" s="21" t="s">
        <v>5</v>
      </c>
      <c r="G11" s="21" t="s">
        <v>5</v>
      </c>
      <c r="H11" s="21" t="s">
        <v>5</v>
      </c>
      <c r="I11" s="21" t="s">
        <v>5</v>
      </c>
      <c r="J11" s="21">
        <f t="shared" si="0"/>
        <v>1.1213492539897509</v>
      </c>
      <c r="K11" s="21" t="s">
        <v>5</v>
      </c>
      <c r="L11" s="21" t="s">
        <v>5</v>
      </c>
      <c r="M11" s="21" t="s">
        <v>5</v>
      </c>
    </row>
    <row r="12" spans="1:13" ht="15.75" x14ac:dyDescent="0.25">
      <c r="A12" s="15">
        <v>2021</v>
      </c>
      <c r="B12" s="2" t="s">
        <v>4</v>
      </c>
      <c r="C12" s="3">
        <v>126515</v>
      </c>
      <c r="D12" s="62">
        <v>10</v>
      </c>
      <c r="E12" s="59" t="s">
        <v>5</v>
      </c>
      <c r="F12" s="21" t="s">
        <v>5</v>
      </c>
      <c r="G12" s="21" t="s">
        <v>5</v>
      </c>
      <c r="H12" s="21" t="s">
        <v>5</v>
      </c>
      <c r="I12" s="21" t="s">
        <v>5</v>
      </c>
      <c r="J12" s="21">
        <f t="shared" si="0"/>
        <v>0.86462923877225806</v>
      </c>
      <c r="K12" s="21" t="s">
        <v>5</v>
      </c>
      <c r="L12" s="21" t="s">
        <v>5</v>
      </c>
      <c r="M12" s="21" t="s">
        <v>5</v>
      </c>
    </row>
    <row r="13" spans="1:13" ht="15.75" x14ac:dyDescent="0.25">
      <c r="A13" s="15">
        <v>2021</v>
      </c>
      <c r="B13" s="2" t="s">
        <v>6</v>
      </c>
      <c r="C13" s="3">
        <v>105788</v>
      </c>
      <c r="D13" s="62">
        <v>11</v>
      </c>
      <c r="E13" s="59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>
        <f t="shared" si="0"/>
        <v>0.72297670561782901</v>
      </c>
      <c r="K13" s="21" t="s">
        <v>5</v>
      </c>
      <c r="L13" s="21" t="s">
        <v>5</v>
      </c>
      <c r="M13" s="21" t="s">
        <v>5</v>
      </c>
    </row>
    <row r="14" spans="1:13" ht="15.75" x14ac:dyDescent="0.25">
      <c r="A14" s="15">
        <v>2021</v>
      </c>
      <c r="B14" s="2" t="s">
        <v>7</v>
      </c>
      <c r="C14" s="3">
        <v>119979</v>
      </c>
      <c r="D14" s="62">
        <v>12</v>
      </c>
      <c r="E14" s="59" t="s">
        <v>5</v>
      </c>
      <c r="F14" s="21" t="s">
        <v>5</v>
      </c>
      <c r="G14" s="21" t="s">
        <v>5</v>
      </c>
      <c r="H14" s="21" t="s">
        <v>5</v>
      </c>
      <c r="I14" s="21" t="s">
        <v>5</v>
      </c>
      <c r="J14" s="21">
        <f>C14/AVERAGE($C$3:$C$14)</f>
        <v>0.81996088557607205</v>
      </c>
      <c r="K14" s="21" t="s">
        <v>5</v>
      </c>
      <c r="L14" s="21" t="s">
        <v>5</v>
      </c>
      <c r="M14" s="21" t="s">
        <v>5</v>
      </c>
    </row>
    <row r="15" spans="1:13" ht="15.75" x14ac:dyDescent="0.25">
      <c r="A15" s="15">
        <v>2021</v>
      </c>
      <c r="B15" s="2" t="s">
        <v>8</v>
      </c>
      <c r="C15" s="3">
        <v>112756</v>
      </c>
      <c r="D15" s="62">
        <v>13</v>
      </c>
      <c r="E15" s="54">
        <f>C3</f>
        <v>158066</v>
      </c>
      <c r="F15" s="22">
        <f>(C15-E15)</f>
        <v>-45310</v>
      </c>
      <c r="G15" s="22">
        <f>(C15-F15)^2</f>
        <v>24984860356</v>
      </c>
      <c r="H15" s="34">
        <f>C15/J3</f>
        <v>104379.04037132169</v>
      </c>
      <c r="I15" s="34">
        <f>H15-C14/J14</f>
        <v>-41943.792962011648</v>
      </c>
      <c r="J15" s="34">
        <f>$C$59*(C15/H15)+(1-$C$59)*J3</f>
        <v>1.0802551891536636</v>
      </c>
      <c r="K15" s="21" t="s">
        <v>5</v>
      </c>
      <c r="L15" s="21" t="s">
        <v>5</v>
      </c>
      <c r="M15" s="21" t="s">
        <v>5</v>
      </c>
    </row>
    <row r="16" spans="1:13" ht="15.75" x14ac:dyDescent="0.25">
      <c r="A16" s="15">
        <v>2021</v>
      </c>
      <c r="B16" s="2" t="s">
        <v>9</v>
      </c>
      <c r="C16" s="3">
        <v>139433</v>
      </c>
      <c r="D16" s="62">
        <v>14</v>
      </c>
      <c r="E16" s="54">
        <f t="shared" ref="E16:E50" si="1">C4</f>
        <v>161842</v>
      </c>
      <c r="F16" s="22">
        <f t="shared" ref="F16:F41" si="2">(C16-E16)</f>
        <v>-22409</v>
      </c>
      <c r="G16" s="22">
        <f t="shared" ref="G16:G41" si="3">(C16-F16)^2</f>
        <v>26192832964</v>
      </c>
      <c r="H16" s="35">
        <f>$C$57*(C16/J4)+(1-$C$57)*(H15+I15)</f>
        <v>113337.17056374022</v>
      </c>
      <c r="I16" s="35">
        <f>$C$58*(H16-H15)+(1-$C$58)*I15</f>
        <v>-31763.408331125614</v>
      </c>
      <c r="J16" s="35">
        <f>$C$59*(C16/H16)+(1-$C$59)*J4</f>
        <v>1.1433176555788762</v>
      </c>
      <c r="K16" s="21">
        <f>(H15+I15)*J3</f>
        <v>67446.000000000015</v>
      </c>
      <c r="L16" s="22">
        <f>C16-K16</f>
        <v>71986.999999999985</v>
      </c>
      <c r="M16" s="22">
        <f>L16^2</f>
        <v>5182128168.9999981</v>
      </c>
    </row>
    <row r="17" spans="1:20" ht="15.75" x14ac:dyDescent="0.25">
      <c r="A17" s="15">
        <v>2021</v>
      </c>
      <c r="B17" s="2" t="s">
        <v>10</v>
      </c>
      <c r="C17" s="3">
        <v>126844</v>
      </c>
      <c r="D17" s="62">
        <v>15</v>
      </c>
      <c r="E17" s="54">
        <f t="shared" si="1"/>
        <v>156561</v>
      </c>
      <c r="F17" s="22">
        <f t="shared" si="2"/>
        <v>-29717</v>
      </c>
      <c r="G17" s="22">
        <f t="shared" si="3"/>
        <v>24511346721</v>
      </c>
      <c r="H17" s="35">
        <f t="shared" ref="H17:H41" si="4">$C$57*(C17/J5)+(1-$C$57)*(H16+I16)</f>
        <v>111154.07243724009</v>
      </c>
      <c r="I17" s="35">
        <f t="shared" ref="I17:I41" si="5">$C$58*(H17-H16)+(1-$C$58)*I16</f>
        <v>-25847.346290200519</v>
      </c>
      <c r="J17" s="35">
        <f t="shared" ref="J17:J41" si="6">$C$59*(C17/H17)+(1-$C$59)*J5</f>
        <v>1.0913252302520502</v>
      </c>
      <c r="K17" s="21">
        <f t="shared" ref="K17:K40" si="7">(H16+I16)*J4</f>
        <v>90225.568535674975</v>
      </c>
      <c r="L17" s="22">
        <f t="shared" ref="L17:L41" si="8">C17-K17</f>
        <v>36618.431464325025</v>
      </c>
      <c r="M17" s="22">
        <f t="shared" ref="M17:M41" si="9">L17^2</f>
        <v>1340909522.907469</v>
      </c>
    </row>
    <row r="18" spans="1:20" ht="15.75" x14ac:dyDescent="0.25">
      <c r="A18" s="15">
        <v>2021</v>
      </c>
      <c r="B18" s="2" t="s">
        <v>11</v>
      </c>
      <c r="C18" s="3">
        <v>127249</v>
      </c>
      <c r="D18" s="62">
        <v>16</v>
      </c>
      <c r="E18" s="54">
        <f t="shared" si="1"/>
        <v>155742</v>
      </c>
      <c r="F18" s="22">
        <f t="shared" si="2"/>
        <v>-28493</v>
      </c>
      <c r="G18" s="22">
        <f t="shared" si="3"/>
        <v>24255570564</v>
      </c>
      <c r="H18" s="35">
        <f t="shared" si="4"/>
        <v>112703.8011826297</v>
      </c>
      <c r="I18" s="35">
        <f t="shared" si="5"/>
        <v>-20367.931283082493</v>
      </c>
      <c r="J18" s="35">
        <f t="shared" si="6"/>
        <v>1.0837778087099399</v>
      </c>
      <c r="K18" s="21">
        <f t="shared" si="7"/>
        <v>91275.613300088677</v>
      </c>
      <c r="L18" s="22">
        <f t="shared" si="8"/>
        <v>35973.386699911323</v>
      </c>
      <c r="M18" s="22">
        <f t="shared" si="9"/>
        <v>1294084550.6613569</v>
      </c>
    </row>
    <row r="19" spans="1:20" ht="15.75" x14ac:dyDescent="0.25">
      <c r="A19" s="15">
        <v>2021</v>
      </c>
      <c r="B19" s="2" t="s">
        <v>12</v>
      </c>
      <c r="C19" s="3">
        <v>118533</v>
      </c>
      <c r="D19" s="62">
        <v>17</v>
      </c>
      <c r="E19" s="54">
        <f t="shared" si="1"/>
        <v>161549</v>
      </c>
      <c r="F19" s="22">
        <f t="shared" si="2"/>
        <v>-43016</v>
      </c>
      <c r="G19" s="22">
        <f t="shared" si="3"/>
        <v>26098079401</v>
      </c>
      <c r="H19" s="35">
        <f t="shared" si="4"/>
        <v>104356.08398739944</v>
      </c>
      <c r="I19" s="35">
        <f t="shared" si="5"/>
        <v>-17963.888465512046</v>
      </c>
      <c r="J19" s="35">
        <f t="shared" si="6"/>
        <v>1.1135965118587874</v>
      </c>
      <c r="K19" s="21">
        <f t="shared" si="7"/>
        <v>98279.7607338245</v>
      </c>
      <c r="L19" s="22">
        <f t="shared" si="8"/>
        <v>20253.2392661755</v>
      </c>
      <c r="M19" s="22">
        <f t="shared" si="9"/>
        <v>410193700.77295309</v>
      </c>
    </row>
    <row r="20" spans="1:20" ht="15.75" x14ac:dyDescent="0.25">
      <c r="A20" s="15">
        <v>2021</v>
      </c>
      <c r="B20" s="2" t="s">
        <v>13</v>
      </c>
      <c r="C20" s="3">
        <v>120100</v>
      </c>
      <c r="D20" s="62">
        <v>18</v>
      </c>
      <c r="E20" s="54">
        <f t="shared" si="1"/>
        <v>148984</v>
      </c>
      <c r="F20" s="22">
        <f t="shared" si="2"/>
        <v>-28884</v>
      </c>
      <c r="G20" s="22">
        <f t="shared" si="3"/>
        <v>22196232256</v>
      </c>
      <c r="H20" s="35">
        <f t="shared" si="4"/>
        <v>111642.24881996214</v>
      </c>
      <c r="I20" s="35">
        <f t="shared" si="5"/>
        <v>-12913.877805897097</v>
      </c>
      <c r="J20" s="35">
        <f t="shared" si="6"/>
        <v>1.0354581542494934</v>
      </c>
      <c r="K20" s="21">
        <f t="shared" si="7"/>
        <v>95382.056760556065</v>
      </c>
      <c r="L20" s="22">
        <f t="shared" si="8"/>
        <v>24717.943239443935</v>
      </c>
      <c r="M20" s="22">
        <f t="shared" si="9"/>
        <v>610976717.98837221</v>
      </c>
    </row>
    <row r="21" spans="1:20" ht="15.75" x14ac:dyDescent="0.25">
      <c r="A21" s="15">
        <v>2021</v>
      </c>
      <c r="B21" s="2" t="s">
        <v>14</v>
      </c>
      <c r="C21" s="3">
        <v>146137</v>
      </c>
      <c r="D21" s="62">
        <v>19</v>
      </c>
      <c r="E21" s="54">
        <f t="shared" si="1"/>
        <v>152293</v>
      </c>
      <c r="F21" s="22">
        <f t="shared" si="2"/>
        <v>-6156</v>
      </c>
      <c r="G21" s="22">
        <f t="shared" si="3"/>
        <v>23193157849</v>
      </c>
      <c r="H21" s="35">
        <f t="shared" si="4"/>
        <v>132072.20211851937</v>
      </c>
      <c r="I21" s="35">
        <f t="shared" si="5"/>
        <v>-6245.1115850062324</v>
      </c>
      <c r="J21" s="35">
        <f t="shared" si="6"/>
        <v>1.0605089078315713</v>
      </c>
      <c r="K21" s="21">
        <f t="shared" si="7"/>
        <v>100523.93937487177</v>
      </c>
      <c r="L21" s="22">
        <f t="shared" si="8"/>
        <v>45613.06062512823</v>
      </c>
      <c r="M21" s="22">
        <f t="shared" si="9"/>
        <v>2080551299.5916233</v>
      </c>
    </row>
    <row r="22" spans="1:20" ht="15.75" x14ac:dyDescent="0.25">
      <c r="A22" s="15">
        <v>2021</v>
      </c>
      <c r="B22" s="2" t="s">
        <v>15</v>
      </c>
      <c r="C22" s="3">
        <v>150577</v>
      </c>
      <c r="D22" s="62">
        <v>20</v>
      </c>
      <c r="E22" s="54">
        <f t="shared" si="1"/>
        <v>144476</v>
      </c>
      <c r="F22" s="22">
        <f t="shared" si="2"/>
        <v>6101</v>
      </c>
      <c r="G22" s="22">
        <f t="shared" si="3"/>
        <v>20873314576</v>
      </c>
      <c r="H22" s="35">
        <f t="shared" si="4"/>
        <v>147166.87592576368</v>
      </c>
      <c r="I22" s="35">
        <f t="shared" si="5"/>
        <v>-1977.154506556124</v>
      </c>
      <c r="J22" s="35">
        <f t="shared" si="6"/>
        <v>0.99811640121229739</v>
      </c>
      <c r="K22" s="21">
        <f t="shared" si="7"/>
        <v>130961.00357055447</v>
      </c>
      <c r="L22" s="22">
        <f t="shared" si="8"/>
        <v>19615.996429445528</v>
      </c>
      <c r="M22" s="22">
        <f t="shared" si="9"/>
        <v>384787315.92001969</v>
      </c>
    </row>
    <row r="23" spans="1:20" ht="15.75" x14ac:dyDescent="0.25">
      <c r="A23" s="15">
        <v>2021</v>
      </c>
      <c r="B23" s="2" t="s">
        <v>16</v>
      </c>
      <c r="C23" s="3">
        <v>163619</v>
      </c>
      <c r="D23" s="62">
        <v>21</v>
      </c>
      <c r="E23" s="54">
        <f t="shared" si="1"/>
        <v>164079</v>
      </c>
      <c r="F23" s="22">
        <f t="shared" si="2"/>
        <v>-460</v>
      </c>
      <c r="G23" s="22">
        <f t="shared" si="3"/>
        <v>26921918241</v>
      </c>
      <c r="H23" s="35">
        <f t="shared" si="4"/>
        <v>145768.03487272453</v>
      </c>
      <c r="I23" s="35">
        <f t="shared" si="5"/>
        <v>-1861.4918158527305</v>
      </c>
      <c r="J23" s="35">
        <f t="shared" si="6"/>
        <v>1.1216829132314219</v>
      </c>
      <c r="K23" s="21">
        <f t="shared" si="7"/>
        <v>143357.1898103948</v>
      </c>
      <c r="L23" s="22">
        <f t="shared" si="8"/>
        <v>20261.810189605196</v>
      </c>
      <c r="M23" s="22">
        <f t="shared" si="9"/>
        <v>410540952.15958893</v>
      </c>
    </row>
    <row r="24" spans="1:20" ht="15.75" x14ac:dyDescent="0.25">
      <c r="A24" s="15">
        <v>2022</v>
      </c>
      <c r="B24" s="2" t="s">
        <v>4</v>
      </c>
      <c r="C24" s="3">
        <v>136298</v>
      </c>
      <c r="D24" s="62">
        <v>22</v>
      </c>
      <c r="E24" s="54">
        <f t="shared" si="1"/>
        <v>126515</v>
      </c>
      <c r="F24" s="22">
        <f t="shared" si="2"/>
        <v>9783</v>
      </c>
      <c r="G24" s="22">
        <f t="shared" si="3"/>
        <v>16006045225</v>
      </c>
      <c r="H24" s="35">
        <f t="shared" si="4"/>
        <v>154891.31635854533</v>
      </c>
      <c r="I24" s="35">
        <f t="shared" si="5"/>
        <v>335.46284448197571</v>
      </c>
      <c r="J24" s="35">
        <f t="shared" si="6"/>
        <v>0.86922815193337066</v>
      </c>
      <c r="K24" s="21">
        <f t="shared" si="7"/>
        <v>161369.49470106716</v>
      </c>
      <c r="L24" s="22">
        <f t="shared" si="8"/>
        <v>-25071.49470106716</v>
      </c>
      <c r="M24" s="22">
        <f t="shared" si="9"/>
        <v>628579846.54563868</v>
      </c>
    </row>
    <row r="25" spans="1:20" ht="15.75" x14ac:dyDescent="0.25">
      <c r="A25" s="15">
        <v>2022</v>
      </c>
      <c r="B25" s="2" t="s">
        <v>6</v>
      </c>
      <c r="C25" s="3">
        <v>117509</v>
      </c>
      <c r="D25" s="62">
        <v>23</v>
      </c>
      <c r="E25" s="54">
        <f t="shared" si="1"/>
        <v>105788</v>
      </c>
      <c r="F25" s="22">
        <f t="shared" si="2"/>
        <v>11721</v>
      </c>
      <c r="G25" s="22">
        <f t="shared" si="3"/>
        <v>11191100944</v>
      </c>
      <c r="H25" s="35">
        <f t="shared" si="4"/>
        <v>161073.33498505791</v>
      </c>
      <c r="I25" s="35">
        <f t="shared" si="5"/>
        <v>1504.7740008880969</v>
      </c>
      <c r="J25" s="35">
        <f t="shared" si="6"/>
        <v>0.72494487293066923</v>
      </c>
      <c r="K25" s="21">
        <f t="shared" si="7"/>
        <v>134213.61193938288</v>
      </c>
      <c r="L25" s="22">
        <f t="shared" si="8"/>
        <v>-16704.611939382885</v>
      </c>
      <c r="M25" s="22">
        <f t="shared" si="9"/>
        <v>279044060.0453732</v>
      </c>
    </row>
    <row r="26" spans="1:20" ht="15.75" x14ac:dyDescent="0.25">
      <c r="A26" s="15">
        <v>2022</v>
      </c>
      <c r="B26" s="2" t="s">
        <v>7</v>
      </c>
      <c r="C26" s="3">
        <v>158629</v>
      </c>
      <c r="D26" s="62">
        <v>24</v>
      </c>
      <c r="E26" s="54">
        <f t="shared" si="1"/>
        <v>119979</v>
      </c>
      <c r="F26" s="22">
        <f t="shared" si="2"/>
        <v>38650</v>
      </c>
      <c r="G26" s="22">
        <f t="shared" si="3"/>
        <v>14394960441</v>
      </c>
      <c r="H26" s="35">
        <f t="shared" si="4"/>
        <v>187283.00428134616</v>
      </c>
      <c r="I26" s="35">
        <f t="shared" si="5"/>
        <v>6445.7530599681286</v>
      </c>
      <c r="J26" s="35">
        <f t="shared" si="6"/>
        <v>0.82807309304874632</v>
      </c>
      <c r="K26" s="21">
        <f t="shared" si="7"/>
        <v>117540.18564023562</v>
      </c>
      <c r="L26" s="22">
        <f t="shared" si="8"/>
        <v>41088.814359764379</v>
      </c>
      <c r="M26" s="22">
        <f t="shared" si="9"/>
        <v>1688290665.4911795</v>
      </c>
    </row>
    <row r="27" spans="1:20" ht="15.75" x14ac:dyDescent="0.25">
      <c r="A27" s="15">
        <v>2022</v>
      </c>
      <c r="B27" s="2" t="s">
        <v>8</v>
      </c>
      <c r="C27" s="3">
        <v>230076</v>
      </c>
      <c r="D27" s="62">
        <v>25</v>
      </c>
      <c r="E27" s="54">
        <f t="shared" si="1"/>
        <v>112756</v>
      </c>
      <c r="F27" s="22">
        <f t="shared" si="2"/>
        <v>117320</v>
      </c>
      <c r="G27" s="22">
        <f t="shared" si="3"/>
        <v>12713915536</v>
      </c>
      <c r="H27" s="35">
        <f t="shared" si="4"/>
        <v>209132.15816926118</v>
      </c>
      <c r="I27" s="35">
        <f t="shared" si="5"/>
        <v>9526.4332255575064</v>
      </c>
      <c r="J27" s="35">
        <f t="shared" si="6"/>
        <v>1.0862225654125324</v>
      </c>
      <c r="K27" s="21">
        <f t="shared" si="7"/>
        <v>158850.00343113602</v>
      </c>
      <c r="L27" s="22">
        <f t="shared" si="8"/>
        <v>71225.996568863979</v>
      </c>
      <c r="M27" s="22">
        <f t="shared" si="9"/>
        <v>5073142587.2278233</v>
      </c>
      <c r="P27" s="21" t="s">
        <v>47</v>
      </c>
      <c r="Q27" s="21" t="s">
        <v>48</v>
      </c>
    </row>
    <row r="28" spans="1:20" ht="15.75" x14ac:dyDescent="0.25">
      <c r="A28" s="15">
        <v>2022</v>
      </c>
      <c r="B28" s="2" t="s">
        <v>9</v>
      </c>
      <c r="C28" s="3">
        <v>354920</v>
      </c>
      <c r="D28" s="62">
        <v>26</v>
      </c>
      <c r="E28" s="54">
        <f t="shared" si="1"/>
        <v>139433</v>
      </c>
      <c r="F28" s="22">
        <f t="shared" si="2"/>
        <v>215487</v>
      </c>
      <c r="G28" s="22">
        <f t="shared" si="3"/>
        <v>19441561489</v>
      </c>
      <c r="H28" s="35">
        <f t="shared" si="4"/>
        <v>292075.648432163</v>
      </c>
      <c r="I28" s="35">
        <f t="shared" si="5"/>
        <v>24209.844633026369</v>
      </c>
      <c r="J28" s="35">
        <f t="shared" si="6"/>
        <v>1.1648717507204982</v>
      </c>
      <c r="K28" s="21">
        <f t="shared" si="7"/>
        <v>236207.07800728348</v>
      </c>
      <c r="L28" s="22">
        <f t="shared" si="8"/>
        <v>118712.92199271652</v>
      </c>
      <c r="M28" s="22">
        <f t="shared" si="9"/>
        <v>14092757848.0488</v>
      </c>
      <c r="O28" s="21">
        <v>40</v>
      </c>
      <c r="P28" s="21">
        <v>1</v>
      </c>
      <c r="Q28" s="21">
        <f>39+P28-(12*(((P28-1)/12)+1))</f>
        <v>28</v>
      </c>
    </row>
    <row r="29" spans="1:20" ht="15.75" x14ac:dyDescent="0.25">
      <c r="A29" s="15">
        <v>2022</v>
      </c>
      <c r="B29" s="2" t="s">
        <v>10</v>
      </c>
      <c r="C29" s="3">
        <v>483883</v>
      </c>
      <c r="D29" s="62">
        <v>27</v>
      </c>
      <c r="E29" s="54">
        <f t="shared" si="1"/>
        <v>126844</v>
      </c>
      <c r="F29" s="22">
        <f t="shared" si="2"/>
        <v>357039</v>
      </c>
      <c r="G29" s="22">
        <f t="shared" si="3"/>
        <v>16089400336</v>
      </c>
      <c r="H29" s="35">
        <f t="shared" si="4"/>
        <v>417969.32304369152</v>
      </c>
      <c r="I29" s="35">
        <f t="shared" si="5"/>
        <v>44546.610628726805</v>
      </c>
      <c r="J29" s="35">
        <f t="shared" si="6"/>
        <v>1.1112375999606876</v>
      </c>
      <c r="K29" s="21">
        <f t="shared" si="7"/>
        <v>361614.7884249012</v>
      </c>
      <c r="L29" s="22">
        <f t="shared" si="8"/>
        <v>122268.2115750988</v>
      </c>
      <c r="M29" s="22">
        <f t="shared" si="9"/>
        <v>14949515561.773125</v>
      </c>
      <c r="O29" s="21">
        <v>41</v>
      </c>
      <c r="P29" s="21">
        <v>2</v>
      </c>
      <c r="Q29" s="21">
        <f t="shared" ref="Q29:Q40" si="10">39+P29-(12*(((P29-1)/12)+1))</f>
        <v>28</v>
      </c>
    </row>
    <row r="30" spans="1:20" ht="15.75" x14ac:dyDescent="0.25">
      <c r="A30" s="15">
        <v>2022</v>
      </c>
      <c r="B30" s="2" t="s">
        <v>11</v>
      </c>
      <c r="C30" s="3">
        <v>645121</v>
      </c>
      <c r="D30" s="62">
        <v>28</v>
      </c>
      <c r="E30" s="54">
        <f t="shared" si="1"/>
        <v>127249</v>
      </c>
      <c r="F30" s="22">
        <f t="shared" si="2"/>
        <v>517872</v>
      </c>
      <c r="G30" s="22">
        <f t="shared" si="3"/>
        <v>16192308001</v>
      </c>
      <c r="H30" s="35">
        <f t="shared" si="4"/>
        <v>568704.85450467805</v>
      </c>
      <c r="I30" s="35">
        <f t="shared" si="5"/>
        <v>65784.394795178756</v>
      </c>
      <c r="J30" s="39">
        <f>$C$59*(C30/H30)+(1-$C$59)*J18</f>
        <v>1.0989550832246477</v>
      </c>
      <c r="K30" s="21">
        <f t="shared" si="7"/>
        <v>504755.30781029392</v>
      </c>
      <c r="L30" s="22">
        <f t="shared" si="8"/>
        <v>140365.69218970608</v>
      </c>
      <c r="M30" s="22">
        <f t="shared" si="9"/>
        <v>19702527543.895313</v>
      </c>
      <c r="O30" s="21">
        <v>42</v>
      </c>
      <c r="P30" s="21">
        <v>3</v>
      </c>
      <c r="Q30" s="21">
        <f t="shared" si="10"/>
        <v>28</v>
      </c>
      <c r="T30" s="70">
        <v>0.18590000000000001</v>
      </c>
    </row>
    <row r="31" spans="1:20" ht="15.75" x14ac:dyDescent="0.25">
      <c r="A31" s="15">
        <v>2022</v>
      </c>
      <c r="B31" s="2" t="s">
        <v>12</v>
      </c>
      <c r="C31" s="3">
        <v>670509</v>
      </c>
      <c r="D31" s="62">
        <v>29</v>
      </c>
      <c r="E31" s="54">
        <f t="shared" si="1"/>
        <v>118533</v>
      </c>
      <c r="F31" s="22">
        <f t="shared" si="2"/>
        <v>551976</v>
      </c>
      <c r="G31" s="22">
        <f t="shared" si="3"/>
        <v>14050072089</v>
      </c>
      <c r="H31" s="35">
        <f t="shared" si="4"/>
        <v>608586.85865961504</v>
      </c>
      <c r="I31" s="35">
        <f t="shared" si="5"/>
        <v>60603.916667130405</v>
      </c>
      <c r="J31" s="35">
        <f t="shared" si="6"/>
        <v>1.1100417836237775</v>
      </c>
      <c r="K31" s="21">
        <f t="shared" si="7"/>
        <v>687645.36825621361</v>
      </c>
      <c r="L31" s="22">
        <f t="shared" si="8"/>
        <v>-17136.368256213609</v>
      </c>
      <c r="M31" s="22">
        <f t="shared" si="9"/>
        <v>293655117.01256543</v>
      </c>
      <c r="O31" s="21">
        <v>43</v>
      </c>
      <c r="P31" s="21">
        <v>4</v>
      </c>
      <c r="Q31" s="21">
        <f t="shared" si="10"/>
        <v>28</v>
      </c>
    </row>
    <row r="32" spans="1:20" ht="15.75" x14ac:dyDescent="0.25">
      <c r="A32" s="15">
        <v>2022</v>
      </c>
      <c r="B32" s="2" t="s">
        <v>13</v>
      </c>
      <c r="C32" s="3">
        <v>700606</v>
      </c>
      <c r="D32" s="62">
        <v>30</v>
      </c>
      <c r="E32" s="54">
        <f t="shared" si="1"/>
        <v>120100</v>
      </c>
      <c r="F32" s="22">
        <f t="shared" si="2"/>
        <v>580506</v>
      </c>
      <c r="G32" s="22">
        <f t="shared" si="3"/>
        <v>14424010000</v>
      </c>
      <c r="H32" s="35">
        <f t="shared" si="4"/>
        <v>675129.75405443902</v>
      </c>
      <c r="I32" s="35">
        <f t="shared" si="5"/>
        <v>61791.71241266912</v>
      </c>
      <c r="J32" s="35">
        <f t="shared" si="6"/>
        <v>1.0361413078115946</v>
      </c>
      <c r="K32" s="21">
        <f t="shared" si="7"/>
        <v>745208.51317194127</v>
      </c>
      <c r="L32" s="22">
        <f t="shared" si="8"/>
        <v>-44602.513171941275</v>
      </c>
      <c r="M32" s="22">
        <f t="shared" si="9"/>
        <v>1989384181.2531948</v>
      </c>
      <c r="O32" s="21">
        <v>44</v>
      </c>
      <c r="P32" s="21">
        <v>5</v>
      </c>
      <c r="Q32" s="21">
        <f t="shared" si="10"/>
        <v>28</v>
      </c>
    </row>
    <row r="33" spans="1:17" ht="15.75" x14ac:dyDescent="0.25">
      <c r="A33" s="15">
        <v>2022</v>
      </c>
      <c r="B33" s="2" t="s">
        <v>14</v>
      </c>
      <c r="C33" s="3">
        <v>734228</v>
      </c>
      <c r="D33" s="62">
        <v>31</v>
      </c>
      <c r="E33" s="54">
        <f t="shared" si="1"/>
        <v>146137</v>
      </c>
      <c r="F33" s="22">
        <f t="shared" si="2"/>
        <v>588091</v>
      </c>
      <c r="G33" s="22">
        <f t="shared" si="3"/>
        <v>21356022769</v>
      </c>
      <c r="H33" s="35">
        <f t="shared" si="4"/>
        <v>701252.71972750442</v>
      </c>
      <c r="I33" s="35">
        <f t="shared" si="5"/>
        <v>54657.963064748379</v>
      </c>
      <c r="J33" s="35">
        <f t="shared" si="6"/>
        <v>1.0564632525437845</v>
      </c>
      <c r="K33" s="21">
        <f t="shared" si="7"/>
        <v>763051.34149486176</v>
      </c>
      <c r="L33" s="22">
        <f t="shared" si="8"/>
        <v>-28823.341494861757</v>
      </c>
      <c r="M33" s="22">
        <f t="shared" si="9"/>
        <v>830785014.92941964</v>
      </c>
      <c r="O33" s="21">
        <v>45</v>
      </c>
      <c r="P33" s="21">
        <v>6</v>
      </c>
      <c r="Q33" s="21">
        <f t="shared" si="10"/>
        <v>28</v>
      </c>
    </row>
    <row r="34" spans="1:17" ht="15.75" x14ac:dyDescent="0.25">
      <c r="A34" s="15">
        <v>2022</v>
      </c>
      <c r="B34" s="2" t="s">
        <v>15</v>
      </c>
      <c r="C34" s="3">
        <v>704783</v>
      </c>
      <c r="D34" s="62">
        <v>32</v>
      </c>
      <c r="E34" s="54">
        <f t="shared" si="1"/>
        <v>150577</v>
      </c>
      <c r="F34" s="22">
        <f t="shared" si="2"/>
        <v>554206</v>
      </c>
      <c r="G34" s="22">
        <f t="shared" si="3"/>
        <v>22673432929</v>
      </c>
      <c r="H34" s="35">
        <f t="shared" si="4"/>
        <v>716072.56348178815</v>
      </c>
      <c r="I34" s="35">
        <f t="shared" si="5"/>
        <v>46690.33920265545</v>
      </c>
      <c r="J34" s="35">
        <f t="shared" si="6"/>
        <v>0.99395169616300538</v>
      </c>
      <c r="K34" s="21">
        <f t="shared" si="7"/>
        <v>801650.01262622932</v>
      </c>
      <c r="L34" s="22">
        <f t="shared" si="8"/>
        <v>-96867.01262622932</v>
      </c>
      <c r="M34" s="22">
        <f t="shared" si="9"/>
        <v>9383218135.1300697</v>
      </c>
      <c r="O34" s="21">
        <v>46</v>
      </c>
      <c r="P34" s="21">
        <v>7</v>
      </c>
      <c r="Q34" s="21">
        <f t="shared" si="10"/>
        <v>28</v>
      </c>
    </row>
    <row r="35" spans="1:17" ht="15.75" x14ac:dyDescent="0.25">
      <c r="A35" s="15">
        <v>2022</v>
      </c>
      <c r="B35" s="2" t="s">
        <v>16</v>
      </c>
      <c r="C35" s="3">
        <v>952469</v>
      </c>
      <c r="D35" s="62">
        <v>33</v>
      </c>
      <c r="E35" s="54">
        <f t="shared" si="1"/>
        <v>163619</v>
      </c>
      <c r="F35" s="22">
        <f t="shared" si="2"/>
        <v>788850</v>
      </c>
      <c r="G35" s="22">
        <f t="shared" si="3"/>
        <v>26771177161</v>
      </c>
      <c r="H35" s="35">
        <f t="shared" si="4"/>
        <v>831866.842180448</v>
      </c>
      <c r="I35" s="35">
        <f t="shared" si="5"/>
        <v>60511.127101856327</v>
      </c>
      <c r="J35" s="35">
        <f t="shared" si="6"/>
        <v>1.1286713551525898</v>
      </c>
      <c r="K35" s="21">
        <f t="shared" si="7"/>
        <v>761326.16340564273</v>
      </c>
      <c r="L35" s="22">
        <f t="shared" si="8"/>
        <v>191142.83659435727</v>
      </c>
      <c r="M35" s="22">
        <f t="shared" si="9"/>
        <v>36535583981.337166</v>
      </c>
      <c r="O35" s="21">
        <v>47</v>
      </c>
      <c r="P35" s="21">
        <v>8</v>
      </c>
      <c r="Q35" s="21">
        <f t="shared" si="10"/>
        <v>28</v>
      </c>
    </row>
    <row r="36" spans="1:17" ht="15.75" x14ac:dyDescent="0.25">
      <c r="A36" s="15">
        <v>2023</v>
      </c>
      <c r="B36" s="2" t="s">
        <v>4</v>
      </c>
      <c r="C36" s="2">
        <v>798469</v>
      </c>
      <c r="D36" s="62">
        <v>34</v>
      </c>
      <c r="E36" s="54">
        <f t="shared" si="1"/>
        <v>136298</v>
      </c>
      <c r="F36" s="22">
        <f t="shared" si="2"/>
        <v>662171</v>
      </c>
      <c r="G36" s="22">
        <f t="shared" si="3"/>
        <v>18577144804</v>
      </c>
      <c r="H36" s="35">
        <f t="shared" si="4"/>
        <v>913351.93049973645</v>
      </c>
      <c r="I36" s="35">
        <f t="shared" si="5"/>
        <v>64705.919345342751</v>
      </c>
      <c r="J36" s="35">
        <f t="shared" si="6"/>
        <v>0.87072520555577126</v>
      </c>
      <c r="K36" s="21">
        <f t="shared" si="7"/>
        <v>1000965.1202881153</v>
      </c>
      <c r="L36" s="22">
        <f t="shared" si="8"/>
        <v>-202496.12028811534</v>
      </c>
      <c r="M36" s="22">
        <f t="shared" si="9"/>
        <v>41004678731.738876</v>
      </c>
      <c r="O36" s="21">
        <v>48</v>
      </c>
      <c r="P36" s="21">
        <v>9</v>
      </c>
      <c r="Q36" s="21">
        <f t="shared" si="10"/>
        <v>28</v>
      </c>
    </row>
    <row r="37" spans="1:17" ht="15.75" x14ac:dyDescent="0.25">
      <c r="A37" s="15">
        <v>2023</v>
      </c>
      <c r="B37" s="2" t="s">
        <v>6</v>
      </c>
      <c r="C37" s="2">
        <v>749436</v>
      </c>
      <c r="D37" s="62">
        <v>35</v>
      </c>
      <c r="E37" s="54">
        <f t="shared" si="1"/>
        <v>117509</v>
      </c>
      <c r="F37" s="22">
        <f t="shared" si="2"/>
        <v>631927</v>
      </c>
      <c r="G37" s="22">
        <f t="shared" si="3"/>
        <v>13808365081</v>
      </c>
      <c r="H37" s="35">
        <f t="shared" si="4"/>
        <v>1022638.3169494561</v>
      </c>
      <c r="I37" s="35">
        <f t="shared" si="5"/>
        <v>73622.012766218133</v>
      </c>
      <c r="J37" s="35">
        <f t="shared" si="6"/>
        <v>0.72731509370114</v>
      </c>
      <c r="K37" s="21">
        <f t="shared" si="7"/>
        <v>850155.41730476439</v>
      </c>
      <c r="L37" s="22">
        <f t="shared" si="8"/>
        <v>-100719.41730476439</v>
      </c>
      <c r="M37" s="22">
        <f t="shared" si="9"/>
        <v>10144401022.211271</v>
      </c>
      <c r="O37" s="73">
        <v>49</v>
      </c>
      <c r="P37" s="73">
        <v>10</v>
      </c>
      <c r="Q37" s="73">
        <f t="shared" si="10"/>
        <v>28</v>
      </c>
    </row>
    <row r="38" spans="1:17" ht="15.75" x14ac:dyDescent="0.25">
      <c r="A38" s="15">
        <v>2023</v>
      </c>
      <c r="B38" s="2" t="s">
        <v>7</v>
      </c>
      <c r="C38" s="2">
        <v>869244</v>
      </c>
      <c r="D38" s="62">
        <v>36</v>
      </c>
      <c r="E38" s="54">
        <f t="shared" si="1"/>
        <v>158629</v>
      </c>
      <c r="F38" s="22">
        <f t="shared" si="2"/>
        <v>710615</v>
      </c>
      <c r="G38" s="22">
        <f t="shared" si="3"/>
        <v>25163159641</v>
      </c>
      <c r="H38" s="35">
        <f t="shared" si="4"/>
        <v>1059027.2087867919</v>
      </c>
      <c r="I38" s="35">
        <f t="shared" si="5"/>
        <v>66175.388580441664</v>
      </c>
      <c r="J38" s="35">
        <f t="shared" si="6"/>
        <v>0.82588959776017212</v>
      </c>
      <c r="K38" s="21">
        <f t="shared" si="7"/>
        <v>794728.30542466301</v>
      </c>
      <c r="L38" s="22">
        <f t="shared" si="8"/>
        <v>74515.694575336995</v>
      </c>
      <c r="M38" s="22">
        <f t="shared" si="9"/>
        <v>5552588738.0449076</v>
      </c>
      <c r="O38" s="73">
        <v>50</v>
      </c>
      <c r="P38" s="73">
        <v>11</v>
      </c>
      <c r="Q38" s="73">
        <f t="shared" si="10"/>
        <v>28</v>
      </c>
    </row>
    <row r="39" spans="1:17" ht="15.75" x14ac:dyDescent="0.25">
      <c r="A39" s="15">
        <v>2023</v>
      </c>
      <c r="B39" s="2" t="s">
        <v>8</v>
      </c>
      <c r="C39" s="2">
        <v>865811</v>
      </c>
      <c r="D39" s="62">
        <v>37</v>
      </c>
      <c r="E39" s="54">
        <f t="shared" si="1"/>
        <v>230076</v>
      </c>
      <c r="F39" s="22">
        <f t="shared" si="2"/>
        <v>635735</v>
      </c>
      <c r="G39" s="22">
        <f t="shared" si="3"/>
        <v>52934965776</v>
      </c>
      <c r="H39" s="35">
        <f t="shared" si="4"/>
        <v>862707.99394442816</v>
      </c>
      <c r="I39" s="35">
        <f t="shared" si="5"/>
        <v>13676.467895880589</v>
      </c>
      <c r="J39" s="35">
        <f t="shared" si="6"/>
        <v>1.0614348420282949</v>
      </c>
      <c r="K39" s="21">
        <f t="shared" si="7"/>
        <v>931749.99510836822</v>
      </c>
      <c r="L39" s="22">
        <f t="shared" si="8"/>
        <v>-65938.995108368224</v>
      </c>
      <c r="M39" s="22">
        <f t="shared" si="9"/>
        <v>4347951075.9014082</v>
      </c>
      <c r="O39" s="73">
        <v>51</v>
      </c>
      <c r="P39" s="73">
        <v>12</v>
      </c>
      <c r="Q39" s="73">
        <f t="shared" si="10"/>
        <v>28</v>
      </c>
    </row>
    <row r="40" spans="1:17" ht="15.75" x14ac:dyDescent="0.25">
      <c r="A40" s="15">
        <v>2023</v>
      </c>
      <c r="B40" s="2" t="s">
        <v>9</v>
      </c>
      <c r="C40" s="2">
        <v>953714</v>
      </c>
      <c r="D40" s="62">
        <v>38</v>
      </c>
      <c r="E40" s="54">
        <f t="shared" si="1"/>
        <v>354920</v>
      </c>
      <c r="F40" s="22">
        <f t="shared" si="2"/>
        <v>598794</v>
      </c>
      <c r="G40" s="22">
        <f t="shared" si="3"/>
        <v>125968206400</v>
      </c>
      <c r="H40" s="35">
        <f t="shared" si="4"/>
        <v>830259.89760283194</v>
      </c>
      <c r="I40" s="35">
        <f t="shared" si="5"/>
        <v>4451.5550483852276</v>
      </c>
      <c r="J40" s="35">
        <f t="shared" si="6"/>
        <v>1.1600182221402013</v>
      </c>
      <c r="K40" s="21">
        <f t="shared" si="7"/>
        <v>951948.57842786179</v>
      </c>
      <c r="L40" s="22">
        <f t="shared" si="8"/>
        <v>1765.4215721382061</v>
      </c>
      <c r="M40" s="22">
        <f t="shared" si="9"/>
        <v>3116713.3273709351</v>
      </c>
      <c r="O40" s="73">
        <v>52</v>
      </c>
      <c r="P40" s="73">
        <v>13</v>
      </c>
      <c r="Q40" s="73">
        <f t="shared" si="10"/>
        <v>28</v>
      </c>
    </row>
    <row r="41" spans="1:17" ht="16.5" thickBot="1" x14ac:dyDescent="0.3">
      <c r="A41" s="16">
        <v>2023</v>
      </c>
      <c r="B41" s="17" t="s">
        <v>10</v>
      </c>
      <c r="C41" s="43">
        <v>1062791</v>
      </c>
      <c r="D41" s="63">
        <v>39</v>
      </c>
      <c r="E41" s="60">
        <f t="shared" si="1"/>
        <v>483883</v>
      </c>
      <c r="F41" s="44">
        <f t="shared" si="2"/>
        <v>578908</v>
      </c>
      <c r="G41" s="44">
        <f t="shared" si="3"/>
        <v>234142757689</v>
      </c>
      <c r="H41" s="45">
        <f t="shared" si="4"/>
        <v>932064.70902119344</v>
      </c>
      <c r="I41" s="45">
        <f t="shared" si="5"/>
        <v>23922.20632238048</v>
      </c>
      <c r="J41" s="45">
        <f t="shared" si="6"/>
        <v>1.1199426768112961</v>
      </c>
      <c r="K41" s="46">
        <f>(H40+I40)*J28</f>
        <v>972331.79119627352</v>
      </c>
      <c r="L41" s="44">
        <f t="shared" si="8"/>
        <v>90459.208803726477</v>
      </c>
      <c r="M41" s="44">
        <f t="shared" si="9"/>
        <v>8182868457.3961859</v>
      </c>
    </row>
    <row r="42" spans="1:17" ht="15.75" x14ac:dyDescent="0.25">
      <c r="A42" s="55">
        <v>2023</v>
      </c>
      <c r="B42" s="56" t="s">
        <v>11</v>
      </c>
      <c r="C42" s="57">
        <v>1121189</v>
      </c>
      <c r="D42" s="64">
        <v>40</v>
      </c>
      <c r="E42" s="53">
        <f>C30</f>
        <v>645121</v>
      </c>
      <c r="F42" s="41">
        <f>E42-C42</f>
        <v>-476068</v>
      </c>
      <c r="G42" s="41">
        <f>F42^2</f>
        <v>226640740624</v>
      </c>
      <c r="H42" s="68"/>
      <c r="I42" s="68"/>
      <c r="J42" s="68"/>
      <c r="K42" s="42">
        <f>(H41+I41)*J29</f>
        <v>1062328.6054002142</v>
      </c>
      <c r="L42" s="41">
        <f>K42-C42</f>
        <v>-58860.394599785795</v>
      </c>
      <c r="M42" s="41">
        <f>L42^2</f>
        <v>3464546052.442493</v>
      </c>
    </row>
    <row r="43" spans="1:17" ht="15.75" x14ac:dyDescent="0.25">
      <c r="A43" s="36">
        <v>2023</v>
      </c>
      <c r="B43" s="58" t="s">
        <v>12</v>
      </c>
      <c r="C43" s="40">
        <v>1132638</v>
      </c>
      <c r="D43" s="65">
        <v>41</v>
      </c>
      <c r="E43" s="54">
        <f t="shared" si="1"/>
        <v>670509</v>
      </c>
      <c r="F43" s="41">
        <f t="shared" ref="F43:F50" si="11">E43-C43</f>
        <v>-462129</v>
      </c>
      <c r="G43" s="41">
        <f t="shared" ref="G43:G50" si="12">F43^2</f>
        <v>213563212641</v>
      </c>
      <c r="H43" s="69"/>
      <c r="I43" s="69"/>
      <c r="J43" s="69"/>
      <c r="K43" s="21">
        <f t="shared" ref="K43:K50" si="13">($H$41+P29*$I$41)*$J$30</f>
        <v>1076876.1103530002</v>
      </c>
      <c r="L43" s="41">
        <f t="shared" ref="L43:L50" si="14">K43-C43</f>
        <v>-55761.889646999771</v>
      </c>
      <c r="M43" s="41">
        <f t="shared" ref="M43:M50" si="15">L43^2</f>
        <v>3109388337.0041804</v>
      </c>
    </row>
    <row r="44" spans="1:17" ht="15.75" x14ac:dyDescent="0.25">
      <c r="A44" s="36">
        <v>2023</v>
      </c>
      <c r="B44" s="58" t="s">
        <v>13</v>
      </c>
      <c r="C44" s="40">
        <v>1070245</v>
      </c>
      <c r="D44" s="65">
        <v>42</v>
      </c>
      <c r="E44" s="54">
        <f t="shared" si="1"/>
        <v>700606</v>
      </c>
      <c r="F44" s="41">
        <f t="shared" si="11"/>
        <v>-369639</v>
      </c>
      <c r="G44" s="41">
        <f t="shared" si="12"/>
        <v>136632990321</v>
      </c>
      <c r="H44" s="69"/>
      <c r="I44" s="69"/>
      <c r="J44" s="69"/>
      <c r="K44" s="21">
        <f t="shared" si="13"/>
        <v>1103165.5405929293</v>
      </c>
      <c r="L44" s="41">
        <f t="shared" si="14"/>
        <v>32920.540592929348</v>
      </c>
      <c r="M44" s="41">
        <f t="shared" si="15"/>
        <v>1083761992.9307091</v>
      </c>
    </row>
    <row r="45" spans="1:17" ht="15.75" x14ac:dyDescent="0.25">
      <c r="A45" s="36">
        <v>2023</v>
      </c>
      <c r="B45" s="58" t="s">
        <v>14</v>
      </c>
      <c r="C45" s="40">
        <v>978519</v>
      </c>
      <c r="D45" s="65">
        <v>43</v>
      </c>
      <c r="E45" s="54">
        <f t="shared" si="1"/>
        <v>734228</v>
      </c>
      <c r="F45" s="41">
        <f t="shared" si="11"/>
        <v>-244291</v>
      </c>
      <c r="G45" s="41">
        <f t="shared" si="12"/>
        <v>59678092681</v>
      </c>
      <c r="H45" s="69"/>
      <c r="I45" s="69"/>
      <c r="J45" s="69"/>
      <c r="K45" s="21">
        <f t="shared" si="13"/>
        <v>1129454.970832858</v>
      </c>
      <c r="L45" s="41">
        <f t="shared" si="14"/>
        <v>150935.970832858</v>
      </c>
      <c r="M45" s="41">
        <f t="shared" si="15"/>
        <v>22781667291.257362</v>
      </c>
    </row>
    <row r="46" spans="1:17" ht="15.75" x14ac:dyDescent="0.25">
      <c r="A46" s="36">
        <v>2023</v>
      </c>
      <c r="B46" s="58" t="s">
        <v>15</v>
      </c>
      <c r="C46" s="40">
        <v>931227</v>
      </c>
      <c r="D46" s="65">
        <v>44</v>
      </c>
      <c r="E46" s="54">
        <f t="shared" si="1"/>
        <v>704783</v>
      </c>
      <c r="F46" s="41">
        <f t="shared" si="11"/>
        <v>-226444</v>
      </c>
      <c r="G46" s="41">
        <f t="shared" si="12"/>
        <v>51276885136</v>
      </c>
      <c r="H46" s="69"/>
      <c r="I46" s="69"/>
      <c r="J46" s="69"/>
      <c r="K46" s="21">
        <f t="shared" si="13"/>
        <v>1155744.4010727869</v>
      </c>
      <c r="L46" s="41">
        <f t="shared" si="14"/>
        <v>224517.40107278689</v>
      </c>
      <c r="M46" s="41">
        <f t="shared" si="15"/>
        <v>50408063384.478645</v>
      </c>
    </row>
    <row r="47" spans="1:17" ht="15.75" x14ac:dyDescent="0.25">
      <c r="A47" s="36">
        <v>2023</v>
      </c>
      <c r="B47" s="58" t="s">
        <v>16</v>
      </c>
      <c r="C47" s="58">
        <v>1144542</v>
      </c>
      <c r="D47" s="65">
        <v>45</v>
      </c>
      <c r="E47" s="54">
        <f t="shared" si="1"/>
        <v>952469</v>
      </c>
      <c r="F47" s="41">
        <f t="shared" si="11"/>
        <v>-192073</v>
      </c>
      <c r="G47" s="41">
        <f t="shared" si="12"/>
        <v>36892037329</v>
      </c>
      <c r="H47" s="69"/>
      <c r="I47" s="69"/>
      <c r="J47" s="69"/>
      <c r="K47" s="21">
        <f t="shared" si="13"/>
        <v>1182033.8313127158</v>
      </c>
      <c r="L47" s="41">
        <f t="shared" si="14"/>
        <v>37491.831312715774</v>
      </c>
      <c r="M47" s="41">
        <f t="shared" si="15"/>
        <v>1405637415.1811349</v>
      </c>
    </row>
    <row r="48" spans="1:17" ht="15.75" x14ac:dyDescent="0.25">
      <c r="A48" s="36">
        <v>2024</v>
      </c>
      <c r="B48" s="58" t="s">
        <v>4</v>
      </c>
      <c r="C48" s="58">
        <v>927746</v>
      </c>
      <c r="D48" s="65">
        <v>46</v>
      </c>
      <c r="E48" s="54">
        <f t="shared" si="1"/>
        <v>798469</v>
      </c>
      <c r="F48" s="41">
        <f t="shared" si="11"/>
        <v>-129277</v>
      </c>
      <c r="G48" s="41">
        <f t="shared" si="12"/>
        <v>16712542729</v>
      </c>
      <c r="H48" s="69"/>
      <c r="I48" s="69"/>
      <c r="J48" s="69"/>
      <c r="K48" s="21">
        <f t="shared" si="13"/>
        <v>1208323.2615526444</v>
      </c>
      <c r="L48" s="41">
        <f t="shared" si="14"/>
        <v>280577.26155264443</v>
      </c>
      <c r="M48" s="41">
        <f>L48^2</f>
        <v>78723599700.381042</v>
      </c>
    </row>
    <row r="49" spans="1:13" ht="15.75" x14ac:dyDescent="0.25">
      <c r="A49" s="36">
        <v>2024</v>
      </c>
      <c r="B49" s="58" t="s">
        <v>6</v>
      </c>
      <c r="C49" s="58">
        <v>1062149</v>
      </c>
      <c r="D49" s="65">
        <v>47</v>
      </c>
      <c r="E49" s="54">
        <f t="shared" si="1"/>
        <v>749436</v>
      </c>
      <c r="F49" s="41">
        <f t="shared" si="11"/>
        <v>-312713</v>
      </c>
      <c r="G49" s="41">
        <f t="shared" si="12"/>
        <v>97789420369</v>
      </c>
      <c r="H49" s="69"/>
      <c r="I49" s="69"/>
      <c r="J49" s="69"/>
      <c r="K49" s="21">
        <f t="shared" si="13"/>
        <v>1234612.6917925735</v>
      </c>
      <c r="L49" s="41">
        <f t="shared" si="14"/>
        <v>172463.69179257355</v>
      </c>
      <c r="M49" s="41">
        <f t="shared" si="15"/>
        <v>29743724986.723801</v>
      </c>
    </row>
    <row r="50" spans="1:13" ht="16.5" thickBot="1" x14ac:dyDescent="0.3">
      <c r="A50" s="37">
        <v>2024</v>
      </c>
      <c r="B50" s="38" t="s">
        <v>7</v>
      </c>
      <c r="C50" s="38">
        <v>1041861</v>
      </c>
      <c r="D50" s="66">
        <v>48</v>
      </c>
      <c r="E50" s="54">
        <f t="shared" si="1"/>
        <v>869244</v>
      </c>
      <c r="F50" s="41">
        <f t="shared" si="11"/>
        <v>-172617</v>
      </c>
      <c r="G50" s="41">
        <f t="shared" si="12"/>
        <v>29796628689</v>
      </c>
      <c r="H50" s="69"/>
      <c r="I50" s="69"/>
      <c r="J50" s="69"/>
      <c r="K50" s="21">
        <f t="shared" si="13"/>
        <v>1260902.1220325022</v>
      </c>
      <c r="L50" s="41">
        <f t="shared" si="14"/>
        <v>219041.1220325022</v>
      </c>
      <c r="M50" s="41">
        <f t="shared" si="15"/>
        <v>47979013141.257523</v>
      </c>
    </row>
    <row r="51" spans="1:13" ht="15.75" x14ac:dyDescent="0.25">
      <c r="A51" s="2"/>
      <c r="B51" s="2"/>
      <c r="C51" s="2"/>
      <c r="K51" s="21">
        <f t="shared" ref="K51:K54" si="16">($H$41+P37*$I$41)*$J$30</f>
        <v>1287191.5522724311</v>
      </c>
    </row>
    <row r="52" spans="1:13" ht="15.75" x14ac:dyDescent="0.25">
      <c r="B52" s="48" t="s">
        <v>56</v>
      </c>
      <c r="G52" s="72" cm="1">
        <f t="array" ref="G52">AVERAGE(F15:F41/C15:C41)*100</f>
        <v>36.697927892187984</v>
      </c>
      <c r="K52" s="21">
        <f t="shared" si="16"/>
        <v>1313480.9825123597</v>
      </c>
      <c r="M52" s="72" cm="1">
        <f t="array" ref="M52">AVERAGE(L16:L41/C16:C41)*100</f>
        <v>10.465833271535303</v>
      </c>
    </row>
    <row r="53" spans="1:13" ht="15.75" x14ac:dyDescent="0.25">
      <c r="B53" s="48" t="s">
        <v>49</v>
      </c>
      <c r="G53" s="22">
        <f>AVERAGE(G15:G41)</f>
        <v>33152811823.666668</v>
      </c>
      <c r="K53" s="21">
        <f t="shared" si="16"/>
        <v>1339770.4127522886</v>
      </c>
      <c r="M53" s="50">
        <f>AVERAGE(M16:M41)</f>
        <v>7169086981.1658106</v>
      </c>
    </row>
    <row r="54" spans="1:13" ht="15.75" x14ac:dyDescent="0.25">
      <c r="B54" s="48" t="s">
        <v>50</v>
      </c>
      <c r="G54" s="21">
        <f>SQRT(G53)</f>
        <v>182079.13615696519</v>
      </c>
      <c r="K54" s="21">
        <f t="shared" si="16"/>
        <v>1366059.8429922177</v>
      </c>
      <c r="M54" s="51">
        <f>SQRT(M53)</f>
        <v>84670.461089838238</v>
      </c>
    </row>
    <row r="55" spans="1:13" ht="15.75" x14ac:dyDescent="0.25">
      <c r="B55" s="2" t="s">
        <v>54</v>
      </c>
      <c r="G55" cm="1">
        <f t="array" ref="G55">AVERAGE(ABS(F15:F41/C15:C41))</f>
        <v>0.49061561601461928</v>
      </c>
      <c r="H55" s="70">
        <v>0.49059999999999998</v>
      </c>
      <c r="K55" s="21"/>
      <c r="M55" cm="1">
        <f t="array" ref="M55">AVERAGE(ABS(L16:L41/C16:C41))</f>
        <v>0.18590286707299072</v>
      </c>
    </row>
    <row r="57" spans="1:13" x14ac:dyDescent="0.25">
      <c r="B57" t="s">
        <v>24</v>
      </c>
      <c r="C57">
        <v>0.8</v>
      </c>
    </row>
    <row r="58" spans="1:13" x14ac:dyDescent="0.25">
      <c r="B58" t="s">
        <v>25</v>
      </c>
      <c r="C58">
        <v>0.2</v>
      </c>
    </row>
    <row r="59" spans="1:13" x14ac:dyDescent="0.25">
      <c r="B59" t="s">
        <v>45</v>
      </c>
      <c r="C59">
        <v>0.3</v>
      </c>
    </row>
    <row r="61" spans="1:13" x14ac:dyDescent="0.25">
      <c r="A61" s="47"/>
      <c r="B61" s="47"/>
      <c r="C61" s="47"/>
      <c r="D61" s="47"/>
    </row>
    <row r="62" spans="1:13" ht="15.75" x14ac:dyDescent="0.25">
      <c r="A62" s="15"/>
      <c r="B62" s="2"/>
      <c r="C62" s="4"/>
      <c r="E62" s="1"/>
      <c r="F62" s="1"/>
    </row>
    <row r="63" spans="1:13" ht="15.75" x14ac:dyDescent="0.25">
      <c r="A63" s="15"/>
      <c r="B63" s="71" t="s">
        <v>55</v>
      </c>
      <c r="C63" s="4"/>
      <c r="E63" s="1"/>
      <c r="F63" s="1"/>
      <c r="G63" cm="1">
        <f t="array" ref="G63">AVERAGE(F42:F50/C42:C50)*100</f>
        <v>-27.089763957171876</v>
      </c>
      <c r="M63" cm="1">
        <f t="array" ref="M63">AVERAGE(L42:L50/C42:C50)*100</f>
        <v>11.468625659989101</v>
      </c>
    </row>
    <row r="64" spans="1:13" ht="15.75" x14ac:dyDescent="0.25">
      <c r="A64" s="15"/>
      <c r="B64" s="49" t="s">
        <v>51</v>
      </c>
      <c r="C64" s="4"/>
      <c r="E64" s="1"/>
      <c r="F64" s="1"/>
      <c r="G64" s="22">
        <f>AVERAGE(G42:G50)</f>
        <v>96553616724.333328</v>
      </c>
      <c r="M64" s="52">
        <f>AVERAGE(M42:M50)</f>
        <v>26522155811.295208</v>
      </c>
    </row>
    <row r="65" spans="1:14" ht="15.75" x14ac:dyDescent="0.25">
      <c r="A65" s="15"/>
      <c r="B65" s="67" t="s">
        <v>52</v>
      </c>
      <c r="C65" s="4"/>
      <c r="E65" s="1"/>
      <c r="F65" s="1"/>
      <c r="G65" s="21">
        <f>SQRT(G64)</f>
        <v>310730.77852754359</v>
      </c>
      <c r="M65" s="49">
        <f>SQRT(M64)</f>
        <v>162856.2427765519</v>
      </c>
    </row>
    <row r="66" spans="1:14" ht="15.75" x14ac:dyDescent="0.25">
      <c r="A66" s="2"/>
      <c r="B66" s="2" t="s">
        <v>53</v>
      </c>
      <c r="C66" s="4"/>
      <c r="E66" s="1"/>
      <c r="F66" s="1"/>
      <c r="G66" cm="1">
        <f t="array" ref="G66">AVERAGE(ABS(F42:F50/C42:C50))</f>
        <v>0.27089763957171875</v>
      </c>
      <c r="H66" s="70">
        <v>0.27079999999999999</v>
      </c>
      <c r="M66" cm="1">
        <f t="array" ref="M66">AVERAGE(ABS(L42:L50/C42:C50))</f>
        <v>0.13729293745151966</v>
      </c>
      <c r="N66" s="70">
        <v>0.13719999999999999</v>
      </c>
    </row>
    <row r="67" spans="1:14" ht="15.75" x14ac:dyDescent="0.25">
      <c r="A67" s="2"/>
      <c r="B67" s="2"/>
      <c r="C67" s="2"/>
      <c r="D67" s="2"/>
      <c r="E67" s="1"/>
      <c r="F67" s="1"/>
    </row>
    <row r="68" spans="1:14" ht="15.75" x14ac:dyDescent="0.25">
      <c r="A68" s="2"/>
      <c r="B68" s="2"/>
      <c r="C68" s="2"/>
      <c r="E68" s="1"/>
      <c r="F68" s="1"/>
    </row>
    <row r="69" spans="1:14" ht="15.75" x14ac:dyDescent="0.25">
      <c r="A69" s="2"/>
      <c r="B69" s="2"/>
      <c r="C69" s="2"/>
      <c r="E69" s="1"/>
      <c r="F69" s="1"/>
    </row>
    <row r="70" spans="1:14" ht="15.75" x14ac:dyDescent="0.25">
      <c r="A70" s="2"/>
      <c r="B70" s="2"/>
      <c r="C70" s="2"/>
      <c r="E70" s="1"/>
      <c r="F70" s="1"/>
    </row>
    <row r="73" spans="1:14" x14ac:dyDescent="0.25">
      <c r="F73" s="1"/>
    </row>
  </sheetData>
  <mergeCells count="6">
    <mergeCell ref="E1:G1"/>
    <mergeCell ref="H1:M1"/>
    <mergeCell ref="A1:A2"/>
    <mergeCell ref="B1:B2"/>
    <mergeCell ref="C1:C2"/>
    <mergeCell ref="D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 May 2024</vt:lpstr>
      <vt:lpstr>Trend Data Only</vt:lpstr>
      <vt:lpstr>Seasonal</vt:lpstr>
      <vt:lpstr>Seasonal - Train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Reyza Rahmatsyah</dc:creator>
  <cp:keywords/>
  <dc:description/>
  <cp:lastModifiedBy>Reyza Rahmatsyah</cp:lastModifiedBy>
  <cp:revision/>
  <dcterms:created xsi:type="dcterms:W3CDTF">2015-06-05T18:17:20Z</dcterms:created>
  <dcterms:modified xsi:type="dcterms:W3CDTF">2024-06-30T07:46:53Z</dcterms:modified>
  <cp:category/>
  <cp:contentStatus/>
</cp:coreProperties>
</file>