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a13b15e939eee1/Documents/School/06_SDSU_Grad_School_Docs/CodeRepository/Coding_Examples/Excel/"/>
    </mc:Choice>
  </mc:AlternateContent>
  <xr:revisionPtr revIDLastSave="3" documentId="8_{B4615047-30CA-4136-9326-8C782BADA542}" xr6:coauthVersionLast="47" xr6:coauthVersionMax="47" xr10:uidLastSave="{FCCBD561-BFFF-45DF-9DD9-C22BFD0C3FE6}"/>
  <bookViews>
    <workbookView xWindow="28680" yWindow="-120" windowWidth="29040" windowHeight="15720" xr2:uid="{4410D846-DB91-4002-B34E-6590421983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4" i="1" l="1"/>
  <c r="R35" i="1"/>
  <c r="R36" i="1"/>
  <c r="R37" i="1"/>
  <c r="R38" i="1"/>
  <c r="R29" i="1"/>
  <c r="R30" i="1"/>
  <c r="R31" i="1"/>
  <c r="R32" i="1"/>
  <c r="R28" i="1"/>
  <c r="Q13" i="1"/>
  <c r="S13" i="1" s="1"/>
  <c r="R14" i="1" s="1"/>
  <c r="P24" i="1" s="1"/>
  <c r="S31" i="1" l="1"/>
  <c r="T31" i="1" s="1"/>
  <c r="U31" i="1" s="1"/>
  <c r="S30" i="1"/>
  <c r="T30" i="1" s="1"/>
  <c r="U30" i="1" s="1"/>
  <c r="S29" i="1"/>
  <c r="T29" i="1" s="1"/>
  <c r="V29" i="1" s="1"/>
  <c r="S38" i="1"/>
  <c r="T38" i="1" s="1"/>
  <c r="U38" i="1" s="1"/>
  <c r="S36" i="1"/>
  <c r="T36" i="1" s="1"/>
  <c r="V36" i="1" s="1"/>
  <c r="S35" i="1"/>
  <c r="T35" i="1" s="1"/>
  <c r="V35" i="1" s="1"/>
  <c r="V30" i="1"/>
  <c r="U29" i="1"/>
  <c r="S34" i="1"/>
  <c r="T34" i="1" s="1"/>
  <c r="U34" i="1" s="1"/>
  <c r="S28" i="1"/>
  <c r="T28" i="1" s="1"/>
  <c r="S32" i="1"/>
  <c r="T32" i="1" s="1"/>
  <c r="S37" i="1"/>
  <c r="T37" i="1" s="1"/>
  <c r="C7" i="1"/>
  <c r="C5" i="1"/>
  <c r="F26" i="1"/>
  <c r="U35" i="1" l="1"/>
  <c r="V31" i="1"/>
  <c r="U36" i="1"/>
  <c r="V38" i="1"/>
  <c r="V34" i="1"/>
  <c r="U37" i="1"/>
  <c r="V37" i="1"/>
  <c r="V28" i="1"/>
  <c r="U28" i="1"/>
  <c r="U32" i="1"/>
  <c r="V32" i="1"/>
  <c r="G13" i="1"/>
  <c r="H13" i="1" s="1"/>
  <c r="I13" i="1" s="1"/>
  <c r="G22" i="1"/>
  <c r="H22" i="1" s="1"/>
  <c r="I22" i="1" s="1"/>
  <c r="G23" i="1"/>
  <c r="H23" i="1" s="1"/>
  <c r="I23" i="1" s="1"/>
  <c r="G24" i="1"/>
  <c r="H24" i="1" s="1"/>
  <c r="I24" i="1" s="1"/>
  <c r="G19" i="1"/>
  <c r="H19" i="1" s="1"/>
  <c r="I19" i="1" s="1"/>
  <c r="G25" i="1"/>
  <c r="H25" i="1" s="1"/>
  <c r="I25" i="1" s="1"/>
  <c r="G21" i="1"/>
  <c r="H21" i="1" s="1"/>
  <c r="I21" i="1" s="1"/>
  <c r="G20" i="1"/>
  <c r="H20" i="1" s="1"/>
  <c r="I20" i="1" s="1"/>
  <c r="C9" i="1"/>
  <c r="C6" i="1"/>
  <c r="C8" i="1" s="1"/>
  <c r="G12" i="1"/>
  <c r="H12" i="1" s="1"/>
  <c r="I12" i="1" s="1"/>
  <c r="G11" i="1"/>
  <c r="H11" i="1" s="1"/>
  <c r="I11" i="1" s="1"/>
  <c r="G10" i="1"/>
  <c r="H10" i="1" s="1"/>
  <c r="I10" i="1" s="1"/>
  <c r="G18" i="1"/>
  <c r="H18" i="1" s="1"/>
  <c r="I18" i="1" s="1"/>
  <c r="G17" i="1"/>
  <c r="H17" i="1" s="1"/>
  <c r="I17" i="1" s="1"/>
  <c r="G9" i="1"/>
  <c r="H9" i="1" s="1"/>
  <c r="I9" i="1" s="1"/>
  <c r="G16" i="1"/>
  <c r="H16" i="1" s="1"/>
  <c r="I16" i="1" s="1"/>
  <c r="G15" i="1"/>
  <c r="H15" i="1" s="1"/>
  <c r="I15" i="1" s="1"/>
  <c r="G14" i="1"/>
  <c r="H14" i="1" s="1"/>
  <c r="I14" i="1" s="1"/>
  <c r="I26" i="1" l="1"/>
  <c r="J26" i="1" s="1"/>
  <c r="J27" i="1" s="1"/>
  <c r="J28" i="1" l="1"/>
  <c r="F4" i="1" l="1"/>
  <c r="F5" i="1" s="1"/>
  <c r="H4" i="1"/>
  <c r="H5" i="1" s="1"/>
</calcChain>
</file>

<file path=xl/sharedStrings.xml><?xml version="1.0" encoding="utf-8"?>
<sst xmlns="http://schemas.openxmlformats.org/spreadsheetml/2006/main" count="57" uniqueCount="54">
  <si>
    <t>c=</t>
  </si>
  <si>
    <t>s=</t>
  </si>
  <si>
    <t>n=</t>
  </si>
  <si>
    <t xml:space="preserve">L int: </t>
  </si>
  <si>
    <t xml:space="preserve">R int: </t>
  </si>
  <si>
    <t>d.f.=</t>
  </si>
  <si>
    <t>Left</t>
  </si>
  <si>
    <t>var</t>
  </si>
  <si>
    <t>x</t>
  </si>
  <si>
    <t>x_bar</t>
  </si>
  <si>
    <t>x-x_bar</t>
  </si>
  <si>
    <t>(x-xbar)^2</t>
  </si>
  <si>
    <t>s^2=</t>
  </si>
  <si>
    <t xml:space="preserve"> </t>
  </si>
  <si>
    <t>stddev</t>
  </si>
  <si>
    <t>Chi^2 R</t>
  </si>
  <si>
    <t>Chi^2 L</t>
  </si>
  <si>
    <t>Mean=</t>
  </si>
  <si>
    <t>sigma</t>
  </si>
  <si>
    <t>sigma^2</t>
  </si>
  <si>
    <t>Right</t>
  </si>
  <si>
    <t>Initial Input</t>
  </si>
  <si>
    <t>(either calc or input)</t>
  </si>
  <si>
    <t xml:space="preserve"> =(1-C2)/2</t>
  </si>
  <si>
    <t xml:space="preserve"> =C5+C2</t>
  </si>
  <si>
    <t xml:space="preserve"> =CHISQ.INV(C6,C7)</t>
  </si>
  <si>
    <t xml:space="preserve"> =CHISQ.INV(C5,C7)</t>
  </si>
  <si>
    <t xml:space="preserve">Confidence Percent: </t>
  </si>
  <si>
    <t>Lower</t>
  </si>
  <si>
    <t xml:space="preserve">Lower: </t>
  </si>
  <si>
    <t>Upper:</t>
  </si>
  <si>
    <t>z_c=</t>
  </si>
  <si>
    <t>Remember these are the confidence</t>
  </si>
  <si>
    <t>intervals for stddev, and var!!!!</t>
  </si>
  <si>
    <t>do not do s +/- E</t>
  </si>
  <si>
    <t>E doesn't exist for std dev confidence</t>
  </si>
  <si>
    <t>intervals!</t>
  </si>
  <si>
    <t>CONFIDENCE INTERVALS</t>
  </si>
  <si>
    <t xml:space="preserve"> =C4-1 (or input)</t>
  </si>
  <si>
    <t>p hat=</t>
  </si>
  <si>
    <t>x/n</t>
  </si>
  <si>
    <t>E=</t>
  </si>
  <si>
    <t>qhat=</t>
  </si>
  <si>
    <t>lower</t>
  </si>
  <si>
    <t>upper</t>
  </si>
  <si>
    <t>A</t>
  </si>
  <si>
    <t>B</t>
  </si>
  <si>
    <t>C</t>
  </si>
  <si>
    <t>D</t>
  </si>
  <si>
    <t>E</t>
  </si>
  <si>
    <t>phat</t>
  </si>
  <si>
    <t>qhat</t>
  </si>
  <si>
    <t>z_c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</si>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</sst>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Fill="1" applyBorder="1"/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2" fontId="0" fillId="0" borderId="1" xfId="0" applyNumberFormat="1" applyBorder="1"/>
    <xf numFmtId="0" fontId="0" fillId="3" borderId="0" xfId="0" applyFill="1"/>
    <xf numFmtId="0" fontId="0" fillId="0" borderId="0" xfId="0" applyAlignment="1">
      <alignment horizontal="right"/>
    </xf>
    <xf numFmtId="164" fontId="0" fillId="0" borderId="1" xfId="0" applyNumberFormat="1" applyBorder="1"/>
    <xf numFmtId="0" fontId="0" fillId="4" borderId="1" xfId="0" applyFill="1" applyBorder="1"/>
    <xf numFmtId="0" fontId="0" fillId="5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85725</xdr:colOff>
      <xdr:row>7</xdr:row>
      <xdr:rowOff>90487</xdr:rowOff>
    </xdr:from>
    <xdr:ext cx="1195712" cy="43223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11C219C-F888-4831-82DF-F4FC7A1210C0}"/>
                </a:ext>
              </a:extLst>
            </xdr:cNvPr>
            <xdr:cNvSpPr txBox="1"/>
          </xdr:nvSpPr>
          <xdr:spPr>
            <a:xfrm>
              <a:off x="6372225" y="1423987"/>
              <a:ext cx="1195712" cy="43223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1400" b="0" i="0">
                            <a:latin typeface="Cambria Math" panose="02040503050406030204" pitchFamily="18" charset="0"/>
                          </a:rPr>
                          <m:t>Σ</m:t>
                        </m:r>
                        <m:sSup>
                          <m:sSup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11C219C-F888-4831-82DF-F4FC7A1210C0}"/>
                </a:ext>
              </a:extLst>
            </xdr:cNvPr>
            <xdr:cNvSpPr txBox="1"/>
          </xdr:nvSpPr>
          <xdr:spPr>
            <a:xfrm>
              <a:off x="6372225" y="1423987"/>
              <a:ext cx="1195712" cy="43223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𝑠^2=(Σ(𝑥−𝑥 ̅ )^2)/(𝑛−1)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</xdr:col>
      <xdr:colOff>76200</xdr:colOff>
      <xdr:row>9</xdr:row>
      <xdr:rowOff>166687</xdr:rowOff>
    </xdr:from>
    <xdr:ext cx="2190664" cy="4949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59A4EC9-A8C9-46D7-AC7B-BE59E63110DE}"/>
                </a:ext>
              </a:extLst>
            </xdr:cNvPr>
            <xdr:cNvSpPr txBox="1"/>
          </xdr:nvSpPr>
          <xdr:spPr>
            <a:xfrm>
              <a:off x="685800" y="1881187"/>
              <a:ext cx="2190664" cy="49494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−2</m:t>
                            </m:r>
                          </m:e>
                        </m:d>
                        <m:sSup>
                          <m:sSup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  <m:sup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bSup>
                          <m:sSubSup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 panose="02040503050406030204" pitchFamily="18" charset="0"/>
                              </a:rPr>
                              <m:t>Χ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sub>
                          <m:sup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n-US" sz="1400" b="0" i="1">
                        <a:latin typeface="Cambria Math" panose="02040503050406030204" pitchFamily="18" charset="0"/>
                      </a:rPr>
                      <m:t>&lt;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400" b="0" i="1">
                        <a:latin typeface="Cambria Math" panose="02040503050406030204" pitchFamily="18" charset="0"/>
                      </a:rPr>
                      <m:t>&lt;</m:t>
                    </m:r>
                    <m:f>
                      <m:f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−2</m:t>
                            </m:r>
                          </m:e>
                        </m:d>
                        <m:sSup>
                          <m:sSup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e>
                          <m:sup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bSup>
                          <m:sSubSup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sty m:val="p"/>
                              </m:rPr>
                              <a:rPr lang="en-US" sz="14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Χ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sub>
                          <m:sup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59A4EC9-A8C9-46D7-AC7B-BE59E63110DE}"/>
                </a:ext>
              </a:extLst>
            </xdr:cNvPr>
            <xdr:cNvSpPr txBox="1"/>
          </xdr:nvSpPr>
          <xdr:spPr>
            <a:xfrm>
              <a:off x="685800" y="1881187"/>
              <a:ext cx="2190664" cy="49494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((𝑛−2) 𝑠^2)/(Χ_𝑅^2 )&lt;𝜎^2&lt;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((𝑛−2) 𝑠^2)/(Χ_𝐿^2 )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0</xdr:col>
      <xdr:colOff>571500</xdr:colOff>
      <xdr:row>13</xdr:row>
      <xdr:rowOff>33337</xdr:rowOff>
    </xdr:from>
    <xdr:ext cx="2375779" cy="6365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9900B1E-B357-4DEE-A0B8-34AD1FEED68D}"/>
                </a:ext>
              </a:extLst>
            </xdr:cNvPr>
            <xdr:cNvSpPr txBox="1"/>
          </xdr:nvSpPr>
          <xdr:spPr>
            <a:xfrm>
              <a:off x="571500" y="2509837"/>
              <a:ext cx="2375779" cy="63652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d>
                              <m:d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−2</m:t>
                                </m:r>
                              </m:e>
                            </m:d>
                            <m:sSup>
                              <m:s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e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Sup>
                              <m:sSub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m:rPr>
                                    <m:sty m:val="p"/>
                                  </m:rPr>
                                  <a:rPr lang="en-US" sz="1400" b="0" i="0">
                                    <a:latin typeface="Cambria Math" panose="02040503050406030204" pitchFamily="18" charset="0"/>
                                  </a:rPr>
                                  <m:t>Χ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sub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den>
                        </m:f>
                      </m:e>
                    </m:rad>
                    <m:r>
                      <a:rPr lang="en-US" sz="1400" b="0" i="1">
                        <a:latin typeface="Cambria Math" panose="02040503050406030204" pitchFamily="18" charset="0"/>
                      </a:rPr>
                      <m:t>&lt;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&lt;</m:t>
                    </m:r>
                    <m:rad>
                      <m:radPr>
                        <m:degHide m:val="on"/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d>
                              <m:d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−2</m:t>
                                </m:r>
                              </m:e>
                            </m:d>
                            <m:sSup>
                              <m:sSup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e>
                              <m:sup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Sup>
                              <m:sSubSup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m:rPr>
                                    <m:sty m:val="p"/>
                                  </m:rPr>
                                  <a:rPr lang="en-US" sz="14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Χ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</m:t>
                                </m:r>
                              </m:sub>
                              <m:sup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</m:den>
                        </m:f>
                      </m:e>
                    </m:rad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9900B1E-B357-4DEE-A0B8-34AD1FEED68D}"/>
                </a:ext>
              </a:extLst>
            </xdr:cNvPr>
            <xdr:cNvSpPr txBox="1"/>
          </xdr:nvSpPr>
          <xdr:spPr>
            <a:xfrm>
              <a:off x="571500" y="2509837"/>
              <a:ext cx="2375779" cy="63652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√(((𝑛−2) 𝑠^2)/(Χ_𝑅^2 ))&lt;𝜎&lt;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√(((𝑛−2) 𝑠^2)/(Χ_𝐿^2 ))</a:t>
              </a:r>
              <a:endParaRPr lang="en-US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53B55-DC06-4F2B-A2F8-1A29E84FD76C}">
  <dimension ref="B1:V95"/>
  <sheetViews>
    <sheetView tabSelected="1" workbookViewId="0">
      <selection activeCell="K18" sqref="K18"/>
    </sheetView>
  </sheetViews>
  <sheetFormatPr defaultRowHeight="15" x14ac:dyDescent="0.25"/>
  <cols>
    <col min="4" max="4" width="19.7109375" customWidth="1"/>
    <col min="9" max="9" width="10.5703125" customWidth="1"/>
    <col min="11" max="11" width="11.5703125" customWidth="1"/>
    <col min="12" max="12" width="4.85546875" customWidth="1"/>
    <col min="14" max="14" width="11" customWidth="1"/>
    <col min="16" max="16" width="20.28515625" customWidth="1"/>
  </cols>
  <sheetData>
    <row r="1" spans="2:19" x14ac:dyDescent="0.25">
      <c r="L1" s="12"/>
    </row>
    <row r="2" spans="2:19" x14ac:dyDescent="0.25">
      <c r="B2" s="1" t="s">
        <v>0</v>
      </c>
      <c r="C2" s="6">
        <v>0.99</v>
      </c>
      <c r="D2" t="s">
        <v>21</v>
      </c>
      <c r="F2" t="s">
        <v>37</v>
      </c>
      <c r="L2" s="12"/>
    </row>
    <row r="3" spans="2:19" x14ac:dyDescent="0.25">
      <c r="B3" s="1" t="s">
        <v>1</v>
      </c>
      <c r="C3" s="11">
        <v>3.42</v>
      </c>
      <c r="D3" t="s">
        <v>22</v>
      </c>
      <c r="F3" s="1" t="s">
        <v>6</v>
      </c>
      <c r="H3" s="1" t="s">
        <v>20</v>
      </c>
      <c r="L3" s="12"/>
    </row>
    <row r="4" spans="2:19" x14ac:dyDescent="0.25">
      <c r="B4" s="1" t="s">
        <v>2</v>
      </c>
      <c r="C4" s="6">
        <v>14</v>
      </c>
      <c r="D4" t="s">
        <v>21</v>
      </c>
      <c r="E4" s="1" t="s">
        <v>7</v>
      </c>
      <c r="F4" s="10">
        <f>(C7*(C3^2))/C8</f>
        <v>5.0991246242954515</v>
      </c>
      <c r="G4" s="7" t="s">
        <v>19</v>
      </c>
      <c r="H4" s="10">
        <f>(C7*(C3^2))/C9</f>
        <v>42.651255296248898</v>
      </c>
      <c r="L4" s="12"/>
    </row>
    <row r="5" spans="2:19" x14ac:dyDescent="0.25">
      <c r="B5" s="1" t="s">
        <v>3</v>
      </c>
      <c r="C5" s="1">
        <f>(1-C2)/2</f>
        <v>5.0000000000000044E-3</v>
      </c>
      <c r="D5" t="s">
        <v>23</v>
      </c>
      <c r="E5" s="1" t="s">
        <v>14</v>
      </c>
      <c r="F5" s="10">
        <f>SQRT(F4)</f>
        <v>2.2581241383713722</v>
      </c>
      <c r="G5" s="7" t="s">
        <v>18</v>
      </c>
      <c r="H5" s="10">
        <f t="shared" ref="H5" si="0">SQRT(H4)</f>
        <v>6.5307928535706061</v>
      </c>
      <c r="L5" s="12"/>
    </row>
    <row r="6" spans="2:19" x14ac:dyDescent="0.25">
      <c r="B6" s="1" t="s">
        <v>4</v>
      </c>
      <c r="C6" s="1">
        <f>C5+C2</f>
        <v>0.995</v>
      </c>
      <c r="D6" t="s">
        <v>24</v>
      </c>
      <c r="L6" s="12"/>
    </row>
    <row r="7" spans="2:19" x14ac:dyDescent="0.25">
      <c r="B7" s="1" t="s">
        <v>5</v>
      </c>
      <c r="C7" s="11">
        <f>C4-1</f>
        <v>13</v>
      </c>
      <c r="D7" t="s">
        <v>38</v>
      </c>
      <c r="L7" s="12"/>
    </row>
    <row r="8" spans="2:19" x14ac:dyDescent="0.25">
      <c r="B8" s="1" t="s">
        <v>15</v>
      </c>
      <c r="C8" s="1">
        <f>_xlfn.CHISQ.INV(C6,C7)</f>
        <v>29.819471223653263</v>
      </c>
      <c r="D8" t="s">
        <v>25</v>
      </c>
      <c r="F8" s="2" t="s">
        <v>8</v>
      </c>
      <c r="G8" s="2" t="s">
        <v>9</v>
      </c>
      <c r="H8" s="2" t="s">
        <v>10</v>
      </c>
      <c r="I8" s="1" t="s">
        <v>11</v>
      </c>
      <c r="L8" s="12"/>
    </row>
    <row r="9" spans="2:19" x14ac:dyDescent="0.25">
      <c r="B9" s="1" t="s">
        <v>16</v>
      </c>
      <c r="C9" s="1">
        <f>_xlfn.CHISQ.INV(C5,C7)</f>
        <v>3.5650345797295393</v>
      </c>
      <c r="D9" t="s">
        <v>26</v>
      </c>
      <c r="E9" s="1">
        <v>1</v>
      </c>
      <c r="F9" s="1">
        <v>1024</v>
      </c>
      <c r="G9" s="1">
        <f t="shared" ref="G9:G25" si="1">$F$26</f>
        <v>292.04771428571433</v>
      </c>
      <c r="H9" s="1">
        <f>F9-G9</f>
        <v>731.95228571428561</v>
      </c>
      <c r="I9" s="1">
        <f>H9^2</f>
        <v>535754.14856236719</v>
      </c>
      <c r="L9" s="12"/>
    </row>
    <row r="10" spans="2:19" x14ac:dyDescent="0.25">
      <c r="E10" s="1">
        <v>2</v>
      </c>
      <c r="F10" s="1">
        <v>1000</v>
      </c>
      <c r="G10" s="1">
        <f t="shared" si="1"/>
        <v>292.04771428571433</v>
      </c>
      <c r="H10" s="1">
        <f t="shared" ref="H10:H18" si="2">F10-G10</f>
        <v>707.95228571428561</v>
      </c>
      <c r="I10" s="1">
        <f t="shared" ref="I10:I18" si="3">H10^2</f>
        <v>501196.43884808151</v>
      </c>
      <c r="L10" s="12"/>
    </row>
    <row r="11" spans="2:19" x14ac:dyDescent="0.25">
      <c r="E11" s="1">
        <v>3</v>
      </c>
      <c r="F11" s="1">
        <v>1008</v>
      </c>
      <c r="G11" s="1">
        <f t="shared" si="1"/>
        <v>292.04771428571433</v>
      </c>
      <c r="H11" s="1">
        <f t="shared" si="2"/>
        <v>715.95228571428561</v>
      </c>
      <c r="I11" s="1">
        <f t="shared" si="3"/>
        <v>512587.67541951005</v>
      </c>
      <c r="L11" s="12"/>
    </row>
    <row r="12" spans="2:19" x14ac:dyDescent="0.25">
      <c r="E12" s="1">
        <v>4</v>
      </c>
      <c r="F12" s="1">
        <v>1004</v>
      </c>
      <c r="G12" s="1">
        <f t="shared" si="1"/>
        <v>292.04771428571433</v>
      </c>
      <c r="H12" s="1">
        <f t="shared" si="2"/>
        <v>711.95228571428561</v>
      </c>
      <c r="I12" s="1">
        <f t="shared" si="3"/>
        <v>506876.05713379575</v>
      </c>
      <c r="L12" s="12"/>
      <c r="P12" t="s">
        <v>27</v>
      </c>
      <c r="R12" s="8">
        <v>0.95</v>
      </c>
    </row>
    <row r="13" spans="2:19" x14ac:dyDescent="0.25">
      <c r="E13" s="1">
        <v>5</v>
      </c>
      <c r="F13" s="1">
        <v>3.746</v>
      </c>
      <c r="G13" s="1">
        <f t="shared" si="1"/>
        <v>292.04771428571433</v>
      </c>
      <c r="H13" s="1">
        <f t="shared" si="2"/>
        <v>-288.30171428571435</v>
      </c>
      <c r="I13" s="1">
        <f t="shared" si="3"/>
        <v>83117.878460081673</v>
      </c>
      <c r="L13" s="12"/>
      <c r="P13" s="9" t="s">
        <v>29</v>
      </c>
      <c r="Q13">
        <f>0.5*(1-R12)</f>
        <v>2.5000000000000022E-2</v>
      </c>
      <c r="R13" s="9" t="s">
        <v>30</v>
      </c>
      <c r="S13">
        <f>Q13+R12</f>
        <v>0.97499999999999998</v>
      </c>
    </row>
    <row r="14" spans="2:19" x14ac:dyDescent="0.25">
      <c r="E14" s="1">
        <v>6</v>
      </c>
      <c r="F14" s="1">
        <v>3.7519999999999998</v>
      </c>
      <c r="G14" s="1">
        <f t="shared" si="1"/>
        <v>292.04771428571433</v>
      </c>
      <c r="H14" s="1">
        <f t="shared" si="2"/>
        <v>-288.29571428571433</v>
      </c>
      <c r="I14" s="1">
        <f t="shared" si="3"/>
        <v>83114.418875510222</v>
      </c>
      <c r="L14" s="12"/>
      <c r="Q14" s="9" t="s">
        <v>31</v>
      </c>
      <c r="R14">
        <f>_xlfn.NORM.S.INV(S13)</f>
        <v>1.9599639845400536</v>
      </c>
    </row>
    <row r="15" spans="2:19" x14ac:dyDescent="0.25">
      <c r="E15" s="1">
        <v>7</v>
      </c>
      <c r="F15" s="1">
        <v>4.0019999999999998</v>
      </c>
      <c r="G15" s="1">
        <f t="shared" si="1"/>
        <v>292.04771428571433</v>
      </c>
      <c r="H15" s="1">
        <f t="shared" si="2"/>
        <v>-288.04571428571433</v>
      </c>
      <c r="I15" s="1">
        <f t="shared" si="3"/>
        <v>82970.333518367363</v>
      </c>
      <c r="L15" s="12"/>
    </row>
    <row r="16" spans="2:19" x14ac:dyDescent="0.25">
      <c r="E16" s="1">
        <v>8</v>
      </c>
      <c r="F16" s="1">
        <v>4.2210000000000001</v>
      </c>
      <c r="G16" s="1">
        <f t="shared" si="1"/>
        <v>292.04771428571433</v>
      </c>
      <c r="H16" s="1">
        <f t="shared" si="2"/>
        <v>-287.82671428571433</v>
      </c>
      <c r="I16" s="1">
        <f t="shared" si="3"/>
        <v>82844.217456510232</v>
      </c>
      <c r="L16" s="12"/>
    </row>
    <row r="17" spans="2:22" x14ac:dyDescent="0.25">
      <c r="E17" s="1">
        <v>9</v>
      </c>
      <c r="F17" s="1">
        <v>3.863</v>
      </c>
      <c r="G17" s="1">
        <f t="shared" si="1"/>
        <v>292.04771428571433</v>
      </c>
      <c r="H17" s="1">
        <f t="shared" si="2"/>
        <v>-288.18471428571434</v>
      </c>
      <c r="I17" s="1">
        <f t="shared" si="3"/>
        <v>83050.429547938809</v>
      </c>
      <c r="L17" s="12"/>
    </row>
    <row r="18" spans="2:22" x14ac:dyDescent="0.25">
      <c r="E18" s="1">
        <v>10</v>
      </c>
      <c r="F18" s="1">
        <v>4.3230000000000004</v>
      </c>
      <c r="G18" s="1">
        <f t="shared" si="1"/>
        <v>292.04771428571433</v>
      </c>
      <c r="H18" s="1">
        <f t="shared" si="2"/>
        <v>-287.72471428571436</v>
      </c>
      <c r="I18" s="1">
        <f t="shared" si="3"/>
        <v>82785.511210795958</v>
      </c>
      <c r="L18" s="12"/>
      <c r="P18" t="s">
        <v>39</v>
      </c>
      <c r="Q18" t="s">
        <v>40</v>
      </c>
    </row>
    <row r="19" spans="2:22" x14ac:dyDescent="0.25">
      <c r="B19" t="s">
        <v>32</v>
      </c>
      <c r="E19" s="1">
        <v>11</v>
      </c>
      <c r="F19" s="1">
        <v>3.9670000000000001</v>
      </c>
      <c r="G19" s="1">
        <f t="shared" si="1"/>
        <v>292.04771428571433</v>
      </c>
      <c r="H19" s="1">
        <f t="shared" ref="H19:H25" si="4">F19-G19</f>
        <v>-288.08071428571435</v>
      </c>
      <c r="I19" s="1">
        <f t="shared" ref="I19:I25" si="5">H19^2</f>
        <v>82990.497943367387</v>
      </c>
      <c r="L19" s="12"/>
      <c r="R19" t="s">
        <v>42</v>
      </c>
    </row>
    <row r="20" spans="2:22" x14ac:dyDescent="0.25">
      <c r="B20" t="s">
        <v>33</v>
      </c>
      <c r="E20" s="1">
        <v>12</v>
      </c>
      <c r="F20" s="1">
        <v>3.8290000000000002</v>
      </c>
      <c r="G20" s="1">
        <f t="shared" si="1"/>
        <v>292.04771428571433</v>
      </c>
      <c r="H20" s="1">
        <f t="shared" si="4"/>
        <v>-288.21871428571433</v>
      </c>
      <c r="I20" s="1">
        <f t="shared" si="5"/>
        <v>83070.027264510223</v>
      </c>
      <c r="L20" s="12"/>
      <c r="P20" t="s">
        <v>41</v>
      </c>
    </row>
    <row r="21" spans="2:22" x14ac:dyDescent="0.25">
      <c r="B21" t="s">
        <v>34</v>
      </c>
      <c r="E21" s="1">
        <v>13</v>
      </c>
      <c r="F21" s="1">
        <v>4.0069999999999997</v>
      </c>
      <c r="G21" s="1">
        <f t="shared" si="1"/>
        <v>292.04771428571433</v>
      </c>
      <c r="H21" s="1">
        <f t="shared" si="4"/>
        <v>-288.04071428571433</v>
      </c>
      <c r="I21" s="1">
        <f t="shared" si="5"/>
        <v>82967.453086224516</v>
      </c>
      <c r="L21" s="12"/>
      <c r="P21" t="s">
        <v>43</v>
      </c>
      <c r="R21" t="s">
        <v>44</v>
      </c>
    </row>
    <row r="22" spans="2:22" x14ac:dyDescent="0.25">
      <c r="B22" t="s">
        <v>35</v>
      </c>
      <c r="E22" s="1">
        <v>14</v>
      </c>
      <c r="F22" s="1">
        <v>4.1479999999999997</v>
      </c>
      <c r="G22" s="1">
        <f t="shared" si="1"/>
        <v>292.04771428571433</v>
      </c>
      <c r="H22" s="1">
        <f t="shared" si="4"/>
        <v>-287.89971428571431</v>
      </c>
      <c r="I22" s="1">
        <f t="shared" si="5"/>
        <v>82886.245485795938</v>
      </c>
      <c r="L22" s="12"/>
    </row>
    <row r="23" spans="2:22" x14ac:dyDescent="0.25">
      <c r="B23" t="s">
        <v>36</v>
      </c>
      <c r="E23" s="1">
        <v>15</v>
      </c>
      <c r="F23" s="1">
        <v>4.4539999999999997</v>
      </c>
      <c r="G23" s="1">
        <f t="shared" si="1"/>
        <v>292.04771428571433</v>
      </c>
      <c r="H23" s="1">
        <f t="shared" si="4"/>
        <v>-287.59371428571433</v>
      </c>
      <c r="I23" s="1">
        <f t="shared" si="5"/>
        <v>82710.144496653083</v>
      </c>
      <c r="L23" s="12"/>
    </row>
    <row r="24" spans="2:22" x14ac:dyDescent="0.25">
      <c r="E24" s="1">
        <v>16</v>
      </c>
      <c r="F24" s="1">
        <v>3.7879999999999998</v>
      </c>
      <c r="G24" s="1">
        <f t="shared" si="1"/>
        <v>292.04771428571433</v>
      </c>
      <c r="H24" s="1">
        <f t="shared" si="4"/>
        <v>-288.25971428571432</v>
      </c>
      <c r="I24" s="1">
        <f t="shared" si="5"/>
        <v>83093.662880081654</v>
      </c>
      <c r="L24" s="12"/>
      <c r="P24">
        <f>0.5*0.5*(R14/0.04)^2</f>
        <v>600.22794073345665</v>
      </c>
    </row>
    <row r="25" spans="2:22" x14ac:dyDescent="0.25">
      <c r="E25" s="1">
        <v>17</v>
      </c>
      <c r="F25" s="1">
        <v>4.5679999999999996</v>
      </c>
      <c r="G25" s="1">
        <f t="shared" si="1"/>
        <v>292.04771428571433</v>
      </c>
      <c r="H25" s="1">
        <f t="shared" si="4"/>
        <v>-287.47971428571435</v>
      </c>
      <c r="I25" s="1">
        <f t="shared" si="5"/>
        <v>82644.586125795962</v>
      </c>
      <c r="L25" s="12"/>
      <c r="N25" t="s">
        <v>13</v>
      </c>
    </row>
    <row r="26" spans="2:22" x14ac:dyDescent="0.25">
      <c r="E26" s="4" t="s">
        <v>17</v>
      </c>
      <c r="F26" s="4">
        <f>SUM(F9:F25)/C4</f>
        <v>292.04771428571433</v>
      </c>
      <c r="I26" s="3">
        <f>SUM(I9:I25)</f>
        <v>3134659.7263153875</v>
      </c>
      <c r="J26" s="1">
        <f>I26/C7</f>
        <v>241127.6712550298</v>
      </c>
      <c r="L26" s="12"/>
    </row>
    <row r="27" spans="2:22" x14ac:dyDescent="0.25">
      <c r="I27" s="4" t="s">
        <v>12</v>
      </c>
      <c r="J27" s="5">
        <f>J26</f>
        <v>241127.6712550298</v>
      </c>
      <c r="L27" s="12"/>
      <c r="Q27" t="s">
        <v>50</v>
      </c>
      <c r="R27" t="s">
        <v>51</v>
      </c>
      <c r="S27" t="s">
        <v>52</v>
      </c>
      <c r="T27" t="s">
        <v>49</v>
      </c>
      <c r="U27" t="s">
        <v>28</v>
      </c>
      <c r="V27" t="s">
        <v>53</v>
      </c>
    </row>
    <row r="28" spans="2:22" x14ac:dyDescent="0.25">
      <c r="I28" s="4" t="s">
        <v>1</v>
      </c>
      <c r="J28" s="5">
        <f>SQRT(J27)</f>
        <v>491.04752443631133</v>
      </c>
      <c r="L28" s="12"/>
      <c r="O28" t="s">
        <v>45</v>
      </c>
      <c r="P28">
        <v>1024</v>
      </c>
      <c r="Q28">
        <v>0.37</v>
      </c>
      <c r="R28">
        <f>1-Q28</f>
        <v>0.63</v>
      </c>
      <c r="S28">
        <f>$R$14</f>
        <v>1.9599639845400536</v>
      </c>
      <c r="T28">
        <f>S28*(SQRT((Q28*R28)/P28))</f>
        <v>2.9571220488103886E-2</v>
      </c>
      <c r="U28" s="13">
        <f>Q28-T28</f>
        <v>0.3404287795118961</v>
      </c>
      <c r="V28" s="13">
        <f>Q28+T28</f>
        <v>0.3995712204881039</v>
      </c>
    </row>
    <row r="29" spans="2:22" x14ac:dyDescent="0.25">
      <c r="L29" s="12"/>
      <c r="O29" t="s">
        <v>46</v>
      </c>
      <c r="P29">
        <v>1000</v>
      </c>
      <c r="Q29">
        <v>0.22</v>
      </c>
      <c r="R29">
        <f t="shared" ref="R29:R38" si="6">1-Q29</f>
        <v>0.78</v>
      </c>
      <c r="S29">
        <f t="shared" ref="S29:S38" si="7">$R$14</f>
        <v>1.9599639845400536</v>
      </c>
      <c r="T29">
        <f t="shared" ref="T29:T32" si="8">S29*(SQRT((Q29*R29)/P29))</f>
        <v>2.5674780108719757E-2</v>
      </c>
      <c r="U29" s="13">
        <f t="shared" ref="U29:U32" si="9">Q29-T29</f>
        <v>0.19432521989128024</v>
      </c>
      <c r="V29" s="13">
        <f t="shared" ref="V29:V32" si="10">Q29+T29</f>
        <v>0.24567478010871976</v>
      </c>
    </row>
    <row r="30" spans="2:22" x14ac:dyDescent="0.25">
      <c r="L30" s="12"/>
      <c r="O30" t="s">
        <v>47</v>
      </c>
      <c r="P30">
        <v>1008</v>
      </c>
      <c r="Q30">
        <v>0.26</v>
      </c>
      <c r="R30">
        <f t="shared" si="6"/>
        <v>0.74</v>
      </c>
      <c r="S30">
        <f t="shared" si="7"/>
        <v>1.9599639845400536</v>
      </c>
      <c r="T30">
        <f t="shared" si="8"/>
        <v>2.7078235364548522E-2</v>
      </c>
      <c r="U30" s="13">
        <f t="shared" si="9"/>
        <v>0.2329217646354515</v>
      </c>
      <c r="V30" s="13">
        <f t="shared" si="10"/>
        <v>0.28707823536454852</v>
      </c>
    </row>
    <row r="31" spans="2:22" x14ac:dyDescent="0.25">
      <c r="L31" s="12"/>
      <c r="O31" t="s">
        <v>48</v>
      </c>
      <c r="P31">
        <v>1004</v>
      </c>
      <c r="Q31">
        <v>0.51</v>
      </c>
      <c r="R31">
        <f t="shared" si="6"/>
        <v>0.49</v>
      </c>
      <c r="S31">
        <f t="shared" si="7"/>
        <v>1.9599639845400536</v>
      </c>
      <c r="T31">
        <f t="shared" si="8"/>
        <v>3.0921771222704311E-2</v>
      </c>
      <c r="U31" s="13">
        <f t="shared" si="9"/>
        <v>0.47907822877729572</v>
      </c>
      <c r="V31" s="13">
        <f t="shared" si="10"/>
        <v>0.54092177122270435</v>
      </c>
    </row>
    <row r="32" spans="2:22" x14ac:dyDescent="0.25">
      <c r="L32" s="12"/>
      <c r="O32" t="s">
        <v>49</v>
      </c>
      <c r="P32">
        <v>1007</v>
      </c>
      <c r="Q32">
        <v>0.1</v>
      </c>
      <c r="R32">
        <f t="shared" si="6"/>
        <v>0.9</v>
      </c>
      <c r="S32">
        <f t="shared" si="7"/>
        <v>1.9599639845400536</v>
      </c>
      <c r="T32">
        <f t="shared" si="8"/>
        <v>1.8529112171858906E-2</v>
      </c>
      <c r="U32" s="13">
        <f t="shared" si="9"/>
        <v>8.1470887828141103E-2</v>
      </c>
      <c r="V32" s="13">
        <f t="shared" si="10"/>
        <v>0.11852911217185891</v>
      </c>
    </row>
    <row r="33" spans="12:22" x14ac:dyDescent="0.25">
      <c r="L33" s="12"/>
    </row>
    <row r="34" spans="12:22" x14ac:dyDescent="0.25">
      <c r="L34" s="12"/>
      <c r="P34" s="12">
        <v>1003</v>
      </c>
      <c r="Q34" s="12">
        <v>0.32</v>
      </c>
      <c r="R34" s="12">
        <f t="shared" si="6"/>
        <v>0.67999999999999994</v>
      </c>
      <c r="S34" s="12">
        <f t="shared" si="7"/>
        <v>1.9599639845400536</v>
      </c>
      <c r="T34" s="12">
        <f t="shared" ref="T34:T38" si="11">S34*(SQRT((Q34*R34)/P34))</f>
        <v>2.886868953859896E-2</v>
      </c>
      <c r="U34" s="12">
        <f t="shared" ref="U34:U38" si="12">Q34-T34</f>
        <v>0.29113131046140106</v>
      </c>
      <c r="V34" s="12">
        <f t="shared" ref="V34:V38" si="13">Q34+T34</f>
        <v>0.34886868953859895</v>
      </c>
    </row>
    <row r="35" spans="12:22" x14ac:dyDescent="0.25">
      <c r="L35" s="12"/>
      <c r="P35" s="12">
        <v>1020</v>
      </c>
      <c r="Q35" s="12">
        <v>0.21</v>
      </c>
      <c r="R35" s="12">
        <f t="shared" si="6"/>
        <v>0.79</v>
      </c>
      <c r="S35" s="12">
        <f t="shared" si="7"/>
        <v>1.9599639845400536</v>
      </c>
      <c r="T35" s="12">
        <f t="shared" si="11"/>
        <v>2.4996039261803119E-2</v>
      </c>
      <c r="U35" s="12">
        <f t="shared" si="12"/>
        <v>0.18500396073819686</v>
      </c>
      <c r="V35" s="12">
        <f t="shared" si="13"/>
        <v>0.23499603926180312</v>
      </c>
    </row>
    <row r="36" spans="12:22" x14ac:dyDescent="0.25">
      <c r="L36" s="12"/>
      <c r="P36" s="12">
        <v>999</v>
      </c>
      <c r="Q36" s="12">
        <v>0.25</v>
      </c>
      <c r="R36" s="12">
        <f t="shared" si="6"/>
        <v>0.75</v>
      </c>
      <c r="S36" s="12">
        <f t="shared" si="7"/>
        <v>1.9599639845400536</v>
      </c>
      <c r="T36" s="12">
        <f t="shared" si="11"/>
        <v>2.6851341184446483E-2</v>
      </c>
      <c r="U36" s="12">
        <f t="shared" si="12"/>
        <v>0.22314865881555351</v>
      </c>
      <c r="V36" s="12">
        <f t="shared" si="13"/>
        <v>0.27685134118444649</v>
      </c>
    </row>
    <row r="37" spans="12:22" x14ac:dyDescent="0.25">
      <c r="L37" s="12"/>
      <c r="P37" s="12">
        <v>1000</v>
      </c>
      <c r="Q37" s="12">
        <v>0.5</v>
      </c>
      <c r="R37" s="12">
        <f t="shared" si="6"/>
        <v>0.5</v>
      </c>
      <c r="S37" s="12">
        <f t="shared" si="7"/>
        <v>1.9599639845400536</v>
      </c>
      <c r="T37" s="12">
        <f t="shared" si="11"/>
        <v>3.0989751615228069E-2</v>
      </c>
      <c r="U37" s="12">
        <f t="shared" si="12"/>
        <v>0.46901024838477195</v>
      </c>
      <c r="V37" s="12">
        <f t="shared" si="13"/>
        <v>0.5309897516152281</v>
      </c>
    </row>
    <row r="38" spans="12:22" x14ac:dyDescent="0.25">
      <c r="L38" s="12"/>
      <c r="P38" s="12">
        <v>1000</v>
      </c>
      <c r="Q38" s="12">
        <v>0.13</v>
      </c>
      <c r="R38" s="12">
        <f t="shared" si="6"/>
        <v>0.87</v>
      </c>
      <c r="S38" s="12">
        <f t="shared" si="7"/>
        <v>1.9599639845400536</v>
      </c>
      <c r="T38" s="12">
        <f t="shared" si="11"/>
        <v>2.0843919799800263E-2</v>
      </c>
      <c r="U38" s="12">
        <f t="shared" si="12"/>
        <v>0.10915608020019973</v>
      </c>
      <c r="V38" s="12">
        <f t="shared" si="13"/>
        <v>0.15084391979980027</v>
      </c>
    </row>
    <row r="39" spans="12:22" x14ac:dyDescent="0.25">
      <c r="L39" s="12"/>
    </row>
    <row r="40" spans="12:22" x14ac:dyDescent="0.25">
      <c r="L40" s="12"/>
    </row>
    <row r="41" spans="12:22" x14ac:dyDescent="0.25">
      <c r="L41" s="12"/>
    </row>
    <row r="42" spans="12:22" x14ac:dyDescent="0.25">
      <c r="L42" s="12"/>
    </row>
    <row r="43" spans="12:22" x14ac:dyDescent="0.25">
      <c r="L43" s="12"/>
    </row>
    <row r="44" spans="12:22" x14ac:dyDescent="0.25">
      <c r="L44" s="12"/>
    </row>
    <row r="45" spans="12:22" x14ac:dyDescent="0.25">
      <c r="L45" s="12"/>
    </row>
    <row r="46" spans="12:22" x14ac:dyDescent="0.25">
      <c r="L46" s="12"/>
    </row>
    <row r="47" spans="12:22" x14ac:dyDescent="0.25">
      <c r="L47" s="12"/>
    </row>
    <row r="48" spans="12:22" x14ac:dyDescent="0.25">
      <c r="L48" s="12"/>
    </row>
    <row r="49" spans="12:12" x14ac:dyDescent="0.25">
      <c r="L49" s="12"/>
    </row>
    <row r="50" spans="12:12" x14ac:dyDescent="0.25">
      <c r="L50" s="12"/>
    </row>
    <row r="51" spans="12:12" x14ac:dyDescent="0.25">
      <c r="L51" s="12"/>
    </row>
    <row r="52" spans="12:12" x14ac:dyDescent="0.25">
      <c r="L52" s="12"/>
    </row>
    <row r="53" spans="12:12" x14ac:dyDescent="0.25">
      <c r="L53" s="12"/>
    </row>
    <row r="54" spans="12:12" x14ac:dyDescent="0.25">
      <c r="L54" s="12"/>
    </row>
    <row r="55" spans="12:12" x14ac:dyDescent="0.25">
      <c r="L55" s="12"/>
    </row>
    <row r="56" spans="12:12" x14ac:dyDescent="0.25">
      <c r="L56" s="12"/>
    </row>
    <row r="57" spans="12:12" x14ac:dyDescent="0.25">
      <c r="L57" s="12"/>
    </row>
    <row r="58" spans="12:12" x14ac:dyDescent="0.25">
      <c r="L58" s="12"/>
    </row>
    <row r="59" spans="12:12" x14ac:dyDescent="0.25">
      <c r="L59" s="12"/>
    </row>
    <row r="60" spans="12:12" x14ac:dyDescent="0.25">
      <c r="L60" s="12"/>
    </row>
    <row r="61" spans="12:12" x14ac:dyDescent="0.25">
      <c r="L61" s="12"/>
    </row>
    <row r="62" spans="12:12" x14ac:dyDescent="0.25">
      <c r="L62" s="12"/>
    </row>
    <row r="63" spans="12:12" x14ac:dyDescent="0.25">
      <c r="L63" s="12"/>
    </row>
    <row r="64" spans="12:12" x14ac:dyDescent="0.25">
      <c r="L64" s="12"/>
    </row>
    <row r="65" spans="12:12" x14ac:dyDescent="0.25">
      <c r="L65" s="12"/>
    </row>
    <row r="66" spans="12:12" x14ac:dyDescent="0.25">
      <c r="L66" s="12"/>
    </row>
    <row r="67" spans="12:12" x14ac:dyDescent="0.25">
      <c r="L67" s="12"/>
    </row>
    <row r="68" spans="12:12" x14ac:dyDescent="0.25">
      <c r="L68" s="12"/>
    </row>
    <row r="69" spans="12:12" x14ac:dyDescent="0.25">
      <c r="L69" s="12"/>
    </row>
    <row r="70" spans="12:12" x14ac:dyDescent="0.25">
      <c r="L70" s="12"/>
    </row>
    <row r="71" spans="12:12" x14ac:dyDescent="0.25">
      <c r="L71" s="12"/>
    </row>
    <row r="72" spans="12:12" x14ac:dyDescent="0.25">
      <c r="L72" s="12"/>
    </row>
    <row r="73" spans="12:12" x14ac:dyDescent="0.25">
      <c r="L73" s="12"/>
    </row>
    <row r="74" spans="12:12" x14ac:dyDescent="0.25">
      <c r="L74" s="12"/>
    </row>
    <row r="75" spans="12:12" x14ac:dyDescent="0.25">
      <c r="L75" s="12"/>
    </row>
    <row r="76" spans="12:12" x14ac:dyDescent="0.25">
      <c r="L76" s="12"/>
    </row>
    <row r="77" spans="12:12" x14ac:dyDescent="0.25">
      <c r="L77" s="12"/>
    </row>
    <row r="78" spans="12:12" x14ac:dyDescent="0.25">
      <c r="L78" s="12"/>
    </row>
    <row r="79" spans="12:12" x14ac:dyDescent="0.25">
      <c r="L79" s="12"/>
    </row>
    <row r="80" spans="12:12" x14ac:dyDescent="0.25">
      <c r="L80" s="12"/>
    </row>
    <row r="81" spans="12:12" x14ac:dyDescent="0.25">
      <c r="L81" s="12"/>
    </row>
    <row r="82" spans="12:12" x14ac:dyDescent="0.25">
      <c r="L82" s="12"/>
    </row>
    <row r="83" spans="12:12" x14ac:dyDescent="0.25">
      <c r="L83" s="12"/>
    </row>
    <row r="84" spans="12:12" x14ac:dyDescent="0.25">
      <c r="L84" s="12"/>
    </row>
    <row r="85" spans="12:12" x14ac:dyDescent="0.25">
      <c r="L85" s="12"/>
    </row>
    <row r="86" spans="12:12" x14ac:dyDescent="0.25">
      <c r="L86" s="12"/>
    </row>
    <row r="87" spans="12:12" x14ac:dyDescent="0.25">
      <c r="L87" s="12"/>
    </row>
    <row r="88" spans="12:12" x14ac:dyDescent="0.25">
      <c r="L88" s="12"/>
    </row>
    <row r="89" spans="12:12" x14ac:dyDescent="0.25">
      <c r="L89" s="12"/>
    </row>
    <row r="90" spans="12:12" x14ac:dyDescent="0.25">
      <c r="L90" s="12"/>
    </row>
    <row r="91" spans="12:12" x14ac:dyDescent="0.25">
      <c r="L91" s="12"/>
    </row>
    <row r="92" spans="12:12" x14ac:dyDescent="0.25">
      <c r="L92" s="12"/>
    </row>
    <row r="93" spans="12:12" x14ac:dyDescent="0.25">
      <c r="L93" s="12"/>
    </row>
    <row r="94" spans="12:12" x14ac:dyDescent="0.25">
      <c r="L94" s="12"/>
    </row>
    <row r="95" spans="12:12" x14ac:dyDescent="0.25">
      <c r="L95" s="12"/>
    </row>
  </sheetData>
  <sortState xmlns:xlrd2="http://schemas.microsoft.com/office/spreadsheetml/2017/richdata2" ref="F9:F25">
    <sortCondition ref="F9:F25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Cline</dc:creator>
  <cp:lastModifiedBy>Stefan Cline</cp:lastModifiedBy>
  <dcterms:created xsi:type="dcterms:W3CDTF">2020-10-06T20:23:07Z</dcterms:created>
  <dcterms:modified xsi:type="dcterms:W3CDTF">2021-12-28T23:54:17Z</dcterms:modified>
</cp:coreProperties>
</file>