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2 Fall Semester 2020/FA20 Elements of Statistical Inference/"/>
    </mc:Choice>
  </mc:AlternateContent>
  <xr:revisionPtr revIDLastSave="1" documentId="8_{D958CF9C-D207-492A-8A98-F842C49AA62B}" xr6:coauthVersionLast="45" xr6:coauthVersionMax="45" xr10:uidLastSave="{A889BC50-DE54-4452-8325-379371290BE1}"/>
  <bookViews>
    <workbookView xWindow="-120" yWindow="-120" windowWidth="29040" windowHeight="15840" xr2:uid="{00000000-000D-0000-FFFF-FFFF00000000}"/>
  </bookViews>
  <sheets>
    <sheet name="." sheetId="1" r:id="rId1"/>
  </sheets>
  <calcPr calcId="181029"/>
</workbook>
</file>

<file path=xl/calcChain.xml><?xml version="1.0" encoding="utf-8"?>
<calcChain xmlns="http://schemas.openxmlformats.org/spreadsheetml/2006/main">
  <c r="T14" i="1" l="1"/>
  <c r="S14" i="1"/>
  <c r="S15" i="1" s="1"/>
  <c r="Y30" i="1"/>
  <c r="Y31" i="1" s="1"/>
  <c r="X25" i="1"/>
  <c r="X24" i="1"/>
  <c r="Z31" i="1" s="1"/>
  <c r="Z30" i="1"/>
  <c r="M19" i="1"/>
  <c r="S34" i="1"/>
  <c r="T31" i="1"/>
  <c r="S31" i="1"/>
  <c r="V30" i="1"/>
  <c r="T24" i="1"/>
  <c r="S25" i="1" s="1"/>
  <c r="S24" i="1"/>
  <c r="T22" i="1"/>
  <c r="S22" i="1"/>
  <c r="S26" i="1" s="1"/>
  <c r="V21" i="1"/>
  <c r="N15" i="1"/>
  <c r="N16" i="1" s="1"/>
  <c r="M17" i="1" s="1"/>
  <c r="M15" i="1"/>
  <c r="M16" i="1" s="1"/>
  <c r="V11" i="1"/>
  <c r="S16" i="1" s="1"/>
  <c r="C12" i="1"/>
  <c r="S36" i="1" l="1"/>
  <c r="S37" i="1" s="1"/>
  <c r="T40" i="1" s="1"/>
  <c r="S35" i="1"/>
  <c r="S40" i="1" s="1"/>
  <c r="E17" i="1" l="1"/>
  <c r="F17" i="1" s="1"/>
  <c r="E18" i="1"/>
  <c r="F18" i="1" s="1"/>
  <c r="E19" i="1"/>
  <c r="F19" i="1" s="1"/>
  <c r="E20" i="1"/>
  <c r="F20" i="1" s="1"/>
  <c r="E29" i="1"/>
  <c r="F29" i="1" s="1"/>
  <c r="E14" i="1"/>
  <c r="F14" i="1" s="1"/>
  <c r="D15" i="1"/>
  <c r="E15" i="1" s="1"/>
  <c r="F15" i="1" s="1"/>
  <c r="D16" i="1"/>
  <c r="E16" i="1" s="1"/>
  <c r="F16" i="1" s="1"/>
  <c r="D17" i="1"/>
  <c r="D18" i="1"/>
  <c r="D19" i="1"/>
  <c r="D20" i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D14" i="1"/>
  <c r="D3" i="1"/>
  <c r="D4" i="1"/>
  <c r="D5" i="1"/>
  <c r="D6" i="1"/>
  <c r="D7" i="1"/>
  <c r="D8" i="1"/>
  <c r="D9" i="1"/>
  <c r="D2" i="1"/>
  <c r="C10" i="1"/>
  <c r="B10" i="1"/>
  <c r="F30" i="1" l="1"/>
  <c r="D10" i="1"/>
  <c r="F2" i="1" s="1"/>
  <c r="G7" i="1" l="1"/>
  <c r="F4" i="1"/>
  <c r="F6" i="1"/>
  <c r="F7" i="1"/>
  <c r="F8" i="1"/>
  <c r="F5" i="1"/>
  <c r="G8" i="1"/>
  <c r="G2" i="1"/>
  <c r="G9" i="1"/>
  <c r="F9" i="1"/>
  <c r="F3" i="1"/>
  <c r="G4" i="1"/>
  <c r="G5" i="1"/>
  <c r="G6" i="1"/>
  <c r="G3" i="1"/>
</calcChain>
</file>

<file path=xl/sharedStrings.xml><?xml version="1.0" encoding="utf-8"?>
<sst xmlns="http://schemas.openxmlformats.org/spreadsheetml/2006/main" count="79" uniqueCount="55">
  <si>
    <t>Age</t>
  </si>
  <si>
    <t>Male</t>
  </si>
  <si>
    <t>Female</t>
  </si>
  <si>
    <t>16–24</t>
  </si>
  <si>
    <t>25–34</t>
  </si>
  <si>
    <t>35–44</t>
  </si>
  <si>
    <t>45–54</t>
  </si>
  <si>
    <t>55–64</t>
  </si>
  <si>
    <t>65–74</t>
  </si>
  <si>
    <t>75–84</t>
  </si>
  <si>
    <t xml:space="preserve">85 and older </t>
  </si>
  <si>
    <t>row sums</t>
  </si>
  <si>
    <t>column sums</t>
  </si>
  <si>
    <t>crit val</t>
  </si>
  <si>
    <t>c1</t>
  </si>
  <si>
    <t>r1</t>
  </si>
  <si>
    <t>r2</t>
  </si>
  <si>
    <t>r3</t>
  </si>
  <si>
    <t>r4</t>
  </si>
  <si>
    <t>r5</t>
  </si>
  <si>
    <t>r6</t>
  </si>
  <si>
    <t>r7</t>
  </si>
  <si>
    <t>r8</t>
  </si>
  <si>
    <t>c2</t>
  </si>
  <si>
    <t>O</t>
  </si>
  <si>
    <t>E</t>
  </si>
  <si>
    <t>O-E</t>
  </si>
  <si>
    <t>^2</t>
  </si>
  <si>
    <t>div E</t>
  </si>
  <si>
    <t>18-34</t>
  </si>
  <si>
    <t>35-49</t>
  </si>
  <si>
    <t>s1</t>
  </si>
  <si>
    <t>s2</t>
  </si>
  <si>
    <t>alpha=</t>
  </si>
  <si>
    <t>samp size</t>
  </si>
  <si>
    <t>1/2 alpha</t>
  </si>
  <si>
    <t>d.f.</t>
  </si>
  <si>
    <t>s</t>
  </si>
  <si>
    <t>s^2</t>
  </si>
  <si>
    <t>test stat F</t>
  </si>
  <si>
    <t>crit F_0</t>
  </si>
  <si>
    <t>A</t>
  </si>
  <si>
    <t>B</t>
  </si>
  <si>
    <t>crit F_0 right</t>
  </si>
  <si>
    <t>crit F_0 left</t>
  </si>
  <si>
    <t>Left</t>
  </si>
  <si>
    <t>Right</t>
  </si>
  <si>
    <t>test stat=</t>
  </si>
  <si>
    <t>Dist 1</t>
  </si>
  <si>
    <t>Dist 2</t>
  </si>
  <si>
    <t xml:space="preserve"> =F.INV.RT(V11,S12,T12)</t>
  </si>
  <si>
    <t xml:space="preserve"> =MAX(S14:T14)/MIN(S14:T14)</t>
  </si>
  <si>
    <t>var bigger</t>
  </si>
  <si>
    <t>var smaller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</si>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</sst>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NumberFormat="1" applyFont="1"/>
    <xf numFmtId="0" fontId="0" fillId="0" borderId="1" xfId="0" applyNumberFormat="1" applyFont="1" applyBorder="1"/>
    <xf numFmtId="0" fontId="1" fillId="0" borderId="2" xfId="0" applyNumberFormat="1" applyFont="1" applyBorder="1" applyAlignment="1">
      <alignment horizontal="center"/>
    </xf>
    <xf numFmtId="0" fontId="2" fillId="0" borderId="0" xfId="0" applyNumberFormat="1" applyFont="1"/>
    <xf numFmtId="0" fontId="1" fillId="2" borderId="3" xfId="0" applyNumberFormat="1" applyFont="1" applyFill="1" applyBorder="1" applyAlignment="1">
      <alignment horizontal="center"/>
    </xf>
    <xf numFmtId="0" fontId="0" fillId="2" borderId="0" xfId="0" applyNumberFormat="1" applyFont="1" applyFill="1"/>
    <xf numFmtId="0" fontId="0" fillId="3" borderId="3" xfId="0" applyNumberFormat="1" applyFont="1" applyFill="1" applyBorder="1"/>
    <xf numFmtId="0" fontId="0" fillId="3" borderId="0" xfId="0" applyNumberFormat="1" applyFont="1" applyFill="1"/>
    <xf numFmtId="0" fontId="0" fillId="4" borderId="0" xfId="0" applyNumberFormat="1" applyFont="1" applyFill="1"/>
    <xf numFmtId="0" fontId="1" fillId="0" borderId="4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5" borderId="0" xfId="0" applyNumberFormat="1" applyFont="1" applyFill="1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2" fillId="5" borderId="0" xfId="0" applyFont="1" applyFill="1"/>
    <xf numFmtId="0" fontId="2" fillId="0" borderId="0" xfId="0" applyFont="1"/>
    <xf numFmtId="0" fontId="0" fillId="6" borderId="0" xfId="0" applyFill="1"/>
    <xf numFmtId="0" fontId="0" fillId="0" borderId="3" xfId="0" applyBorder="1"/>
    <xf numFmtId="2" fontId="0" fillId="0" borderId="0" xfId="0" applyNumberFormat="1"/>
    <xf numFmtId="2" fontId="0" fillId="5" borderId="0" xfId="0" applyNumberFormat="1" applyFill="1"/>
    <xf numFmtId="164" fontId="0" fillId="5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workbookViewId="0">
      <pane ySplit="1" topLeftCell="A2" activePane="bottomLeft" state="frozen"/>
      <selection pane="bottomLeft" activeCell="V11" sqref="V11"/>
    </sheetView>
  </sheetViews>
  <sheetFormatPr defaultRowHeight="15"/>
  <cols>
    <col min="1" max="1" width="12.42578125" hidden="1" customWidth="1"/>
    <col min="2" max="17" width="9.140625" hidden="1" customWidth="1"/>
    <col min="18" max="18" width="13" customWidth="1"/>
    <col min="19" max="20" width="10.42578125" customWidth="1"/>
  </cols>
  <sheetData>
    <row r="1" spans="1:22" ht="15.75" hidden="1" thickBot="1">
      <c r="A1" s="2" t="s">
        <v>0</v>
      </c>
      <c r="B1" s="2" t="s">
        <v>1</v>
      </c>
      <c r="C1" s="2" t="s">
        <v>2</v>
      </c>
      <c r="D1" s="4" t="s">
        <v>11</v>
      </c>
      <c r="F1" s="9" t="s">
        <v>14</v>
      </c>
      <c r="G1" s="9" t="s">
        <v>23</v>
      </c>
    </row>
    <row r="2" spans="1:22" ht="15.75" hidden="1" thickTop="1">
      <c r="A2" s="1" t="s">
        <v>3</v>
      </c>
      <c r="B2" s="1">
        <v>98</v>
      </c>
      <c r="C2" s="1">
        <v>42</v>
      </c>
      <c r="D2" s="5">
        <f>SUM(B2:C2)</f>
        <v>140</v>
      </c>
      <c r="E2" s="10" t="s">
        <v>15</v>
      </c>
      <c r="F2">
        <f>$B$10*D2/$D$10</f>
        <v>93.824561403508767</v>
      </c>
      <c r="G2">
        <f>$C$10*D2/$D$10</f>
        <v>46.175438596491226</v>
      </c>
    </row>
    <row r="3" spans="1:22" hidden="1">
      <c r="A3" s="1" t="s">
        <v>4</v>
      </c>
      <c r="B3" s="1">
        <v>74</v>
      </c>
      <c r="C3" s="1">
        <v>31</v>
      </c>
      <c r="D3" s="5">
        <f>SUM(B3:C3)</f>
        <v>105</v>
      </c>
      <c r="E3" s="10" t="s">
        <v>16</v>
      </c>
      <c r="F3">
        <f t="shared" ref="F3:F8" si="0">$B$10*D3/$D$10</f>
        <v>70.368421052631575</v>
      </c>
      <c r="G3">
        <f t="shared" ref="G3:G9" si="1">$C$10*D3/$D$10</f>
        <v>34.631578947368418</v>
      </c>
    </row>
    <row r="4" spans="1:22" hidden="1">
      <c r="A4" s="1" t="s">
        <v>5</v>
      </c>
      <c r="B4" s="1">
        <v>65</v>
      </c>
      <c r="C4" s="1">
        <v>29</v>
      </c>
      <c r="D4" s="5">
        <f t="shared" ref="D4:D9" si="2">SUM(B4:C4)</f>
        <v>94</v>
      </c>
      <c r="E4" s="10" t="s">
        <v>17</v>
      </c>
      <c r="F4">
        <f t="shared" si="0"/>
        <v>62.996491228070177</v>
      </c>
      <c r="G4">
        <f t="shared" si="1"/>
        <v>31.003508771929823</v>
      </c>
    </row>
    <row r="5" spans="1:22" hidden="1">
      <c r="A5" s="1" t="s">
        <v>6</v>
      </c>
      <c r="B5" s="1">
        <v>63</v>
      </c>
      <c r="C5" s="1">
        <v>28</v>
      </c>
      <c r="D5" s="5">
        <f t="shared" si="2"/>
        <v>91</v>
      </c>
      <c r="E5" s="10" t="s">
        <v>18</v>
      </c>
      <c r="F5">
        <f t="shared" si="0"/>
        <v>60.9859649122807</v>
      </c>
      <c r="G5">
        <f t="shared" si="1"/>
        <v>30.014035087719297</v>
      </c>
    </row>
    <row r="6" spans="1:22" ht="15.75" hidden="1" thickBot="1">
      <c r="A6" s="1" t="s">
        <v>7</v>
      </c>
      <c r="B6" s="1">
        <v>34</v>
      </c>
      <c r="C6" s="1">
        <v>20</v>
      </c>
      <c r="D6" s="5">
        <f t="shared" si="2"/>
        <v>54</v>
      </c>
      <c r="E6" s="10" t="s">
        <v>19</v>
      </c>
      <c r="F6">
        <f t="shared" si="0"/>
        <v>36.189473684210526</v>
      </c>
      <c r="G6">
        <f t="shared" si="1"/>
        <v>17.810526315789474</v>
      </c>
      <c r="L6" s="12"/>
      <c r="M6" s="13" t="s">
        <v>29</v>
      </c>
      <c r="N6" s="13" t="s">
        <v>30</v>
      </c>
      <c r="O6" s="12"/>
      <c r="P6" s="12"/>
      <c r="Q6" s="12"/>
      <c r="R6" s="12"/>
      <c r="S6" s="12"/>
      <c r="T6" s="12"/>
      <c r="U6" s="12"/>
      <c r="V6" s="12"/>
    </row>
    <row r="7" spans="1:22" ht="15.75" hidden="1" thickTop="1">
      <c r="A7" s="1" t="s">
        <v>8</v>
      </c>
      <c r="B7" s="1">
        <v>21</v>
      </c>
      <c r="C7" s="1">
        <v>13</v>
      </c>
      <c r="D7" s="5">
        <f t="shared" si="2"/>
        <v>34</v>
      </c>
      <c r="E7" s="10" t="s">
        <v>20</v>
      </c>
      <c r="F7">
        <f t="shared" si="0"/>
        <v>22.785964912280701</v>
      </c>
      <c r="G7">
        <f t="shared" si="1"/>
        <v>11.214035087719298</v>
      </c>
      <c r="L7" s="12"/>
      <c r="M7" s="14">
        <v>159</v>
      </c>
      <c r="N7" s="14">
        <v>210</v>
      </c>
      <c r="O7" s="12"/>
      <c r="P7" s="12"/>
      <c r="Q7" s="12"/>
      <c r="R7" s="12"/>
      <c r="S7" s="12"/>
      <c r="T7" s="12"/>
      <c r="U7" s="12"/>
      <c r="V7" s="12"/>
    </row>
    <row r="8" spans="1:22">
      <c r="A8" s="1" t="s">
        <v>9</v>
      </c>
      <c r="B8" s="1">
        <v>20</v>
      </c>
      <c r="C8" s="1">
        <v>13</v>
      </c>
      <c r="D8" s="5">
        <f t="shared" si="2"/>
        <v>33</v>
      </c>
      <c r="E8" s="10" t="s">
        <v>21</v>
      </c>
      <c r="F8">
        <f t="shared" si="0"/>
        <v>22.11578947368421</v>
      </c>
      <c r="G8">
        <f t="shared" si="1"/>
        <v>10.884210526315789</v>
      </c>
      <c r="L8" s="12"/>
      <c r="M8" s="14">
        <v>173</v>
      </c>
      <c r="N8" s="14">
        <v>193</v>
      </c>
      <c r="O8" s="12"/>
      <c r="P8" s="12"/>
      <c r="Q8" s="12"/>
      <c r="R8" s="12"/>
      <c r="S8" s="16" t="s">
        <v>52</v>
      </c>
      <c r="T8" s="16" t="s">
        <v>53</v>
      </c>
      <c r="U8" s="12"/>
      <c r="V8" s="12"/>
    </row>
    <row r="9" spans="1:22">
      <c r="A9" s="1" t="s">
        <v>10</v>
      </c>
      <c r="B9" s="1">
        <v>7</v>
      </c>
      <c r="C9" s="1">
        <v>12</v>
      </c>
      <c r="D9" s="5">
        <f t="shared" si="2"/>
        <v>19</v>
      </c>
      <c r="E9" s="10" t="s">
        <v>22</v>
      </c>
      <c r="F9">
        <f>$B$10*D9/$D$10</f>
        <v>12.733333333333333</v>
      </c>
      <c r="G9">
        <f t="shared" si="1"/>
        <v>6.2666666666666666</v>
      </c>
      <c r="L9" s="12"/>
      <c r="M9" s="14">
        <v>168</v>
      </c>
      <c r="N9" s="14">
        <v>209</v>
      </c>
      <c r="O9" s="12"/>
      <c r="P9" s="12"/>
      <c r="Q9" s="12"/>
      <c r="R9" s="12"/>
      <c r="S9" s="15" t="s">
        <v>31</v>
      </c>
      <c r="T9" s="15" t="s">
        <v>32</v>
      </c>
      <c r="U9" s="12"/>
      <c r="V9" s="12"/>
    </row>
    <row r="10" spans="1:22">
      <c r="A10" s="6" t="s">
        <v>12</v>
      </c>
      <c r="B10" s="7">
        <f>SUM(B2:B9)</f>
        <v>382</v>
      </c>
      <c r="C10" s="7">
        <f>SUM(C2:C9)</f>
        <v>188</v>
      </c>
      <c r="D10" s="8">
        <f>SUM(D2:D9)</f>
        <v>570</v>
      </c>
      <c r="L10" s="12"/>
      <c r="M10" s="14">
        <v>168</v>
      </c>
      <c r="N10" s="14">
        <v>206</v>
      </c>
      <c r="O10" s="12"/>
      <c r="P10" s="12"/>
      <c r="Q10" s="12"/>
      <c r="R10" s="12"/>
      <c r="S10" s="16" t="s">
        <v>48</v>
      </c>
      <c r="T10" s="16" t="s">
        <v>49</v>
      </c>
      <c r="U10" s="15" t="s">
        <v>33</v>
      </c>
      <c r="V10" s="12">
        <v>0.01</v>
      </c>
    </row>
    <row r="11" spans="1:22">
      <c r="L11" s="12"/>
      <c r="M11" s="14">
        <v>161</v>
      </c>
      <c r="N11" s="14">
        <v>195</v>
      </c>
      <c r="O11" s="12"/>
      <c r="P11" s="12"/>
      <c r="Q11" s="12"/>
      <c r="R11" s="16" t="s">
        <v>34</v>
      </c>
      <c r="S11" s="12">
        <v>12</v>
      </c>
      <c r="T11" s="12">
        <v>14</v>
      </c>
      <c r="U11" s="15" t="s">
        <v>35</v>
      </c>
      <c r="V11" s="17">
        <f>V10/2</f>
        <v>5.0000000000000001E-3</v>
      </c>
    </row>
    <row r="12" spans="1:22">
      <c r="B12" s="3" t="s">
        <v>13</v>
      </c>
      <c r="C12" s="11">
        <f>_xlfn.CHISQ.INV.RT(0.025,7)</f>
        <v>16.012764274629326</v>
      </c>
      <c r="L12" s="12"/>
      <c r="M12" s="14"/>
      <c r="N12" s="14">
        <v>215</v>
      </c>
      <c r="O12" s="12"/>
      <c r="P12" s="12"/>
      <c r="Q12" s="12"/>
      <c r="R12" s="16" t="s">
        <v>36</v>
      </c>
      <c r="S12" s="12">
        <v>11</v>
      </c>
      <c r="T12" s="12">
        <v>13</v>
      </c>
      <c r="U12" s="12"/>
      <c r="V12" s="12"/>
    </row>
    <row r="13" spans="1:22"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L13" s="12"/>
      <c r="M13" s="14"/>
      <c r="N13" s="14">
        <v>202</v>
      </c>
      <c r="O13" s="12"/>
      <c r="P13" s="12"/>
      <c r="Q13" s="12"/>
      <c r="R13" s="16" t="s">
        <v>37</v>
      </c>
      <c r="S13" s="12">
        <v>36.5</v>
      </c>
      <c r="T13" s="12">
        <v>29.6</v>
      </c>
      <c r="U13" s="12"/>
      <c r="V13" s="12"/>
    </row>
    <row r="14" spans="1:22">
      <c r="B14" s="1">
        <v>98</v>
      </c>
      <c r="C14" s="1">
        <v>93.824561403508767</v>
      </c>
      <c r="D14">
        <f>B14-C14</f>
        <v>4.1754385964912331</v>
      </c>
      <c r="E14">
        <f>D14^2</f>
        <v>17.434287473068679</v>
      </c>
      <c r="F14">
        <f>E14/C14</f>
        <v>0.1858179480113902</v>
      </c>
      <c r="L14" s="12"/>
      <c r="M14" s="18">
        <v>4</v>
      </c>
      <c r="N14" s="18">
        <v>6</v>
      </c>
      <c r="O14" s="12"/>
      <c r="P14" s="12"/>
      <c r="Q14" s="12"/>
      <c r="R14" s="16" t="s">
        <v>38</v>
      </c>
      <c r="S14" s="12">
        <f>S13^2</f>
        <v>1332.25</v>
      </c>
      <c r="T14" s="12">
        <f>T13^2</f>
        <v>876.16000000000008</v>
      </c>
      <c r="U14" s="12"/>
      <c r="V14" s="12"/>
    </row>
    <row r="15" spans="1:22">
      <c r="B15" s="1">
        <v>74</v>
      </c>
      <c r="C15" s="1">
        <v>70.368421052631575</v>
      </c>
      <c r="D15">
        <f t="shared" ref="D15:D29" si="3">B15-C15</f>
        <v>3.6315789473684248</v>
      </c>
      <c r="E15">
        <f t="shared" ref="E15:E29" si="4">D15^2</f>
        <v>13.188365650969557</v>
      </c>
      <c r="F15">
        <f t="shared" ref="F15:F29" si="5">E15/C15</f>
        <v>0.1874188088021104</v>
      </c>
      <c r="L15" s="16" t="s">
        <v>37</v>
      </c>
      <c r="M15" s="12">
        <f>_xlfn.STDEV.S(M7:M11)</f>
        <v>5.7183913821983188</v>
      </c>
      <c r="N15" s="12">
        <f>_xlfn.STDEV.S(N7:N13)</f>
        <v>8.0770102908251413</v>
      </c>
      <c r="O15" s="12"/>
      <c r="P15" s="12"/>
      <c r="Q15" s="12"/>
      <c r="R15" s="16" t="s">
        <v>39</v>
      </c>
      <c r="S15" s="19">
        <f>MAX(S14:T14)/MIN(S14:T14)</f>
        <v>1.5205556062819574</v>
      </c>
      <c r="T15" s="16" t="s">
        <v>51</v>
      </c>
      <c r="U15" s="12"/>
      <c r="V15" s="12"/>
    </row>
    <row r="16" spans="1:22">
      <c r="B16" s="1">
        <v>65</v>
      </c>
      <c r="C16" s="1">
        <v>62.996491228070177</v>
      </c>
      <c r="D16">
        <f t="shared" si="3"/>
        <v>2.0035087719298232</v>
      </c>
      <c r="E16">
        <f t="shared" si="4"/>
        <v>4.0140473991997485</v>
      </c>
      <c r="F16">
        <f t="shared" si="5"/>
        <v>6.3718586876012492E-2</v>
      </c>
      <c r="L16" s="16" t="s">
        <v>38</v>
      </c>
      <c r="M16" s="12">
        <f>M15^2</f>
        <v>32.699999999999996</v>
      </c>
      <c r="N16" s="12">
        <f>N15^2</f>
        <v>65.238095238095241</v>
      </c>
      <c r="O16" s="12"/>
      <c r="P16" s="12"/>
      <c r="Q16" s="12"/>
      <c r="R16" s="16" t="s">
        <v>40</v>
      </c>
      <c r="S16" s="20">
        <f>_xlfn.F.INV.RT(V11,S12,T12)</f>
        <v>4.7240465106136931</v>
      </c>
      <c r="T16" s="16" t="s">
        <v>50</v>
      </c>
      <c r="U16" s="12"/>
      <c r="V16" s="12"/>
    </row>
    <row r="17" spans="2:26">
      <c r="B17" s="1">
        <v>63</v>
      </c>
      <c r="C17" s="1">
        <v>60.9859649122807</v>
      </c>
      <c r="D17">
        <f t="shared" si="3"/>
        <v>2.0140350877193001</v>
      </c>
      <c r="E17">
        <f t="shared" si="4"/>
        <v>4.0563373345644891</v>
      </c>
      <c r="F17">
        <f t="shared" si="5"/>
        <v>6.6512636807483996E-2</v>
      </c>
      <c r="L17" s="16" t="s">
        <v>39</v>
      </c>
      <c r="M17" s="19">
        <f>N16/M16</f>
        <v>1.9950487840396101</v>
      </c>
      <c r="N17" s="12"/>
      <c r="O17" s="12"/>
      <c r="P17" s="12"/>
      <c r="Q17" s="12"/>
      <c r="R17" s="12"/>
      <c r="S17" s="12"/>
      <c r="T17" s="12"/>
      <c r="U17" s="12"/>
      <c r="V17" s="12"/>
      <c r="Y17" s="3" t="s">
        <v>54</v>
      </c>
    </row>
    <row r="18" spans="2:26">
      <c r="B18" s="1">
        <v>34</v>
      </c>
      <c r="C18" s="1">
        <v>36.189473684210526</v>
      </c>
      <c r="D18">
        <f t="shared" si="3"/>
        <v>-2.189473684210526</v>
      </c>
      <c r="E18">
        <f t="shared" si="4"/>
        <v>4.7937950138504144</v>
      </c>
      <c r="F18">
        <f t="shared" si="5"/>
        <v>0.13246379473990383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2:26">
      <c r="B19" s="1">
        <v>21</v>
      </c>
      <c r="C19" s="1">
        <v>22.785964912280701</v>
      </c>
      <c r="D19">
        <f t="shared" si="3"/>
        <v>-1.7859649122807006</v>
      </c>
      <c r="E19">
        <f t="shared" si="4"/>
        <v>3.1896706678978108</v>
      </c>
      <c r="F19">
        <f t="shared" si="5"/>
        <v>0.13998400682951589</v>
      </c>
      <c r="L19" s="12"/>
      <c r="M19" s="19">
        <f>_xlfn.F.INV.RT(0.025,6,4)</f>
        <v>9.1973110793662123</v>
      </c>
      <c r="N19" s="12"/>
      <c r="O19" s="12"/>
      <c r="P19" s="12"/>
      <c r="Q19" s="12"/>
      <c r="R19" s="12"/>
      <c r="S19" s="15" t="s">
        <v>31</v>
      </c>
      <c r="T19" s="15" t="s">
        <v>32</v>
      </c>
      <c r="U19" s="12"/>
      <c r="V19" s="12"/>
    </row>
    <row r="20" spans="2:26">
      <c r="B20" s="1">
        <v>20</v>
      </c>
      <c r="C20" s="1">
        <v>22.11578947368421</v>
      </c>
      <c r="D20">
        <f t="shared" si="3"/>
        <v>-2.1157894736842096</v>
      </c>
      <c r="E20">
        <f t="shared" si="4"/>
        <v>4.4765650969529043</v>
      </c>
      <c r="F20">
        <f t="shared" si="5"/>
        <v>0.20241489015255876</v>
      </c>
      <c r="L20" s="12"/>
      <c r="M20" s="19"/>
      <c r="N20" s="12"/>
      <c r="O20" s="12"/>
      <c r="P20" s="12"/>
      <c r="Q20" s="12"/>
      <c r="R20" s="12"/>
      <c r="S20" s="16" t="s">
        <v>41</v>
      </c>
      <c r="T20" s="16" t="s">
        <v>42</v>
      </c>
      <c r="U20" s="15" t="s">
        <v>33</v>
      </c>
      <c r="V20" s="17">
        <v>0.1</v>
      </c>
    </row>
    <row r="21" spans="2:26">
      <c r="B21" s="1">
        <v>7</v>
      </c>
      <c r="C21" s="1">
        <v>12.733333333333333</v>
      </c>
      <c r="D21">
        <f t="shared" si="3"/>
        <v>-5.7333333333333325</v>
      </c>
      <c r="E21">
        <f t="shared" si="4"/>
        <v>32.871111111111098</v>
      </c>
      <c r="F21">
        <f t="shared" si="5"/>
        <v>2.5815008726003481</v>
      </c>
      <c r="L21" s="12"/>
      <c r="M21" s="12"/>
      <c r="N21" s="12"/>
      <c r="O21" s="12"/>
      <c r="P21" s="12"/>
      <c r="Q21" s="12"/>
      <c r="R21" s="16" t="s">
        <v>34</v>
      </c>
      <c r="S21" s="12">
        <v>38</v>
      </c>
      <c r="T21" s="12">
        <v>60</v>
      </c>
      <c r="U21" s="15" t="s">
        <v>35</v>
      </c>
      <c r="V21" s="12">
        <f>V20/2</f>
        <v>0.05</v>
      </c>
    </row>
    <row r="22" spans="2:26">
      <c r="B22" s="1">
        <v>42</v>
      </c>
      <c r="C22" s="1">
        <v>46.175438596491226</v>
      </c>
      <c r="D22">
        <f t="shared" si="3"/>
        <v>-4.175438596491226</v>
      </c>
      <c r="E22">
        <f t="shared" si="4"/>
        <v>17.434287473068618</v>
      </c>
      <c r="F22">
        <f t="shared" si="5"/>
        <v>0.37756625606569577</v>
      </c>
      <c r="L22" s="12"/>
      <c r="M22" s="12"/>
      <c r="N22" s="12"/>
      <c r="O22" s="12"/>
      <c r="P22" s="12"/>
      <c r="Q22" s="12"/>
      <c r="R22" s="16" t="s">
        <v>36</v>
      </c>
      <c r="S22" s="12">
        <f>S21-1</f>
        <v>37</v>
      </c>
      <c r="T22" s="12">
        <f>T21-1</f>
        <v>59</v>
      </c>
      <c r="U22" s="12"/>
      <c r="V22" s="12"/>
    </row>
    <row r="23" spans="2:26">
      <c r="B23" s="1">
        <v>31</v>
      </c>
      <c r="C23" s="1">
        <v>34.631578947368418</v>
      </c>
      <c r="D23">
        <f t="shared" si="3"/>
        <v>-3.6315789473684177</v>
      </c>
      <c r="E23">
        <f t="shared" si="4"/>
        <v>13.188365650969505</v>
      </c>
      <c r="F23">
        <f t="shared" si="5"/>
        <v>0.3808190689489675</v>
      </c>
      <c r="L23" s="12"/>
      <c r="M23" s="12"/>
      <c r="N23" s="12"/>
      <c r="O23" s="12"/>
      <c r="P23" s="12"/>
      <c r="Q23" s="12"/>
      <c r="R23" s="16" t="s">
        <v>37</v>
      </c>
      <c r="S23" s="12">
        <v>3750</v>
      </c>
      <c r="T23" s="12">
        <v>2780</v>
      </c>
      <c r="U23" s="12"/>
      <c r="V23" s="12"/>
    </row>
    <row r="24" spans="2:26">
      <c r="B24" s="1">
        <v>29</v>
      </c>
      <c r="C24" s="1">
        <v>31.003508771929823</v>
      </c>
      <c r="D24">
        <f t="shared" si="3"/>
        <v>-2.0035087719298232</v>
      </c>
      <c r="E24">
        <f t="shared" si="4"/>
        <v>4.0140473991997485</v>
      </c>
      <c r="F24">
        <f t="shared" si="5"/>
        <v>0.12947074567359987</v>
      </c>
      <c r="M24" s="12"/>
      <c r="N24" s="12"/>
      <c r="O24" s="12"/>
      <c r="P24" s="12"/>
      <c r="Q24" s="12"/>
      <c r="R24" s="16" t="s">
        <v>38</v>
      </c>
      <c r="S24" s="12">
        <f>S23^2</f>
        <v>14062500</v>
      </c>
      <c r="T24" s="12">
        <f>T23^2</f>
        <v>7728400</v>
      </c>
      <c r="U24" s="12"/>
      <c r="V24" s="12"/>
      <c r="X24">
        <f>_xlfn.F.INV.RT(0.005,12,10)</f>
        <v>5.6613259739201052</v>
      </c>
      <c r="Z24" s="12"/>
    </row>
    <row r="25" spans="2:26">
      <c r="B25" s="1">
        <v>28</v>
      </c>
      <c r="C25" s="1">
        <v>30.014035087719297</v>
      </c>
      <c r="D25">
        <f t="shared" si="3"/>
        <v>-2.0140350877192965</v>
      </c>
      <c r="E25">
        <f t="shared" si="4"/>
        <v>4.056337334564474</v>
      </c>
      <c r="F25">
        <f t="shared" si="5"/>
        <v>0.13514801734286594</v>
      </c>
      <c r="M25" s="12"/>
      <c r="N25" s="12"/>
      <c r="O25" s="12"/>
      <c r="P25" s="12"/>
      <c r="Q25" s="12"/>
      <c r="R25" s="16" t="s">
        <v>39</v>
      </c>
      <c r="S25" s="19">
        <f>MAX(S24:T24)/MIN(S24:T24)</f>
        <v>1.819587495471249</v>
      </c>
      <c r="T25" s="12"/>
      <c r="U25" s="12"/>
      <c r="V25" s="12"/>
      <c r="X25">
        <f>_xlfn.F.INV.RT(0.005,10,12)</f>
        <v>5.0854759024124281</v>
      </c>
      <c r="Z25" s="12"/>
    </row>
    <row r="26" spans="2:26">
      <c r="B26" s="1">
        <v>20</v>
      </c>
      <c r="C26" s="1">
        <v>17.810526315789474</v>
      </c>
      <c r="D26">
        <f t="shared" si="3"/>
        <v>2.189473684210526</v>
      </c>
      <c r="E26">
        <f t="shared" si="4"/>
        <v>4.7937950138504144</v>
      </c>
      <c r="F26">
        <f t="shared" si="5"/>
        <v>0.2691551573970386</v>
      </c>
      <c r="M26" s="12"/>
      <c r="N26" s="12"/>
      <c r="O26" s="12"/>
      <c r="P26" s="12"/>
      <c r="Q26" s="12"/>
      <c r="R26" s="16" t="s">
        <v>40</v>
      </c>
      <c r="S26" s="19">
        <f>_xlfn.F.INV.RT(V20,S22,T22)</f>
        <v>1.4492586885431931</v>
      </c>
      <c r="T26" s="12"/>
      <c r="U26" s="12"/>
      <c r="V26" s="12"/>
      <c r="Z26" s="12"/>
    </row>
    <row r="27" spans="2:26">
      <c r="B27" s="1">
        <v>13</v>
      </c>
      <c r="C27" s="1">
        <v>11.214035087719298</v>
      </c>
      <c r="D27">
        <f t="shared" si="3"/>
        <v>1.7859649122807024</v>
      </c>
      <c r="E27">
        <f t="shared" si="4"/>
        <v>3.1896706678978171</v>
      </c>
      <c r="F27">
        <f t="shared" si="5"/>
        <v>0.2844355883450807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Z27" s="12"/>
    </row>
    <row r="28" spans="2:26">
      <c r="B28" s="1">
        <v>13</v>
      </c>
      <c r="C28" s="1">
        <v>10.884210526315789</v>
      </c>
      <c r="D28">
        <f t="shared" si="3"/>
        <v>2.1157894736842113</v>
      </c>
      <c r="E28">
        <f t="shared" si="4"/>
        <v>4.4765650969529123</v>
      </c>
      <c r="F28">
        <f t="shared" si="5"/>
        <v>0.41128982999083818</v>
      </c>
      <c r="M28" s="12"/>
      <c r="N28" s="12"/>
      <c r="O28" s="12"/>
      <c r="P28" s="12"/>
      <c r="Q28" s="12"/>
      <c r="R28" s="12"/>
      <c r="S28" s="15" t="s">
        <v>31</v>
      </c>
      <c r="T28" s="15" t="s">
        <v>32</v>
      </c>
      <c r="U28" s="12"/>
      <c r="V28" s="12"/>
      <c r="Z28" s="12"/>
    </row>
    <row r="29" spans="2:26">
      <c r="B29" s="1">
        <v>12</v>
      </c>
      <c r="C29" s="1">
        <v>6.2666666666666666</v>
      </c>
      <c r="D29">
        <f t="shared" si="3"/>
        <v>5.7333333333333334</v>
      </c>
      <c r="E29">
        <f t="shared" si="4"/>
        <v>32.871111111111112</v>
      </c>
      <c r="F29">
        <f t="shared" si="5"/>
        <v>5.2453900709219861</v>
      </c>
      <c r="M29" s="12"/>
      <c r="N29" s="12"/>
      <c r="O29" s="12"/>
      <c r="P29" s="12"/>
      <c r="Q29" s="12"/>
      <c r="R29" s="12"/>
      <c r="S29" s="16" t="s">
        <v>41</v>
      </c>
      <c r="T29" s="16" t="s">
        <v>42</v>
      </c>
      <c r="U29" s="15" t="s">
        <v>33</v>
      </c>
      <c r="V29" s="17">
        <v>0.01</v>
      </c>
      <c r="Z29" s="12"/>
    </row>
    <row r="30" spans="2:26">
      <c r="E30" t="s">
        <v>47</v>
      </c>
      <c r="F30" s="11">
        <f>SUM(F14:F29)</f>
        <v>10.793106279505395</v>
      </c>
      <c r="M30" s="12"/>
      <c r="N30" s="12"/>
      <c r="O30" s="12"/>
      <c r="P30" s="12"/>
      <c r="Q30" s="12"/>
      <c r="R30" s="16" t="s">
        <v>34</v>
      </c>
      <c r="S30" s="12">
        <v>11</v>
      </c>
      <c r="T30" s="12">
        <v>13</v>
      </c>
      <c r="U30" s="15" t="s">
        <v>35</v>
      </c>
      <c r="V30" s="12">
        <f>V29/2</f>
        <v>5.0000000000000001E-3</v>
      </c>
      <c r="Y30">
        <f>1/X25</f>
        <v>0.19663843054012387</v>
      </c>
      <c r="Z30" s="12">
        <f>10.16/9.69</f>
        <v>1.0485036119711042</v>
      </c>
    </row>
    <row r="31" spans="2:26">
      <c r="M31" s="12"/>
      <c r="N31" s="12"/>
      <c r="O31" s="12"/>
      <c r="P31" s="12"/>
      <c r="Q31" s="12"/>
      <c r="R31" s="16" t="s">
        <v>36</v>
      </c>
      <c r="S31" s="12">
        <f>S30-1</f>
        <v>10</v>
      </c>
      <c r="T31" s="12">
        <f>T30-1</f>
        <v>12</v>
      </c>
      <c r="U31" s="12"/>
      <c r="V31" s="12"/>
      <c r="Y31">
        <f>Y30*Z30</f>
        <v>0.20617610467364897</v>
      </c>
      <c r="Z31" s="12">
        <f>Z30*X24</f>
        <v>5.9359207322010592</v>
      </c>
    </row>
    <row r="32" spans="2:26">
      <c r="L32" s="12"/>
      <c r="M32" s="12"/>
      <c r="N32" s="12"/>
      <c r="O32" s="12"/>
      <c r="P32" s="12"/>
      <c r="Q32" s="12"/>
      <c r="R32" s="16" t="s">
        <v>37</v>
      </c>
      <c r="S32" s="12"/>
      <c r="T32" s="12"/>
      <c r="U32" s="12"/>
      <c r="V32" s="12"/>
    </row>
    <row r="33" spans="12:22">
      <c r="L33" s="12"/>
      <c r="M33" s="12"/>
      <c r="N33" s="12"/>
      <c r="O33" s="12"/>
      <c r="P33" s="12"/>
      <c r="Q33" s="12"/>
      <c r="R33" s="16" t="s">
        <v>38</v>
      </c>
      <c r="S33" s="12">
        <v>10.16</v>
      </c>
      <c r="T33" s="12">
        <v>9.69</v>
      </c>
      <c r="U33" s="12"/>
      <c r="V33" s="12"/>
    </row>
    <row r="34" spans="12:22">
      <c r="L34" s="12"/>
      <c r="M34" s="12"/>
      <c r="N34" s="12"/>
      <c r="O34" s="12"/>
      <c r="P34" s="12"/>
      <c r="Q34" s="12"/>
      <c r="R34" s="16" t="s">
        <v>39</v>
      </c>
      <c r="S34" s="19">
        <f>MAX(S33:T33)/MIN(S33:T33)</f>
        <v>1.0485036119711042</v>
      </c>
      <c r="T34" s="12"/>
      <c r="U34" s="12"/>
      <c r="V34" s="12"/>
    </row>
    <row r="35" spans="12:22">
      <c r="L35" s="12"/>
      <c r="M35" s="12"/>
      <c r="N35" s="12"/>
      <c r="O35" s="12"/>
      <c r="P35" s="12"/>
      <c r="Q35" s="12"/>
      <c r="R35" s="16" t="s">
        <v>43</v>
      </c>
      <c r="S35" s="21">
        <f>_xlfn.F.INV.RT(V30,S31,T31)</f>
        <v>5.0854759024124281</v>
      </c>
      <c r="T35" s="12"/>
      <c r="U35" s="12"/>
      <c r="V35" s="12"/>
    </row>
    <row r="36" spans="12:22">
      <c r="L36" s="12"/>
      <c r="M36" s="12"/>
      <c r="N36" s="12"/>
      <c r="O36" s="12"/>
      <c r="P36" s="12"/>
      <c r="Q36" s="12"/>
      <c r="R36" s="12"/>
      <c r="S36" s="12">
        <f>_xlfn.F.INV.RT(V30,T31,S31)</f>
        <v>5.6613259739201052</v>
      </c>
      <c r="T36" s="12"/>
      <c r="U36" s="12"/>
      <c r="V36" s="12"/>
    </row>
    <row r="37" spans="12:22">
      <c r="L37" s="12"/>
      <c r="M37" s="12"/>
      <c r="N37" s="12"/>
      <c r="O37" s="12"/>
      <c r="P37" s="12"/>
      <c r="Q37" s="12"/>
      <c r="R37" s="16" t="s">
        <v>44</v>
      </c>
      <c r="S37" s="22">
        <f>1/S36</f>
        <v>0.17663706428611883</v>
      </c>
      <c r="T37" s="12"/>
      <c r="U37" s="12"/>
      <c r="V37" s="12"/>
    </row>
    <row r="38" spans="12:22"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2:22">
      <c r="L39" s="12"/>
      <c r="M39" s="12"/>
      <c r="N39" s="12"/>
      <c r="O39" s="12"/>
      <c r="P39" s="12"/>
      <c r="Q39" s="12"/>
      <c r="R39" s="12"/>
      <c r="S39" s="16" t="s">
        <v>45</v>
      </c>
      <c r="T39" s="16" t="s">
        <v>46</v>
      </c>
      <c r="U39" s="12"/>
      <c r="V39" s="12"/>
    </row>
    <row r="40" spans="12:22">
      <c r="L40" s="12"/>
      <c r="M40" s="12"/>
      <c r="N40" s="12"/>
      <c r="O40" s="12"/>
      <c r="P40" s="12"/>
      <c r="Q40" s="12"/>
      <c r="R40" s="12"/>
      <c r="S40" s="22">
        <f>S33/T33*(1/S35)</f>
        <v>0.20617610467364897</v>
      </c>
      <c r="T40" s="22">
        <f>S33/T33*(1/S37)</f>
        <v>5.9359207322010592</v>
      </c>
      <c r="U40" s="12"/>
      <c r="V4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2020-11-19T04:13:11Z</dcterms:created>
  <dcterms:modified xsi:type="dcterms:W3CDTF">2020-11-21T06:23:52Z</dcterms:modified>
</cp:coreProperties>
</file>