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HobbyProjects\DriveAssistant\ExcelDriveSummary\"/>
    </mc:Choice>
  </mc:AlternateContent>
  <xr:revisionPtr revIDLastSave="0" documentId="13_ncr:1_{4779A110-B272-497F-B19E-F962B31AF645}" xr6:coauthVersionLast="47" xr6:coauthVersionMax="47" xr10:uidLastSave="{00000000-0000-0000-0000-000000000000}"/>
  <bookViews>
    <workbookView xWindow="30105" yWindow="780" windowWidth="17220" windowHeight="8850" activeTab="1" xr2:uid="{B12B6E18-E294-4985-A977-422328ADD677}"/>
  </bookViews>
  <sheets>
    <sheet name="Stefan" sheetId="4" r:id="rId1"/>
    <sheet name="Christiaan" sheetId="6" r:id="rId2"/>
    <sheet name="Derrick"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8" l="1"/>
  <c r="C5" i="8" s="1"/>
  <c r="F13" i="8"/>
  <c r="G10" i="8"/>
  <c r="F10" i="8"/>
  <c r="C8" i="8"/>
  <c r="G7" i="8"/>
  <c r="F7" i="8"/>
  <c r="E5" i="8"/>
  <c r="B2" i="8"/>
  <c r="B2" i="6"/>
  <c r="G13" i="6"/>
  <c r="C5" i="6" s="1"/>
  <c r="C10" i="6" s="1"/>
  <c r="C12" i="6" s="1"/>
  <c r="C14" i="6" s="1"/>
  <c r="F13" i="6"/>
  <c r="G10" i="6"/>
  <c r="F10" i="6"/>
  <c r="C8" i="6"/>
  <c r="G7" i="6"/>
  <c r="F7" i="6"/>
  <c r="E5" i="6"/>
  <c r="B2" i="4"/>
  <c r="F13" i="4"/>
  <c r="G13" i="4"/>
  <c r="F10" i="4"/>
  <c r="G7" i="4"/>
  <c r="F7" i="4"/>
  <c r="C8" i="4" s="1"/>
  <c r="G10" i="4"/>
  <c r="E5" i="4"/>
  <c r="C10" i="8" l="1"/>
  <c r="C12" i="8" s="1"/>
  <c r="C14" i="8" s="1"/>
  <c r="C5" i="4"/>
  <c r="C10" i="4" l="1"/>
  <c r="C12" i="4" l="1"/>
  <c r="C14" i="4" s="1"/>
</calcChain>
</file>

<file path=xl/sharedStrings.xml><?xml version="1.0" encoding="utf-8"?>
<sst xmlns="http://schemas.openxmlformats.org/spreadsheetml/2006/main" count="114" uniqueCount="35">
  <si>
    <t>End</t>
  </si>
  <si>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</si>
  <si>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</si>
  <si>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</si>
  <si>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</si>
  <si>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</si>
  <si>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</si>
  <si>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</si>
  <si>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</si>
  <si>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</si>
  <si>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</si>
  <si>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</si>
  <si>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</si>
  <si>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</si>
  <si>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</si>
  <si>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</si>
  <si>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Limit</t>
  </si>
  <si>
    <t>Points</t>
  </si>
  <si>
    <t>Upper</t>
  </si>
  <si>
    <t>Lower</t>
  </si>
  <si>
    <t>Km</t>
  </si>
  <si>
    <t>Driving Profile</t>
  </si>
  <si>
    <t>Distance</t>
  </si>
  <si>
    <t>Status</t>
  </si>
  <si>
    <t>Actual</t>
  </si>
  <si>
    <t>Km/day</t>
  </si>
  <si>
    <t>Points/day</t>
  </si>
  <si>
    <t>Predict Status</t>
  </si>
  <si>
    <t>Prediction</t>
  </si>
  <si>
    <t>Ekstra</t>
  </si>
  <si>
    <t>The predicted status gives a more realistic prediction of the driving status. If the rediction is disable, best case scenario is assumed, which is 50 point drive days and the distance remains in the same bracket.</t>
  </si>
  <si>
    <t>Stefan</t>
  </si>
  <si>
    <t>Average</t>
  </si>
  <si>
    <t>Christiaan</t>
  </si>
  <si>
    <t>Derrick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</si>
</sst>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R-1C09]#,##0.0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left"/>
    </xf>
    <xf numFmtId="0" fontId="4" fillId="0" borderId="0" xfId="0" applyFont="1" applyAlignment="1">
      <alignment horizontal="center" vertical="center"/>
    </xf>
    <xf numFmtId="0" fontId="0" fillId="0" borderId="0" xfId="0" applyAlignment="1">
      <alignment wrapText="1"/>
    </xf>
    <xf numFmtId="0" fontId="0" fillId="2" borderId="3"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S50"/>
  <sheetViews>
    <sheetView zoomScaleNormal="100" workbookViewId="0">
      <selection activeCell="C9" sqref="C9"/>
    </sheetView>
  </sheetViews>
  <sheetFormatPr defaultColWidth="8.88671875" defaultRowHeight="14.4" x14ac:dyDescent="0.3"/>
  <cols>
    <col min="1" max="1" width="2.6640625" style="6" customWidth="1"/>
    <col min="2" max="2" width="21.6640625" style="6" bestFit="1" customWidth="1"/>
    <col min="3" max="3" width="8.6640625" style="6" bestFit="1" customWidth="1"/>
    <col min="4" max="4" width="3" style="6" customWidth="1"/>
    <col min="5" max="5" width="11.5546875" bestFit="1" customWidth="1"/>
    <col min="6" max="6" width="9.6640625" style="6" customWidth="1"/>
    <col min="7" max="7" width="10.5546875" style="6" bestFit="1" customWidth="1"/>
    <col min="8" max="8" width="2.6640625" style="6" customWidth="1"/>
    <col min="9" max="11" width="8.88671875" style="6" hidden="1" customWidth="1"/>
    <col min="12" max="12" width="2.6640625" style="6" hidden="1" customWidth="1"/>
    <col min="13" max="13" width="5" style="12" hidden="1" customWidth="1"/>
    <col min="14" max="14" width="5" style="6" hidden="1" customWidth="1"/>
    <col min="15" max="15" width="8.33203125" style="6" hidden="1" customWidth="1"/>
    <col min="16" max="16" width="6.33203125" style="6" hidden="1" customWidth="1"/>
    <col min="17" max="16384" width="8.88671875" style="6"/>
  </cols>
  <sheetData>
    <row r="2" spans="2:19" ht="14.4" customHeight="1" x14ac:dyDescent="0.3">
      <c r="B2" s="29" t="str">
        <f ca="1">_xlfn.CONCAT("Drive Summary ", M13, " ",TEXT(TODAY(), "mmmm yyyy"))</f>
        <v>Drive Summary Stefan August 2024</v>
      </c>
      <c r="C2" s="29"/>
      <c r="D2" s="29"/>
      <c r="E2" s="29"/>
      <c r="F2" s="29"/>
      <c r="G2" s="29"/>
    </row>
    <row r="3" spans="2:19" ht="14.4" customHeight="1" x14ac:dyDescent="0.3">
      <c r="B3" s="29"/>
      <c r="C3" s="29"/>
      <c r="D3" s="29"/>
      <c r="E3" s="29"/>
      <c r="F3" s="29"/>
      <c r="G3" s="29"/>
    </row>
    <row r="5" spans="2:19" x14ac:dyDescent="0.3">
      <c r="B5" s="1" t="s">
        <v>21</v>
      </c>
      <c r="C5" s="18">
        <f ca="1">IF(IF($C$16,G7,G6+G13)&gt;1500, 1500, IF($C$16,G7,G6+G13))</f>
        <v>1500</v>
      </c>
      <c r="D5"/>
      <c r="E5" s="7" t="str">
        <f ca="1">TEXT(TODAY(), "mmmm yyyy")</f>
        <v>August 2024</v>
      </c>
      <c r="F5" s="7" t="s">
        <v>20</v>
      </c>
      <c r="G5" s="7" t="s">
        <v>17</v>
      </c>
      <c r="I5" s="26" t="s">
        <v>22</v>
      </c>
      <c r="J5" s="27"/>
      <c r="K5" s="31"/>
      <c r="M5" s="26" t="s">
        <v>23</v>
      </c>
      <c r="N5" s="27"/>
      <c r="O5" s="27"/>
      <c r="P5" s="27"/>
    </row>
    <row r="6" spans="2:19" x14ac:dyDescent="0.3">
      <c r="B6" s="1" t="s">
        <v>13</v>
      </c>
      <c r="C6" s="16">
        <v>300</v>
      </c>
      <c r="E6" s="1" t="s">
        <v>24</v>
      </c>
      <c r="F6" s="23">
        <v>828</v>
      </c>
      <c r="G6" s="16">
        <v>542</v>
      </c>
      <c r="I6" s="7" t="s">
        <v>19</v>
      </c>
      <c r="J6" s="7" t="s">
        <v>18</v>
      </c>
      <c r="K6" s="7" t="s">
        <v>17</v>
      </c>
      <c r="M6" s="7" t="s">
        <v>16</v>
      </c>
      <c r="N6" s="7" t="s">
        <v>16</v>
      </c>
      <c r="O6" s="7" t="s">
        <v>15</v>
      </c>
      <c r="P6" s="7" t="s">
        <v>14</v>
      </c>
    </row>
    <row r="7" spans="2:19" x14ac:dyDescent="0.3">
      <c r="B7" s="1" t="s">
        <v>11</v>
      </c>
      <c r="C7" s="16">
        <v>256</v>
      </c>
      <c r="D7" s="9"/>
      <c r="E7" s="1" t="s">
        <v>28</v>
      </c>
      <c r="F7" s="18">
        <f ca="1">F6/(DAY(TODAY())-1)*DAY(EOMONTH(TODAY(), 0))</f>
        <v>2333.454545454545</v>
      </c>
      <c r="G7" s="18">
        <f ca="1">G6/(DAY(TODAY())-1)*DAY(EOMONTH(TODAY(), 0))</f>
        <v>1527.4545454545455</v>
      </c>
      <c r="I7" s="1">
        <v>0</v>
      </c>
      <c r="J7" s="1">
        <v>149</v>
      </c>
      <c r="K7" s="1">
        <v>300</v>
      </c>
      <c r="M7" s="1">
        <v>0</v>
      </c>
      <c r="N7" s="1">
        <v>799</v>
      </c>
      <c r="O7" s="1" t="s">
        <v>12</v>
      </c>
      <c r="P7" s="10">
        <v>0.05</v>
      </c>
    </row>
    <row r="8" spans="2:19" x14ac:dyDescent="0.3">
      <c r="B8" s="1" t="s">
        <v>9</v>
      </c>
      <c r="C8" s="1">
        <f>IF($C$16, VLOOKUP($F$7,$I$7:$K$21,3,TRUE),VLOOKUP($F$6,$I$7:$K$21,3,TRUE))</f>
        <v>200</v>
      </c>
      <c r="F8" s="15"/>
      <c r="G8" s="1"/>
      <c r="I8" s="1">
        <v>150</v>
      </c>
      <c r="J8" s="1">
        <v>299</v>
      </c>
      <c r="K8" s="1">
        <v>280</v>
      </c>
      <c r="M8" s="1">
        <v>800</v>
      </c>
      <c r="N8" s="1">
        <v>1599</v>
      </c>
      <c r="O8" s="1" t="s">
        <v>10</v>
      </c>
      <c r="P8" s="10">
        <v>0.1</v>
      </c>
    </row>
    <row r="9" spans="2:19" x14ac:dyDescent="0.3">
      <c r="B9" s="1" t="s">
        <v>7</v>
      </c>
      <c r="C9" s="16">
        <v>300</v>
      </c>
      <c r="E9" s="7" t="s">
        <v>32</v>
      </c>
      <c r="F9" s="7" t="s">
        <v>25</v>
      </c>
      <c r="G9" s="7" t="s">
        <v>26</v>
      </c>
      <c r="I9" s="1">
        <v>300</v>
      </c>
      <c r="J9" s="1">
        <v>449</v>
      </c>
      <c r="K9" s="1">
        <v>260</v>
      </c>
      <c r="M9" s="1">
        <v>1600</v>
      </c>
      <c r="N9" s="1">
        <v>2199</v>
      </c>
      <c r="O9" s="1" t="s">
        <v>8</v>
      </c>
      <c r="P9" s="10">
        <v>0.2</v>
      </c>
      <c r="R9" s="9"/>
    </row>
    <row r="10" spans="2:19" x14ac:dyDescent="0.3">
      <c r="B10" s="7" t="s">
        <v>5</v>
      </c>
      <c r="C10" s="8">
        <f ca="1">SUM(C5:C9)</f>
        <v>2556</v>
      </c>
      <c r="E10" s="1" t="s">
        <v>24</v>
      </c>
      <c r="F10" s="17">
        <f ca="1">F6/(DAY(TODAY())-1)</f>
        <v>75.272727272727266</v>
      </c>
      <c r="G10" s="17">
        <f ca="1">G6/(DAY(TODAY())-1)</f>
        <v>49.272727272727273</v>
      </c>
      <c r="I10" s="1">
        <v>450</v>
      </c>
      <c r="J10" s="1">
        <v>599</v>
      </c>
      <c r="K10" s="1">
        <v>240</v>
      </c>
      <c r="M10" s="1">
        <v>2200</v>
      </c>
      <c r="N10" s="1">
        <v>2499</v>
      </c>
      <c r="O10" s="1" t="s">
        <v>6</v>
      </c>
      <c r="P10" s="10">
        <v>0.35</v>
      </c>
    </row>
    <row r="11" spans="2:19" x14ac:dyDescent="0.3">
      <c r="I11" s="1">
        <v>600</v>
      </c>
      <c r="J11" s="1">
        <v>749</v>
      </c>
      <c r="K11" s="1">
        <v>220</v>
      </c>
      <c r="M11" s="5">
        <v>2500</v>
      </c>
      <c r="N11" s="1">
        <v>3000</v>
      </c>
      <c r="O11" s="1" t="s">
        <v>4</v>
      </c>
      <c r="P11" s="10">
        <v>0.5</v>
      </c>
    </row>
    <row r="12" spans="2:19" x14ac:dyDescent="0.3">
      <c r="B12" s="1" t="s">
        <v>3</v>
      </c>
      <c r="C12" s="1" t="str">
        <f ca="1">VLOOKUP(C10,M7:O11,3,TRUE)</f>
        <v>Diamond</v>
      </c>
      <c r="D12" s="9"/>
      <c r="E12" s="19"/>
      <c r="F12" s="7" t="s">
        <v>20</v>
      </c>
      <c r="G12" s="7" t="s">
        <v>17</v>
      </c>
      <c r="I12" s="1">
        <v>750</v>
      </c>
      <c r="J12" s="1">
        <v>899</v>
      </c>
      <c r="K12" s="1">
        <v>200</v>
      </c>
      <c r="M12" s="6"/>
    </row>
    <row r="13" spans="2:19" x14ac:dyDescent="0.3">
      <c r="B13" s="1" t="s">
        <v>2</v>
      </c>
      <c r="C13" s="16">
        <v>749.99</v>
      </c>
      <c r="E13" s="1" t="s">
        <v>29</v>
      </c>
      <c r="F13" s="18">
        <f>VLOOKUP(F6,I7:K21,2,TRUE)-F6</f>
        <v>71</v>
      </c>
      <c r="G13" s="1">
        <f ca="1">50*(DAY(EOMONTH(TODAY(), 0))-DAY(TODAY()-1))</f>
        <v>1000</v>
      </c>
      <c r="I13" s="1">
        <v>900</v>
      </c>
      <c r="J13" s="1">
        <v>1049</v>
      </c>
      <c r="K13" s="1">
        <v>180</v>
      </c>
      <c r="M13" s="28" t="s">
        <v>31</v>
      </c>
      <c r="N13" s="28"/>
      <c r="O13"/>
      <c r="P13"/>
    </row>
    <row r="14" spans="2:19" x14ac:dyDescent="0.3">
      <c r="B14" s="7" t="s">
        <v>1</v>
      </c>
      <c r="C14" s="8">
        <f ca="1">C13*VLOOKUP(C12,O6:P11,2,FALSE)*10</f>
        <v>3749.95</v>
      </c>
      <c r="I14" s="1">
        <v>1050</v>
      </c>
      <c r="J14" s="1">
        <v>1199</v>
      </c>
      <c r="K14" s="1">
        <v>160</v>
      </c>
      <c r="M14"/>
      <c r="N14"/>
      <c r="O14"/>
      <c r="P14"/>
      <c r="Q14"/>
      <c r="S14" s="2"/>
    </row>
    <row r="15" spans="2:19" x14ac:dyDescent="0.3">
      <c r="D15" s="11"/>
      <c r="I15" s="1">
        <v>1200</v>
      </c>
      <c r="J15" s="1">
        <v>1349</v>
      </c>
      <c r="K15" s="1">
        <v>140</v>
      </c>
      <c r="M15"/>
      <c r="N15"/>
      <c r="O15"/>
      <c r="P15"/>
      <c r="Q15"/>
    </row>
    <row r="16" spans="2:19" x14ac:dyDescent="0.3">
      <c r="B16" t="s">
        <v>27</v>
      </c>
      <c r="C16" s="24" t="b">
        <v>0</v>
      </c>
      <c r="I16" s="1">
        <v>1350</v>
      </c>
      <c r="J16" s="1">
        <v>1499</v>
      </c>
      <c r="K16" s="1">
        <v>120</v>
      </c>
      <c r="M16"/>
      <c r="N16"/>
      <c r="O16"/>
      <c r="P16"/>
      <c r="Q16"/>
    </row>
    <row r="17" spans="2:17" ht="14.4" customHeight="1" x14ac:dyDescent="0.3">
      <c r="B17" s="30" t="s">
        <v>30</v>
      </c>
      <c r="C17" s="30"/>
      <c r="D17" s="30"/>
      <c r="E17" s="30"/>
      <c r="F17" s="30"/>
      <c r="G17" s="30"/>
      <c r="I17" s="1">
        <v>1500</v>
      </c>
      <c r="J17" s="1">
        <v>1649</v>
      </c>
      <c r="K17" s="1">
        <v>100</v>
      </c>
      <c r="M17"/>
      <c r="N17"/>
      <c r="O17"/>
      <c r="P17"/>
      <c r="Q17"/>
    </row>
    <row r="18" spans="2:17" x14ac:dyDescent="0.3">
      <c r="B18" s="30"/>
      <c r="C18" s="30"/>
      <c r="D18" s="30"/>
      <c r="E18" s="30"/>
      <c r="F18" s="30"/>
      <c r="G18" s="30"/>
      <c r="I18" s="1">
        <v>1650</v>
      </c>
      <c r="J18" s="1">
        <v>1799</v>
      </c>
      <c r="K18" s="1">
        <v>80</v>
      </c>
      <c r="M18"/>
      <c r="N18"/>
      <c r="O18"/>
      <c r="P18"/>
      <c r="Q18"/>
    </row>
    <row r="19" spans="2:17" x14ac:dyDescent="0.3">
      <c r="B19" s="30"/>
      <c r="C19" s="30"/>
      <c r="D19" s="30"/>
      <c r="E19" s="30"/>
      <c r="F19" s="30"/>
      <c r="G19" s="30"/>
      <c r="I19" s="1">
        <v>1800</v>
      </c>
      <c r="J19" s="1">
        <v>1949</v>
      </c>
      <c r="K19" s="1">
        <v>60</v>
      </c>
      <c r="M19"/>
      <c r="N19"/>
      <c r="O19"/>
      <c r="P19"/>
      <c r="Q19"/>
    </row>
    <row r="20" spans="2:17" x14ac:dyDescent="0.3">
      <c r="B20" s="25"/>
      <c r="C20" s="25"/>
      <c r="D20" s="25"/>
      <c r="E20" s="25"/>
      <c r="F20" s="25"/>
      <c r="G20" s="25"/>
      <c r="I20" s="1">
        <v>1950</v>
      </c>
      <c r="J20" s="1">
        <v>2099</v>
      </c>
      <c r="K20" s="1">
        <v>40</v>
      </c>
      <c r="M20"/>
      <c r="O20"/>
      <c r="P20"/>
      <c r="Q20"/>
    </row>
    <row r="21" spans="2:17" x14ac:dyDescent="0.3">
      <c r="B21" s="25"/>
      <c r="C21" s="25"/>
      <c r="D21" s="25"/>
      <c r="I21" s="1">
        <v>2100</v>
      </c>
      <c r="J21" s="1" t="s">
        <v>0</v>
      </c>
      <c r="K21" s="1">
        <v>20</v>
      </c>
      <c r="M21"/>
      <c r="N21"/>
      <c r="O21"/>
      <c r="P21"/>
      <c r="Q21"/>
    </row>
    <row r="22" spans="2:17" x14ac:dyDescent="0.3">
      <c r="B22" s="25"/>
      <c r="C22" s="25"/>
      <c r="D22" s="25"/>
      <c r="Q22"/>
    </row>
    <row r="23" spans="2:17" x14ac:dyDescent="0.3">
      <c r="B23" s="3"/>
      <c r="M23"/>
      <c r="N23"/>
      <c r="O23"/>
      <c r="P23"/>
      <c r="Q23"/>
    </row>
    <row r="24" spans="2:17" x14ac:dyDescent="0.3">
      <c r="M24"/>
      <c r="N24"/>
      <c r="O24" s="14"/>
      <c r="P24"/>
      <c r="Q24"/>
    </row>
    <row r="25" spans="2:17" x14ac:dyDescent="0.3">
      <c r="M25"/>
      <c r="N25"/>
      <c r="O25" s="14"/>
      <c r="P25"/>
      <c r="Q25"/>
    </row>
    <row r="26" spans="2:17" x14ac:dyDescent="0.3">
      <c r="O26" s="2"/>
    </row>
    <row r="27" spans="2:17" x14ac:dyDescent="0.3">
      <c r="M27" s="6"/>
      <c r="O27" s="2"/>
    </row>
    <row r="28" spans="2:17" x14ac:dyDescent="0.3">
      <c r="M28" s="6"/>
      <c r="O28" s="2"/>
    </row>
    <row r="29" spans="2:17" x14ac:dyDescent="0.3">
      <c r="B29" s="2"/>
      <c r="J29" s="4"/>
      <c r="M29" s="6"/>
      <c r="O29" s="2"/>
    </row>
    <row r="30" spans="2:17" x14ac:dyDescent="0.3">
      <c r="M30" s="6"/>
      <c r="O30" s="2"/>
    </row>
    <row r="31" spans="2:17" x14ac:dyDescent="0.3">
      <c r="E31" s="19"/>
      <c r="F31" s="19"/>
      <c r="G31" s="20"/>
      <c r="M31" s="6"/>
      <c r="O31" s="2"/>
    </row>
    <row r="32" spans="2:17" x14ac:dyDescent="0.3">
      <c r="E32" s="19"/>
      <c r="F32" s="21"/>
      <c r="G32" s="20"/>
      <c r="M32" s="6"/>
      <c r="O32" s="2"/>
    </row>
    <row r="33" spans="2:15" x14ac:dyDescent="0.3">
      <c r="E33" s="19"/>
      <c r="F33" s="21"/>
      <c r="G33" s="20"/>
      <c r="M33" s="6"/>
      <c r="O33" s="2"/>
    </row>
    <row r="34" spans="2:15" x14ac:dyDescent="0.3">
      <c r="E34" s="19"/>
      <c r="F34" s="21"/>
      <c r="G34" s="20"/>
      <c r="K34" s="3"/>
      <c r="M34" s="6"/>
    </row>
    <row r="35" spans="2:15" x14ac:dyDescent="0.3">
      <c r="E35" s="19"/>
      <c r="F35" s="21"/>
      <c r="G35" s="20"/>
      <c r="M35" s="6"/>
    </row>
    <row r="36" spans="2:15" x14ac:dyDescent="0.3">
      <c r="E36" s="19"/>
      <c r="F36" s="21"/>
      <c r="G36" s="20"/>
      <c r="M36" s="6"/>
    </row>
    <row r="37" spans="2:15" x14ac:dyDescent="0.3">
      <c r="E37" s="19"/>
      <c r="F37" s="21"/>
      <c r="G37" s="20"/>
      <c r="M37" s="6"/>
    </row>
    <row r="38" spans="2:15" x14ac:dyDescent="0.3">
      <c r="E38" s="19"/>
      <c r="F38" s="21"/>
      <c r="G38" s="20"/>
      <c r="M38" s="6"/>
    </row>
    <row r="39" spans="2:15" x14ac:dyDescent="0.3">
      <c r="E39" s="19"/>
      <c r="F39" s="21"/>
      <c r="G39" s="22"/>
      <c r="M39" s="6"/>
    </row>
    <row r="40" spans="2:15" x14ac:dyDescent="0.3">
      <c r="F40" s="3"/>
    </row>
    <row r="41" spans="2:15" x14ac:dyDescent="0.3">
      <c r="H41" s="13"/>
      <c r="M41" s="6"/>
    </row>
    <row r="42" spans="2:15" x14ac:dyDescent="0.3">
      <c r="B42" s="13"/>
      <c r="M42" s="6"/>
    </row>
    <row r="43" spans="2:15" x14ac:dyDescent="0.3">
      <c r="M43" s="6"/>
    </row>
    <row r="44" spans="2:15" x14ac:dyDescent="0.3">
      <c r="I44" s="3"/>
      <c r="M44" s="6"/>
    </row>
    <row r="45" spans="2:15" x14ac:dyDescent="0.3">
      <c r="M45" s="6"/>
    </row>
    <row r="46" spans="2:15" x14ac:dyDescent="0.3">
      <c r="M46" s="6"/>
    </row>
    <row r="47" spans="2:15" x14ac:dyDescent="0.3">
      <c r="M47" s="6"/>
    </row>
    <row r="48" spans="2:15" x14ac:dyDescent="0.3">
      <c r="M48" s="6"/>
    </row>
    <row r="49" spans="13:13" x14ac:dyDescent="0.3">
      <c r="M49" s="6"/>
    </row>
    <row r="50" spans="13:13" x14ac:dyDescent="0.3">
      <c r="M50" s="6"/>
    </row>
  </sheetData>
  <mergeCells count="5">
    <mergeCell ref="M5:P5"/>
    <mergeCell ref="M13:N13"/>
    <mergeCell ref="B2:G3"/>
    <mergeCell ref="B17:G19"/>
    <mergeCell ref="I5: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160BB-445B-437A-949A-495133C1BC0B}">
  <sheetPr>
    <pageSetUpPr fitToPage="1"/>
  </sheetPr>
  <dimension ref="B2:S50"/>
  <sheetViews>
    <sheetView tabSelected="1" zoomScaleNormal="100" workbookViewId="0">
      <selection activeCell="C13" sqref="C13"/>
    </sheetView>
  </sheetViews>
  <sheetFormatPr defaultColWidth="8.88671875" defaultRowHeight="14.4" x14ac:dyDescent="0.3"/>
  <cols>
    <col min="1" max="1" width="2.6640625" style="6" customWidth="1"/>
    <col min="2" max="2" width="21.6640625" style="6" bestFit="1" customWidth="1"/>
    <col min="3" max="3" width="9" style="6" bestFit="1" customWidth="1"/>
    <col min="4" max="4" width="4.6640625" style="6" customWidth="1"/>
    <col min="5" max="5" width="11.5546875" bestFit="1" customWidth="1"/>
    <col min="6" max="6" width="9.6640625" style="6" customWidth="1"/>
    <col min="7" max="7" width="10.5546875" style="6" bestFit="1" customWidth="1"/>
    <col min="8" max="8" width="2.6640625" style="6" customWidth="1"/>
    <col min="9" max="11" width="8.88671875" style="6" hidden="1" customWidth="1"/>
    <col min="12" max="12" width="2.6640625" style="6" hidden="1" customWidth="1"/>
    <col min="13" max="13" width="5" style="12" hidden="1" customWidth="1"/>
    <col min="14" max="14" width="5" style="6" hidden="1" customWidth="1"/>
    <col min="15" max="15" width="8.33203125" style="6" hidden="1" customWidth="1"/>
    <col min="16" max="16" width="6.33203125" style="6" hidden="1" customWidth="1"/>
    <col min="17" max="16384" width="8.88671875" style="6"/>
  </cols>
  <sheetData>
    <row r="2" spans="2:19" ht="14.4" customHeight="1" x14ac:dyDescent="0.3">
      <c r="B2" s="29" t="str">
        <f ca="1">_xlfn.CONCAT("Drive Summary ", M13, " ",TEXT(TODAY(), "mmmm yyyy"))</f>
        <v>Drive Summary Christiaan August 2024</v>
      </c>
      <c r="C2" s="29"/>
      <c r="D2" s="29"/>
      <c r="E2" s="29"/>
      <c r="F2" s="29"/>
      <c r="G2" s="29"/>
    </row>
    <row r="3" spans="2:19" ht="14.4" customHeight="1" x14ac:dyDescent="0.3">
      <c r="B3" s="29"/>
      <c r="C3" s="29"/>
      <c r="D3" s="29"/>
      <c r="E3" s="29"/>
      <c r="F3" s="29"/>
      <c r="G3" s="29"/>
    </row>
    <row r="5" spans="2:19" x14ac:dyDescent="0.3">
      <c r="B5" s="1" t="s">
        <v>21</v>
      </c>
      <c r="C5" s="18">
        <f ca="1">IF(IF($C$16,G7,G6+G13)&gt;1500, 1500, IF($C$16,G7,G6+G13))</f>
        <v>1500</v>
      </c>
      <c r="D5"/>
      <c r="E5" s="7" t="str">
        <f ca="1">TEXT(TODAY(), "mmmm yyyy")</f>
        <v>August 2024</v>
      </c>
      <c r="F5" s="7" t="s">
        <v>20</v>
      </c>
      <c r="G5" s="7" t="s">
        <v>17</v>
      </c>
      <c r="I5" s="26" t="s">
        <v>22</v>
      </c>
      <c r="J5" s="27"/>
      <c r="K5" s="31"/>
      <c r="M5" s="26" t="s">
        <v>23</v>
      </c>
      <c r="N5" s="27"/>
      <c r="O5" s="27"/>
      <c r="P5" s="27"/>
    </row>
    <row r="6" spans="2:19" x14ac:dyDescent="0.3">
      <c r="B6" s="1" t="s">
        <v>13</v>
      </c>
      <c r="C6" s="16">
        <v>150</v>
      </c>
      <c r="E6" s="1" t="s">
        <v>24</v>
      </c>
      <c r="F6" s="23">
        <v>407</v>
      </c>
      <c r="G6" s="16">
        <v>547</v>
      </c>
      <c r="I6" s="7" t="s">
        <v>19</v>
      </c>
      <c r="J6" s="7" t="s">
        <v>18</v>
      </c>
      <c r="K6" s="7" t="s">
        <v>17</v>
      </c>
      <c r="M6" s="7" t="s">
        <v>16</v>
      </c>
      <c r="N6" s="7" t="s">
        <v>16</v>
      </c>
      <c r="O6" s="7" t="s">
        <v>15</v>
      </c>
      <c r="P6" s="7" t="s">
        <v>14</v>
      </c>
    </row>
    <row r="7" spans="2:19" x14ac:dyDescent="0.3">
      <c r="B7" s="1" t="s">
        <v>11</v>
      </c>
      <c r="C7" s="16">
        <v>188</v>
      </c>
      <c r="D7" s="9"/>
      <c r="E7" s="1" t="s">
        <v>28</v>
      </c>
      <c r="F7" s="18">
        <f ca="1">F6/(DAY(TODAY())-1)*DAY(EOMONTH(TODAY(), 0))</f>
        <v>1147</v>
      </c>
      <c r="G7" s="18">
        <f ca="1">G6/(DAY(TODAY())-1)*DAY(EOMONTH(TODAY(), 0))</f>
        <v>1541.5454545454545</v>
      </c>
      <c r="I7" s="1">
        <v>0</v>
      </c>
      <c r="J7" s="1">
        <v>149</v>
      </c>
      <c r="K7" s="1">
        <v>300</v>
      </c>
      <c r="M7" s="1">
        <v>0</v>
      </c>
      <c r="N7" s="1">
        <v>799</v>
      </c>
      <c r="O7" s="1" t="s">
        <v>12</v>
      </c>
      <c r="P7" s="10">
        <v>0.05</v>
      </c>
    </row>
    <row r="8" spans="2:19" x14ac:dyDescent="0.3">
      <c r="B8" s="1" t="s">
        <v>9</v>
      </c>
      <c r="C8" s="1">
        <f>IF($C$16, VLOOKUP($F$7,$I$7:$K$21,3,TRUE),VLOOKUP($F$6,$I$7:$K$21,3,TRUE))</f>
        <v>260</v>
      </c>
      <c r="F8" s="15"/>
      <c r="G8" s="1"/>
      <c r="I8" s="1">
        <v>150</v>
      </c>
      <c r="J8" s="1">
        <v>299</v>
      </c>
      <c r="K8" s="1">
        <v>280</v>
      </c>
      <c r="M8" s="1">
        <v>800</v>
      </c>
      <c r="N8" s="1">
        <v>1599</v>
      </c>
      <c r="O8" s="1" t="s">
        <v>10</v>
      </c>
      <c r="P8" s="10">
        <v>0.1</v>
      </c>
    </row>
    <row r="9" spans="2:19" x14ac:dyDescent="0.3">
      <c r="B9" s="1" t="s">
        <v>7</v>
      </c>
      <c r="C9" s="16">
        <v>300</v>
      </c>
      <c r="E9" s="7" t="s">
        <v>32</v>
      </c>
      <c r="F9" s="7" t="s">
        <v>25</v>
      </c>
      <c r="G9" s="7" t="s">
        <v>26</v>
      </c>
      <c r="I9" s="1">
        <v>300</v>
      </c>
      <c r="J9" s="1">
        <v>449</v>
      </c>
      <c r="K9" s="1">
        <v>260</v>
      </c>
      <c r="M9" s="1">
        <v>1600</v>
      </c>
      <c r="N9" s="1">
        <v>2199</v>
      </c>
      <c r="O9" s="1" t="s">
        <v>8</v>
      </c>
      <c r="P9" s="10">
        <v>0.2</v>
      </c>
      <c r="R9" s="9"/>
    </row>
    <row r="10" spans="2:19" x14ac:dyDescent="0.3">
      <c r="B10" s="7" t="s">
        <v>5</v>
      </c>
      <c r="C10" s="8">
        <f ca="1">SUM(C5:C9)</f>
        <v>2398</v>
      </c>
      <c r="E10" s="1" t="s">
        <v>24</v>
      </c>
      <c r="F10" s="17">
        <f ca="1">F6/(DAY(TODAY())-1)</f>
        <v>37</v>
      </c>
      <c r="G10" s="17">
        <f ca="1">G6/(DAY(TODAY())-1)</f>
        <v>49.727272727272727</v>
      </c>
      <c r="I10" s="1">
        <v>450</v>
      </c>
      <c r="J10" s="1">
        <v>599</v>
      </c>
      <c r="K10" s="1">
        <v>240</v>
      </c>
      <c r="M10" s="1">
        <v>2200</v>
      </c>
      <c r="N10" s="1">
        <v>2499</v>
      </c>
      <c r="O10" s="1" t="s">
        <v>6</v>
      </c>
      <c r="P10" s="10">
        <v>0.35</v>
      </c>
    </row>
    <row r="11" spans="2:19" x14ac:dyDescent="0.3">
      <c r="I11" s="1">
        <v>600</v>
      </c>
      <c r="J11" s="1">
        <v>749</v>
      </c>
      <c r="K11" s="1">
        <v>220</v>
      </c>
      <c r="M11" s="5">
        <v>2500</v>
      </c>
      <c r="N11" s="1">
        <v>3000</v>
      </c>
      <c r="O11" s="1" t="s">
        <v>4</v>
      </c>
      <c r="P11" s="10">
        <v>0.5</v>
      </c>
    </row>
    <row r="12" spans="2:19" x14ac:dyDescent="0.3">
      <c r="B12" s="1" t="s">
        <v>3</v>
      </c>
      <c r="C12" s="1" t="str">
        <f ca="1">VLOOKUP(C10,M7:O11,3,TRUE)</f>
        <v>Gold</v>
      </c>
      <c r="D12" s="9"/>
      <c r="E12" s="19"/>
      <c r="F12" s="7" t="s">
        <v>20</v>
      </c>
      <c r="G12" s="7" t="s">
        <v>17</v>
      </c>
      <c r="I12" s="1">
        <v>750</v>
      </c>
      <c r="J12" s="1">
        <v>899</v>
      </c>
      <c r="K12" s="1">
        <v>200</v>
      </c>
      <c r="M12" s="6"/>
    </row>
    <row r="13" spans="2:19" x14ac:dyDescent="0.3">
      <c r="B13" s="1" t="s">
        <v>2</v>
      </c>
      <c r="C13" s="16">
        <v>0</v>
      </c>
      <c r="E13" s="1" t="s">
        <v>29</v>
      </c>
      <c r="F13" s="18">
        <f>VLOOKUP(F6,I7:K21,2,TRUE)-F6</f>
        <v>42</v>
      </c>
      <c r="G13" s="1">
        <f ca="1">50*(DAY(EOMONTH(TODAY(), 0))-DAY(TODAY()-1))</f>
        <v>1000</v>
      </c>
      <c r="I13" s="1">
        <v>900</v>
      </c>
      <c r="J13" s="1">
        <v>1049</v>
      </c>
      <c r="K13" s="1">
        <v>180</v>
      </c>
      <c r="M13" s="28" t="s">
        <v>33</v>
      </c>
      <c r="N13" s="28"/>
      <c r="O13"/>
      <c r="P13"/>
    </row>
    <row r="14" spans="2:19" x14ac:dyDescent="0.3">
      <c r="B14" s="7" t="s">
        <v>1</v>
      </c>
      <c r="C14" s="8">
        <f ca="1">C13*VLOOKUP(C12,O6:P11,2,FALSE)*10</f>
        <v>0</v>
      </c>
      <c r="I14" s="1">
        <v>1050</v>
      </c>
      <c r="J14" s="1">
        <v>1199</v>
      </c>
      <c r="K14" s="1">
        <v>160</v>
      </c>
      <c r="M14"/>
      <c r="N14"/>
      <c r="O14"/>
      <c r="P14"/>
      <c r="Q14"/>
      <c r="S14" s="2"/>
    </row>
    <row r="15" spans="2:19" x14ac:dyDescent="0.3">
      <c r="D15" s="11"/>
      <c r="I15" s="1">
        <v>1200</v>
      </c>
      <c r="J15" s="1">
        <v>1349</v>
      </c>
      <c r="K15" s="1">
        <v>140</v>
      </c>
      <c r="M15"/>
      <c r="N15"/>
      <c r="O15"/>
      <c r="P15"/>
      <c r="Q15"/>
    </row>
    <row r="16" spans="2:19" x14ac:dyDescent="0.3">
      <c r="B16" t="s">
        <v>27</v>
      </c>
      <c r="C16" s="24" t="b">
        <v>0</v>
      </c>
      <c r="I16" s="1">
        <v>1350</v>
      </c>
      <c r="J16" s="1">
        <v>1499</v>
      </c>
      <c r="K16" s="1">
        <v>120</v>
      </c>
      <c r="M16"/>
      <c r="N16"/>
      <c r="O16"/>
      <c r="P16"/>
      <c r="Q16"/>
    </row>
    <row r="17" spans="2:17" ht="14.4" customHeight="1" x14ac:dyDescent="0.3">
      <c r="B17" s="30" t="s">
        <v>30</v>
      </c>
      <c r="C17" s="30"/>
      <c r="D17" s="30"/>
      <c r="E17" s="30"/>
      <c r="F17" s="30"/>
      <c r="G17" s="30"/>
      <c r="I17" s="1">
        <v>1500</v>
      </c>
      <c r="J17" s="1">
        <v>1649</v>
      </c>
      <c r="K17" s="1">
        <v>100</v>
      </c>
      <c r="M17"/>
      <c r="N17"/>
      <c r="O17"/>
      <c r="P17"/>
      <c r="Q17"/>
    </row>
    <row r="18" spans="2:17" x14ac:dyDescent="0.3">
      <c r="B18" s="30"/>
      <c r="C18" s="30"/>
      <c r="D18" s="30"/>
      <c r="E18" s="30"/>
      <c r="F18" s="30"/>
      <c r="G18" s="30"/>
      <c r="I18" s="1">
        <v>1650</v>
      </c>
      <c r="J18" s="1">
        <v>1799</v>
      </c>
      <c r="K18" s="1">
        <v>80</v>
      </c>
      <c r="M18"/>
      <c r="N18"/>
      <c r="O18"/>
      <c r="P18"/>
      <c r="Q18"/>
    </row>
    <row r="19" spans="2:17" x14ac:dyDescent="0.3">
      <c r="B19" s="30"/>
      <c r="C19" s="30"/>
      <c r="D19" s="30"/>
      <c r="E19" s="30"/>
      <c r="F19" s="30"/>
      <c r="G19" s="30"/>
      <c r="I19" s="1">
        <v>1800</v>
      </c>
      <c r="J19" s="1">
        <v>1949</v>
      </c>
      <c r="K19" s="1">
        <v>60</v>
      </c>
      <c r="M19"/>
      <c r="N19"/>
      <c r="O19"/>
      <c r="P19"/>
      <c r="Q19"/>
    </row>
    <row r="20" spans="2:17" x14ac:dyDescent="0.3">
      <c r="B20" s="25"/>
      <c r="C20" s="25"/>
      <c r="D20" s="25"/>
      <c r="E20" s="25"/>
      <c r="F20" s="25"/>
      <c r="G20" s="25"/>
      <c r="I20" s="1">
        <v>1950</v>
      </c>
      <c r="J20" s="1">
        <v>2099</v>
      </c>
      <c r="K20" s="1">
        <v>40</v>
      </c>
      <c r="M20"/>
      <c r="O20"/>
      <c r="P20"/>
      <c r="Q20"/>
    </row>
    <row r="21" spans="2:17" x14ac:dyDescent="0.3">
      <c r="B21" s="25"/>
      <c r="C21" s="25"/>
      <c r="D21" s="25"/>
      <c r="I21" s="1">
        <v>2100</v>
      </c>
      <c r="J21" s="1" t="s">
        <v>0</v>
      </c>
      <c r="K21" s="1">
        <v>20</v>
      </c>
      <c r="M21"/>
      <c r="N21"/>
      <c r="O21"/>
      <c r="P21"/>
      <c r="Q21"/>
    </row>
    <row r="22" spans="2:17" x14ac:dyDescent="0.3">
      <c r="B22" s="25"/>
      <c r="C22" s="25"/>
      <c r="D22" s="25"/>
      <c r="Q22"/>
    </row>
    <row r="23" spans="2:17" x14ac:dyDescent="0.3">
      <c r="B23" s="3"/>
      <c r="M23"/>
      <c r="N23"/>
      <c r="O23"/>
      <c r="P23"/>
      <c r="Q23"/>
    </row>
    <row r="24" spans="2:17" x14ac:dyDescent="0.3">
      <c r="M24"/>
      <c r="N24"/>
      <c r="O24" s="14"/>
      <c r="P24"/>
      <c r="Q24"/>
    </row>
    <row r="25" spans="2:17" x14ac:dyDescent="0.3">
      <c r="M25"/>
      <c r="N25"/>
      <c r="O25" s="14"/>
      <c r="P25"/>
      <c r="Q25"/>
    </row>
    <row r="26" spans="2:17" x14ac:dyDescent="0.3">
      <c r="O26" s="2"/>
    </row>
    <row r="27" spans="2:17" x14ac:dyDescent="0.3">
      <c r="M27" s="6"/>
      <c r="O27" s="2"/>
    </row>
    <row r="28" spans="2:17" x14ac:dyDescent="0.3">
      <c r="M28" s="6"/>
      <c r="O28" s="2"/>
    </row>
    <row r="29" spans="2:17" x14ac:dyDescent="0.3">
      <c r="B29" s="2"/>
      <c r="J29" s="4"/>
      <c r="M29" s="6"/>
      <c r="O29" s="2"/>
    </row>
    <row r="30" spans="2:17" x14ac:dyDescent="0.3">
      <c r="M30" s="6"/>
      <c r="O30" s="2"/>
    </row>
    <row r="31" spans="2:17" x14ac:dyDescent="0.3">
      <c r="E31" s="19"/>
      <c r="F31" s="19"/>
      <c r="G31" s="20"/>
      <c r="M31" s="6"/>
      <c r="O31" s="2"/>
    </row>
    <row r="32" spans="2:17" x14ac:dyDescent="0.3">
      <c r="E32" s="19"/>
      <c r="F32" s="21"/>
      <c r="G32" s="20"/>
      <c r="M32" s="6"/>
      <c r="O32" s="2"/>
    </row>
    <row r="33" spans="2:15" x14ac:dyDescent="0.3">
      <c r="E33" s="19"/>
      <c r="F33" s="21"/>
      <c r="G33" s="20"/>
      <c r="M33" s="6"/>
      <c r="O33" s="2"/>
    </row>
    <row r="34" spans="2:15" x14ac:dyDescent="0.3">
      <c r="E34" s="19"/>
      <c r="F34" s="21"/>
      <c r="G34" s="20"/>
      <c r="K34" s="3"/>
      <c r="M34" s="6"/>
    </row>
    <row r="35" spans="2:15" x14ac:dyDescent="0.3">
      <c r="E35" s="19"/>
      <c r="F35" s="21"/>
      <c r="G35" s="20"/>
      <c r="M35" s="6"/>
    </row>
    <row r="36" spans="2:15" x14ac:dyDescent="0.3">
      <c r="E36" s="19"/>
      <c r="F36" s="21"/>
      <c r="G36" s="20"/>
      <c r="M36" s="6"/>
    </row>
    <row r="37" spans="2:15" x14ac:dyDescent="0.3">
      <c r="E37" s="19"/>
      <c r="F37" s="21"/>
      <c r="G37" s="20"/>
      <c r="M37" s="6"/>
    </row>
    <row r="38" spans="2:15" x14ac:dyDescent="0.3">
      <c r="E38" s="19"/>
      <c r="F38" s="21"/>
      <c r="G38" s="20"/>
      <c r="M38" s="6"/>
    </row>
    <row r="39" spans="2:15" x14ac:dyDescent="0.3">
      <c r="E39" s="19"/>
      <c r="F39" s="21"/>
      <c r="G39" s="22"/>
      <c r="M39" s="6"/>
    </row>
    <row r="40" spans="2:15" x14ac:dyDescent="0.3">
      <c r="F40" s="3"/>
    </row>
    <row r="41" spans="2:15" x14ac:dyDescent="0.3">
      <c r="H41" s="13"/>
      <c r="M41" s="6"/>
    </row>
    <row r="42" spans="2:15" x14ac:dyDescent="0.3">
      <c r="B42" s="13"/>
      <c r="M42" s="6"/>
    </row>
    <row r="43" spans="2:15" x14ac:dyDescent="0.3">
      <c r="M43" s="6"/>
    </row>
    <row r="44" spans="2:15" x14ac:dyDescent="0.3">
      <c r="I44" s="3"/>
      <c r="M44" s="6"/>
    </row>
    <row r="45" spans="2:15" x14ac:dyDescent="0.3">
      <c r="M45" s="6"/>
    </row>
    <row r="46" spans="2:15" x14ac:dyDescent="0.3">
      <c r="M46" s="6"/>
    </row>
    <row r="47" spans="2:15" x14ac:dyDescent="0.3">
      <c r="M47" s="6"/>
    </row>
    <row r="48" spans="2:15" x14ac:dyDescent="0.3">
      <c r="M48" s="6"/>
    </row>
    <row r="49" spans="13:13" x14ac:dyDescent="0.3">
      <c r="M49" s="6"/>
    </row>
    <row r="50" spans="13:13" x14ac:dyDescent="0.3">
      <c r="M50" s="6"/>
    </row>
  </sheetData>
  <mergeCells count="5">
    <mergeCell ref="B2:G3"/>
    <mergeCell ref="I5:K5"/>
    <mergeCell ref="M5:P5"/>
    <mergeCell ref="M13:N13"/>
    <mergeCell ref="B17:G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1927-D7DB-4606-9DC7-E1AA99771B3C}">
  <sheetPr>
    <pageSetUpPr fitToPage="1"/>
  </sheetPr>
  <dimension ref="B2:S50"/>
  <sheetViews>
    <sheetView zoomScaleNormal="100" workbookViewId="0">
      <selection activeCell="G6" sqref="G6"/>
    </sheetView>
  </sheetViews>
  <sheetFormatPr defaultColWidth="8.88671875" defaultRowHeight="14.4" x14ac:dyDescent="0.3"/>
  <cols>
    <col min="1" max="1" width="2.6640625" style="6" customWidth="1"/>
    <col min="2" max="2" width="21.6640625" style="6" bestFit="1" customWidth="1"/>
    <col min="3" max="3" width="8.44140625" style="6" customWidth="1"/>
    <col min="4" max="4" width="3.6640625" style="6" customWidth="1"/>
    <col min="5" max="5" width="11.5546875" bestFit="1" customWidth="1"/>
    <col min="6" max="6" width="9.6640625" style="6" customWidth="1"/>
    <col min="7" max="7" width="10.5546875" style="6" bestFit="1" customWidth="1"/>
    <col min="8" max="8" width="2.6640625" style="6" customWidth="1"/>
    <col min="9" max="11" width="8.88671875" style="6" hidden="1" customWidth="1"/>
    <col min="12" max="12" width="2.6640625" style="6" hidden="1" customWidth="1"/>
    <col min="13" max="13" width="5" style="12" hidden="1" customWidth="1"/>
    <col min="14" max="14" width="5" style="6" hidden="1" customWidth="1"/>
    <col min="15" max="15" width="8.33203125" style="6" hidden="1" customWidth="1"/>
    <col min="16" max="16" width="6.33203125" style="6" hidden="1" customWidth="1"/>
    <col min="17" max="16384" width="8.88671875" style="6"/>
  </cols>
  <sheetData>
    <row r="2" spans="2:19" ht="14.4" customHeight="1" x14ac:dyDescent="0.3">
      <c r="B2" s="29" t="str">
        <f ca="1">_xlfn.CONCAT("Drive Summary ", M13, " ",TEXT(TODAY(), "mmmm yyyy"))</f>
        <v>Drive Summary Derrick August 2024</v>
      </c>
      <c r="C2" s="29"/>
      <c r="D2" s="29"/>
      <c r="E2" s="29"/>
      <c r="F2" s="29"/>
      <c r="G2" s="29"/>
    </row>
    <row r="3" spans="2:19" ht="14.4" customHeight="1" x14ac:dyDescent="0.3">
      <c r="B3" s="29"/>
      <c r="C3" s="29"/>
      <c r="D3" s="29"/>
      <c r="E3" s="29"/>
      <c r="F3" s="29"/>
      <c r="G3" s="29"/>
    </row>
    <row r="5" spans="2:19" x14ac:dyDescent="0.3">
      <c r="B5" s="1" t="s">
        <v>21</v>
      </c>
      <c r="C5" s="18">
        <f ca="1">IF(IF($C$16,G7,G6+G13)&gt;1500, 1500, IF($C$16,G7,G6+G13))</f>
        <v>1500</v>
      </c>
      <c r="D5"/>
      <c r="E5" s="7" t="str">
        <f ca="1">TEXT(TODAY(), "mmmm yyyy")</f>
        <v>August 2024</v>
      </c>
      <c r="F5" s="7" t="s">
        <v>20</v>
      </c>
      <c r="G5" s="7" t="s">
        <v>17</v>
      </c>
      <c r="I5" s="26" t="s">
        <v>22</v>
      </c>
      <c r="J5" s="27"/>
      <c r="K5" s="31"/>
      <c r="M5" s="26" t="s">
        <v>23</v>
      </c>
      <c r="N5" s="27"/>
      <c r="O5" s="27"/>
      <c r="P5" s="27"/>
    </row>
    <row r="6" spans="2:19" x14ac:dyDescent="0.3">
      <c r="B6" s="1" t="s">
        <v>13</v>
      </c>
      <c r="C6" s="16">
        <v>150</v>
      </c>
      <c r="E6" s="1" t="s">
        <v>24</v>
      </c>
      <c r="F6" s="23">
        <v>316</v>
      </c>
      <c r="G6" s="16">
        <v>548</v>
      </c>
      <c r="I6" s="7" t="s">
        <v>19</v>
      </c>
      <c r="J6" s="7" t="s">
        <v>18</v>
      </c>
      <c r="K6" s="7" t="s">
        <v>17</v>
      </c>
      <c r="M6" s="7" t="s">
        <v>16</v>
      </c>
      <c r="N6" s="7" t="s">
        <v>16</v>
      </c>
      <c r="O6" s="7" t="s">
        <v>15</v>
      </c>
      <c r="P6" s="7" t="s">
        <v>14</v>
      </c>
    </row>
    <row r="7" spans="2:19" x14ac:dyDescent="0.3">
      <c r="B7" s="1" t="s">
        <v>11</v>
      </c>
      <c r="C7" s="16">
        <v>300</v>
      </c>
      <c r="D7" s="9"/>
      <c r="E7" s="1" t="s">
        <v>28</v>
      </c>
      <c r="F7" s="18">
        <f ca="1">F6/(DAY(TODAY())-1)*DAY(EOMONTH(TODAY(), 0))</f>
        <v>890.5454545454545</v>
      </c>
      <c r="G7" s="18">
        <f ca="1">G6/(DAY(TODAY())-1)*DAY(EOMONTH(TODAY(), 0))</f>
        <v>1544.3636363636365</v>
      </c>
      <c r="I7" s="1">
        <v>0</v>
      </c>
      <c r="J7" s="1">
        <v>149</v>
      </c>
      <c r="K7" s="1">
        <v>300</v>
      </c>
      <c r="M7" s="1">
        <v>0</v>
      </c>
      <c r="N7" s="1">
        <v>799</v>
      </c>
      <c r="O7" s="1" t="s">
        <v>12</v>
      </c>
      <c r="P7" s="10">
        <v>0.05</v>
      </c>
    </row>
    <row r="8" spans="2:19" x14ac:dyDescent="0.3">
      <c r="B8" s="1" t="s">
        <v>9</v>
      </c>
      <c r="C8" s="1">
        <f>IF($C$16, VLOOKUP($F$7,$I$7:$K$21,3,TRUE),VLOOKUP($F$6,$I$7:$K$21,3,TRUE))</f>
        <v>260</v>
      </c>
      <c r="F8" s="15"/>
      <c r="G8" s="1"/>
      <c r="I8" s="1">
        <v>150</v>
      </c>
      <c r="J8" s="1">
        <v>299</v>
      </c>
      <c r="K8" s="1">
        <v>280</v>
      </c>
      <c r="M8" s="1">
        <v>800</v>
      </c>
      <c r="N8" s="1">
        <v>1599</v>
      </c>
      <c r="O8" s="1" t="s">
        <v>10</v>
      </c>
      <c r="P8" s="10">
        <v>0.1</v>
      </c>
    </row>
    <row r="9" spans="2:19" x14ac:dyDescent="0.3">
      <c r="B9" s="1" t="s">
        <v>7</v>
      </c>
      <c r="C9" s="16">
        <v>300</v>
      </c>
      <c r="E9" s="7" t="s">
        <v>32</v>
      </c>
      <c r="F9" s="7" t="s">
        <v>25</v>
      </c>
      <c r="G9" s="7" t="s">
        <v>26</v>
      </c>
      <c r="I9" s="1">
        <v>300</v>
      </c>
      <c r="J9" s="1">
        <v>449</v>
      </c>
      <c r="K9" s="1">
        <v>260</v>
      </c>
      <c r="M9" s="1">
        <v>1600</v>
      </c>
      <c r="N9" s="1">
        <v>2199</v>
      </c>
      <c r="O9" s="1" t="s">
        <v>8</v>
      </c>
      <c r="P9" s="10">
        <v>0.2</v>
      </c>
      <c r="R9" s="9"/>
    </row>
    <row r="10" spans="2:19" x14ac:dyDescent="0.3">
      <c r="B10" s="7" t="s">
        <v>5</v>
      </c>
      <c r="C10" s="8">
        <f ca="1">SUM(C5:C9)</f>
        <v>2510</v>
      </c>
      <c r="E10" s="1" t="s">
        <v>24</v>
      </c>
      <c r="F10" s="17">
        <f ca="1">F6/(DAY(TODAY())-1)</f>
        <v>28.727272727272727</v>
      </c>
      <c r="G10" s="17">
        <f ca="1">G6/(DAY(TODAY())-1)</f>
        <v>49.81818181818182</v>
      </c>
      <c r="I10" s="1">
        <v>450</v>
      </c>
      <c r="J10" s="1">
        <v>599</v>
      </c>
      <c r="K10" s="1">
        <v>240</v>
      </c>
      <c r="M10" s="1">
        <v>2200</v>
      </c>
      <c r="N10" s="1">
        <v>2499</v>
      </c>
      <c r="O10" s="1" t="s">
        <v>6</v>
      </c>
      <c r="P10" s="10">
        <v>0.35</v>
      </c>
    </row>
    <row r="11" spans="2:19" x14ac:dyDescent="0.3">
      <c r="I11" s="1">
        <v>600</v>
      </c>
      <c r="J11" s="1">
        <v>749</v>
      </c>
      <c r="K11" s="1">
        <v>220</v>
      </c>
      <c r="M11" s="5">
        <v>2500</v>
      </c>
      <c r="N11" s="1">
        <v>3000</v>
      </c>
      <c r="O11" s="1" t="s">
        <v>4</v>
      </c>
      <c r="P11" s="10">
        <v>0.5</v>
      </c>
    </row>
    <row r="12" spans="2:19" x14ac:dyDescent="0.3">
      <c r="B12" s="1" t="s">
        <v>3</v>
      </c>
      <c r="C12" s="1" t="str">
        <f ca="1">VLOOKUP(C10,M7:O11,3,TRUE)</f>
        <v>Diamond</v>
      </c>
      <c r="D12" s="9"/>
      <c r="E12" s="19"/>
      <c r="F12" s="7" t="s">
        <v>20</v>
      </c>
      <c r="G12" s="7" t="s">
        <v>17</v>
      </c>
      <c r="I12" s="1">
        <v>750</v>
      </c>
      <c r="J12" s="1">
        <v>899</v>
      </c>
      <c r="K12" s="1">
        <v>200</v>
      </c>
      <c r="M12" s="6"/>
    </row>
    <row r="13" spans="2:19" x14ac:dyDescent="0.3">
      <c r="B13" s="1" t="s">
        <v>2</v>
      </c>
      <c r="C13" s="16">
        <v>1179.26</v>
      </c>
      <c r="E13" s="1" t="s">
        <v>29</v>
      </c>
      <c r="F13" s="18">
        <f>VLOOKUP(F6,I7:K21,2,TRUE)-F6</f>
        <v>133</v>
      </c>
      <c r="G13" s="1">
        <f ca="1">50*(DAY(EOMONTH(TODAY(), 0))-DAY(TODAY()-1))</f>
        <v>1000</v>
      </c>
      <c r="I13" s="1">
        <v>900</v>
      </c>
      <c r="J13" s="1">
        <v>1049</v>
      </c>
      <c r="K13" s="1">
        <v>180</v>
      </c>
      <c r="M13" s="28" t="s">
        <v>34</v>
      </c>
      <c r="N13" s="28"/>
      <c r="O13"/>
      <c r="P13"/>
    </row>
    <row r="14" spans="2:19" x14ac:dyDescent="0.3">
      <c r="B14" s="7" t="s">
        <v>1</v>
      </c>
      <c r="C14" s="8">
        <f ca="1">C13*VLOOKUP(C12,O6:P11,2,FALSE)*10</f>
        <v>5896.3</v>
      </c>
      <c r="I14" s="1">
        <v>1050</v>
      </c>
      <c r="J14" s="1">
        <v>1199</v>
      </c>
      <c r="K14" s="1">
        <v>160</v>
      </c>
      <c r="M14"/>
      <c r="N14"/>
      <c r="O14"/>
      <c r="P14"/>
      <c r="Q14"/>
      <c r="S14" s="2"/>
    </row>
    <row r="15" spans="2:19" x14ac:dyDescent="0.3">
      <c r="D15" s="11"/>
      <c r="I15" s="1">
        <v>1200</v>
      </c>
      <c r="J15" s="1">
        <v>1349</v>
      </c>
      <c r="K15" s="1">
        <v>140</v>
      </c>
      <c r="M15"/>
      <c r="N15"/>
      <c r="O15"/>
      <c r="P15"/>
      <c r="Q15"/>
    </row>
    <row r="16" spans="2:19" x14ac:dyDescent="0.3">
      <c r="B16" t="s">
        <v>27</v>
      </c>
      <c r="C16" s="24" t="b">
        <v>0</v>
      </c>
      <c r="I16" s="1">
        <v>1350</v>
      </c>
      <c r="J16" s="1">
        <v>1499</v>
      </c>
      <c r="K16" s="1">
        <v>120</v>
      </c>
      <c r="M16"/>
      <c r="N16"/>
      <c r="O16"/>
      <c r="P16"/>
      <c r="Q16"/>
    </row>
    <row r="17" spans="2:17" ht="14.4" customHeight="1" x14ac:dyDescent="0.3">
      <c r="B17" s="30" t="s">
        <v>30</v>
      </c>
      <c r="C17" s="30"/>
      <c r="D17" s="30"/>
      <c r="E17" s="30"/>
      <c r="F17" s="30"/>
      <c r="G17" s="30"/>
      <c r="I17" s="1">
        <v>1500</v>
      </c>
      <c r="J17" s="1">
        <v>1649</v>
      </c>
      <c r="K17" s="1">
        <v>100</v>
      </c>
      <c r="M17"/>
      <c r="N17"/>
      <c r="O17"/>
      <c r="P17"/>
      <c r="Q17"/>
    </row>
    <row r="18" spans="2:17" x14ac:dyDescent="0.3">
      <c r="B18" s="30"/>
      <c r="C18" s="30"/>
      <c r="D18" s="30"/>
      <c r="E18" s="30"/>
      <c r="F18" s="30"/>
      <c r="G18" s="30"/>
      <c r="I18" s="1">
        <v>1650</v>
      </c>
      <c r="J18" s="1">
        <v>1799</v>
      </c>
      <c r="K18" s="1">
        <v>80</v>
      </c>
      <c r="M18"/>
      <c r="N18"/>
      <c r="O18"/>
      <c r="P18"/>
      <c r="Q18"/>
    </row>
    <row r="19" spans="2:17" x14ac:dyDescent="0.3">
      <c r="B19" s="30"/>
      <c r="C19" s="30"/>
      <c r="D19" s="30"/>
      <c r="E19" s="30"/>
      <c r="F19" s="30"/>
      <c r="G19" s="30"/>
      <c r="I19" s="1">
        <v>1800</v>
      </c>
      <c r="J19" s="1">
        <v>1949</v>
      </c>
      <c r="K19" s="1">
        <v>60</v>
      </c>
      <c r="M19"/>
      <c r="N19"/>
      <c r="O19"/>
      <c r="P19"/>
      <c r="Q19"/>
    </row>
    <row r="20" spans="2:17" x14ac:dyDescent="0.3">
      <c r="B20" s="25"/>
      <c r="C20" s="25"/>
      <c r="D20" s="25"/>
      <c r="E20" s="25"/>
      <c r="F20" s="25"/>
      <c r="G20" s="25"/>
      <c r="I20" s="1">
        <v>1950</v>
      </c>
      <c r="J20" s="1">
        <v>2099</v>
      </c>
      <c r="K20" s="1">
        <v>40</v>
      </c>
      <c r="M20"/>
      <c r="O20"/>
      <c r="P20"/>
      <c r="Q20"/>
    </row>
    <row r="21" spans="2:17" x14ac:dyDescent="0.3">
      <c r="B21" s="25"/>
      <c r="C21" s="25"/>
      <c r="D21" s="25"/>
      <c r="I21" s="1">
        <v>2100</v>
      </c>
      <c r="J21" s="1" t="s">
        <v>0</v>
      </c>
      <c r="K21" s="1">
        <v>20</v>
      </c>
      <c r="M21"/>
      <c r="N21"/>
      <c r="O21"/>
      <c r="P21"/>
      <c r="Q21"/>
    </row>
    <row r="22" spans="2:17" x14ac:dyDescent="0.3">
      <c r="B22" s="25"/>
      <c r="C22" s="25"/>
      <c r="D22" s="25"/>
      <c r="Q22"/>
    </row>
    <row r="23" spans="2:17" x14ac:dyDescent="0.3">
      <c r="B23" s="3"/>
      <c r="M23"/>
      <c r="N23"/>
      <c r="O23"/>
      <c r="P23"/>
      <c r="Q23"/>
    </row>
    <row r="24" spans="2:17" x14ac:dyDescent="0.3">
      <c r="M24"/>
      <c r="N24"/>
      <c r="O24" s="14"/>
      <c r="P24"/>
      <c r="Q24"/>
    </row>
    <row r="25" spans="2:17" x14ac:dyDescent="0.3">
      <c r="M25"/>
      <c r="N25"/>
      <c r="O25" s="14"/>
      <c r="P25"/>
      <c r="Q25"/>
    </row>
    <row r="26" spans="2:17" x14ac:dyDescent="0.3">
      <c r="O26" s="2"/>
    </row>
    <row r="27" spans="2:17" x14ac:dyDescent="0.3">
      <c r="M27" s="6"/>
      <c r="O27" s="2"/>
    </row>
    <row r="28" spans="2:17" x14ac:dyDescent="0.3">
      <c r="M28" s="6"/>
      <c r="O28" s="2"/>
    </row>
    <row r="29" spans="2:17" x14ac:dyDescent="0.3">
      <c r="B29" s="2"/>
      <c r="J29" s="4"/>
      <c r="M29" s="6"/>
      <c r="O29" s="2"/>
    </row>
    <row r="30" spans="2:17" x14ac:dyDescent="0.3">
      <c r="M30" s="6"/>
      <c r="O30" s="2"/>
    </row>
    <row r="31" spans="2:17" x14ac:dyDescent="0.3">
      <c r="E31" s="19"/>
      <c r="F31" s="19"/>
      <c r="G31" s="20"/>
      <c r="M31" s="6"/>
      <c r="O31" s="2"/>
    </row>
    <row r="32" spans="2:17" x14ac:dyDescent="0.3">
      <c r="E32" s="19"/>
      <c r="F32" s="21"/>
      <c r="G32" s="20"/>
      <c r="M32" s="6"/>
      <c r="O32" s="2"/>
    </row>
    <row r="33" spans="2:15" x14ac:dyDescent="0.3">
      <c r="E33" s="19"/>
      <c r="F33" s="21"/>
      <c r="G33" s="20"/>
      <c r="M33" s="6"/>
      <c r="O33" s="2"/>
    </row>
    <row r="34" spans="2:15" x14ac:dyDescent="0.3">
      <c r="E34" s="19"/>
      <c r="F34" s="21"/>
      <c r="G34" s="20"/>
      <c r="K34" s="3"/>
      <c r="M34" s="6"/>
    </row>
    <row r="35" spans="2:15" x14ac:dyDescent="0.3">
      <c r="E35" s="19"/>
      <c r="F35" s="21"/>
      <c r="G35" s="20"/>
      <c r="M35" s="6"/>
    </row>
    <row r="36" spans="2:15" x14ac:dyDescent="0.3">
      <c r="E36" s="19"/>
      <c r="F36" s="21"/>
      <c r="G36" s="20"/>
      <c r="M36" s="6"/>
    </row>
    <row r="37" spans="2:15" x14ac:dyDescent="0.3">
      <c r="E37" s="19"/>
      <c r="F37" s="21"/>
      <c r="G37" s="20"/>
      <c r="M37" s="6"/>
    </row>
    <row r="38" spans="2:15" x14ac:dyDescent="0.3">
      <c r="E38" s="19"/>
      <c r="F38" s="21"/>
      <c r="G38" s="20"/>
      <c r="M38" s="6"/>
    </row>
    <row r="39" spans="2:15" x14ac:dyDescent="0.3">
      <c r="E39" s="19"/>
      <c r="F39" s="21"/>
      <c r="G39" s="22"/>
      <c r="M39" s="6"/>
    </row>
    <row r="40" spans="2:15" x14ac:dyDescent="0.3">
      <c r="F40" s="3"/>
    </row>
    <row r="41" spans="2:15" x14ac:dyDescent="0.3">
      <c r="H41" s="13"/>
      <c r="M41" s="6"/>
    </row>
    <row r="42" spans="2:15" x14ac:dyDescent="0.3">
      <c r="B42" s="13"/>
      <c r="M42" s="6"/>
    </row>
    <row r="43" spans="2:15" x14ac:dyDescent="0.3">
      <c r="M43" s="6"/>
    </row>
    <row r="44" spans="2:15" x14ac:dyDescent="0.3">
      <c r="I44" s="3"/>
      <c r="M44" s="6"/>
    </row>
    <row r="45" spans="2:15" x14ac:dyDescent="0.3">
      <c r="M45" s="6"/>
    </row>
    <row r="46" spans="2:15" x14ac:dyDescent="0.3">
      <c r="M46" s="6"/>
    </row>
    <row r="47" spans="2:15" x14ac:dyDescent="0.3">
      <c r="M47" s="6"/>
    </row>
    <row r="48" spans="2:15" x14ac:dyDescent="0.3">
      <c r="M48" s="6"/>
    </row>
    <row r="49" spans="13:13" x14ac:dyDescent="0.3">
      <c r="M49" s="6"/>
    </row>
    <row r="50" spans="13:13" x14ac:dyDescent="0.3">
      <c r="M50" s="6"/>
    </row>
  </sheetData>
  <mergeCells count="5">
    <mergeCell ref="B2:G3"/>
    <mergeCell ref="I5:K5"/>
    <mergeCell ref="M5:P5"/>
    <mergeCell ref="M13:N13"/>
    <mergeCell ref="B17:G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Stefan</vt:lpstr>
      <vt:lpstr>Christiaan</vt:lpstr>
      <vt:lpstr>Derrick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2024-08-12T18:55:43Z</dcterms:modified>
</cp:coreProperties>
</file>