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StefanOberholzer\GitGud\DriveAssistant\ExcelDriveSummary\"/>
    </mc:Choice>
  </mc:AlternateContent>
  <xr:revisionPtr revIDLastSave="0" documentId="13_ncr:1_{E499392B-501C-4B65-8E7E-88D09C8AE449}" xr6:coauthVersionLast="47" xr6:coauthVersionMax="47" xr10:uidLastSave="{00000000-0000-0000-0000-000000000000}"/>
  <bookViews>
    <workbookView xWindow="1170" yWindow="1170" windowWidth="15375" windowHeight="7785" activeTab="1"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2" i="4"/>
  <c r="B2" i="6"/>
  <c r="G13" i="8"/>
  <c r="C5" i="8" s="1"/>
  <c r="G10" i="8"/>
  <c r="F10" i="8"/>
  <c r="C8" i="8"/>
  <c r="G7" i="8"/>
  <c r="F7" i="8"/>
  <c r="E5" i="8"/>
  <c r="G13" i="4"/>
  <c r="C5" i="4" s="1"/>
  <c r="G10" i="4"/>
  <c r="F10" i="4"/>
  <c r="C8" i="4"/>
  <c r="G7" i="4"/>
  <c r="F7" i="4"/>
  <c r="E5" i="4"/>
  <c r="G13" i="6"/>
  <c r="G10" i="6"/>
  <c r="F10" i="6"/>
  <c r="G7" i="6"/>
  <c r="F7" i="6"/>
  <c r="C8" i="6" s="1"/>
  <c r="E5" i="6"/>
  <c r="C10" i="8" l="1"/>
  <c r="C12" i="8" s="1"/>
  <c r="C14" i="8" s="1"/>
  <c r="C10" i="4"/>
  <c r="F13" i="4" s="1"/>
  <c r="C5" i="6"/>
  <c r="C10" i="6" s="1"/>
  <c r="F13" i="6" s="1"/>
  <c r="F13" i="8" l="1"/>
  <c r="C12" i="4"/>
  <c r="C14" i="4" s="1"/>
  <c r="C12" i="6"/>
  <c r="C14" i="6" s="1"/>
</calcChain>
</file>

<file path=xl/sharedStrings.xml><?xml version="1.0" encoding="utf-8"?>
<sst xmlns="http://schemas.openxmlformats.org/spreadsheetml/2006/main" count="114" uniqueCount="32">
  <si>
    <t>Fuel Cash Back in Miles</t>
  </si>
  <si>
    <t>Qualifying Fuel Spend</t>
  </si>
  <si>
    <t>Vitality Drive Status</t>
  </si>
  <si>
    <t>Diamond</t>
  </si>
  <si>
    <t>Accumulated Points</t>
  </si>
  <si>
    <t>Gold</t>
  </si>
  <si>
    <t>MultiPoint Check</t>
  </si>
  <si>
    <t>Silver</t>
  </si>
  <si>
    <t>Distance Points</t>
  </si>
  <si>
    <t>Bronze</t>
  </si>
  <si>
    <t>Night Time Driving</t>
  </si>
  <si>
    <t>Blue</t>
  </si>
  <si>
    <t>Claim Free Years</t>
  </si>
  <si>
    <t>Fuel %</t>
  </si>
  <si>
    <t>Category</t>
  </si>
  <si>
    <t>Points</t>
  </si>
  <si>
    <t>Upper</t>
  </si>
  <si>
    <t>Lower</t>
  </si>
  <si>
    <t>Driving Profile</t>
  </si>
  <si>
    <t>Distance</t>
  </si>
  <si>
    <t>Actual</t>
  </si>
  <si>
    <t>Predict Status</t>
  </si>
  <si>
    <t>Prediction</t>
  </si>
  <si>
    <t>Remaining</t>
  </si>
  <si>
    <t>Distance Brackets</t>
  </si>
  <si>
    <t>Driving Status</t>
  </si>
  <si>
    <t>Daily Average</t>
  </si>
  <si>
    <t>Driver</t>
  </si>
  <si>
    <t>Christiaan</t>
  </si>
  <si>
    <t>Derrick</t>
  </si>
  <si>
    <t>Stefan</t>
  </si>
  <si>
    <t>The predicted status gives a more realistic prediction of the driving status. 
If the prediction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</si>
</sst>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4" fillId="0" borderId="0" xfId="0" applyFont="1" applyAlignment="1">
      <alignment horizontal="center" vertical="center"/>
    </xf>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V50"/>
  <sheetViews>
    <sheetView topLeftCell="A4" zoomScaleNormal="100" workbookViewId="0">
      <selection activeCell="I4" sqref="I1:P104857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Stefan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300</v>
      </c>
      <c r="E6" s="1" t="s">
        <v>20</v>
      </c>
      <c r="F6" s="23">
        <v>1189</v>
      </c>
      <c r="G6" s="16">
        <v>1006</v>
      </c>
      <c r="I6" s="7" t="s">
        <v>17</v>
      </c>
      <c r="J6" s="7" t="s">
        <v>16</v>
      </c>
      <c r="K6" s="7" t="s">
        <v>15</v>
      </c>
      <c r="M6" s="7" t="s">
        <v>17</v>
      </c>
      <c r="N6" s="7" t="s">
        <v>16</v>
      </c>
      <c r="O6" s="7" t="s">
        <v>14</v>
      </c>
      <c r="P6" s="7" t="s">
        <v>13</v>
      </c>
      <c r="T6"/>
      <c r="U6" s="26"/>
      <c r="V6" s="26"/>
    </row>
    <row r="7" spans="2:22" x14ac:dyDescent="0.25">
      <c r="B7" s="1" t="s">
        <v>10</v>
      </c>
      <c r="C7" s="16">
        <v>256</v>
      </c>
      <c r="D7" s="9"/>
      <c r="E7" s="1" t="s">
        <v>22</v>
      </c>
      <c r="F7" s="18">
        <f ca="1">F6/(DAY(TODAY())-1)*DAY(EOMONTH(TODAY(), 0))</f>
        <v>1755.1904761904761</v>
      </c>
      <c r="G7" s="18">
        <f ca="1">G6/(DAY(TODAY())-1)*DAY(EOMONTH(TODAY(), 0))</f>
        <v>1485.047619047619</v>
      </c>
      <c r="I7" s="1">
        <v>0</v>
      </c>
      <c r="J7" s="1">
        <v>149</v>
      </c>
      <c r="K7" s="1">
        <v>300</v>
      </c>
      <c r="M7" s="1">
        <v>0</v>
      </c>
      <c r="N7" s="1">
        <v>799</v>
      </c>
      <c r="O7" s="1" t="s">
        <v>11</v>
      </c>
      <c r="P7" s="10">
        <v>0.05</v>
      </c>
      <c r="U7" s="9"/>
    </row>
    <row r="8" spans="2:22" x14ac:dyDescent="0.25">
      <c r="B8" s="1" t="s">
        <v>8</v>
      </c>
      <c r="C8" s="1">
        <f>IF($C$16, VLOOKUP($F$7,$I$7:$K$21,3,TRUE),VLOOKUP($F$6,$I$7:$K$21,3,TRUE))</f>
        <v>160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2516</v>
      </c>
      <c r="E10" s="1" t="s">
        <v>20</v>
      </c>
      <c r="F10" s="17">
        <f ca="1">F6/(DAY(TODAY())-1)</f>
        <v>56.61904761904762</v>
      </c>
      <c r="G10" s="17">
        <f ca="1">G6/(DAY(TODAY())-1)</f>
        <v>47.904761904761905</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Diamond</v>
      </c>
      <c r="D12" s="9"/>
      <c r="E12" s="19"/>
      <c r="F12" s="7" t="s">
        <v>19</v>
      </c>
      <c r="G12" s="7" t="s">
        <v>15</v>
      </c>
      <c r="I12" s="1">
        <v>750</v>
      </c>
      <c r="J12" s="1">
        <v>899</v>
      </c>
      <c r="K12" s="1">
        <v>200</v>
      </c>
      <c r="M12" s="6"/>
      <c r="S12" s="26"/>
    </row>
    <row r="13" spans="2:22" x14ac:dyDescent="0.25">
      <c r="B13" s="1" t="s">
        <v>1</v>
      </c>
      <c r="C13" s="27">
        <v>749.99</v>
      </c>
      <c r="E13" s="1" t="s">
        <v>23</v>
      </c>
      <c r="F13" s="18">
        <f ca="1">IF(INT((C10-VLOOKUP(C10,M7:O11,1,TRUE))/20)=0,0,INT((C10-VLOOKUP(C10,M7:O11,1,TRUE))/20)*150-1)+(VLOOKUP(F6,I7:K21,2,TRUE)-F6)</f>
        <v>10</v>
      </c>
      <c r="G13" s="1">
        <f ca="1">50*(DAY(EOMONTH(TODAY(), 0))-DAY(TODAY()-1))</f>
        <v>500</v>
      </c>
      <c r="I13" s="1">
        <v>900</v>
      </c>
      <c r="J13" s="1">
        <v>1049</v>
      </c>
      <c r="K13" s="1">
        <v>180</v>
      </c>
      <c r="M13" s="12" t="s">
        <v>27</v>
      </c>
      <c r="N13" t="s">
        <v>30</v>
      </c>
      <c r="P13"/>
      <c r="S13" s="26"/>
      <c r="T13" s="9"/>
    </row>
    <row r="14" spans="2:22" x14ac:dyDescent="0.25">
      <c r="B14" s="7" t="s">
        <v>0</v>
      </c>
      <c r="C14" s="8">
        <f ca="1">C13*VLOOKUP(C12,O6:P11,2,FALSE)*10</f>
        <v>3749.95</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M5:P5"/>
    <mergeCell ref="B2:G3"/>
    <mergeCell ref="B17:G19"/>
    <mergeCell ref="I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V50"/>
  <sheetViews>
    <sheetView tabSelected="1" zoomScaleNormal="100" workbookViewId="0">
      <selection activeCell="G6" sqref="G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Christiaan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1068</v>
      </c>
      <c r="G6" s="16">
        <v>1042</v>
      </c>
      <c r="I6" s="7" t="s">
        <v>17</v>
      </c>
      <c r="J6" s="7" t="s">
        <v>16</v>
      </c>
      <c r="K6" s="7" t="s">
        <v>15</v>
      </c>
      <c r="M6" s="7" t="s">
        <v>17</v>
      </c>
      <c r="N6" s="7" t="s">
        <v>16</v>
      </c>
      <c r="O6" s="7" t="s">
        <v>14</v>
      </c>
      <c r="P6" s="7" t="s">
        <v>13</v>
      </c>
      <c r="T6"/>
      <c r="U6" s="26"/>
      <c r="V6" s="26"/>
    </row>
    <row r="7" spans="2:22" x14ac:dyDescent="0.25">
      <c r="B7" s="1" t="s">
        <v>10</v>
      </c>
      <c r="C7" s="16">
        <v>186</v>
      </c>
      <c r="D7" s="9"/>
      <c r="E7" s="1" t="s">
        <v>22</v>
      </c>
      <c r="F7" s="18">
        <f ca="1">F6/(DAY(TODAY())-1)*DAY(EOMONTH(TODAY(), 0))</f>
        <v>1576.5714285714284</v>
      </c>
      <c r="G7" s="18">
        <f ca="1">G6/(DAY(TODAY())-1)*DAY(EOMONTH(TODAY(), 0))</f>
        <v>1538.1904761904761</v>
      </c>
      <c r="I7" s="1">
        <v>0</v>
      </c>
      <c r="J7" s="1">
        <v>149</v>
      </c>
      <c r="K7" s="1">
        <v>300</v>
      </c>
      <c r="M7" s="1">
        <v>0</v>
      </c>
      <c r="N7" s="1">
        <v>799</v>
      </c>
      <c r="O7" s="1" t="s">
        <v>11</v>
      </c>
      <c r="P7" s="10">
        <v>0.05</v>
      </c>
      <c r="U7" s="9"/>
    </row>
    <row r="8" spans="2:22" x14ac:dyDescent="0.25">
      <c r="B8" s="1" t="s">
        <v>8</v>
      </c>
      <c r="C8" s="1">
        <f>IF($C$16, VLOOKUP($F$7,$I$7:$K$21,3,TRUE),VLOOKUP($F$6,$I$7:$K$21,3,TRUE))</f>
        <v>160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2296</v>
      </c>
      <c r="E10" s="1" t="s">
        <v>20</v>
      </c>
      <c r="F10" s="17">
        <f ca="1">F6/(DAY(TODAY())-1)</f>
        <v>50.857142857142854</v>
      </c>
      <c r="G10" s="17">
        <f ca="1">G6/(DAY(TODAY())-1)</f>
        <v>49.61904761904762</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1048.71</v>
      </c>
      <c r="E13" s="1" t="s">
        <v>23</v>
      </c>
      <c r="F13" s="18">
        <f ca="1">IF(INT((C10-VLOOKUP(C10,M7:O11,1,TRUE))/20)=0,0,INT((C10-VLOOKUP(C10,M7:O11,1,TRUE))/20)*150-1)+(VLOOKUP(F6,I7:K21,2,TRUE)-F6)</f>
        <v>730</v>
      </c>
      <c r="G13" s="1">
        <f ca="1">50*(DAY(EOMONTH(TODAY(), 0))-DAY(TODAY()-1))</f>
        <v>500</v>
      </c>
      <c r="I13" s="1">
        <v>900</v>
      </c>
      <c r="J13" s="1">
        <v>1049</v>
      </c>
      <c r="K13" s="1">
        <v>180</v>
      </c>
      <c r="M13" s="12" t="s">
        <v>27</v>
      </c>
      <c r="N13" t="s">
        <v>28</v>
      </c>
      <c r="P13"/>
      <c r="S13" s="26"/>
      <c r="T13" s="9"/>
    </row>
    <row r="14" spans="2:22" x14ac:dyDescent="0.25">
      <c r="B14" s="7" t="s">
        <v>0</v>
      </c>
      <c r="C14" s="8">
        <f ca="1">C13*VLOOKUP(C12,O6:P11,2,FALSE)*10</f>
        <v>3670.4849999999997</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V50"/>
  <sheetViews>
    <sheetView zoomScaleNormal="100" workbookViewId="0">
      <selection activeCell="F6" sqref="F6"/>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Derrick August 2024</v>
      </c>
      <c r="C2" s="32"/>
      <c r="D2" s="32"/>
      <c r="E2" s="32"/>
      <c r="F2" s="32"/>
      <c r="G2" s="32"/>
    </row>
    <row r="3" spans="2:22" ht="14.45" customHeight="1" x14ac:dyDescent="0.25">
      <c r="B3" s="32"/>
      <c r="C3" s="32"/>
      <c r="D3" s="32"/>
      <c r="E3" s="32"/>
      <c r="F3" s="32"/>
      <c r="G3" s="32"/>
    </row>
    <row r="5" spans="2:22" x14ac:dyDescent="0.25">
      <c r="B5" s="1" t="s">
        <v>18</v>
      </c>
      <c r="C5" s="18">
        <f ca="1">IF(IF($C$16,G7,G6+G13)&gt;1500, 1500, IF($C$16,G7,G6+G13))</f>
        <v>1500</v>
      </c>
      <c r="D5"/>
      <c r="E5" s="7" t="str">
        <f ca="1">TEXT(TODAY(), "mmmm yyyy")</f>
        <v>August 2024</v>
      </c>
      <c r="F5" s="7" t="s">
        <v>19</v>
      </c>
      <c r="G5" s="7" t="s">
        <v>15</v>
      </c>
      <c r="I5" s="29" t="s">
        <v>24</v>
      </c>
      <c r="J5" s="30"/>
      <c r="K5" s="31"/>
      <c r="M5" s="29" t="s">
        <v>25</v>
      </c>
      <c r="N5" s="30"/>
      <c r="O5" s="30"/>
      <c r="P5" s="31"/>
      <c r="U5" s="12"/>
      <c r="V5" s="12"/>
    </row>
    <row r="6" spans="2:22" x14ac:dyDescent="0.25">
      <c r="B6" s="1" t="s">
        <v>12</v>
      </c>
      <c r="C6" s="16">
        <v>150</v>
      </c>
      <c r="E6" s="1" t="s">
        <v>20</v>
      </c>
      <c r="F6" s="23">
        <v>533</v>
      </c>
      <c r="G6" s="16">
        <v>1040</v>
      </c>
      <c r="I6" s="7" t="s">
        <v>17</v>
      </c>
      <c r="J6" s="7" t="s">
        <v>16</v>
      </c>
      <c r="K6" s="7" t="s">
        <v>15</v>
      </c>
      <c r="M6" s="7" t="s">
        <v>17</v>
      </c>
      <c r="N6" s="7" t="s">
        <v>16</v>
      </c>
      <c r="O6" s="7" t="s">
        <v>14</v>
      </c>
      <c r="P6" s="7" t="s">
        <v>13</v>
      </c>
      <c r="T6"/>
      <c r="U6" s="26"/>
      <c r="V6" s="26"/>
    </row>
    <row r="7" spans="2:22" x14ac:dyDescent="0.25">
      <c r="B7" s="1" t="s">
        <v>10</v>
      </c>
      <c r="C7" s="16">
        <v>300</v>
      </c>
      <c r="D7" s="9"/>
      <c r="E7" s="1" t="s">
        <v>22</v>
      </c>
      <c r="F7" s="18">
        <f ca="1">F6/(DAY(TODAY())-1)*DAY(EOMONTH(TODAY(), 0))</f>
        <v>786.80952380952374</v>
      </c>
      <c r="G7" s="18">
        <f ca="1">G6/(DAY(TODAY())-1)*DAY(EOMONTH(TODAY(), 0))</f>
        <v>1535.2380952380952</v>
      </c>
      <c r="I7" s="1">
        <v>0</v>
      </c>
      <c r="J7" s="1">
        <v>149</v>
      </c>
      <c r="K7" s="1">
        <v>300</v>
      </c>
      <c r="M7" s="1">
        <v>0</v>
      </c>
      <c r="N7" s="1">
        <v>799</v>
      </c>
      <c r="O7" s="1" t="s">
        <v>11</v>
      </c>
      <c r="P7" s="10">
        <v>0.05</v>
      </c>
      <c r="U7" s="9"/>
    </row>
    <row r="8" spans="2:22" x14ac:dyDescent="0.25">
      <c r="B8" s="1" t="s">
        <v>8</v>
      </c>
      <c r="C8" s="1">
        <f>IF($C$16, VLOOKUP($F$7,$I$7:$K$21,3,TRUE),VLOOKUP($F$6,$I$7:$K$21,3,TRUE))</f>
        <v>240</v>
      </c>
      <c r="F8" s="15"/>
      <c r="G8" s="1"/>
      <c r="I8" s="1">
        <v>150</v>
      </c>
      <c r="J8" s="1">
        <v>299</v>
      </c>
      <c r="K8" s="1">
        <v>280</v>
      </c>
      <c r="M8" s="1">
        <v>800</v>
      </c>
      <c r="N8" s="1">
        <v>1599</v>
      </c>
      <c r="O8" s="1" t="s">
        <v>9</v>
      </c>
      <c r="P8" s="10">
        <v>0.1</v>
      </c>
    </row>
    <row r="9" spans="2:22" x14ac:dyDescent="0.25">
      <c r="B9" s="1" t="s">
        <v>6</v>
      </c>
      <c r="C9" s="16">
        <v>300</v>
      </c>
      <c r="E9" s="7" t="s">
        <v>26</v>
      </c>
      <c r="F9" s="7" t="s">
        <v>19</v>
      </c>
      <c r="G9" s="7" t="s">
        <v>15</v>
      </c>
      <c r="I9" s="1">
        <v>300</v>
      </c>
      <c r="J9" s="1">
        <v>449</v>
      </c>
      <c r="K9" s="1">
        <v>260</v>
      </c>
      <c r="M9" s="1">
        <v>1600</v>
      </c>
      <c r="N9" s="1">
        <v>2199</v>
      </c>
      <c r="O9" s="1" t="s">
        <v>7</v>
      </c>
      <c r="P9" s="10">
        <v>0.2</v>
      </c>
      <c r="R9" s="9"/>
    </row>
    <row r="10" spans="2:22" x14ac:dyDescent="0.25">
      <c r="B10" s="7" t="s">
        <v>4</v>
      </c>
      <c r="C10" s="8">
        <f ca="1">SUM(C5:C9)</f>
        <v>2490</v>
      </c>
      <c r="E10" s="1" t="s">
        <v>20</v>
      </c>
      <c r="F10" s="17">
        <f ca="1">F6/(DAY(TODAY())-1)</f>
        <v>25.38095238095238</v>
      </c>
      <c r="G10" s="17">
        <f ca="1">G6/(DAY(TODAY())-1)</f>
        <v>49.523809523809526</v>
      </c>
      <c r="I10" s="1">
        <v>450</v>
      </c>
      <c r="J10" s="1">
        <v>599</v>
      </c>
      <c r="K10" s="1">
        <v>240</v>
      </c>
      <c r="M10" s="1">
        <v>2200</v>
      </c>
      <c r="N10" s="1">
        <v>2499</v>
      </c>
      <c r="O10" s="1" t="s">
        <v>5</v>
      </c>
      <c r="P10" s="10">
        <v>0.35</v>
      </c>
    </row>
    <row r="11" spans="2:22" x14ac:dyDescent="0.25">
      <c r="I11" s="1">
        <v>600</v>
      </c>
      <c r="J11" s="1">
        <v>749</v>
      </c>
      <c r="K11" s="1">
        <v>220</v>
      </c>
      <c r="M11" s="5">
        <v>2500</v>
      </c>
      <c r="N11" s="1">
        <v>3000</v>
      </c>
      <c r="O11" s="1" t="s">
        <v>3</v>
      </c>
      <c r="P11" s="10">
        <v>0.5</v>
      </c>
      <c r="S11"/>
    </row>
    <row r="12" spans="2:22" x14ac:dyDescent="0.25">
      <c r="B12" s="1" t="s">
        <v>2</v>
      </c>
      <c r="C12" s="1" t="str">
        <f ca="1">VLOOKUP(C10,M7:O11,3,TRUE)</f>
        <v>Gold</v>
      </c>
      <c r="D12" s="9"/>
      <c r="E12" s="19"/>
      <c r="F12" s="7" t="s">
        <v>19</v>
      </c>
      <c r="G12" s="7" t="s">
        <v>15</v>
      </c>
      <c r="I12" s="1">
        <v>750</v>
      </c>
      <c r="J12" s="1">
        <v>899</v>
      </c>
      <c r="K12" s="1">
        <v>200</v>
      </c>
      <c r="M12" s="6"/>
      <c r="S12" s="26"/>
    </row>
    <row r="13" spans="2:22" x14ac:dyDescent="0.25">
      <c r="B13" s="1" t="s">
        <v>1</v>
      </c>
      <c r="C13" s="27">
        <v>1179.26</v>
      </c>
      <c r="E13" s="1" t="s">
        <v>23</v>
      </c>
      <c r="F13" s="18">
        <f ca="1">IF(INT((C10-VLOOKUP(C10,M7:O11,1,TRUE))/20)=0,0,INT((C10-VLOOKUP(C10,M7:O11,1,TRUE))/20)*150-1)+(VLOOKUP(F6,I7:K21,2,TRUE)-F6)</f>
        <v>2165</v>
      </c>
      <c r="G13" s="1">
        <f ca="1">50*(DAY(EOMONTH(TODAY(), 0))-DAY(TODAY()-1))</f>
        <v>500</v>
      </c>
      <c r="I13" s="1">
        <v>900</v>
      </c>
      <c r="J13" s="1">
        <v>1049</v>
      </c>
      <c r="K13" s="1">
        <v>180</v>
      </c>
      <c r="M13" s="12" t="s">
        <v>27</v>
      </c>
      <c r="N13" t="s">
        <v>29</v>
      </c>
      <c r="P13"/>
      <c r="S13" s="26"/>
      <c r="T13" s="9"/>
    </row>
    <row r="14" spans="2:22" x14ac:dyDescent="0.25">
      <c r="B14" s="7" t="s">
        <v>0</v>
      </c>
      <c r="C14" s="8">
        <f ca="1">C13*VLOOKUP(C12,O6:P11,2,FALSE)*10</f>
        <v>4127.41</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21</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Oberholzer</dc:creator>
  <cp:lastModifiedBy>Stefan Oberholzer</cp:lastModifiedBy>
  <cp:lastPrinted>2024-07-29T17:38:55Z</cp:lastPrinted>
  <dcterms:created xsi:type="dcterms:W3CDTF">2023-09-18T15:21:34Z</dcterms:created>
  <dcterms:modified xsi:type="dcterms:W3CDTF">2024-08-22T12:15:44Z</dcterms:modified>
</cp:coreProperties>
</file>