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69F4C76A-A7D2-4791-886E-C7FE4AF1DD86}" xr6:coauthVersionLast="47" xr6:coauthVersionMax="47" xr10:uidLastSave="{00000000-0000-0000-0000-000000000000}"/>
  <bookViews>
    <workbookView xWindow="-120" yWindow="-120" windowWidth="20730" windowHeight="11040" activeTab="2"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8" l="1"/>
  <c r="F13" i="8"/>
  <c r="G10" i="8"/>
  <c r="F10" i="8"/>
  <c r="G7" i="8"/>
  <c r="F7" i="8"/>
  <c r="C8" i="8" s="1"/>
  <c r="E5" i="8"/>
  <c r="B2" i="8"/>
  <c r="B2" i="6"/>
  <c r="G13" i="6"/>
  <c r="F13" i="6"/>
  <c r="G10" i="6"/>
  <c r="F10" i="6"/>
  <c r="G7" i="6"/>
  <c r="F7" i="6"/>
  <c r="C8" i="6" s="1"/>
  <c r="E5" i="6"/>
  <c r="B2" i="4"/>
  <c r="F13" i="4"/>
  <c r="G13" i="4"/>
  <c r="F10" i="4"/>
  <c r="G7" i="4"/>
  <c r="F7" i="4"/>
  <c r="C8" i="4" s="1"/>
  <c r="G10" i="4"/>
  <c r="E5" i="4"/>
  <c r="C5" i="6" l="1"/>
  <c r="C10" i="6" s="1"/>
  <c r="C12" i="6" s="1"/>
  <c r="C14" i="6" s="1"/>
  <c r="C5" i="8"/>
  <c r="C10" i="8" s="1"/>
  <c r="C12" i="8" s="1"/>
  <c r="C14" i="8" s="1"/>
  <c r="C5" i="4"/>
  <c r="C10" i="4" l="1"/>
  <c r="C12" i="4" l="1"/>
  <c r="C14" i="4" s="1"/>
</calcChain>
</file>

<file path=xl/sharedStrings.xml><?xml version="1.0" encoding="utf-8"?>
<sst xmlns="http://schemas.openxmlformats.org/spreadsheetml/2006/main" count="115" uniqueCount="36">
  <si>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</si>
  <si>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</si>
  <si>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</si>
  <si>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</si>
  <si>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</si>
  <si>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</si>
  <si>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</si>
  <si>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</si>
  <si>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</si>
  <si>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</si>
  <si>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</si>
  <si>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</si>
  <si>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</si>
  <si>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</si>
  <si>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</si>
  <si>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</si>
  <si>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</si>
  <si>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</si>
  <si>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</si>
  <si>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</si>
  <si>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</si>
  <si>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</si>
  <si>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</si>
  <si>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</si>
  <si>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</si>
  <si>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</si>
  <si>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</si>
  <si>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</si>
  <si>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</si>
  <si>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</si>
  <si>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</si>
  <si>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</si>
  <si>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</si>
  <si>
    <t>Christiaan</t>
  </si>
  <si>
    <t>Derrick</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</si>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</sst>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xf numFmtId="0" fontId="0" fillId="0" borderId="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zoomScaleNormal="100" workbookViewId="0">
      <selection activeCell="F14" sqref="F14"/>
    </sheetView>
  </sheetViews>
  <sheetFormatPr defaultColWidth="8.85546875" defaultRowHeight="15" x14ac:dyDescent="0.25"/>
  <cols>
    <col min="1" max="1" width="2.7109375" style="6" customWidth="1"/>
    <col min="2" max="2" width="21.7109375" style="6" bestFit="1" customWidth="1"/>
    <col min="3" max="3" width="8.7109375" style="6" bestFit="1" customWidth="1"/>
    <col min="4" max="4" width="3"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 style="12"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29" t="str">
        <f ca="1">_xlfn.CONCAT("Drive Summary ", M13, " ",TEXT(TODAY(), "mmmm yyyy"))</f>
        <v>Drive Summary Stefan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1492</v>
      </c>
      <c r="D5"/>
      <c r="E5" s="7" t="str">
        <f ca="1">TEXT(TODAY(), "mmmm yyyy")</f>
        <v>August 2024</v>
      </c>
      <c r="F5" s="7" t="s">
        <v>20</v>
      </c>
      <c r="G5" s="7" t="s">
        <v>17</v>
      </c>
      <c r="I5" s="26" t="s">
        <v>22</v>
      </c>
      <c r="J5" s="27"/>
      <c r="K5" s="31"/>
      <c r="M5" s="26" t="s">
        <v>23</v>
      </c>
      <c r="N5" s="27"/>
      <c r="O5" s="27"/>
      <c r="P5" s="27"/>
    </row>
    <row r="6" spans="2:19" x14ac:dyDescent="0.25">
      <c r="B6" s="1" t="s">
        <v>13</v>
      </c>
      <c r="C6" s="16">
        <v>300</v>
      </c>
      <c r="E6" s="1" t="s">
        <v>24</v>
      </c>
      <c r="F6" s="23">
        <v>910</v>
      </c>
      <c r="G6" s="16">
        <v>542</v>
      </c>
      <c r="I6" s="7" t="s">
        <v>19</v>
      </c>
      <c r="J6" s="7" t="s">
        <v>18</v>
      </c>
      <c r="K6" s="7" t="s">
        <v>17</v>
      </c>
      <c r="M6" s="7" t="s">
        <v>16</v>
      </c>
      <c r="N6" s="7" t="s">
        <v>16</v>
      </c>
      <c r="O6" s="7" t="s">
        <v>15</v>
      </c>
      <c r="P6" s="7" t="s">
        <v>14</v>
      </c>
    </row>
    <row r="7" spans="2:19" x14ac:dyDescent="0.25">
      <c r="B7" s="1" t="s">
        <v>11</v>
      </c>
      <c r="C7" s="16">
        <v>256</v>
      </c>
      <c r="D7" s="9"/>
      <c r="E7" s="1" t="s">
        <v>28</v>
      </c>
      <c r="F7" s="18">
        <f ca="1">F6/(DAY(TODAY())-1)*DAY(EOMONTH(TODAY(), 0))</f>
        <v>2350.833333333333</v>
      </c>
      <c r="G7" s="18">
        <f ca="1">G6/(DAY(TODAY())-1)*DAY(EOMONTH(TODAY(), 0))</f>
        <v>1400.1666666666665</v>
      </c>
      <c r="I7" s="1">
        <v>0</v>
      </c>
      <c r="J7" s="1">
        <v>149</v>
      </c>
      <c r="K7" s="1">
        <v>300</v>
      </c>
      <c r="M7" s="1">
        <v>0</v>
      </c>
      <c r="N7" s="1">
        <v>799</v>
      </c>
      <c r="O7" s="1" t="s">
        <v>12</v>
      </c>
      <c r="P7" s="10">
        <v>0.05</v>
      </c>
    </row>
    <row r="8" spans="2:19" x14ac:dyDescent="0.25">
      <c r="B8" s="1" t="s">
        <v>9</v>
      </c>
      <c r="C8" s="1">
        <f>IF($C$16, VLOOKUP($F$7,$I$7:$K$21,3,TRUE),VLOOKUP($F$6,$I$7:$K$21,3,TRUE))</f>
        <v>180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2528</v>
      </c>
      <c r="E10" s="1" t="s">
        <v>24</v>
      </c>
      <c r="F10" s="17">
        <f ca="1">F6/(DAY(TODAY())-1)</f>
        <v>75.833333333333329</v>
      </c>
      <c r="G10" s="17">
        <f ca="1">G6/(DAY(TODAY())-1)</f>
        <v>45.166666666666664</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Diamond</v>
      </c>
      <c r="D12" s="9"/>
      <c r="E12" s="19"/>
      <c r="F12" s="7" t="s">
        <v>20</v>
      </c>
      <c r="G12" s="7" t="s">
        <v>17</v>
      </c>
      <c r="I12" s="1">
        <v>750</v>
      </c>
      <c r="J12" s="1">
        <v>899</v>
      </c>
      <c r="K12" s="1">
        <v>200</v>
      </c>
      <c r="M12" s="6"/>
    </row>
    <row r="13" spans="2:19" x14ac:dyDescent="0.25">
      <c r="B13" s="1" t="s">
        <v>2</v>
      </c>
      <c r="C13" s="16">
        <v>749.99</v>
      </c>
      <c r="E13" s="1" t="s">
        <v>29</v>
      </c>
      <c r="F13" s="18">
        <f>VLOOKUP(F6,I7:K21,2,TRUE)-F6</f>
        <v>139</v>
      </c>
      <c r="G13" s="1">
        <f ca="1">50*(DAY(EOMONTH(TODAY(), 0))-DAY(TODAY()-1))</f>
        <v>950</v>
      </c>
      <c r="I13" s="1">
        <v>900</v>
      </c>
      <c r="J13" s="1">
        <v>1049</v>
      </c>
      <c r="K13" s="1">
        <v>180</v>
      </c>
      <c r="M13" s="28" t="s">
        <v>31</v>
      </c>
      <c r="N13" s="28"/>
      <c r="O13"/>
      <c r="P13"/>
    </row>
    <row r="14" spans="2:19" x14ac:dyDescent="0.25">
      <c r="B14" s="7" t="s">
        <v>1</v>
      </c>
      <c r="C14" s="8">
        <f ca="1">C13*VLOOKUP(C12,O6:P11,2,FALSE)*10</f>
        <v>3749.95</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M5:P5"/>
    <mergeCell ref="M13:N13"/>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S50"/>
  <sheetViews>
    <sheetView zoomScaleNormal="100" workbookViewId="0">
      <selection activeCell="E13" sqref="E13"/>
    </sheetView>
  </sheetViews>
  <sheetFormatPr defaultColWidth="8.85546875" defaultRowHeight="15" x14ac:dyDescent="0.25"/>
  <cols>
    <col min="1" max="1" width="2.7109375" style="6" customWidth="1"/>
    <col min="2" max="2" width="21.7109375" style="6" bestFit="1" customWidth="1"/>
    <col min="3" max="3" width="9" style="6" bestFit="1" customWidth="1"/>
    <col min="4" max="4" width="4.7109375"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 style="12"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29" t="str">
        <f ca="1">_xlfn.CONCAT("Drive Summary ", M13, " ",TEXT(TODAY(), "mmmm yyyy"))</f>
        <v>Drive Summary Christiaan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1500</v>
      </c>
      <c r="D5"/>
      <c r="E5" s="7" t="str">
        <f ca="1">TEXT(TODAY(), "mmmm yyyy")</f>
        <v>August 2024</v>
      </c>
      <c r="F5" s="7" t="s">
        <v>20</v>
      </c>
      <c r="G5" s="7" t="s">
        <v>17</v>
      </c>
      <c r="I5" s="26" t="s">
        <v>22</v>
      </c>
      <c r="J5" s="27"/>
      <c r="K5" s="31"/>
      <c r="M5" s="26" t="s">
        <v>23</v>
      </c>
      <c r="N5" s="27"/>
      <c r="O5" s="27"/>
      <c r="P5" s="27"/>
    </row>
    <row r="6" spans="2:19" x14ac:dyDescent="0.25">
      <c r="B6" s="1" t="s">
        <v>13</v>
      </c>
      <c r="C6" s="16">
        <v>150</v>
      </c>
      <c r="E6" s="1" t="s">
        <v>24</v>
      </c>
      <c r="F6" s="23">
        <v>448</v>
      </c>
      <c r="G6" s="16">
        <v>597</v>
      </c>
      <c r="I6" s="7" t="s">
        <v>19</v>
      </c>
      <c r="J6" s="7" t="s">
        <v>18</v>
      </c>
      <c r="K6" s="7" t="s">
        <v>17</v>
      </c>
      <c r="M6" s="7" t="s">
        <v>16</v>
      </c>
      <c r="N6" s="7" t="s">
        <v>16</v>
      </c>
      <c r="O6" s="7" t="s">
        <v>15</v>
      </c>
      <c r="P6" s="7" t="s">
        <v>14</v>
      </c>
    </row>
    <row r="7" spans="2:19" x14ac:dyDescent="0.25">
      <c r="B7" s="1" t="s">
        <v>11</v>
      </c>
      <c r="C7" s="16">
        <v>188</v>
      </c>
      <c r="D7" s="9"/>
      <c r="E7" s="1" t="s">
        <v>28</v>
      </c>
      <c r="F7" s="18">
        <f ca="1">F6/(DAY(TODAY())-1)*DAY(EOMONTH(TODAY(), 0))</f>
        <v>1157.3333333333335</v>
      </c>
      <c r="G7" s="18">
        <f ca="1">G6/(DAY(TODAY())-1)*DAY(EOMONTH(TODAY(), 0))</f>
        <v>1542.25</v>
      </c>
      <c r="I7" s="1">
        <v>0</v>
      </c>
      <c r="J7" s="1">
        <v>149</v>
      </c>
      <c r="K7" s="1">
        <v>300</v>
      </c>
      <c r="M7" s="1">
        <v>0</v>
      </c>
      <c r="N7" s="1">
        <v>799</v>
      </c>
      <c r="O7" s="1" t="s">
        <v>12</v>
      </c>
      <c r="P7" s="10">
        <v>0.05</v>
      </c>
    </row>
    <row r="8" spans="2:19" x14ac:dyDescent="0.25">
      <c r="B8" s="1" t="s">
        <v>9</v>
      </c>
      <c r="C8" s="1">
        <f>IF($C$16, VLOOKUP($F$7,$I$7:$K$21,3,TRUE),VLOOKUP($F$6,$I$7:$K$21,3,TRUE))</f>
        <v>260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2398</v>
      </c>
      <c r="E10" s="1" t="s">
        <v>24</v>
      </c>
      <c r="F10" s="17">
        <f ca="1">F6/(DAY(TODAY())-1)</f>
        <v>37.333333333333336</v>
      </c>
      <c r="G10" s="17">
        <f ca="1">G6/(DAY(TODAY())-1)</f>
        <v>49.75</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Gold</v>
      </c>
      <c r="D12" s="9"/>
      <c r="E12" s="19"/>
      <c r="F12" s="7" t="s">
        <v>20</v>
      </c>
      <c r="G12" s="7" t="s">
        <v>17</v>
      </c>
      <c r="I12" s="1">
        <v>750</v>
      </c>
      <c r="J12" s="1">
        <v>899</v>
      </c>
      <c r="K12" s="1">
        <v>200</v>
      </c>
      <c r="M12" s="6"/>
    </row>
    <row r="13" spans="2:19" x14ac:dyDescent="0.25">
      <c r="B13" s="1" t="s">
        <v>2</v>
      </c>
      <c r="C13" s="16">
        <v>0</v>
      </c>
      <c r="E13" s="1" t="s">
        <v>29</v>
      </c>
      <c r="F13" s="18">
        <f>VLOOKUP(F6,I7:K21,2,TRUE)-F6</f>
        <v>1</v>
      </c>
      <c r="G13" s="1">
        <f ca="1">50*(DAY(EOMONTH(TODAY(), 0))-DAY(TODAY()-1))</f>
        <v>950</v>
      </c>
      <c r="I13" s="1">
        <v>900</v>
      </c>
      <c r="J13" s="1">
        <v>1049</v>
      </c>
      <c r="K13" s="1">
        <v>180</v>
      </c>
      <c r="M13" s="28" t="s">
        <v>33</v>
      </c>
      <c r="N13" s="28"/>
      <c r="O13"/>
      <c r="P13"/>
    </row>
    <row r="14" spans="2:19" x14ac:dyDescent="0.25">
      <c r="B14" s="7" t="s">
        <v>1</v>
      </c>
      <c r="C14" s="8">
        <f ca="1">C13*VLOOKUP(C12,O6:P11,2,FALSE)*10</f>
        <v>0</v>
      </c>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B2:G3"/>
    <mergeCell ref="I5:K5"/>
    <mergeCell ref="M5:P5"/>
    <mergeCell ref="M13:N13"/>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S50"/>
  <sheetViews>
    <sheetView tabSelected="1" zoomScaleNormal="100" workbookViewId="0">
      <selection activeCell="C16" sqref="C16"/>
    </sheetView>
  </sheetViews>
  <sheetFormatPr defaultColWidth="8.85546875" defaultRowHeight="15" x14ac:dyDescent="0.25"/>
  <cols>
    <col min="1" max="1" width="2.7109375" style="6" customWidth="1"/>
    <col min="2" max="2" width="21.7109375" style="6" bestFit="1" customWidth="1"/>
    <col min="3" max="3" width="8.42578125" style="6" customWidth="1"/>
    <col min="4" max="4" width="3.7109375" style="6" customWidth="1"/>
    <col min="5" max="5" width="11.5703125" bestFit="1" customWidth="1"/>
    <col min="6" max="6" width="9.7109375" style="6" customWidth="1"/>
    <col min="7" max="7" width="10.5703125" style="6" bestFit="1" customWidth="1"/>
    <col min="8" max="8" width="2.7109375" style="6" customWidth="1"/>
    <col min="9" max="11" width="8.85546875" style="6" hidden="1" customWidth="1"/>
    <col min="12" max="12" width="2.7109375" style="6" hidden="1" customWidth="1"/>
    <col min="13" max="13" width="5.42578125" style="12" hidden="1" customWidth="1"/>
    <col min="14" max="14" width="5.42578125" style="6" hidden="1" customWidth="1"/>
    <col min="15" max="15" width="9" style="6" hidden="1" customWidth="1"/>
    <col min="16" max="16" width="6.85546875" style="6" hidden="1" customWidth="1"/>
    <col min="17" max="16384" width="8.85546875" style="6"/>
  </cols>
  <sheetData>
    <row r="2" spans="2:19" ht="14.45" customHeight="1" x14ac:dyDescent="0.25">
      <c r="B2" s="29" t="str">
        <f ca="1">_xlfn.CONCAT("Drive Summary ", M13, " ",TEXT(TODAY(), "mmmm yyyy"))</f>
        <v>Drive Summary Derrick August 2024</v>
      </c>
      <c r="C2" s="29"/>
      <c r="D2" s="29"/>
      <c r="E2" s="29"/>
      <c r="F2" s="29"/>
      <c r="G2" s="29"/>
    </row>
    <row r="3" spans="2:19" ht="14.45" customHeight="1" x14ac:dyDescent="0.25">
      <c r="B3" s="29"/>
      <c r="C3" s="29"/>
      <c r="D3" s="29"/>
      <c r="E3" s="29"/>
      <c r="F3" s="29"/>
      <c r="G3" s="29"/>
    </row>
    <row r="5" spans="2:19" x14ac:dyDescent="0.25">
      <c r="B5" s="1" t="s">
        <v>21</v>
      </c>
      <c r="C5" s="18">
        <f ca="1">IF(IF($C$16,G7,G6+G13)&gt;1500, 1500, IF($C$16,G7,G6+G13))</f>
        <v>1500</v>
      </c>
      <c r="D5"/>
      <c r="E5" s="7" t="str">
        <f ca="1">TEXT(TODAY(), "mmmm yyyy")</f>
        <v>August 2024</v>
      </c>
      <c r="F5" s="7" t="s">
        <v>20</v>
      </c>
      <c r="G5" s="7" t="s">
        <v>17</v>
      </c>
      <c r="I5" s="26" t="s">
        <v>22</v>
      </c>
      <c r="J5" s="27"/>
      <c r="K5" s="31"/>
      <c r="M5" s="26" t="s">
        <v>23</v>
      </c>
      <c r="N5" s="27"/>
      <c r="O5" s="27"/>
      <c r="P5" s="31"/>
    </row>
    <row r="6" spans="2:19" x14ac:dyDescent="0.25">
      <c r="B6" s="1" t="s">
        <v>13</v>
      </c>
      <c r="C6" s="16">
        <v>150</v>
      </c>
      <c r="E6" s="1" t="s">
        <v>24</v>
      </c>
      <c r="F6" s="23">
        <v>344</v>
      </c>
      <c r="G6" s="16">
        <v>598</v>
      </c>
      <c r="I6" s="7" t="s">
        <v>19</v>
      </c>
      <c r="J6" s="7" t="s">
        <v>18</v>
      </c>
      <c r="K6" s="7" t="s">
        <v>17</v>
      </c>
      <c r="M6" s="7" t="s">
        <v>16</v>
      </c>
      <c r="N6" s="7" t="s">
        <v>16</v>
      </c>
      <c r="O6" s="7" t="s">
        <v>15</v>
      </c>
      <c r="P6" s="7" t="s">
        <v>14</v>
      </c>
    </row>
    <row r="7" spans="2:19" x14ac:dyDescent="0.25">
      <c r="B7" s="1" t="s">
        <v>11</v>
      </c>
      <c r="C7" s="16">
        <v>300</v>
      </c>
      <c r="D7" s="9"/>
      <c r="E7" s="1" t="s">
        <v>28</v>
      </c>
      <c r="F7" s="18">
        <f ca="1">F6/(DAY(TODAY())-1)*DAY(EOMONTH(TODAY(), 0))</f>
        <v>888.66666666666674</v>
      </c>
      <c r="G7" s="18">
        <f ca="1">G6/(DAY(TODAY())-1)*DAY(EOMONTH(TODAY(), 0))</f>
        <v>1544.8333333333335</v>
      </c>
      <c r="I7" s="1">
        <v>0</v>
      </c>
      <c r="J7" s="1">
        <v>149</v>
      </c>
      <c r="K7" s="1">
        <v>300</v>
      </c>
      <c r="M7" s="1">
        <v>0</v>
      </c>
      <c r="N7" s="1">
        <v>799</v>
      </c>
      <c r="O7" s="1" t="s">
        <v>12</v>
      </c>
      <c r="P7" s="10">
        <v>0.05</v>
      </c>
    </row>
    <row r="8" spans="2:19" x14ac:dyDescent="0.25">
      <c r="B8" s="1" t="s">
        <v>9</v>
      </c>
      <c r="C8" s="1">
        <f>IF($C$16, VLOOKUP($F$7,$I$7:$K$21,3,TRUE),VLOOKUP($F$6,$I$7:$K$21,3,TRUE))</f>
        <v>260</v>
      </c>
      <c r="F8" s="15"/>
      <c r="G8" s="1"/>
      <c r="I8" s="1">
        <v>150</v>
      </c>
      <c r="J8" s="1">
        <v>299</v>
      </c>
      <c r="K8" s="1">
        <v>280</v>
      </c>
      <c r="M8" s="1">
        <v>800</v>
      </c>
      <c r="N8" s="1">
        <v>1599</v>
      </c>
      <c r="O8" s="1" t="s">
        <v>10</v>
      </c>
      <c r="P8" s="10">
        <v>0.1</v>
      </c>
    </row>
    <row r="9" spans="2:19" x14ac:dyDescent="0.25">
      <c r="B9" s="1" t="s">
        <v>7</v>
      </c>
      <c r="C9" s="16">
        <v>300</v>
      </c>
      <c r="E9" s="7" t="s">
        <v>32</v>
      </c>
      <c r="F9" s="7" t="s">
        <v>25</v>
      </c>
      <c r="G9" s="7" t="s">
        <v>26</v>
      </c>
      <c r="I9" s="1">
        <v>300</v>
      </c>
      <c r="J9" s="1">
        <v>449</v>
      </c>
      <c r="K9" s="1">
        <v>260</v>
      </c>
      <c r="M9" s="1">
        <v>1600</v>
      </c>
      <c r="N9" s="1">
        <v>2199</v>
      </c>
      <c r="O9" s="1" t="s">
        <v>8</v>
      </c>
      <c r="P9" s="10">
        <v>0.2</v>
      </c>
      <c r="R9" s="9"/>
    </row>
    <row r="10" spans="2:19" x14ac:dyDescent="0.25">
      <c r="B10" s="7" t="s">
        <v>5</v>
      </c>
      <c r="C10" s="8">
        <f ca="1">SUM(C5:C9)</f>
        <v>2510</v>
      </c>
      <c r="E10" s="1" t="s">
        <v>24</v>
      </c>
      <c r="F10" s="17">
        <f ca="1">F6/(DAY(TODAY())-1)</f>
        <v>28.666666666666668</v>
      </c>
      <c r="G10" s="17">
        <f ca="1">G6/(DAY(TODAY())-1)</f>
        <v>49.833333333333336</v>
      </c>
      <c r="I10" s="1">
        <v>450</v>
      </c>
      <c r="J10" s="1">
        <v>599</v>
      </c>
      <c r="K10" s="1">
        <v>240</v>
      </c>
      <c r="M10" s="1">
        <v>2200</v>
      </c>
      <c r="N10" s="1">
        <v>2499</v>
      </c>
      <c r="O10" s="1" t="s">
        <v>6</v>
      </c>
      <c r="P10" s="10">
        <v>0.35</v>
      </c>
    </row>
    <row r="11" spans="2:19" x14ac:dyDescent="0.25">
      <c r="I11" s="1">
        <v>600</v>
      </c>
      <c r="J11" s="1">
        <v>749</v>
      </c>
      <c r="K11" s="1">
        <v>220</v>
      </c>
      <c r="M11" s="5">
        <v>2500</v>
      </c>
      <c r="N11" s="1">
        <v>3000</v>
      </c>
      <c r="O11" s="1" t="s">
        <v>4</v>
      </c>
      <c r="P11" s="10">
        <v>0.5</v>
      </c>
    </row>
    <row r="12" spans="2:19" x14ac:dyDescent="0.25">
      <c r="B12" s="1" t="s">
        <v>3</v>
      </c>
      <c r="C12" s="1" t="str">
        <f ca="1">VLOOKUP(C10,M7:O11,3,TRUE)</f>
        <v>Diamond</v>
      </c>
      <c r="D12" s="9"/>
      <c r="E12" s="19"/>
      <c r="F12" s="7" t="s">
        <v>20</v>
      </c>
      <c r="G12" s="7" t="s">
        <v>17</v>
      </c>
      <c r="I12" s="1">
        <v>750</v>
      </c>
      <c r="J12" s="1">
        <v>899</v>
      </c>
      <c r="K12" s="1">
        <v>200</v>
      </c>
      <c r="M12" s="6"/>
    </row>
    <row r="13" spans="2:19" x14ac:dyDescent="0.25">
      <c r="B13" s="1" t="s">
        <v>2</v>
      </c>
      <c r="C13" s="16">
        <v>1179.26</v>
      </c>
      <c r="E13" s="1" t="s">
        <v>29</v>
      </c>
      <c r="F13" s="18">
        <f>VLOOKUP(F6,I7:K21,2,TRUE)-F6</f>
        <v>105</v>
      </c>
      <c r="G13" s="1">
        <f ca="1">50*(DAY(EOMONTH(TODAY(), 0))-DAY(TODAY()-1))</f>
        <v>950</v>
      </c>
      <c r="I13" s="1">
        <v>900</v>
      </c>
      <c r="J13" s="1">
        <v>1049</v>
      </c>
      <c r="K13" s="1">
        <v>180</v>
      </c>
      <c r="M13" s="28" t="s">
        <v>34</v>
      </c>
      <c r="N13" s="28"/>
      <c r="O13"/>
      <c r="P13"/>
    </row>
    <row r="14" spans="2:19" x14ac:dyDescent="0.25">
      <c r="B14" s="7" t="s">
        <v>1</v>
      </c>
      <c r="C14" s="8">
        <f ca="1">C13*VLOOKUP(C12,O6:P11,2,FALSE)*10</f>
        <v>5896.3</v>
      </c>
      <c r="E14" s="32" t="s">
        <v>35</v>
      </c>
      <c r="F14" s="1"/>
      <c r="I14" s="1">
        <v>1050</v>
      </c>
      <c r="J14" s="1">
        <v>1199</v>
      </c>
      <c r="K14" s="1">
        <v>160</v>
      </c>
      <c r="M14"/>
      <c r="N14"/>
      <c r="O14"/>
      <c r="P14"/>
      <c r="Q14"/>
      <c r="S14" s="2"/>
    </row>
    <row r="15" spans="2:19" x14ac:dyDescent="0.25">
      <c r="D15" s="11"/>
      <c r="I15" s="1">
        <v>1200</v>
      </c>
      <c r="J15" s="1">
        <v>1349</v>
      </c>
      <c r="K15" s="1">
        <v>140</v>
      </c>
      <c r="M15"/>
      <c r="N15"/>
      <c r="O15"/>
      <c r="P15"/>
      <c r="Q15"/>
    </row>
    <row r="16" spans="2:19" x14ac:dyDescent="0.25">
      <c r="B16" t="s">
        <v>27</v>
      </c>
      <c r="C16" s="24" t="b">
        <v>0</v>
      </c>
      <c r="I16" s="1">
        <v>1350</v>
      </c>
      <c r="J16" s="1">
        <v>1499</v>
      </c>
      <c r="K16" s="1">
        <v>120</v>
      </c>
      <c r="M16"/>
      <c r="N16"/>
      <c r="O16"/>
      <c r="P16"/>
      <c r="Q16"/>
    </row>
    <row r="17" spans="2:17" ht="14.45" customHeight="1" x14ac:dyDescent="0.25">
      <c r="B17" s="30" t="s">
        <v>30</v>
      </c>
      <c r="C17" s="30"/>
      <c r="D17" s="30"/>
      <c r="E17" s="30"/>
      <c r="F17" s="30"/>
      <c r="G17" s="30"/>
      <c r="I17" s="1">
        <v>1500</v>
      </c>
      <c r="J17" s="1">
        <v>1649</v>
      </c>
      <c r="K17" s="1">
        <v>100</v>
      </c>
      <c r="M17"/>
      <c r="N17"/>
      <c r="O17"/>
      <c r="P17"/>
      <c r="Q17"/>
    </row>
    <row r="18" spans="2:17" x14ac:dyDescent="0.25">
      <c r="B18" s="30"/>
      <c r="C18" s="30"/>
      <c r="D18" s="30"/>
      <c r="E18" s="30"/>
      <c r="F18" s="30"/>
      <c r="G18" s="30"/>
      <c r="I18" s="1">
        <v>1650</v>
      </c>
      <c r="J18" s="1">
        <v>1799</v>
      </c>
      <c r="K18" s="1">
        <v>80</v>
      </c>
      <c r="M18"/>
      <c r="N18"/>
      <c r="O18"/>
      <c r="P18"/>
      <c r="Q18"/>
    </row>
    <row r="19" spans="2:17" x14ac:dyDescent="0.25">
      <c r="B19" s="30"/>
      <c r="C19" s="30"/>
      <c r="D19" s="30"/>
      <c r="E19" s="30"/>
      <c r="F19" s="30"/>
      <c r="G19" s="30"/>
      <c r="I19" s="1">
        <v>1800</v>
      </c>
      <c r="J19" s="1">
        <v>1949</v>
      </c>
      <c r="K19" s="1">
        <v>60</v>
      </c>
      <c r="M19"/>
      <c r="N19"/>
      <c r="O19"/>
      <c r="P19"/>
      <c r="Q19"/>
    </row>
    <row r="20" spans="2:17" x14ac:dyDescent="0.25">
      <c r="B20" s="25"/>
      <c r="C20" s="25"/>
      <c r="D20" s="25"/>
      <c r="E20" s="25"/>
      <c r="F20" s="25"/>
      <c r="G20" s="25"/>
      <c r="I20" s="1">
        <v>1950</v>
      </c>
      <c r="J20" s="1">
        <v>2099</v>
      </c>
      <c r="K20" s="1">
        <v>40</v>
      </c>
      <c r="M20"/>
      <c r="O20"/>
      <c r="P20"/>
      <c r="Q20"/>
    </row>
    <row r="21" spans="2:17" x14ac:dyDescent="0.25">
      <c r="B21" s="25"/>
      <c r="C21" s="25"/>
      <c r="D21" s="25"/>
      <c r="I21" s="1">
        <v>2100</v>
      </c>
      <c r="J21" s="1" t="s">
        <v>0</v>
      </c>
      <c r="K21" s="1">
        <v>20</v>
      </c>
      <c r="M21"/>
      <c r="N21"/>
      <c r="O21"/>
      <c r="P21"/>
      <c r="Q21"/>
    </row>
    <row r="22" spans="2:17" x14ac:dyDescent="0.25">
      <c r="B22" s="25"/>
      <c r="C22" s="25"/>
      <c r="D22" s="25"/>
      <c r="Q22"/>
    </row>
    <row r="23" spans="2:17" x14ac:dyDescent="0.25">
      <c r="B23" s="3"/>
      <c r="M23"/>
      <c r="N23"/>
      <c r="O23"/>
      <c r="P23"/>
      <c r="Q23"/>
    </row>
    <row r="24" spans="2:17" x14ac:dyDescent="0.25">
      <c r="M24"/>
      <c r="N24"/>
      <c r="O24" s="14"/>
      <c r="P24"/>
      <c r="Q24"/>
    </row>
    <row r="25" spans="2:17" x14ac:dyDescent="0.25">
      <c r="M25"/>
      <c r="N25"/>
      <c r="O25" s="14"/>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19"/>
      <c r="F31" s="19"/>
      <c r="G31" s="20"/>
      <c r="M31" s="6"/>
      <c r="O31" s="2"/>
    </row>
    <row r="32" spans="2:17"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B2:G3"/>
    <mergeCell ref="I5:K5"/>
    <mergeCell ref="M5:P5"/>
    <mergeCell ref="M13:N13"/>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2024-08-13T17:08:05Z</dcterms:modified>
</cp:coreProperties>
</file>