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eb891258ff8c93/Documents/PER - Personal/"/>
    </mc:Choice>
  </mc:AlternateContent>
  <xr:revisionPtr revIDLastSave="965" documentId="14_{7B04147F-EF74-47FD-9932-EEE25F2E465B}" xr6:coauthVersionLast="47" xr6:coauthVersionMax="47" xr10:uidLastSave="{6526EAF1-1889-4097-AA57-2B1193E6FC79}"/>
  <bookViews>
    <workbookView xWindow="-108" yWindow="-108" windowWidth="23256" windowHeight="12456" xr2:uid="{B12B6E18-E294-4985-A977-422328ADD677}"/>
  </bookViews>
  <sheets>
    <sheet name="Discovery Drive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G27" i="2"/>
  <c r="G26" i="2"/>
  <c r="G25" i="2"/>
  <c r="G24" i="2"/>
  <c r="C4" i="2"/>
  <c r="G23" i="2"/>
  <c r="G22" i="2"/>
  <c r="G20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10" i="2"/>
  <c r="E3" i="2"/>
  <c r="E4" i="2" s="1"/>
  <c r="F4" i="2" s="1"/>
  <c r="C2" i="2"/>
  <c r="H34" i="2"/>
  <c r="C5" i="2" l="1"/>
  <c r="C7" i="2" s="1"/>
  <c r="E5" i="2"/>
  <c r="F3" i="2"/>
  <c r="G34" i="2"/>
  <c r="E6" i="2" l="1"/>
  <c r="F5" i="2"/>
  <c r="C9" i="2"/>
  <c r="C11" i="2" s="1"/>
  <c r="F6" i="2" l="1"/>
  <c r="E7" i="2"/>
  <c r="F7" i="2" l="1"/>
  <c r="E8" i="2"/>
  <c r="F8" i="2" l="1"/>
  <c r="E9" i="2"/>
  <c r="F9" i="2" l="1"/>
  <c r="E10" i="2"/>
  <c r="E11" i="2" l="1"/>
  <c r="F10" i="2"/>
  <c r="E12" i="2" l="1"/>
  <c r="F11" i="2"/>
  <c r="E13" i="2" l="1"/>
  <c r="F12" i="2"/>
  <c r="E14" i="2" l="1"/>
  <c r="F13" i="2"/>
  <c r="F14" i="2" l="1"/>
  <c r="E15" i="2"/>
  <c r="E16" i="2" l="1"/>
  <c r="F15" i="2"/>
  <c r="F16" i="2" l="1"/>
  <c r="E17" i="2"/>
  <c r="F17" i="2" l="1"/>
  <c r="E18" i="2"/>
  <c r="E19" i="2" l="1"/>
  <c r="F18" i="2"/>
  <c r="E20" i="2" l="1"/>
  <c r="F19" i="2"/>
  <c r="E21" i="2" l="1"/>
  <c r="F20" i="2"/>
  <c r="E22" i="2" l="1"/>
  <c r="F21" i="2"/>
  <c r="F22" i="2" l="1"/>
  <c r="E23" i="2"/>
  <c r="F23" i="2" l="1"/>
  <c r="E24" i="2"/>
  <c r="F24" i="2" l="1"/>
  <c r="E25" i="2"/>
  <c r="F25" i="2" l="1"/>
  <c r="E26" i="2"/>
  <c r="E27" i="2" l="1"/>
  <c r="F26" i="2"/>
  <c r="E28" i="2" l="1"/>
  <c r="F27" i="2"/>
  <c r="E29" i="2" l="1"/>
  <c r="F28" i="2"/>
  <c r="E30" i="2" l="1"/>
  <c r="E31" i="2" s="1"/>
  <c r="F29" i="2"/>
  <c r="F31" i="2" l="1"/>
  <c r="E32" i="2"/>
  <c r="F30" i="2"/>
  <c r="F32" i="2" l="1"/>
  <c r="E33" i="2"/>
  <c r="F33" i="2" s="1"/>
</calcChain>
</file>

<file path=xl/sharedStrings.xml><?xml version="1.0" encoding="utf-8"?>
<sst xmlns="http://schemas.openxmlformats.org/spreadsheetml/2006/main" count="27" uniqueCount="25">
  <si>
    <t>End</t>
  </si>
  <si>
    <t>Fuel Cash Back in Miles</t>
  </si>
  <si>
    <t>Qualifying Fuel Spend</t>
  </si>
  <si>
    <t>Vitality Drive Status</t>
  </si>
  <si>
    <t>Diamond</t>
  </si>
  <si>
    <t>Accumulated Points</t>
  </si>
  <si>
    <t>Gold</t>
  </si>
  <si>
    <t>MultiPoint Check</t>
  </si>
  <si>
    <t>Silver</t>
  </si>
  <si>
    <t>Distance Points</t>
  </si>
  <si>
    <t>Bronze</t>
  </si>
  <si>
    <t>Night Time Driving</t>
  </si>
  <si>
    <t>Blue</t>
  </si>
  <si>
    <t>Claim Free Years</t>
  </si>
  <si>
    <t>Fuel %</t>
  </si>
  <si>
    <t>Category</t>
  </si>
  <si>
    <t>Limit</t>
  </si>
  <si>
    <t>Points</t>
  </si>
  <si>
    <t>Upper</t>
  </si>
  <si>
    <t>Lower</t>
  </si>
  <si>
    <t>Km</t>
  </si>
  <si>
    <t>Day</t>
  </si>
  <si>
    <t>Date</t>
  </si>
  <si>
    <t>Driving Profile</t>
  </si>
  <si>
    <t>Totals Drive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</si>
</sst>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R-1C09]#,##0.00"/>
    <numFmt numFmtId="166" formatCode="[$R-1C09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DE97-743E-47DB-AEB3-A3993515C83A}">
  <sheetPr>
    <pageSetUpPr fitToPage="1"/>
  </sheetPr>
  <dimension ref="B1:T45"/>
  <sheetViews>
    <sheetView tabSelected="1" zoomScaleNormal="100" workbookViewId="0"/>
  </sheetViews>
  <sheetFormatPr defaultColWidth="8.88671875" defaultRowHeight="14.4" x14ac:dyDescent="0.3"/>
  <cols>
    <col min="1" max="1" width="2.6640625" style="6" customWidth="1"/>
    <col min="2" max="2" width="22.5546875" style="6" bestFit="1" customWidth="1"/>
    <col min="3" max="3" width="9.109375" style="6" bestFit="1" customWidth="1"/>
    <col min="4" max="4" width="2.6640625" style="6" customWidth="1"/>
    <col min="5" max="5" width="8.88671875" style="6"/>
    <col min="6" max="6" width="11.109375" style="6" bestFit="1" customWidth="1"/>
    <col min="7" max="8" width="8.88671875" style="6"/>
    <col min="9" max="9" width="2.6640625" style="6" hidden="1" customWidth="1"/>
    <col min="10" max="12" width="8.88671875" style="6" hidden="1" customWidth="1"/>
    <col min="13" max="13" width="2.6640625" style="6" hidden="1" customWidth="1"/>
    <col min="14" max="14" width="8.88671875" style="17" hidden="1" customWidth="1"/>
    <col min="15" max="17" width="8.88671875" style="6" hidden="1" customWidth="1"/>
    <col min="18" max="16384" width="8.88671875" style="6"/>
  </cols>
  <sheetData>
    <row r="1" spans="2:20" x14ac:dyDescent="0.3">
      <c r="N1" s="6"/>
    </row>
    <row r="2" spans="2:20" x14ac:dyDescent="0.3">
      <c r="B2" s="7" t="s">
        <v>23</v>
      </c>
      <c r="C2" s="8">
        <f ca="1">IF(ROUND(DAY(EOMONTH(TODAY(),0))*AVERAGE(OFFSET(H2,0,0,COUNTA(H2:INDEX(H:H,DAY(EOMONTH(TODAY(),-1))+1)),1)),0)&gt;1500,1500,ROUND(DAY(EOMONTH(TODAY(),0))*AVERAGE(OFFSET(H2,0,0,COUNTA(H2:INDEX(H:H,DAY(EOMONTH(TODAY(),-1))+1)),1)),0))</f>
        <v>1500</v>
      </c>
      <c r="D2" s="9"/>
      <c r="E2" s="7" t="s">
        <v>22</v>
      </c>
      <c r="F2" s="7" t="s">
        <v>21</v>
      </c>
      <c r="G2" s="7" t="s">
        <v>20</v>
      </c>
      <c r="H2" s="7" t="s">
        <v>17</v>
      </c>
      <c r="J2" s="7" t="s">
        <v>19</v>
      </c>
      <c r="K2" s="7" t="s">
        <v>18</v>
      </c>
      <c r="L2" s="7" t="s">
        <v>17</v>
      </c>
      <c r="N2" s="7" t="s">
        <v>16</v>
      </c>
      <c r="O2" s="7" t="s">
        <v>16</v>
      </c>
      <c r="P2" s="7" t="s">
        <v>15</v>
      </c>
      <c r="Q2" s="7" t="s">
        <v>14</v>
      </c>
    </row>
    <row r="3" spans="2:20" x14ac:dyDescent="0.3">
      <c r="B3" s="1" t="s">
        <v>13</v>
      </c>
      <c r="C3" s="1">
        <v>0</v>
      </c>
      <c r="E3" s="10">
        <f ca="1">DATE(YEAR(TODAY()),MONTH(TODAY()),1)</f>
        <v>45474</v>
      </c>
      <c r="F3" s="1" t="str">
        <f ca="1">TEXT(E3,"dddd")</f>
        <v>Monday</v>
      </c>
      <c r="G3" s="11">
        <f>2.51+13.3+4.85+0.02+0.02+0.08+4.97+2.66+4.7+0.56+5.5+2.57</f>
        <v>41.74</v>
      </c>
      <c r="H3" s="1">
        <v>50</v>
      </c>
      <c r="J3" s="1">
        <v>0</v>
      </c>
      <c r="K3" s="1">
        <v>149</v>
      </c>
      <c r="L3" s="1">
        <v>300</v>
      </c>
      <c r="N3" s="1">
        <v>0</v>
      </c>
      <c r="O3" s="1">
        <v>799</v>
      </c>
      <c r="P3" s="1" t="s">
        <v>12</v>
      </c>
      <c r="Q3" s="12">
        <v>0.05</v>
      </c>
    </row>
    <row r="4" spans="2:20" x14ac:dyDescent="0.3">
      <c r="B4" s="1" t="s">
        <v>11</v>
      </c>
      <c r="C4" s="1">
        <f>300-5*2-33*2-5*2-10*4-10*2</f>
        <v>154</v>
      </c>
      <c r="E4" s="10">
        <f ca="1">E3+1</f>
        <v>45475</v>
      </c>
      <c r="F4" s="1" t="str">
        <f t="shared" ref="F4:F30" ca="1" si="0">TEXT(E4,"dddd")</f>
        <v>Tuesday</v>
      </c>
      <c r="G4" s="11">
        <f>2.53+2.96+1.37+1.31+1.67</f>
        <v>9.84</v>
      </c>
      <c r="H4" s="1">
        <v>50</v>
      </c>
      <c r="J4" s="1">
        <v>150</v>
      </c>
      <c r="K4" s="1">
        <v>299</v>
      </c>
      <c r="L4" s="1">
        <v>280</v>
      </c>
      <c r="N4" s="1">
        <v>800</v>
      </c>
      <c r="O4" s="1">
        <v>1599</v>
      </c>
      <c r="P4" s="1" t="s">
        <v>10</v>
      </c>
      <c r="Q4" s="12">
        <v>0.1</v>
      </c>
    </row>
    <row r="5" spans="2:20" x14ac:dyDescent="0.3">
      <c r="B5" s="1" t="s">
        <v>9</v>
      </c>
      <c r="C5" s="1">
        <f ca="1">VLOOKUP(DAY(EOMONTH(TODAY(),0))*AVERAGE(OFFSET(G2,0,0,COUNTA(G2:INDEX(G:G,DAY(EOMONTH(TODAY(),-1))+1)),1)),J2:L17,3,TRUE)</f>
        <v>120</v>
      </c>
      <c r="E5" s="10">
        <f t="shared" ref="E5:E33" ca="1" si="1">E4+1</f>
        <v>45476</v>
      </c>
      <c r="F5" s="1" t="str">
        <f t="shared" ca="1" si="0"/>
        <v>Wednesday</v>
      </c>
      <c r="G5" s="11">
        <f>1.98</f>
        <v>1.98</v>
      </c>
      <c r="H5" s="1">
        <v>50</v>
      </c>
      <c r="J5" s="1">
        <v>300</v>
      </c>
      <c r="K5" s="1">
        <v>449</v>
      </c>
      <c r="L5" s="1">
        <v>260</v>
      </c>
      <c r="N5" s="1">
        <v>1600</v>
      </c>
      <c r="O5" s="1">
        <v>2199</v>
      </c>
      <c r="P5" s="1" t="s">
        <v>8</v>
      </c>
      <c r="Q5" s="12">
        <v>0.2</v>
      </c>
    </row>
    <row r="6" spans="2:20" x14ac:dyDescent="0.3">
      <c r="B6" s="1" t="s">
        <v>7</v>
      </c>
      <c r="C6" s="1">
        <v>300</v>
      </c>
      <c r="E6" s="10">
        <f t="shared" ca="1" si="1"/>
        <v>45477</v>
      </c>
      <c r="F6" s="1" t="str">
        <f t="shared" ca="1" si="0"/>
        <v>Thursday</v>
      </c>
      <c r="G6" s="11">
        <f>10.6+5.18+1.68</f>
        <v>17.46</v>
      </c>
      <c r="H6" s="1">
        <v>50</v>
      </c>
      <c r="J6" s="1">
        <v>450</v>
      </c>
      <c r="K6" s="1">
        <v>599</v>
      </c>
      <c r="L6" s="1">
        <v>240</v>
      </c>
      <c r="N6" s="1">
        <v>2200</v>
      </c>
      <c r="O6" s="1">
        <v>2499</v>
      </c>
      <c r="P6" s="1" t="s">
        <v>6</v>
      </c>
      <c r="Q6" s="12">
        <v>0.35</v>
      </c>
    </row>
    <row r="7" spans="2:20" x14ac:dyDescent="0.3">
      <c r="B7" s="7" t="s">
        <v>5</v>
      </c>
      <c r="C7" s="8">
        <f ca="1">SUM(C2:C6)</f>
        <v>2074</v>
      </c>
      <c r="D7" s="9"/>
      <c r="E7" s="10">
        <f t="shared" ca="1" si="1"/>
        <v>45478</v>
      </c>
      <c r="F7" s="1" t="str">
        <f t="shared" ca="1" si="0"/>
        <v>Friday</v>
      </c>
      <c r="G7" s="11">
        <f>1.7+2.37+2.5</f>
        <v>6.57</v>
      </c>
      <c r="H7" s="1">
        <v>50</v>
      </c>
      <c r="J7" s="1">
        <v>600</v>
      </c>
      <c r="K7" s="1">
        <v>749</v>
      </c>
      <c r="L7" s="1">
        <v>220</v>
      </c>
      <c r="N7" s="5">
        <v>2500</v>
      </c>
      <c r="O7" s="1">
        <v>3000</v>
      </c>
      <c r="P7" s="1" t="s">
        <v>4</v>
      </c>
      <c r="Q7" s="12">
        <v>0.5</v>
      </c>
    </row>
    <row r="8" spans="2:20" x14ac:dyDescent="0.3">
      <c r="E8" s="10">
        <f t="shared" ca="1" si="1"/>
        <v>45479</v>
      </c>
      <c r="F8" s="1" t="str">
        <f t="shared" ca="1" si="0"/>
        <v>Saturday</v>
      </c>
      <c r="G8" s="11">
        <f>2.55+1.62+4.24</f>
        <v>8.41</v>
      </c>
      <c r="H8" s="1">
        <v>50</v>
      </c>
      <c r="J8" s="1">
        <v>750</v>
      </c>
      <c r="K8" s="1">
        <v>899</v>
      </c>
      <c r="L8" s="1">
        <v>200</v>
      </c>
      <c r="N8" s="6"/>
    </row>
    <row r="9" spans="2:20" x14ac:dyDescent="0.3">
      <c r="B9" s="1" t="s">
        <v>3</v>
      </c>
      <c r="C9" s="1" t="str">
        <f ca="1">VLOOKUP(C7,N3:P7,3,TRUE)</f>
        <v>Silver</v>
      </c>
      <c r="E9" s="10">
        <f t="shared" ca="1" si="1"/>
        <v>45480</v>
      </c>
      <c r="F9" s="1" t="str">
        <f t="shared" ca="1" si="0"/>
        <v>Sunday</v>
      </c>
      <c r="G9" s="11">
        <f>2.57+21.69+22.93+2.55+2.58</f>
        <v>52.319999999999993</v>
      </c>
      <c r="H9" s="1">
        <v>50</v>
      </c>
      <c r="J9" s="1">
        <v>900</v>
      </c>
      <c r="K9" s="1">
        <v>1049</v>
      </c>
      <c r="L9" s="1">
        <v>180</v>
      </c>
      <c r="N9"/>
      <c r="O9"/>
      <c r="P9"/>
      <c r="Q9"/>
      <c r="R9"/>
      <c r="T9" s="2"/>
    </row>
    <row r="10" spans="2:20" x14ac:dyDescent="0.3">
      <c r="B10" s="1" t="s">
        <v>2</v>
      </c>
      <c r="C10" s="13">
        <f>0</f>
        <v>0</v>
      </c>
      <c r="D10" s="14"/>
      <c r="E10" s="10">
        <f t="shared" ca="1" si="1"/>
        <v>45481</v>
      </c>
      <c r="F10" s="1" t="str">
        <f t="shared" ca="1" si="0"/>
        <v>Monday</v>
      </c>
      <c r="G10" s="11">
        <f>2.56+2.6+4.68+1+2.59</f>
        <v>13.43</v>
      </c>
      <c r="H10" s="1">
        <v>50</v>
      </c>
      <c r="J10" s="1">
        <v>1050</v>
      </c>
      <c r="K10" s="1">
        <v>1199</v>
      </c>
      <c r="L10" s="1">
        <v>160</v>
      </c>
      <c r="N10"/>
      <c r="O10"/>
      <c r="P10"/>
      <c r="Q10"/>
      <c r="R10"/>
    </row>
    <row r="11" spans="2:20" x14ac:dyDescent="0.3">
      <c r="B11" s="7" t="s">
        <v>1</v>
      </c>
      <c r="C11" s="15">
        <f ca="1">C10*VLOOKUP(C9,P2:Q7,2,FALSE)*10</f>
        <v>0</v>
      </c>
      <c r="D11" s="16"/>
      <c r="E11" s="10">
        <f t="shared" ca="1" si="1"/>
        <v>45482</v>
      </c>
      <c r="F11" s="1" t="str">
        <f t="shared" ca="1" si="0"/>
        <v>Tuesday</v>
      </c>
      <c r="G11" s="11">
        <f>2.54+10.41+14.53+3.53+0.63+0.68+1.04+0.62+2.62</f>
        <v>36.599999999999994</v>
      </c>
      <c r="H11" s="1">
        <v>50</v>
      </c>
      <c r="J11" s="1">
        <v>1200</v>
      </c>
      <c r="K11" s="1">
        <v>1349</v>
      </c>
      <c r="L11" s="1">
        <v>140</v>
      </c>
      <c r="N11"/>
      <c r="O11"/>
      <c r="P11"/>
      <c r="Q11"/>
      <c r="R11"/>
    </row>
    <row r="12" spans="2:20" x14ac:dyDescent="0.3">
      <c r="E12" s="10">
        <f t="shared" ca="1" si="1"/>
        <v>45483</v>
      </c>
      <c r="F12" s="1" t="str">
        <f t="shared" ca="1" si="0"/>
        <v>Wednesday</v>
      </c>
      <c r="G12" s="11">
        <f>2.52+2.63+5.13</f>
        <v>10.280000000000001</v>
      </c>
      <c r="H12" s="1">
        <v>50</v>
      </c>
      <c r="J12" s="1">
        <v>1350</v>
      </c>
      <c r="K12" s="1">
        <v>1499</v>
      </c>
      <c r="L12" s="1">
        <v>120</v>
      </c>
      <c r="N12"/>
      <c r="O12"/>
      <c r="P12"/>
      <c r="Q12"/>
      <c r="R12"/>
    </row>
    <row r="13" spans="2:20" x14ac:dyDescent="0.3">
      <c r="C13" s="20"/>
      <c r="E13" s="10">
        <f t="shared" ca="1" si="1"/>
        <v>45484</v>
      </c>
      <c r="F13" s="1" t="str">
        <f t="shared" ca="1" si="0"/>
        <v>Thursday</v>
      </c>
      <c r="G13" s="11">
        <f>2.58+12.71+0.39+5.8+7.81+4.64+11.24+2.43+2.48</f>
        <v>50.08</v>
      </c>
      <c r="H13" s="1">
        <v>50</v>
      </c>
      <c r="J13" s="1">
        <v>1500</v>
      </c>
      <c r="K13" s="1">
        <v>1649</v>
      </c>
      <c r="L13" s="1">
        <v>100</v>
      </c>
      <c r="N13"/>
      <c r="O13"/>
      <c r="P13"/>
      <c r="Q13"/>
      <c r="R13"/>
    </row>
    <row r="14" spans="2:20" x14ac:dyDescent="0.3">
      <c r="E14" s="10">
        <f t="shared" ca="1" si="1"/>
        <v>45485</v>
      </c>
      <c r="F14" s="1" t="str">
        <f t="shared" ca="1" si="0"/>
        <v>Friday</v>
      </c>
      <c r="G14" s="11">
        <f>5.11+1.11+4.93+11.14+4+5.17+11.51+5.01+3.56+1.41+10.36+11.19</f>
        <v>74.5</v>
      </c>
      <c r="H14" s="1">
        <v>50</v>
      </c>
      <c r="J14" s="1">
        <v>1650</v>
      </c>
      <c r="K14" s="1">
        <v>1799</v>
      </c>
      <c r="L14" s="1">
        <v>80</v>
      </c>
      <c r="N14"/>
      <c r="O14"/>
      <c r="P14"/>
      <c r="Q14"/>
      <c r="R14"/>
    </row>
    <row r="15" spans="2:20" x14ac:dyDescent="0.3">
      <c r="C15" s="14"/>
      <c r="E15" s="10">
        <f t="shared" ca="1" si="1"/>
        <v>45486</v>
      </c>
      <c r="F15" s="1" t="str">
        <f t="shared" ca="1" si="0"/>
        <v>Saturday</v>
      </c>
      <c r="G15" s="11">
        <f>1.79+0.57+0.86+2.55+10.56+11.48</f>
        <v>27.81</v>
      </c>
      <c r="H15" s="1">
        <v>50</v>
      </c>
      <c r="J15" s="1">
        <v>1800</v>
      </c>
      <c r="K15" s="1">
        <v>1949</v>
      </c>
      <c r="L15" s="1">
        <v>60</v>
      </c>
      <c r="N15"/>
      <c r="O15"/>
      <c r="P15"/>
      <c r="Q15"/>
      <c r="R15"/>
    </row>
    <row r="16" spans="2:20" x14ac:dyDescent="0.3">
      <c r="E16" s="10">
        <f t="shared" ca="1" si="1"/>
        <v>45487</v>
      </c>
      <c r="F16" s="1" t="str">
        <f t="shared" ca="1" si="0"/>
        <v>Sunday</v>
      </c>
      <c r="G16" s="11">
        <f>2.55+2.57</f>
        <v>5.1199999999999992</v>
      </c>
      <c r="H16" s="1">
        <v>50</v>
      </c>
      <c r="J16" s="1">
        <v>1950</v>
      </c>
      <c r="K16" s="1">
        <v>2099</v>
      </c>
      <c r="L16" s="1">
        <v>40</v>
      </c>
      <c r="N16"/>
      <c r="O16" s="23"/>
      <c r="P16"/>
      <c r="Q16"/>
      <c r="R16"/>
    </row>
    <row r="17" spans="2:18" x14ac:dyDescent="0.3">
      <c r="C17" s="3"/>
      <c r="E17" s="10">
        <f t="shared" ca="1" si="1"/>
        <v>45488</v>
      </c>
      <c r="F17" s="1" t="str">
        <f t="shared" ca="1" si="0"/>
        <v>Monday</v>
      </c>
      <c r="G17" s="11">
        <f>2.54+2.57</f>
        <v>5.1099999999999994</v>
      </c>
      <c r="H17" s="1">
        <v>50</v>
      </c>
      <c r="J17" s="1">
        <v>2100</v>
      </c>
      <c r="K17" s="1" t="s">
        <v>0</v>
      </c>
      <c r="L17" s="1">
        <v>20</v>
      </c>
      <c r="N17"/>
      <c r="O17"/>
      <c r="P17"/>
      <c r="Q17"/>
      <c r="R17"/>
    </row>
    <row r="18" spans="2:18" x14ac:dyDescent="0.3">
      <c r="B18" s="3"/>
      <c r="E18" s="10">
        <f t="shared" ca="1" si="1"/>
        <v>45489</v>
      </c>
      <c r="F18" s="1" t="str">
        <f t="shared" ca="1" si="0"/>
        <v>Tuesday</v>
      </c>
      <c r="G18" s="11">
        <f>1.05+2.03+1.04+12.6+0.03+3.76</f>
        <v>20.509999999999998</v>
      </c>
      <c r="H18" s="1">
        <v>50</v>
      </c>
      <c r="N18"/>
      <c r="O18"/>
      <c r="P18"/>
      <c r="Q18"/>
      <c r="R18"/>
    </row>
    <row r="19" spans="2:18" x14ac:dyDescent="0.3">
      <c r="E19" s="10">
        <f t="shared" ca="1" si="1"/>
        <v>45490</v>
      </c>
      <c r="F19" s="1" t="str">
        <f t="shared" ca="1" si="0"/>
        <v>Wednesday</v>
      </c>
      <c r="G19" s="11">
        <v>0</v>
      </c>
      <c r="H19" s="1">
        <v>49</v>
      </c>
      <c r="N19"/>
      <c r="O19"/>
      <c r="P19" s="21"/>
      <c r="Q19"/>
      <c r="R19"/>
    </row>
    <row r="20" spans="2:18" x14ac:dyDescent="0.3">
      <c r="E20" s="10">
        <f t="shared" ca="1" si="1"/>
        <v>45491</v>
      </c>
      <c r="F20" s="1" t="str">
        <f t="shared" ca="1" si="0"/>
        <v>Thursday</v>
      </c>
      <c r="G20" s="11">
        <f>2.56+6.7+32.26+17.62+1.11+8.87+22.02+7.19+1.01+2.58</f>
        <v>101.92</v>
      </c>
      <c r="H20" s="1">
        <v>50</v>
      </c>
      <c r="N20"/>
      <c r="O20"/>
      <c r="P20" s="21"/>
      <c r="Q20"/>
      <c r="R20"/>
    </row>
    <row r="21" spans="2:18" x14ac:dyDescent="0.3">
      <c r="E21" s="10">
        <f t="shared" ca="1" si="1"/>
        <v>45492</v>
      </c>
      <c r="F21" s="1" t="str">
        <f t="shared" ca="1" si="0"/>
        <v>Friday</v>
      </c>
      <c r="G21" s="11">
        <v>2.44</v>
      </c>
      <c r="H21" s="1">
        <v>50</v>
      </c>
      <c r="P21" s="2"/>
    </row>
    <row r="22" spans="2:18" x14ac:dyDescent="0.3">
      <c r="E22" s="10">
        <f t="shared" ca="1" si="1"/>
        <v>45493</v>
      </c>
      <c r="F22" s="1" t="str">
        <f t="shared" ca="1" si="0"/>
        <v>Saturday</v>
      </c>
      <c r="G22" s="11">
        <f>2.6+2.09+0.71+13.02+12.93+14.43+19.16+3.94+5.13</f>
        <v>74.009999999999991</v>
      </c>
      <c r="H22" s="1">
        <v>50</v>
      </c>
      <c r="N22" s="6"/>
      <c r="P22" s="2"/>
    </row>
    <row r="23" spans="2:18" x14ac:dyDescent="0.3">
      <c r="E23" s="10">
        <f t="shared" ca="1" si="1"/>
        <v>45494</v>
      </c>
      <c r="F23" s="1" t="str">
        <f t="shared" ca="1" si="0"/>
        <v>Sunday</v>
      </c>
      <c r="G23" s="11">
        <f>0.01+2.56+2.55+18.87+24.88+2.56</f>
        <v>51.430000000000007</v>
      </c>
      <c r="H23" s="1">
        <v>50</v>
      </c>
      <c r="N23" s="6"/>
      <c r="P23" s="2"/>
    </row>
    <row r="24" spans="2:18" x14ac:dyDescent="0.3">
      <c r="B24" s="2"/>
      <c r="E24" s="10">
        <f t="shared" ca="1" si="1"/>
        <v>45495</v>
      </c>
      <c r="F24" s="1" t="str">
        <f t="shared" ca="1" si="0"/>
        <v>Monday</v>
      </c>
      <c r="G24" s="11">
        <f>18.06+17.19+2.54</f>
        <v>37.79</v>
      </c>
      <c r="H24" s="1">
        <v>50</v>
      </c>
      <c r="K24" s="4"/>
      <c r="N24" s="6"/>
      <c r="P24" s="2"/>
    </row>
    <row r="25" spans="2:18" x14ac:dyDescent="0.3">
      <c r="E25" s="10">
        <f t="shared" ca="1" si="1"/>
        <v>45496</v>
      </c>
      <c r="F25" s="1" t="str">
        <f t="shared" ca="1" si="0"/>
        <v>Tuesday</v>
      </c>
      <c r="G25" s="11">
        <f>18.76+1.36+18.58+2.65+8.89+3.58+1.38+0.02+5.45</f>
        <v>60.670000000000009</v>
      </c>
      <c r="H25" s="1">
        <v>50</v>
      </c>
      <c r="N25" s="6"/>
      <c r="P25" s="2"/>
    </row>
    <row r="26" spans="2:18" x14ac:dyDescent="0.3">
      <c r="E26" s="10">
        <f t="shared" ca="1" si="1"/>
        <v>45497</v>
      </c>
      <c r="F26" s="1" t="str">
        <f t="shared" ca="1" si="0"/>
        <v>Wednesday</v>
      </c>
      <c r="G26" s="11">
        <f>34.86+31.92+8.95+2.6</f>
        <v>78.33</v>
      </c>
      <c r="H26" s="1"/>
      <c r="N26" s="6"/>
      <c r="P26" s="2"/>
    </row>
    <row r="27" spans="2:18" x14ac:dyDescent="0.3">
      <c r="E27" s="10">
        <f t="shared" ca="1" si="1"/>
        <v>45498</v>
      </c>
      <c r="F27" s="1" t="str">
        <f t="shared" ca="1" si="0"/>
        <v>Thursday</v>
      </c>
      <c r="G27" s="11">
        <f>39.98+0.09+34.33+1.11+1.05+1.08+1.06</f>
        <v>78.7</v>
      </c>
      <c r="H27" s="1"/>
      <c r="N27" s="6"/>
      <c r="P27" s="2"/>
    </row>
    <row r="28" spans="2:18" x14ac:dyDescent="0.3">
      <c r="E28" s="10">
        <f t="shared" ca="1" si="1"/>
        <v>45499</v>
      </c>
      <c r="F28" s="1" t="str">
        <f t="shared" ca="1" si="0"/>
        <v>Friday</v>
      </c>
      <c r="G28" s="11">
        <f>34.89+0.08+51.98+0.01+2.3+46.85+55.21+78.71+8.24</f>
        <v>278.27</v>
      </c>
      <c r="H28" s="1"/>
      <c r="N28" s="6"/>
      <c r="P28" s="2"/>
    </row>
    <row r="29" spans="2:18" x14ac:dyDescent="0.3">
      <c r="E29" s="10">
        <f t="shared" ca="1" si="1"/>
        <v>45500</v>
      </c>
      <c r="F29" s="1" t="str">
        <f t="shared" ca="1" si="0"/>
        <v>Saturday</v>
      </c>
      <c r="G29" s="11"/>
      <c r="H29" s="1"/>
      <c r="L29" s="3"/>
      <c r="N29" s="6"/>
    </row>
    <row r="30" spans="2:18" x14ac:dyDescent="0.3">
      <c r="E30" s="10">
        <f t="shared" ca="1" si="1"/>
        <v>45501</v>
      </c>
      <c r="F30" s="1" t="str">
        <f t="shared" ca="1" si="0"/>
        <v>Sunday</v>
      </c>
      <c r="G30" s="11"/>
      <c r="H30" s="1"/>
      <c r="N30" s="6"/>
    </row>
    <row r="31" spans="2:18" s="22" customFormat="1" x14ac:dyDescent="0.3">
      <c r="E31" s="10">
        <f t="shared" ca="1" si="1"/>
        <v>45502</v>
      </c>
      <c r="F31" s="1" t="str">
        <f t="shared" ref="F31:F33" ca="1" si="2">TEXT(E31,"dddd")</f>
        <v>Monday</v>
      </c>
      <c r="G31" s="11"/>
      <c r="H31" s="1"/>
    </row>
    <row r="32" spans="2:18" x14ac:dyDescent="0.3">
      <c r="E32" s="10">
        <f t="shared" ca="1" si="1"/>
        <v>45503</v>
      </c>
      <c r="F32" s="1" t="str">
        <f t="shared" ca="1" si="2"/>
        <v>Tuesday</v>
      </c>
      <c r="G32" s="11"/>
      <c r="H32" s="1"/>
      <c r="N32" s="6"/>
    </row>
    <row r="33" spans="2:14" x14ac:dyDescent="0.3">
      <c r="E33" s="10">
        <f t="shared" ca="1" si="1"/>
        <v>45504</v>
      </c>
      <c r="F33" s="1" t="str">
        <f t="shared" ca="1" si="2"/>
        <v>Wednesday</v>
      </c>
      <c r="G33" s="11"/>
      <c r="H33" s="1"/>
      <c r="N33" s="6"/>
    </row>
    <row r="34" spans="2:14" x14ac:dyDescent="0.3">
      <c r="E34" s="24" t="s">
        <v>24</v>
      </c>
      <c r="F34" s="25"/>
      <c r="G34" s="18">
        <f>SUM(G3:G33)</f>
        <v>1145.32</v>
      </c>
      <c r="H34" s="8">
        <f>SUM(H3:H33)</f>
        <v>1149</v>
      </c>
      <c r="N34" s="6"/>
    </row>
    <row r="35" spans="2:14" x14ac:dyDescent="0.3">
      <c r="G35" s="3"/>
    </row>
    <row r="36" spans="2:14" x14ac:dyDescent="0.3">
      <c r="I36" s="19"/>
      <c r="N36" s="6"/>
    </row>
    <row r="37" spans="2:14" x14ac:dyDescent="0.3">
      <c r="B37" s="19"/>
      <c r="N37" s="6"/>
    </row>
    <row r="38" spans="2:14" x14ac:dyDescent="0.3">
      <c r="N38" s="6"/>
    </row>
    <row r="39" spans="2:14" x14ac:dyDescent="0.3">
      <c r="J39" s="3"/>
      <c r="N39" s="6"/>
    </row>
    <row r="40" spans="2:14" x14ac:dyDescent="0.3">
      <c r="N40" s="6"/>
    </row>
    <row r="41" spans="2:14" x14ac:dyDescent="0.3">
      <c r="N41" s="6"/>
    </row>
    <row r="42" spans="2:14" x14ac:dyDescent="0.3">
      <c r="N42" s="6"/>
    </row>
    <row r="43" spans="2:14" x14ac:dyDescent="0.3">
      <c r="N43" s="6"/>
    </row>
    <row r="44" spans="2:14" x14ac:dyDescent="0.3">
      <c r="N44" s="6"/>
    </row>
    <row r="45" spans="2:14" x14ac:dyDescent="0.3">
      <c r="N45" s="6"/>
    </row>
  </sheetData>
  <mergeCells count="1">
    <mergeCell ref="E34:F34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1 L 1 W B b 3 p s O m A A A A 9 w A A A B I A H A B D b 2 5 m a W c v U G F j a 2 F n Z S 5 4 b W w g o h g A K K A U A A A A A A A A A A A A A A A A A A A A A A A A A A A A h Y 9 B C s I w F E S v U r J v k k Y R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I z K q Z c U A 5 s p J B Z / B p i G P x s f y A s 2 9 K 3 j Z E G w 9 U C 2 B i B v U / I B 1 B L A w Q U A A I A C A D j U v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1 L 1 W C i K R 7 g O A A A A E Q A A A B M A H A B G b 3 J t d W x h c y 9 T Z W N 0 a W 9 u M S 5 t I K I Y A C i g F A A A A A A A A A A A A A A A A A A A A A A A A A A A A C t O T S 7 J z M 9 T C I b Q h t Y A U E s B A i 0 A F A A C A A g A 4 1 L 1 W B b 3 p s O m A A A A 9 w A A A B I A A A A A A A A A A A A A A A A A A A A A A E N v b m Z p Z y 9 Q Y W N r Y W d l L n h t b F B L A Q I t A B Q A A g A I A O N S 9 V g P y u m r p A A A A O k A A A A T A A A A A A A A A A A A A A A A A P I A A A B b Q 2 9 u d G V u d F 9 U e X B l c 1 0 u e G 1 s U E s B A i 0 A F A A C A A g A 4 1 L 1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O b G a s 7 U a d I k W A 9 G 6 D 2 z U w A A A A A A g A A A A A A E G Y A A A A B A A A g A A A A N 6 2 9 E u + K c V M a w m w x K 1 2 P j h e f / C K U l N X P s 8 n w X 3 3 V H x Y A A A A A D o A A A A A C A A A g A A A A c z k Q V d O q p D V 2 l e 3 b g x l w V z o p Q p f 1 Z u X 4 y X X D 0 H 1 W l c J Q A A A A Y 5 L r t L 8 k a g i 2 v m J d H o 6 f m j 9 T K m g I Z X B 3 q s V G g j 1 s Q r p g t W D H 6 / 9 r h U 7 8 I s P h e 1 C z B p 3 6 P 0 7 w z u n s n Y C d v g + X t k y U 4 T B m N L i k D F Q 1 q H 1 z F c t A A A A A i f M O x c n V s 7 7 n u 8 X a k a o O P / 6 3 r S I b z 4 q r p O N 1 0 A F 3 v t Y Z J h 0 G h r W M L a / F L E x + Y d + 4 v p e E 1 w Y w o E x M Q S E J C 4 m y Y Q = = < / D a t a M a s h u p > 
</file>

<file path=customXml/itemProps1.xml><?xml version="1.0" encoding="utf-8"?>
<ds:datastoreItem xmlns:ds="http://schemas.openxmlformats.org/officeDocument/2006/customXml" ds:itemID="{6AE3C97B-B9F0-403A-BF5F-014AEC3C8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Discovery 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Oberholzer</dc:creator>
  <cp:lastModifiedBy>Christiaan Oberholzer</cp:lastModifiedBy>
  <cp:lastPrinted>2024-07-15T09:59:49Z</cp:lastPrinted>
  <dcterms:created xsi:type="dcterms:W3CDTF">2023-09-18T15:21:34Z</dcterms:created>
  <dcterms:modified xsi:type="dcterms:W3CDTF">2024-07-29T15:33:06Z</dcterms:modified>
</cp:coreProperties>
</file>