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StefanOberholzer\GitGud\DriveAssistant\"/>
    </mc:Choice>
  </mc:AlternateContent>
  <xr:revisionPtr revIDLastSave="0" documentId="13_ncr:1_{8EFCCA88-6ACB-4BFA-BED9-017C3AB0E509}" xr6:coauthVersionLast="47" xr6:coauthVersionMax="47" xr10:uidLastSave="{00000000-0000-0000-0000-000000000000}"/>
  <bookViews>
    <workbookView xWindow="-120" yWindow="-120" windowWidth="20730" windowHeight="11040" activeTab="1" xr2:uid="{B12B6E18-E294-4985-A977-422328ADD677}"/>
  </bookViews>
  <sheets>
    <sheet name="Discovery Drive" sheetId="2" r:id="rId1"/>
    <sheet name="Drive"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F13" i="4"/>
  <c r="G13" i="4"/>
  <c r="F10" i="4"/>
  <c r="G7" i="4"/>
  <c r="F7" i="4"/>
  <c r="C8" i="4" s="1"/>
  <c r="G10" i="4"/>
  <c r="E5" i="4"/>
  <c r="C13" i="4"/>
  <c r="E3" i="2"/>
  <c r="E4" i="2" s="1"/>
  <c r="F4" i="2" s="1"/>
  <c r="G34" i="2"/>
  <c r="C2" i="2"/>
  <c r="C10" i="2"/>
  <c r="H34" i="2"/>
  <c r="C5" i="4" l="1"/>
  <c r="C5" i="2"/>
  <c r="C7" i="2" s="1"/>
  <c r="C9" i="2" s="1"/>
  <c r="E5" i="2"/>
  <c r="F3" i="2"/>
  <c r="C10" i="4" l="1"/>
  <c r="E6" i="2"/>
  <c r="F5" i="2"/>
  <c r="C11" i="2"/>
  <c r="C12" i="4" l="1"/>
  <c r="C14" i="4" s="1"/>
  <c r="F6" i="2"/>
  <c r="E7" i="2"/>
  <c r="F7" i="2" l="1"/>
  <c r="E8" i="2"/>
  <c r="F8" i="2" l="1"/>
  <c r="E9" i="2"/>
  <c r="F9" i="2" l="1"/>
  <c r="E10" i="2"/>
  <c r="E11" i="2" l="1"/>
  <c r="F10" i="2"/>
  <c r="E12" i="2" l="1"/>
  <c r="F11" i="2"/>
  <c r="E13" i="2" l="1"/>
  <c r="F12" i="2"/>
  <c r="E14" i="2" l="1"/>
  <c r="F13" i="2"/>
  <c r="F14" i="2" l="1"/>
  <c r="E15" i="2"/>
  <c r="E16" i="2" l="1"/>
  <c r="F15" i="2"/>
  <c r="F16" i="2" l="1"/>
  <c r="E17" i="2"/>
  <c r="F17" i="2" l="1"/>
  <c r="E18" i="2"/>
  <c r="E19" i="2" l="1"/>
  <c r="F18" i="2"/>
  <c r="E20" i="2" l="1"/>
  <c r="F19" i="2"/>
  <c r="E21" i="2" l="1"/>
  <c r="F20" i="2"/>
  <c r="E22" i="2" l="1"/>
  <c r="F21" i="2"/>
  <c r="F22" i="2" l="1"/>
  <c r="E23" i="2"/>
  <c r="F23" i="2" l="1"/>
  <c r="E24" i="2"/>
  <c r="F24" i="2" l="1"/>
  <c r="E25" i="2"/>
  <c r="F25" i="2" l="1"/>
  <c r="E26" i="2"/>
  <c r="E27" i="2" l="1"/>
  <c r="F26" i="2"/>
  <c r="E28" i="2" l="1"/>
  <c r="F27" i="2"/>
  <c r="E29" i="2" l="1"/>
  <c r="F28" i="2"/>
  <c r="E30" i="2" l="1"/>
  <c r="E31" i="2" s="1"/>
  <c r="F29" i="2"/>
  <c r="F31" i="2" l="1"/>
  <c r="E32" i="2"/>
  <c r="F30" i="2"/>
  <c r="F32" i="2" l="1"/>
  <c r="E33" i="2"/>
  <c r="F33" i="2" s="1"/>
</calcChain>
</file>

<file path=xl/sharedStrings.xml><?xml version="1.0" encoding="utf-8"?>
<sst xmlns="http://schemas.openxmlformats.org/spreadsheetml/2006/main" count="67" uniqueCount="36">
  <si>
    <t>End</t>
  </si>
  <si>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</si>
  <si>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</si>
  <si>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</si>
  <si>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</si>
  <si>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</si>
  <si>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</si>
  <si>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</si>
  <si>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</si>
  <si>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</si>
  <si>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</si>
  <si>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</si>
  <si>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</si>
  <si>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</si>
  <si>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</si>
  <si>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</si>
  <si>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Limit</t>
  </si>
  <si>
    <t>Points</t>
  </si>
  <si>
    <t>Upper</t>
  </si>
  <si>
    <t>Lower</t>
  </si>
  <si>
    <t>Km</t>
  </si>
  <si>
    <t>Day</t>
  </si>
  <si>
    <t>Date</t>
  </si>
  <si>
    <t>Driving Profile</t>
  </si>
  <si>
    <t>Totals Drive Points</t>
  </si>
  <si>
    <t>Distance</t>
  </si>
  <si>
    <t>Status</t>
  </si>
  <si>
    <t>Actual</t>
  </si>
  <si>
    <t>Km/day</t>
  </si>
  <si>
    <t>Points/day</t>
  </si>
  <si>
    <t>Predict Status</t>
  </si>
  <si>
    <t>Prediction</t>
  </si>
  <si>
    <t>Ekstra</t>
  </si>
  <si>
    <t>The predicted status gives a more realistic prediction of the driving status. If the rediction is disable, best case scenario is assumed, which is 50 point drive days and the distance remains in the same bracket.</t>
  </si>
  <si>
    <t>Stefan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</si>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</sst>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R-1C09]#,##0.00"/>
    <numFmt numFmtId="166" formatCode="[$R-1C09]#,##0"/>
  </numFmts>
  <fonts count="6" x14ac:knownFonts="1">
    <font>
      <sz val="11"/>
      <color theme="1"/>
      <name val="Calibri"/>
      <family val="2"/>
      <scheme val="minor"/>
    </font>
    <font>
      <sz val="11"/>
      <color theme="1"/>
      <name val="Calibri"/>
      <family val="2"/>
      <scheme val="minor"/>
    </font>
    <font>
      <sz val="8"/>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16" fontId="0" fillId="0" borderId="1" xfId="0" applyNumberFormat="1" applyBorder="1" applyAlignment="1">
      <alignment horizontal="center" vertical="center"/>
    </xf>
    <xf numFmtId="2" fontId="0" fillId="0" borderId="1" xfId="0" applyNumberFormat="1" applyBorder="1" applyAlignment="1">
      <alignment horizontal="center" vertical="center"/>
    </xf>
    <xf numFmtId="9" fontId="0" fillId="0" borderId="1" xfId="1" applyFont="1" applyBorder="1" applyAlignment="1">
      <alignment horizontal="center" vertical="center"/>
    </xf>
    <xf numFmtId="166" fontId="0" fillId="0" borderId="1" xfId="0" applyNumberFormat="1" applyBorder="1" applyAlignment="1">
      <alignment horizontal="center" vertical="center"/>
    </xf>
    <xf numFmtId="165" fontId="0" fillId="0" borderId="0" xfId="0" applyNumberFormat="1" applyAlignment="1">
      <alignment horizontal="center" vertical="center"/>
    </xf>
    <xf numFmtId="164" fontId="0" fillId="2" borderId="1" xfId="0" applyNumberFormat="1" applyFill="1" applyBorder="1" applyAlignment="1">
      <alignment horizontal="center" vertical="center"/>
    </xf>
    <xf numFmtId="164" fontId="0" fillId="0" borderId="0" xfId="0" applyNumberFormat="1" applyAlignment="1">
      <alignment horizontal="center" vertical="center"/>
    </xf>
    <xf numFmtId="0" fontId="0" fillId="0" borderId="0" xfId="0" applyAlignment="1">
      <alignment vertical="center"/>
    </xf>
    <xf numFmtId="2" fontId="0" fillId="2" borderId="1" xfId="0" applyNumberFormat="1" applyFill="1" applyBorder="1" applyAlignment="1">
      <alignment horizontal="center" vertical="center"/>
    </xf>
    <xf numFmtId="0" fontId="0" fillId="0" borderId="0" xfId="0" quotePrefix="1" applyAlignment="1">
      <alignment horizontal="center" vertical="center"/>
    </xf>
    <xf numFmtId="166" fontId="0" fillId="0" borderId="0" xfId="0" applyNumberFormat="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4" fillId="0" borderId="0" xfId="0" applyFont="1"/>
    <xf numFmtId="0" fontId="4" fillId="0" borderId="0" xfId="0" applyFont="1" applyAlignment="1">
      <alignment horizontal="center" vertical="center"/>
    </xf>
    <xf numFmtId="2" fontId="4" fillId="0" borderId="0" xfId="0" applyNumberFormat="1" applyFont="1" applyAlignment="1">
      <alignment horizontal="center" vertical="center"/>
    </xf>
    <xf numFmtId="1" fontId="4"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4" xfId="0" applyBorder="1" applyAlignment="1">
      <alignment horizontal="center" vertical="center"/>
    </xf>
    <xf numFmtId="0" fontId="0" fillId="2" borderId="5" xfId="0" applyFill="1" applyBorder="1" applyAlignment="1">
      <alignment horizontal="center" vertical="center"/>
    </xf>
    <xf numFmtId="0" fontId="0" fillId="0" borderId="0" xfId="0" applyAlignment="1">
      <alignment horizontal="left"/>
    </xf>
    <xf numFmtId="0" fontId="5" fillId="0" borderId="0" xfId="0" applyFont="1" applyAlignment="1">
      <alignment horizontal="center" vertical="center"/>
    </xf>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DDE97-743E-47DB-AEB3-A3993515C83A}">
  <sheetPr>
    <pageSetUpPr fitToPage="1"/>
  </sheetPr>
  <dimension ref="B1:T45"/>
  <sheetViews>
    <sheetView topLeftCell="A12" zoomScaleNormal="100" workbookViewId="0">
      <selection activeCell="E2" sqref="E2:H30"/>
    </sheetView>
  </sheetViews>
  <sheetFormatPr defaultColWidth="8.85546875" defaultRowHeight="15" x14ac:dyDescent="0.25"/>
  <cols>
    <col min="1" max="1" width="2.7109375" style="6" customWidth="1"/>
    <col min="2" max="2" width="22.5703125" style="6" bestFit="1" customWidth="1"/>
    <col min="3" max="3" width="9.140625" style="6" bestFit="1" customWidth="1"/>
    <col min="4" max="4" width="2.7109375" style="6" customWidth="1"/>
    <col min="5" max="5" width="8.85546875" style="6"/>
    <col min="6" max="6" width="11.140625" style="6" bestFit="1" customWidth="1"/>
    <col min="7" max="8" width="8.85546875" style="6"/>
    <col min="9" max="9" width="2.7109375" style="6" customWidth="1"/>
    <col min="10" max="12" width="8.85546875" style="6" customWidth="1"/>
    <col min="13" max="13" width="2.7109375" style="6" customWidth="1"/>
    <col min="14" max="14" width="5" style="17" bestFit="1" customWidth="1"/>
    <col min="15" max="15" width="5" style="6" bestFit="1" customWidth="1"/>
    <col min="16" max="16" width="8.28515625" style="6" bestFit="1" customWidth="1"/>
    <col min="17" max="17" width="6.28515625" style="6" bestFit="1" customWidth="1"/>
    <col min="18" max="16384" width="8.85546875" style="6"/>
  </cols>
  <sheetData>
    <row r="1" spans="2:20" x14ac:dyDescent="0.25">
      <c r="J1" s="35" t="s">
        <v>25</v>
      </c>
      <c r="K1" s="35"/>
      <c r="L1" s="35"/>
      <c r="N1" s="35" t="s">
        <v>26</v>
      </c>
      <c r="O1" s="35"/>
      <c r="P1" s="35"/>
      <c r="Q1" s="35"/>
    </row>
    <row r="2" spans="2:20" x14ac:dyDescent="0.25">
      <c r="B2" s="7" t="s">
        <v>23</v>
      </c>
      <c r="C2" s="8">
        <f ca="1">IF(ROUND(DAY(EOMONTH(TODAY(),0))*AVERAGE(OFFSET(H2,0,0,COUNTA(H2:INDEX(H:H,DAY(EOMONTH(TODAY(),-1))+1)),1)),0)&gt;1500,1500,ROUND(DAY(EOMONTH(TODAY(),0))*AVERAGE(OFFSET(H2,0,0,COUNTA(H2:INDEX(H:H,DAY(EOMONTH(TODAY(),-1))+1)),1)),0))</f>
        <v>1427</v>
      </c>
      <c r="D2" s="9"/>
      <c r="E2" s="7" t="s">
        <v>22</v>
      </c>
      <c r="F2" s="7" t="s">
        <v>21</v>
      </c>
      <c r="G2" s="7" t="s">
        <v>20</v>
      </c>
      <c r="H2" s="7" t="s">
        <v>17</v>
      </c>
      <c r="J2" s="7" t="s">
        <v>19</v>
      </c>
      <c r="K2" s="7" t="s">
        <v>18</v>
      </c>
      <c r="L2" s="7" t="s">
        <v>17</v>
      </c>
      <c r="N2" s="7" t="s">
        <v>16</v>
      </c>
      <c r="O2" s="7" t="s">
        <v>16</v>
      </c>
      <c r="P2" s="7" t="s">
        <v>15</v>
      </c>
      <c r="Q2" s="7" t="s">
        <v>14</v>
      </c>
    </row>
    <row r="3" spans="2:20" x14ac:dyDescent="0.25">
      <c r="B3" s="1" t="s">
        <v>13</v>
      </c>
      <c r="C3" s="1">
        <v>300</v>
      </c>
      <c r="E3" s="10">
        <f ca="1">DATE(YEAR(TODAY()),MONTH(TODAY()),1)</f>
        <v>45505</v>
      </c>
      <c r="F3" s="1" t="str">
        <f ca="1">TEXT(E3,"dddd")</f>
        <v>Thursday</v>
      </c>
      <c r="G3" s="22">
        <v>10.005000000000001</v>
      </c>
      <c r="H3" s="1">
        <v>49</v>
      </c>
      <c r="J3" s="1">
        <v>0</v>
      </c>
      <c r="K3" s="1">
        <v>149</v>
      </c>
      <c r="L3" s="1">
        <v>300</v>
      </c>
      <c r="N3" s="1">
        <v>0</v>
      </c>
      <c r="O3" s="1">
        <v>799</v>
      </c>
      <c r="P3" s="1" t="s">
        <v>12</v>
      </c>
      <c r="Q3" s="12">
        <v>0.05</v>
      </c>
    </row>
    <row r="4" spans="2:20" x14ac:dyDescent="0.25">
      <c r="B4" s="1" t="s">
        <v>11</v>
      </c>
      <c r="C4" s="1">
        <v>300</v>
      </c>
      <c r="E4" s="10">
        <f ca="1">E3+1</f>
        <v>45506</v>
      </c>
      <c r="F4" s="1" t="str">
        <f t="shared" ref="F4:F30" ca="1" si="0">TEXT(E4,"dddd")</f>
        <v>Friday</v>
      </c>
      <c r="G4" s="22">
        <v>8.4209999999999994</v>
      </c>
      <c r="H4" s="1">
        <v>49</v>
      </c>
      <c r="J4" s="1">
        <v>150</v>
      </c>
      <c r="K4" s="1">
        <v>299</v>
      </c>
      <c r="L4" s="1">
        <v>280</v>
      </c>
      <c r="N4" s="1">
        <v>800</v>
      </c>
      <c r="O4" s="1">
        <v>1599</v>
      </c>
      <c r="P4" s="1" t="s">
        <v>10</v>
      </c>
      <c r="Q4" s="12">
        <v>0.1</v>
      </c>
    </row>
    <row r="5" spans="2:20" x14ac:dyDescent="0.25">
      <c r="B5" s="1" t="s">
        <v>9</v>
      </c>
      <c r="C5" s="1">
        <f ca="1">VLOOKUP(DAY(EOMONTH(TODAY(),0))*AVERAGE(OFFSET(G2,0,0,COUNTA(G2:INDEX(G:G,DAY(EOMONTH(TODAY(),-1))+1)),1)),J2:L17,3,TRUE)</f>
        <v>100</v>
      </c>
      <c r="E5" s="10">
        <f t="shared" ref="E5:E33" ca="1" si="1">E4+1</f>
        <v>45507</v>
      </c>
      <c r="F5" s="1" t="str">
        <f t="shared" ca="1" si="0"/>
        <v>Saturday</v>
      </c>
      <c r="G5" s="22">
        <v>21.553999999999998</v>
      </c>
      <c r="H5" s="1">
        <v>42</v>
      </c>
      <c r="J5" s="1">
        <v>300</v>
      </c>
      <c r="K5" s="1">
        <v>449</v>
      </c>
      <c r="L5" s="1">
        <v>260</v>
      </c>
      <c r="N5" s="1">
        <v>1600</v>
      </c>
      <c r="O5" s="1">
        <v>2199</v>
      </c>
      <c r="P5" s="1" t="s">
        <v>8</v>
      </c>
      <c r="Q5" s="12">
        <v>0.2</v>
      </c>
    </row>
    <row r="6" spans="2:20" x14ac:dyDescent="0.25">
      <c r="B6" s="1" t="s">
        <v>7</v>
      </c>
      <c r="C6" s="1">
        <v>300</v>
      </c>
      <c r="E6" s="10">
        <f t="shared" ca="1" si="1"/>
        <v>45508</v>
      </c>
      <c r="F6" s="1" t="str">
        <f t="shared" ca="1" si="0"/>
        <v>Sunday</v>
      </c>
      <c r="G6" s="22">
        <v>2.8559999999999999</v>
      </c>
      <c r="H6" s="1">
        <v>49</v>
      </c>
      <c r="J6" s="1">
        <v>450</v>
      </c>
      <c r="K6" s="1">
        <v>599</v>
      </c>
      <c r="L6" s="1">
        <v>240</v>
      </c>
      <c r="N6" s="1">
        <v>2200</v>
      </c>
      <c r="O6" s="1">
        <v>2499</v>
      </c>
      <c r="P6" s="1" t="s">
        <v>6</v>
      </c>
      <c r="Q6" s="12">
        <v>0.35</v>
      </c>
    </row>
    <row r="7" spans="2:20" x14ac:dyDescent="0.25">
      <c r="B7" s="7" t="s">
        <v>5</v>
      </c>
      <c r="C7" s="8">
        <f ca="1">SUM(C2:C6)</f>
        <v>2427</v>
      </c>
      <c r="D7" s="9"/>
      <c r="E7" s="10">
        <f t="shared" ca="1" si="1"/>
        <v>45509</v>
      </c>
      <c r="F7" s="1" t="str">
        <f t="shared" ca="1" si="0"/>
        <v>Monday</v>
      </c>
      <c r="G7" s="22">
        <v>69.301000000000002</v>
      </c>
      <c r="H7" s="1">
        <v>50</v>
      </c>
      <c r="J7" s="1">
        <v>600</v>
      </c>
      <c r="K7" s="1">
        <v>749</v>
      </c>
      <c r="L7" s="1">
        <v>220</v>
      </c>
      <c r="N7" s="5">
        <v>2500</v>
      </c>
      <c r="O7" s="1">
        <v>3000</v>
      </c>
      <c r="P7" s="1" t="s">
        <v>4</v>
      </c>
      <c r="Q7" s="12">
        <v>0.5</v>
      </c>
    </row>
    <row r="8" spans="2:20" x14ac:dyDescent="0.25">
      <c r="E8" s="10">
        <f t="shared" ca="1" si="1"/>
        <v>45510</v>
      </c>
      <c r="F8" s="1" t="str">
        <f t="shared" ca="1" si="0"/>
        <v>Tuesday</v>
      </c>
      <c r="G8" s="22">
        <v>103.66800000000001</v>
      </c>
      <c r="H8" s="1">
        <v>50</v>
      </c>
      <c r="J8" s="1">
        <v>750</v>
      </c>
      <c r="K8" s="1">
        <v>899</v>
      </c>
      <c r="L8" s="1">
        <v>200</v>
      </c>
      <c r="N8" s="6"/>
    </row>
    <row r="9" spans="2:20" x14ac:dyDescent="0.25">
      <c r="B9" s="1" t="s">
        <v>3</v>
      </c>
      <c r="C9" s="1" t="str">
        <f ca="1">VLOOKUP(C7,N3:P7,3,TRUE)</f>
        <v>Gold</v>
      </c>
      <c r="E9" s="10">
        <f t="shared" ca="1" si="1"/>
        <v>45511</v>
      </c>
      <c r="F9" s="1" t="str">
        <f t="shared" ca="1" si="0"/>
        <v>Wednesday</v>
      </c>
      <c r="G9" s="22">
        <v>103.31</v>
      </c>
      <c r="H9" s="1">
        <v>50</v>
      </c>
      <c r="J9" s="1">
        <v>900</v>
      </c>
      <c r="K9" s="1">
        <v>1049</v>
      </c>
      <c r="L9" s="1">
        <v>180</v>
      </c>
      <c r="N9"/>
      <c r="O9"/>
      <c r="P9"/>
      <c r="Q9"/>
      <c r="R9"/>
      <c r="T9" s="2"/>
    </row>
    <row r="10" spans="2:20" x14ac:dyDescent="0.25">
      <c r="B10" s="1" t="s">
        <v>2</v>
      </c>
      <c r="C10" s="13">
        <f>0</f>
        <v>0</v>
      </c>
      <c r="D10" s="14"/>
      <c r="E10" s="10">
        <f t="shared" ca="1" si="1"/>
        <v>45512</v>
      </c>
      <c r="F10" s="1" t="str">
        <f t="shared" ca="1" si="0"/>
        <v>Thursday</v>
      </c>
      <c r="G10" s="22">
        <v>100.373</v>
      </c>
      <c r="H10" s="1">
        <v>50</v>
      </c>
      <c r="J10" s="1">
        <v>1050</v>
      </c>
      <c r="K10" s="1">
        <v>1199</v>
      </c>
      <c r="L10" s="1">
        <v>160</v>
      </c>
      <c r="N10"/>
      <c r="O10"/>
      <c r="P10"/>
      <c r="Q10"/>
      <c r="R10"/>
    </row>
    <row r="11" spans="2:20" x14ac:dyDescent="0.25">
      <c r="B11" s="7" t="s">
        <v>1</v>
      </c>
      <c r="C11" s="15">
        <f ca="1">C10*VLOOKUP(C9,P2:Q7,2,FALSE)*10</f>
        <v>0</v>
      </c>
      <c r="D11" s="16"/>
      <c r="E11" s="10">
        <f t="shared" ca="1" si="1"/>
        <v>45513</v>
      </c>
      <c r="F11" s="1" t="str">
        <f t="shared" ca="1" si="0"/>
        <v>Friday</v>
      </c>
      <c r="G11" s="22">
        <v>69.218999999999994</v>
      </c>
      <c r="H11" s="1">
        <v>50</v>
      </c>
      <c r="J11" s="1">
        <v>1200</v>
      </c>
      <c r="K11" s="1">
        <v>1349</v>
      </c>
      <c r="L11" s="1">
        <v>140</v>
      </c>
      <c r="N11"/>
      <c r="O11"/>
      <c r="P11"/>
      <c r="Q11"/>
      <c r="R11"/>
    </row>
    <row r="12" spans="2:20" x14ac:dyDescent="0.25">
      <c r="E12" s="10">
        <f t="shared" ca="1" si="1"/>
        <v>45514</v>
      </c>
      <c r="F12" s="1" t="str">
        <f t="shared" ca="1" si="0"/>
        <v>Saturday</v>
      </c>
      <c r="G12" s="22">
        <v>176.989</v>
      </c>
      <c r="H12" s="1">
        <v>50</v>
      </c>
      <c r="J12" s="1">
        <v>1350</v>
      </c>
      <c r="K12" s="1">
        <v>1499</v>
      </c>
      <c r="L12" s="1">
        <v>120</v>
      </c>
      <c r="N12"/>
      <c r="O12"/>
      <c r="P12"/>
      <c r="Q12"/>
      <c r="R12"/>
    </row>
    <row r="13" spans="2:20" x14ac:dyDescent="0.25">
      <c r="C13" s="20"/>
      <c r="E13" s="10">
        <f t="shared" ca="1" si="1"/>
        <v>45515</v>
      </c>
      <c r="F13" s="1" t="str">
        <f t="shared" ca="1" si="0"/>
        <v>Sunday</v>
      </c>
      <c r="G13" s="22">
        <v>69.213999999999999</v>
      </c>
      <c r="H13" s="1">
        <v>50</v>
      </c>
      <c r="J13" s="1">
        <v>1500</v>
      </c>
      <c r="K13" s="1">
        <v>1649</v>
      </c>
      <c r="L13" s="1">
        <v>100</v>
      </c>
      <c r="N13"/>
      <c r="O13"/>
      <c r="P13"/>
      <c r="Q13"/>
      <c r="R13"/>
    </row>
    <row r="14" spans="2:20" x14ac:dyDescent="0.25">
      <c r="E14" s="10">
        <f t="shared" ca="1" si="1"/>
        <v>45516</v>
      </c>
      <c r="F14" s="1" t="str">
        <f t="shared" ca="1" si="0"/>
        <v>Monday</v>
      </c>
      <c r="G14" s="22">
        <v>107.149</v>
      </c>
      <c r="H14" s="1">
        <v>50</v>
      </c>
      <c r="J14" s="1">
        <v>1650</v>
      </c>
      <c r="K14" s="1">
        <v>1799</v>
      </c>
      <c r="L14" s="1">
        <v>80</v>
      </c>
      <c r="N14"/>
      <c r="O14"/>
      <c r="P14"/>
      <c r="Q14"/>
      <c r="R14"/>
    </row>
    <row r="15" spans="2:20" x14ac:dyDescent="0.25">
      <c r="C15" s="14"/>
      <c r="E15" s="10">
        <f t="shared" ca="1" si="1"/>
        <v>45517</v>
      </c>
      <c r="F15" s="1" t="str">
        <f t="shared" ca="1" si="0"/>
        <v>Tuesday</v>
      </c>
      <c r="G15" s="22">
        <v>102.15</v>
      </c>
      <c r="H15" s="1">
        <v>50</v>
      </c>
      <c r="J15" s="1">
        <v>1800</v>
      </c>
      <c r="K15" s="1">
        <v>1949</v>
      </c>
      <c r="L15" s="1">
        <v>60</v>
      </c>
      <c r="N15"/>
      <c r="O15"/>
      <c r="P15"/>
      <c r="Q15"/>
      <c r="R15"/>
    </row>
    <row r="16" spans="2:20" x14ac:dyDescent="0.25">
      <c r="E16" s="10">
        <f t="shared" ca="1" si="1"/>
        <v>45518</v>
      </c>
      <c r="F16" s="1" t="str">
        <f t="shared" ca="1" si="0"/>
        <v>Wednesday</v>
      </c>
      <c r="G16" s="22">
        <v>69.168999999999997</v>
      </c>
      <c r="H16" s="1">
        <v>50</v>
      </c>
      <c r="J16" s="1">
        <v>1950</v>
      </c>
      <c r="K16" s="1">
        <v>2099</v>
      </c>
      <c r="L16" s="1">
        <v>40</v>
      </c>
      <c r="N16"/>
      <c r="P16"/>
      <c r="Q16"/>
      <c r="R16"/>
    </row>
    <row r="17" spans="2:18" x14ac:dyDescent="0.25">
      <c r="C17" s="3"/>
      <c r="E17" s="10">
        <f t="shared" ca="1" si="1"/>
        <v>45519</v>
      </c>
      <c r="F17" s="1" t="str">
        <f t="shared" ca="1" si="0"/>
        <v>Thursday</v>
      </c>
      <c r="G17" s="22">
        <v>68.802999999999997</v>
      </c>
      <c r="H17" s="1">
        <v>50</v>
      </c>
      <c r="J17" s="1">
        <v>2100</v>
      </c>
      <c r="K17" s="1" t="s">
        <v>0</v>
      </c>
      <c r="L17" s="1">
        <v>20</v>
      </c>
      <c r="N17"/>
      <c r="O17"/>
      <c r="P17"/>
      <c r="Q17"/>
      <c r="R17"/>
    </row>
    <row r="18" spans="2:18" x14ac:dyDescent="0.25">
      <c r="B18" s="3"/>
      <c r="E18" s="10">
        <f t="shared" ca="1" si="1"/>
        <v>45520</v>
      </c>
      <c r="F18" s="1" t="str">
        <f t="shared" ca="1" si="0"/>
        <v>Friday</v>
      </c>
      <c r="G18" s="22">
        <v>69.105999999999995</v>
      </c>
      <c r="H18" s="1">
        <v>50</v>
      </c>
      <c r="N18"/>
      <c r="O18"/>
      <c r="P18"/>
      <c r="Q18"/>
      <c r="R18"/>
    </row>
    <row r="19" spans="2:18" x14ac:dyDescent="0.25">
      <c r="E19" s="10">
        <f t="shared" ca="1" si="1"/>
        <v>45521</v>
      </c>
      <c r="F19" s="1" t="str">
        <f t="shared" ca="1" si="0"/>
        <v>Saturday</v>
      </c>
      <c r="G19" s="22">
        <v>76.194000000000003</v>
      </c>
      <c r="H19" s="1">
        <v>50</v>
      </c>
      <c r="N19"/>
      <c r="O19"/>
      <c r="P19" s="21"/>
      <c r="Q19"/>
      <c r="R19"/>
    </row>
    <row r="20" spans="2:18" x14ac:dyDescent="0.25">
      <c r="E20" s="10">
        <f t="shared" ca="1" si="1"/>
        <v>45522</v>
      </c>
      <c r="F20" s="1" t="str">
        <f t="shared" ca="1" si="0"/>
        <v>Sunday</v>
      </c>
      <c r="G20" s="22">
        <v>64.850999999999999</v>
      </c>
      <c r="H20" s="1">
        <v>50</v>
      </c>
      <c r="N20"/>
      <c r="O20"/>
      <c r="P20" s="21"/>
      <c r="Q20"/>
      <c r="R20"/>
    </row>
    <row r="21" spans="2:18" x14ac:dyDescent="0.25">
      <c r="E21" s="10">
        <f t="shared" ca="1" si="1"/>
        <v>45523</v>
      </c>
      <c r="F21" s="1" t="str">
        <f t="shared" ca="1" si="0"/>
        <v>Monday</v>
      </c>
      <c r="G21" s="22">
        <v>49.548000000000002</v>
      </c>
      <c r="H21" s="1">
        <v>50</v>
      </c>
      <c r="P21" s="2"/>
    </row>
    <row r="22" spans="2:18" x14ac:dyDescent="0.25">
      <c r="E22" s="10">
        <f t="shared" ca="1" si="1"/>
        <v>45524</v>
      </c>
      <c r="F22" s="1" t="str">
        <f t="shared" ca="1" si="0"/>
        <v>Tuesday</v>
      </c>
      <c r="G22" s="22">
        <v>71.718999999999994</v>
      </c>
      <c r="H22" s="1">
        <v>50</v>
      </c>
      <c r="N22" s="6"/>
      <c r="P22" s="2"/>
    </row>
    <row r="23" spans="2:18" x14ac:dyDescent="0.25">
      <c r="E23" s="10">
        <f t="shared" ca="1" si="1"/>
        <v>45525</v>
      </c>
      <c r="F23" s="1" t="str">
        <f t="shared" ca="1" si="0"/>
        <v>Wednesday</v>
      </c>
      <c r="G23" s="22">
        <v>47.924999999999997</v>
      </c>
      <c r="H23" s="1">
        <v>50</v>
      </c>
      <c r="N23" s="6"/>
      <c r="P23" s="2"/>
    </row>
    <row r="24" spans="2:18" x14ac:dyDescent="0.25">
      <c r="B24" s="2"/>
      <c r="E24" s="10">
        <f t="shared" ca="1" si="1"/>
        <v>45526</v>
      </c>
      <c r="F24" s="1" t="str">
        <f t="shared" ca="1" si="0"/>
        <v>Thursday</v>
      </c>
      <c r="G24" s="22">
        <v>31.699000000000002</v>
      </c>
      <c r="H24" s="1">
        <v>50</v>
      </c>
      <c r="K24" s="4"/>
      <c r="N24" s="6"/>
      <c r="P24" s="2"/>
    </row>
    <row r="25" spans="2:18" x14ac:dyDescent="0.25">
      <c r="E25" s="10">
        <f t="shared" ca="1" si="1"/>
        <v>45527</v>
      </c>
      <c r="F25" s="1" t="str">
        <f t="shared" ca="1" si="0"/>
        <v>Friday</v>
      </c>
      <c r="G25" s="22">
        <v>2.5960000000000001</v>
      </c>
      <c r="H25" s="1">
        <v>42</v>
      </c>
      <c r="N25" s="6"/>
      <c r="P25" s="2"/>
    </row>
    <row r="26" spans="2:18" x14ac:dyDescent="0.25">
      <c r="E26" s="10">
        <f t="shared" ca="1" si="1"/>
        <v>45528</v>
      </c>
      <c r="F26" s="1" t="str">
        <f t="shared" ca="1" si="0"/>
        <v>Saturday</v>
      </c>
      <c r="G26" s="22">
        <v>37.198999999999998</v>
      </c>
      <c r="H26" s="1">
        <v>50</v>
      </c>
      <c r="N26" s="6"/>
      <c r="P26" s="2"/>
    </row>
    <row r="27" spans="2:18" x14ac:dyDescent="0.25">
      <c r="E27" s="10">
        <f t="shared" ca="1" si="1"/>
        <v>45529</v>
      </c>
      <c r="F27" s="1" t="str">
        <f t="shared" ca="1" si="0"/>
        <v>Sunday</v>
      </c>
      <c r="G27" s="11">
        <v>0</v>
      </c>
      <c r="H27" s="1">
        <v>50</v>
      </c>
      <c r="N27" s="6"/>
      <c r="P27" s="2"/>
    </row>
    <row r="28" spans="2:18" x14ac:dyDescent="0.25">
      <c r="E28" s="10">
        <f t="shared" ca="1" si="1"/>
        <v>45530</v>
      </c>
      <c r="F28" s="1" t="str">
        <f t="shared" ca="1" si="0"/>
        <v>Monday</v>
      </c>
      <c r="G28" s="11">
        <v>0</v>
      </c>
      <c r="H28" s="1">
        <v>50</v>
      </c>
      <c r="N28" s="6"/>
      <c r="P28" s="2"/>
    </row>
    <row r="29" spans="2:18" x14ac:dyDescent="0.25">
      <c r="E29" s="10">
        <f t="shared" ca="1" si="1"/>
        <v>45531</v>
      </c>
      <c r="F29" s="1" t="str">
        <f t="shared" ca="1" si="0"/>
        <v>Tuesday</v>
      </c>
      <c r="G29" s="11">
        <v>0</v>
      </c>
      <c r="H29" s="1">
        <v>50</v>
      </c>
      <c r="L29" s="3"/>
      <c r="N29" s="6"/>
    </row>
    <row r="30" spans="2:18" x14ac:dyDescent="0.25">
      <c r="E30" s="10">
        <f t="shared" ca="1" si="1"/>
        <v>45532</v>
      </c>
      <c r="F30" s="1" t="str">
        <f t="shared" ca="1" si="0"/>
        <v>Wednesday</v>
      </c>
      <c r="G30" s="11">
        <v>0</v>
      </c>
      <c r="H30" s="1">
        <v>50</v>
      </c>
      <c r="N30" s="6"/>
    </row>
    <row r="31" spans="2:18" x14ac:dyDescent="0.25">
      <c r="E31" s="10">
        <f t="shared" ca="1" si="1"/>
        <v>45533</v>
      </c>
      <c r="F31" s="1" t="str">
        <f t="shared" ref="F31:F33" ca="1" si="2">TEXT(E31,"dddd")</f>
        <v>Thursday</v>
      </c>
      <c r="G31" s="11">
        <v>0</v>
      </c>
      <c r="H31" s="1">
        <v>0</v>
      </c>
      <c r="N31" s="6"/>
    </row>
    <row r="32" spans="2:18" x14ac:dyDescent="0.25">
      <c r="E32" s="10">
        <f t="shared" ca="1" si="1"/>
        <v>45534</v>
      </c>
      <c r="F32" s="1" t="str">
        <f t="shared" ca="1" si="2"/>
        <v>Friday</v>
      </c>
      <c r="G32" s="11">
        <v>40</v>
      </c>
      <c r="H32" s="1">
        <v>0</v>
      </c>
      <c r="N32" s="6"/>
    </row>
    <row r="33" spans="2:14" x14ac:dyDescent="0.25">
      <c r="E33" s="10">
        <f t="shared" ca="1" si="1"/>
        <v>45535</v>
      </c>
      <c r="F33" s="1" t="str">
        <f t="shared" ca="1" si="2"/>
        <v>Saturday</v>
      </c>
      <c r="G33" s="11">
        <v>40</v>
      </c>
      <c r="H33" s="1">
        <v>0</v>
      </c>
      <c r="N33" s="6"/>
    </row>
    <row r="34" spans="2:14" x14ac:dyDescent="0.25">
      <c r="E34" s="33" t="s">
        <v>24</v>
      </c>
      <c r="F34" s="34"/>
      <c r="G34" s="18">
        <f>SUM(G3:G33)</f>
        <v>1613.018</v>
      </c>
      <c r="H34" s="8">
        <f>SUM(H3:H33)</f>
        <v>1381</v>
      </c>
      <c r="N34" s="6"/>
    </row>
    <row r="35" spans="2:14" x14ac:dyDescent="0.25">
      <c r="G35" s="3"/>
    </row>
    <row r="36" spans="2:14" x14ac:dyDescent="0.25">
      <c r="I36" s="19"/>
      <c r="N36" s="6"/>
    </row>
    <row r="37" spans="2:14" x14ac:dyDescent="0.25">
      <c r="B37" s="19"/>
      <c r="N37" s="6"/>
    </row>
    <row r="38" spans="2:14" x14ac:dyDescent="0.25">
      <c r="N38" s="6"/>
    </row>
    <row r="39" spans="2:14" x14ac:dyDescent="0.25">
      <c r="J39" s="3"/>
      <c r="N39" s="6"/>
    </row>
    <row r="40" spans="2:14" x14ac:dyDescent="0.25">
      <c r="N40" s="6"/>
    </row>
    <row r="41" spans="2:14" x14ac:dyDescent="0.25">
      <c r="N41" s="6"/>
    </row>
    <row r="42" spans="2:14" x14ac:dyDescent="0.25">
      <c r="N42" s="6"/>
    </row>
    <row r="43" spans="2:14" x14ac:dyDescent="0.25">
      <c r="N43" s="6"/>
    </row>
    <row r="44" spans="2:14" x14ac:dyDescent="0.25">
      <c r="N44" s="6"/>
    </row>
    <row r="45" spans="2:14" x14ac:dyDescent="0.25">
      <c r="N45" s="6"/>
    </row>
  </sheetData>
  <mergeCells count="3">
    <mergeCell ref="E34:F34"/>
    <mergeCell ref="J1:L1"/>
    <mergeCell ref="N1:Q1"/>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S50"/>
  <sheetViews>
    <sheetView tabSelected="1" zoomScaleNormal="100" workbookViewId="0">
      <selection activeCell="R7" sqref="R7"/>
    </sheetView>
  </sheetViews>
  <sheetFormatPr defaultColWidth="8.85546875" defaultRowHeight="15" x14ac:dyDescent="0.25"/>
  <cols>
    <col min="1" max="1" width="2.7109375" style="6" customWidth="1"/>
    <col min="2" max="2" width="19.85546875" style="6" bestFit="1" customWidth="1"/>
    <col min="3" max="3" width="8.28515625" style="6" bestFit="1" customWidth="1"/>
    <col min="4" max="4" width="2.7109375" style="6" customWidth="1"/>
    <col min="5" max="5" width="9.7109375" customWidth="1"/>
    <col min="6" max="7" width="9.7109375" style="6" customWidth="1"/>
    <col min="8" max="8" width="2.7109375" style="6" customWidth="1"/>
    <col min="9" max="11" width="8.85546875" style="6" hidden="1" customWidth="1"/>
    <col min="12" max="12" width="2.7109375" style="6" hidden="1" customWidth="1"/>
    <col min="13" max="13" width="5" style="17" hidden="1" customWidth="1"/>
    <col min="14" max="14" width="5" style="6" hidden="1" customWidth="1"/>
    <col min="15" max="15" width="8.28515625" style="6" hidden="1" customWidth="1"/>
    <col min="16" max="16" width="6.28515625" style="6" hidden="1" customWidth="1"/>
    <col min="17" max="16384" width="8.85546875" style="6"/>
  </cols>
  <sheetData>
    <row r="2" spans="2:19" ht="14.45" customHeight="1" x14ac:dyDescent="0.25">
      <c r="B2" s="38" t="str">
        <f ca="1">_xlfn.CONCAT("Drive Summary ", M13, " ",TEXT(TODAY(), "mmmm yyyy"))</f>
        <v>Drive Summary Stefan August 2024</v>
      </c>
      <c r="C2" s="38"/>
      <c r="D2" s="38"/>
      <c r="E2" s="38"/>
      <c r="F2" s="38"/>
      <c r="G2" s="38"/>
    </row>
    <row r="3" spans="2:19" ht="14.45" customHeight="1" x14ac:dyDescent="0.25">
      <c r="B3" s="38"/>
      <c r="C3" s="38"/>
      <c r="D3" s="38"/>
      <c r="E3" s="38"/>
      <c r="F3" s="38"/>
      <c r="G3" s="38"/>
    </row>
    <row r="5" spans="2:19" x14ac:dyDescent="0.25">
      <c r="B5" s="1" t="s">
        <v>23</v>
      </c>
      <c r="C5" s="25">
        <f ca="1">IF(IF($C$16,G7,G6+G13)&gt;1500, 1500, IF($C$16,G7,G6+G13))</f>
        <v>1500</v>
      </c>
      <c r="D5"/>
      <c r="E5" s="7" t="str">
        <f ca="1">TEXT(TODAY(), "mmmm yyyy")</f>
        <v>August 2024</v>
      </c>
      <c r="F5" s="7" t="s">
        <v>20</v>
      </c>
      <c r="G5" s="7" t="s">
        <v>17</v>
      </c>
      <c r="I5" s="33" t="s">
        <v>25</v>
      </c>
      <c r="J5" s="36"/>
      <c r="K5" s="34"/>
      <c r="M5" s="33" t="s">
        <v>26</v>
      </c>
      <c r="N5" s="36"/>
      <c r="O5" s="36"/>
      <c r="P5" s="36"/>
    </row>
    <row r="6" spans="2:19" x14ac:dyDescent="0.25">
      <c r="B6" s="1" t="s">
        <v>13</v>
      </c>
      <c r="C6" s="23">
        <v>300</v>
      </c>
      <c r="E6" s="1" t="s">
        <v>27</v>
      </c>
      <c r="F6" s="30">
        <v>1533.018</v>
      </c>
      <c r="G6" s="23">
        <v>1381</v>
      </c>
      <c r="I6" s="7" t="s">
        <v>19</v>
      </c>
      <c r="J6" s="7" t="s">
        <v>18</v>
      </c>
      <c r="K6" s="7" t="s">
        <v>17</v>
      </c>
      <c r="M6" s="7" t="s">
        <v>16</v>
      </c>
      <c r="N6" s="7" t="s">
        <v>16</v>
      </c>
      <c r="O6" s="7" t="s">
        <v>15</v>
      </c>
      <c r="P6" s="7" t="s">
        <v>14</v>
      </c>
    </row>
    <row r="7" spans="2:19" x14ac:dyDescent="0.25">
      <c r="B7" s="1" t="s">
        <v>11</v>
      </c>
      <c r="C7" s="23">
        <v>300</v>
      </c>
      <c r="D7" s="9"/>
      <c r="E7" s="1" t="s">
        <v>31</v>
      </c>
      <c r="F7" s="25">
        <f ca="1">F6/(DAY(TODAY())-1)*DAY(EOMONTH(TODAY(), 0))</f>
        <v>6789.0797142857145</v>
      </c>
      <c r="G7" s="25">
        <f ca="1">G6/(DAY(TODAY())-1)*DAY(EOMONTH(TODAY(), 0))</f>
        <v>6115.8571428571422</v>
      </c>
      <c r="I7" s="1">
        <v>0</v>
      </c>
      <c r="J7" s="1">
        <v>149</v>
      </c>
      <c r="K7" s="1">
        <v>300</v>
      </c>
      <c r="M7" s="1">
        <v>0</v>
      </c>
      <c r="N7" s="1">
        <v>799</v>
      </c>
      <c r="O7" s="1" t="s">
        <v>12</v>
      </c>
      <c r="P7" s="12">
        <v>0.05</v>
      </c>
    </row>
    <row r="8" spans="2:19" x14ac:dyDescent="0.25">
      <c r="B8" s="1" t="s">
        <v>9</v>
      </c>
      <c r="C8" s="1">
        <f>IF($C$16, VLOOKUP($F$7,$I$7:$K$21,3,TRUE),VLOOKUP($F$6,$I$7:$K$21,3,TRUE))</f>
        <v>100</v>
      </c>
      <c r="F8" s="22"/>
      <c r="G8" s="1"/>
      <c r="I8" s="1">
        <v>150</v>
      </c>
      <c r="J8" s="1">
        <v>299</v>
      </c>
      <c r="K8" s="1">
        <v>280</v>
      </c>
      <c r="M8" s="1">
        <v>800</v>
      </c>
      <c r="N8" s="1">
        <v>1599</v>
      </c>
      <c r="O8" s="1" t="s">
        <v>10</v>
      </c>
      <c r="P8" s="12">
        <v>0.1</v>
      </c>
    </row>
    <row r="9" spans="2:19" x14ac:dyDescent="0.25">
      <c r="B9" s="1" t="s">
        <v>7</v>
      </c>
      <c r="C9" s="23">
        <v>300</v>
      </c>
      <c r="E9" s="7" t="s">
        <v>35</v>
      </c>
      <c r="F9" s="7" t="s">
        <v>28</v>
      </c>
      <c r="G9" s="7" t="s">
        <v>29</v>
      </c>
      <c r="I9" s="1">
        <v>300</v>
      </c>
      <c r="J9" s="1">
        <v>449</v>
      </c>
      <c r="K9" s="1">
        <v>260</v>
      </c>
      <c r="M9" s="1">
        <v>1600</v>
      </c>
      <c r="N9" s="1">
        <v>2199</v>
      </c>
      <c r="O9" s="1" t="s">
        <v>8</v>
      </c>
      <c r="P9" s="12">
        <v>0.2</v>
      </c>
      <c r="R9" s="9"/>
    </row>
    <row r="10" spans="2:19" x14ac:dyDescent="0.25">
      <c r="B10" s="7" t="s">
        <v>5</v>
      </c>
      <c r="C10" s="8">
        <f ca="1">SUM(C5:C9)</f>
        <v>2500</v>
      </c>
      <c r="E10" s="1" t="s">
        <v>27</v>
      </c>
      <c r="F10" s="24">
        <f ca="1">F6/(DAY(TODAY())-1)</f>
        <v>219.00257142857143</v>
      </c>
      <c r="G10" s="24">
        <f ca="1">G6/(DAY(TODAY())-1)</f>
        <v>197.28571428571428</v>
      </c>
      <c r="I10" s="1">
        <v>450</v>
      </c>
      <c r="J10" s="1">
        <v>599</v>
      </c>
      <c r="K10" s="1">
        <v>240</v>
      </c>
      <c r="M10" s="1">
        <v>2200</v>
      </c>
      <c r="N10" s="1">
        <v>2499</v>
      </c>
      <c r="O10" s="1" t="s">
        <v>6</v>
      </c>
      <c r="P10" s="12">
        <v>0.35</v>
      </c>
    </row>
    <row r="11" spans="2:19" x14ac:dyDescent="0.25">
      <c r="I11" s="1">
        <v>600</v>
      </c>
      <c r="J11" s="1">
        <v>749</v>
      </c>
      <c r="K11" s="1">
        <v>220</v>
      </c>
      <c r="M11" s="5">
        <v>2500</v>
      </c>
      <c r="N11" s="1">
        <v>3000</v>
      </c>
      <c r="O11" s="1" t="s">
        <v>4</v>
      </c>
      <c r="P11" s="12">
        <v>0.5</v>
      </c>
    </row>
    <row r="12" spans="2:19" x14ac:dyDescent="0.25">
      <c r="B12" s="1" t="s">
        <v>3</v>
      </c>
      <c r="C12" s="1" t="str">
        <f ca="1">VLOOKUP(C10,M7:O11,3,TRUE)</f>
        <v>Diamond</v>
      </c>
      <c r="D12" s="9"/>
      <c r="E12" s="26"/>
      <c r="F12" s="7" t="s">
        <v>20</v>
      </c>
      <c r="G12" s="7" t="s">
        <v>17</v>
      </c>
      <c r="I12" s="1">
        <v>750</v>
      </c>
      <c r="J12" s="1">
        <v>899</v>
      </c>
      <c r="K12" s="1">
        <v>200</v>
      </c>
      <c r="M12" s="6"/>
    </row>
    <row r="13" spans="2:19" x14ac:dyDescent="0.25">
      <c r="B13" s="1" t="s">
        <v>2</v>
      </c>
      <c r="C13" s="13">
        <f>0</f>
        <v>0</v>
      </c>
      <c r="E13" s="1" t="s">
        <v>32</v>
      </c>
      <c r="F13" s="25">
        <f>VLOOKUP(F6,I7:K21,2,TRUE)-F6</f>
        <v>115.98199999999997</v>
      </c>
      <c r="G13" s="1">
        <f ca="1">50*(DAY(EOMONTH(TODAY(), 0))-DAY(TODAY()-1))</f>
        <v>1200</v>
      </c>
      <c r="I13" s="1">
        <v>900</v>
      </c>
      <c r="J13" s="1">
        <v>1049</v>
      </c>
      <c r="K13" s="1">
        <v>180</v>
      </c>
      <c r="M13" s="37" t="s">
        <v>34</v>
      </c>
      <c r="N13" s="37"/>
      <c r="O13"/>
      <c r="P13"/>
    </row>
    <row r="14" spans="2:19" x14ac:dyDescent="0.25">
      <c r="B14" s="7" t="s">
        <v>1</v>
      </c>
      <c r="C14" s="15">
        <f ca="1">C13*VLOOKUP(C12,O6:P11,2,FALSE)*10</f>
        <v>0</v>
      </c>
      <c r="I14" s="1">
        <v>1050</v>
      </c>
      <c r="J14" s="1">
        <v>1199</v>
      </c>
      <c r="K14" s="1">
        <v>160</v>
      </c>
      <c r="M14"/>
      <c r="N14"/>
      <c r="O14"/>
      <c r="P14"/>
      <c r="Q14"/>
      <c r="S14" s="2"/>
    </row>
    <row r="15" spans="2:19" x14ac:dyDescent="0.25">
      <c r="D15" s="14"/>
      <c r="I15" s="1">
        <v>1200</v>
      </c>
      <c r="J15" s="1">
        <v>1349</v>
      </c>
      <c r="K15" s="1">
        <v>140</v>
      </c>
      <c r="M15"/>
      <c r="N15"/>
      <c r="O15"/>
      <c r="P15"/>
      <c r="Q15"/>
    </row>
    <row r="16" spans="2:19" x14ac:dyDescent="0.25">
      <c r="B16" t="s">
        <v>30</v>
      </c>
      <c r="C16" s="31" t="b">
        <v>0</v>
      </c>
      <c r="I16" s="1">
        <v>1350</v>
      </c>
      <c r="J16" s="1">
        <v>1499</v>
      </c>
      <c r="K16" s="1">
        <v>120</v>
      </c>
      <c r="M16"/>
      <c r="N16"/>
      <c r="O16"/>
      <c r="P16"/>
      <c r="Q16"/>
    </row>
    <row r="17" spans="2:17" ht="14.45" customHeight="1" x14ac:dyDescent="0.25">
      <c r="B17" s="39" t="s">
        <v>33</v>
      </c>
      <c r="C17" s="39"/>
      <c r="D17" s="39"/>
      <c r="E17" s="39"/>
      <c r="F17" s="39"/>
      <c r="G17" s="39"/>
      <c r="I17" s="1">
        <v>1500</v>
      </c>
      <c r="J17" s="1">
        <v>1649</v>
      </c>
      <c r="K17" s="1">
        <v>100</v>
      </c>
      <c r="M17"/>
      <c r="N17"/>
      <c r="O17"/>
      <c r="P17"/>
      <c r="Q17"/>
    </row>
    <row r="18" spans="2:17" x14ac:dyDescent="0.25">
      <c r="B18" s="39"/>
      <c r="C18" s="39"/>
      <c r="D18" s="39"/>
      <c r="E18" s="39"/>
      <c r="F18" s="39"/>
      <c r="G18" s="39"/>
      <c r="I18" s="1">
        <v>1650</v>
      </c>
      <c r="J18" s="1">
        <v>1799</v>
      </c>
      <c r="K18" s="1">
        <v>80</v>
      </c>
      <c r="M18"/>
      <c r="N18"/>
      <c r="O18"/>
      <c r="P18"/>
      <c r="Q18"/>
    </row>
    <row r="19" spans="2:17" x14ac:dyDescent="0.25">
      <c r="B19" s="39"/>
      <c r="C19" s="39"/>
      <c r="D19" s="39"/>
      <c r="E19" s="39"/>
      <c r="F19" s="39"/>
      <c r="G19" s="39"/>
      <c r="I19" s="1">
        <v>1800</v>
      </c>
      <c r="J19" s="1">
        <v>1949</v>
      </c>
      <c r="K19" s="1">
        <v>60</v>
      </c>
      <c r="M19"/>
      <c r="N19"/>
      <c r="O19"/>
      <c r="P19"/>
      <c r="Q19"/>
    </row>
    <row r="20" spans="2:17" x14ac:dyDescent="0.25">
      <c r="B20" s="32"/>
      <c r="C20" s="32"/>
      <c r="D20" s="32"/>
      <c r="E20" s="32"/>
      <c r="F20" s="32"/>
      <c r="G20" s="32"/>
      <c r="I20" s="1">
        <v>1950</v>
      </c>
      <c r="J20" s="1">
        <v>2099</v>
      </c>
      <c r="K20" s="1">
        <v>40</v>
      </c>
      <c r="M20"/>
      <c r="O20"/>
      <c r="P20"/>
      <c r="Q20"/>
    </row>
    <row r="21" spans="2:17" x14ac:dyDescent="0.25">
      <c r="B21" s="32"/>
      <c r="C21" s="32"/>
      <c r="D21" s="32"/>
      <c r="I21" s="1">
        <v>2100</v>
      </c>
      <c r="J21" s="1" t="s">
        <v>0</v>
      </c>
      <c r="K21" s="1">
        <v>20</v>
      </c>
      <c r="M21"/>
      <c r="N21"/>
      <c r="O21"/>
      <c r="P21"/>
      <c r="Q21"/>
    </row>
    <row r="22" spans="2:17" x14ac:dyDescent="0.25">
      <c r="B22" s="32"/>
      <c r="C22" s="32"/>
      <c r="D22" s="32"/>
      <c r="Q22"/>
    </row>
    <row r="23" spans="2:17" x14ac:dyDescent="0.25">
      <c r="B23" s="3"/>
      <c r="M23"/>
      <c r="N23"/>
      <c r="O23"/>
      <c r="P23"/>
      <c r="Q23"/>
    </row>
    <row r="24" spans="2:17" x14ac:dyDescent="0.25">
      <c r="M24"/>
      <c r="N24"/>
      <c r="O24" s="21"/>
      <c r="P24"/>
      <c r="Q24"/>
    </row>
    <row r="25" spans="2:17" x14ac:dyDescent="0.25">
      <c r="M25"/>
      <c r="N25"/>
      <c r="O25" s="21"/>
      <c r="P25"/>
      <c r="Q25"/>
    </row>
    <row r="26" spans="2:17" x14ac:dyDescent="0.25">
      <c r="O26" s="2"/>
    </row>
    <row r="27" spans="2:17" x14ac:dyDescent="0.25">
      <c r="M27" s="6"/>
      <c r="O27" s="2"/>
    </row>
    <row r="28" spans="2:17" x14ac:dyDescent="0.25">
      <c r="M28" s="6"/>
      <c r="O28" s="2"/>
    </row>
    <row r="29" spans="2:17" x14ac:dyDescent="0.25">
      <c r="B29" s="2"/>
      <c r="J29" s="4"/>
      <c r="M29" s="6"/>
      <c r="O29" s="2"/>
    </row>
    <row r="30" spans="2:17" x14ac:dyDescent="0.25">
      <c r="M30" s="6"/>
      <c r="O30" s="2"/>
    </row>
    <row r="31" spans="2:17" x14ac:dyDescent="0.25">
      <c r="E31" s="26"/>
      <c r="F31" s="26"/>
      <c r="G31" s="27"/>
      <c r="M31" s="6"/>
      <c r="O31" s="2"/>
    </row>
    <row r="32" spans="2:17" x14ac:dyDescent="0.25">
      <c r="E32" s="26"/>
      <c r="F32" s="28"/>
      <c r="G32" s="27"/>
      <c r="M32" s="6"/>
      <c r="O32" s="2"/>
    </row>
    <row r="33" spans="2:15" x14ac:dyDescent="0.25">
      <c r="E33" s="26"/>
      <c r="F33" s="28"/>
      <c r="G33" s="27"/>
      <c r="M33" s="6"/>
      <c r="O33" s="2"/>
    </row>
    <row r="34" spans="2:15" x14ac:dyDescent="0.25">
      <c r="E34" s="26"/>
      <c r="F34" s="28"/>
      <c r="G34" s="27"/>
      <c r="K34" s="3"/>
      <c r="M34" s="6"/>
    </row>
    <row r="35" spans="2:15" x14ac:dyDescent="0.25">
      <c r="E35" s="26"/>
      <c r="F35" s="28"/>
      <c r="G35" s="27"/>
      <c r="M35" s="6"/>
    </row>
    <row r="36" spans="2:15" x14ac:dyDescent="0.25">
      <c r="E36" s="26"/>
      <c r="F36" s="28"/>
      <c r="G36" s="27"/>
      <c r="M36" s="6"/>
    </row>
    <row r="37" spans="2:15" x14ac:dyDescent="0.25">
      <c r="E37" s="26"/>
      <c r="F37" s="28"/>
      <c r="G37" s="27"/>
      <c r="M37" s="6"/>
    </row>
    <row r="38" spans="2:15" x14ac:dyDescent="0.25">
      <c r="E38" s="26"/>
      <c r="F38" s="28"/>
      <c r="G38" s="27"/>
      <c r="M38" s="6"/>
    </row>
    <row r="39" spans="2:15" x14ac:dyDescent="0.25">
      <c r="E39" s="26"/>
      <c r="F39" s="28"/>
      <c r="G39" s="29"/>
      <c r="M39" s="6"/>
    </row>
    <row r="40" spans="2:15" x14ac:dyDescent="0.25">
      <c r="F40" s="3"/>
    </row>
    <row r="41" spans="2:15" x14ac:dyDescent="0.25">
      <c r="H41" s="19"/>
      <c r="M41" s="6"/>
    </row>
    <row r="42" spans="2:15" x14ac:dyDescent="0.25">
      <c r="B42" s="19"/>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mergeCells count="5">
    <mergeCell ref="M5:P5"/>
    <mergeCell ref="M13:N13"/>
    <mergeCell ref="B2:G3"/>
    <mergeCell ref="B17:G19"/>
    <mergeCell ref="I5:K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Discovery Drive</vt:lpstr>
      <vt:lpstr>Drive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2024-08-08T17:53:40Z</dcterms:modified>
</cp:coreProperties>
</file>