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s" sheetId="1" r:id="rId4"/>
    <sheet state="visible" name="cash" sheetId="2" r:id="rId5"/>
    <sheet state="visible" name="stock" sheetId="3" r:id="rId6"/>
    <sheet state="visible" name="etf" sheetId="4" r:id="rId7"/>
    <sheet state="visible" name="bonds" sheetId="5" r:id="rId8"/>
    <sheet state="visible" name="crypto" sheetId="6" r:id="rId9"/>
    <sheet state="visible" name="RE" sheetId="7" r:id="rId10"/>
    <sheet state="visible" name="other" sheetId="8" r:id="rId11"/>
    <sheet state="hidden" name="rw_may" sheetId="9" r:id="rId12"/>
    <sheet state="hidden" name="rwapr" sheetId="10" r:id="rId13"/>
    <sheet state="hidden" name="rw_moss" sheetId="11" r:id="rId14"/>
    <sheet state="hidden" name="rw_hed" sheetId="12" r:id="rId15"/>
  </sheets>
  <definedNames>
    <definedName localSheetId="10" name="valuevx">rw_moss!$A$1</definedName>
    <definedName name="AnnualPayments">#REF!</definedName>
    <definedName name="SUM_TOT_2K">#REF!</definedName>
    <definedName name="ParValue">#REF!</definedName>
    <definedName localSheetId="11" name="valuevx">rw_hed!$A$1</definedName>
    <definedName name="TOT_CRYPTO">assets!$B$2</definedName>
    <definedName name="BondAmount">#REF!</definedName>
    <definedName localSheetId="8" name="RW_TOT">rw_may!$G$37</definedName>
    <definedName name="SUM_TOT_1K">#REF!</definedName>
    <definedName name="ActiveSubscription">#REF!</definedName>
    <definedName name="SubSum2k">#REF!</definedName>
    <definedName name="SumPP">#REF!</definedName>
    <definedName name="SubCard">#REF!</definedName>
    <definedName localSheetId="1" name="IV">#REF!</definedName>
    <definedName name="SubSum0k">#REF!</definedName>
    <definedName name="SubCat">#REF!</definedName>
    <definedName name="AnnualCouponRate">#REF!</definedName>
    <definedName name="SUM_BASE_2K">#REF!</definedName>
    <definedName name="TOTCASH">#REF!</definedName>
    <definedName name="CryptoDivEarn">#REF!</definedName>
    <definedName name="EXP_RENT_BAB">#REF!</definedName>
    <definedName localSheetId="7" name="IV">#REF!</definedName>
    <definedName name="TOT_CTS">#REF!</definedName>
    <definedName localSheetId="9" name="RW_TOT">rwapr!$G$37</definedName>
    <definedName name="TOT_BOND">assets!$B$5</definedName>
    <definedName name="SubTotal">#REF!</definedName>
    <definedName name="EARN">#REF!</definedName>
    <definedName name="TOT_RE">#REF!</definedName>
    <definedName name="SUM_BASE_1K">#REF!</definedName>
    <definedName name="IV">#REF!</definedName>
    <definedName name="BondTotalValueUSD">#REF!</definedName>
    <definedName localSheetId="6" name="IV">#REF!</definedName>
    <definedName name="TOT_YIELD_USD">assets!$C$8</definedName>
    <definedName name="TOT_CASH">#REF!</definedName>
    <definedName name="SubscriptionLastPriceUSD">#REF!</definedName>
    <definedName name="SUM_BASE_NOK">#REF!</definedName>
    <definedName name="SubscriptionLastPrice">#REF!</definedName>
    <definedName name="EST_PERF">#REF!</definedName>
    <definedName name="SUM_TOT_NOK">#REF!</definedName>
    <definedName name="SUM_BASE_2K_LEFT">#REF!</definedName>
    <definedName name="CAP_LT">#REF!</definedName>
    <definedName name="TOT_ASS">assets!$B$8</definedName>
    <definedName name="kids_1">#REF!</definedName>
    <definedName name="SubSum1k">#REF!</definedName>
    <definedName name="BondCurrency">#REF!</definedName>
    <definedName name="SubModal">#REF!</definedName>
    <definedName name="kids_2">#REF!</definedName>
    <definedName name="EARN_AGGR_NA">#REF!</definedName>
    <definedName name="TotValCrypto">#REF!</definedName>
    <definedName name="EST_INFL">#REF!</definedName>
    <definedName name="SubDomain">#REF!</definedName>
    <definedName name="TOT_INH">#REF!</definedName>
    <definedName name="TOT_INV">#REF!</definedName>
    <definedName hidden="1" localSheetId="1" name="_xlnm._FilterDatabase">cash!$A$1:$G$16</definedName>
    <definedName hidden="1" localSheetId="2" name="_xlnm._FilterDatabase">stock!$A$1:$I$26</definedName>
    <definedName hidden="1" localSheetId="6" name="_xlnm._FilterDatabase">RE!$A$1:$E$7</definedName>
    <definedName hidden="1" localSheetId="7" name="_xlnm._FilterDatabase">other!$A$1:$C$6</definedName>
    <definedName hidden="1" localSheetId="1" name="Z_388FFA52_C462_4D7A_9603_2BC193764136_.wvu.FilterData">cash!$A$1:$F$16</definedName>
    <definedName hidden="1" localSheetId="6" name="Z_388FFA52_C462_4D7A_9603_2BC193764136_.wvu.FilterData">RE!$A$1:$E$7</definedName>
    <definedName hidden="1" localSheetId="7" name="Z_388FFA52_C462_4D7A_9603_2BC193764136_.wvu.FilterData">other!$A$1:$C$6</definedName>
  </definedNames>
  <calcPr/>
  <customWorkbookViews>
    <customWorkbookView activeSheetId="0" maximized="1" windowHeight="0" windowWidth="0" guid="{388FFA52-C462-4D7A-9603-2BC193764136}" name="Filter 2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Just as a reference example. Imagine you will inherit property at some point, you can list it here already</t>
      </text>
    </comment>
  </commentList>
</comments>
</file>

<file path=xl/sharedStrings.xml><?xml version="1.0" encoding="utf-8"?>
<sst xmlns="http://schemas.openxmlformats.org/spreadsheetml/2006/main" count="216" uniqueCount="131">
  <si>
    <t>Invested</t>
  </si>
  <si>
    <t>USD</t>
  </si>
  <si>
    <t>Yield</t>
  </si>
  <si>
    <t>Privately Used</t>
  </si>
  <si>
    <t>Value (USD)</t>
  </si>
  <si>
    <t>Crypto</t>
  </si>
  <si>
    <t>Real Estate</t>
  </si>
  <si>
    <t>Stock</t>
  </si>
  <si>
    <t>Other</t>
  </si>
  <si>
    <t>ETF</t>
  </si>
  <si>
    <t>Cash</t>
  </si>
  <si>
    <t>Bond</t>
  </si>
  <si>
    <t>Total</t>
  </si>
  <si>
    <t>Savings</t>
  </si>
  <si>
    <t>Income</t>
  </si>
  <si>
    <t>Net Worth</t>
  </si>
  <si>
    <t>Private to Invested Ratio</t>
  </si>
  <si>
    <t>Asset</t>
  </si>
  <si>
    <t>Accounttype</t>
  </si>
  <si>
    <t>Local Currency</t>
  </si>
  <si>
    <t>Amount in USD</t>
  </si>
  <si>
    <t>Returns</t>
  </si>
  <si>
    <t>Interests</t>
  </si>
  <si>
    <t>Currency</t>
  </si>
  <si>
    <t>Dummy Savings account</t>
  </si>
  <si>
    <t>Saving</t>
  </si>
  <si>
    <t>Dummy current account</t>
  </si>
  <si>
    <t>Current</t>
  </si>
  <si>
    <t>EUR</t>
  </si>
  <si>
    <t>ticker</t>
  </si>
  <si>
    <t>portfolio</t>
  </si>
  <si>
    <t>value</t>
  </si>
  <si>
    <t>amount</t>
  </si>
  <si>
    <t>Proj. Gains</t>
  </si>
  <si>
    <t>Past Gains</t>
  </si>
  <si>
    <t>live</t>
  </si>
  <si>
    <t>chg_since_last_update</t>
  </si>
  <si>
    <t>INVZ</t>
  </si>
  <si>
    <t>DI</t>
  </si>
  <si>
    <t>LAZR</t>
  </si>
  <si>
    <t>OUST</t>
  </si>
  <si>
    <t>AEVA</t>
  </si>
  <si>
    <t>GOOGL</t>
  </si>
  <si>
    <t>AI</t>
  </si>
  <si>
    <t>init_val</t>
  </si>
  <si>
    <t>SPY</t>
  </si>
  <si>
    <t>Index</t>
  </si>
  <si>
    <t>VOO</t>
  </si>
  <si>
    <t>US</t>
  </si>
  <si>
    <t>BTC</t>
  </si>
  <si>
    <t>SOL</t>
  </si>
  <si>
    <t>PFIO</t>
  </si>
  <si>
    <t>InitPr</t>
  </si>
  <si>
    <t>Now</t>
  </si>
  <si>
    <t>Monthly rent</t>
  </si>
  <si>
    <t>Family home (to be inherited)</t>
  </si>
  <si>
    <t>My home</t>
  </si>
  <si>
    <t>Car</t>
  </si>
  <si>
    <t>Timesheet May</t>
  </si>
  <si>
    <t>Consultant: Stefan Papp</t>
  </si>
  <si>
    <t>WorkDays</t>
  </si>
  <si>
    <t>Day</t>
  </si>
  <si>
    <t>IT-09514 – 300
SpinnerLogger</t>
  </si>
  <si>
    <t>IT-14024 – 030
EneffCo</t>
  </si>
  <si>
    <t>IT-14029 – 300
Roll-Out Wave2</t>
  </si>
  <si>
    <t>Snowflake</t>
  </si>
  <si>
    <t>IT-00206 – 0520
PCM Infra</t>
  </si>
  <si>
    <t>Detailed description</t>
  </si>
  <si>
    <t>Testing systems upgrade, Issue with deployment, retention issue</t>
  </si>
  <si>
    <t>Made configurable</t>
  </si>
  <si>
    <t>Investigating Informatica</t>
  </si>
  <si>
    <t>WER/TOX Issues fixing</t>
  </si>
  <si>
    <t>Data Discrepancy exploration</t>
  </si>
  <si>
    <t xml:space="preserve">Data Discrepancy, exploration and </t>
  </si>
  <si>
    <t>Data Export to eneffco</t>
  </si>
  <si>
    <t>Snowflake Practices and Patterns workshop</t>
  </si>
  <si>
    <t>PCM Issues</t>
  </si>
  <si>
    <t>PCM: Matnum Issue fixing</t>
  </si>
  <si>
    <t>RAN-fix, Matnum Issue verification, Reexport, eneffco call</t>
  </si>
  <si>
    <t>Sum</t>
  </si>
  <si>
    <t>Timesheet April</t>
  </si>
  <si>
    <t>DAH</t>
  </si>
  <si>
    <t>RE-Export of Data</t>
  </si>
  <si>
    <t>Various stabilations coding</t>
  </si>
  <si>
    <t>Reimport MAR, Fixing Thickness, Export Eneffco</t>
  </si>
  <si>
    <t xml:space="preserve">Checking missing data, fixing bug in MongoDB Export </t>
  </si>
  <si>
    <t>Upgrade MongoDB Driver and test</t>
  </si>
  <si>
    <t>Improve reporting</t>
  </si>
  <si>
    <t>Expense Report</t>
  </si>
  <si>
    <t>Period</t>
  </si>
  <si>
    <t>Purpose:</t>
  </si>
  <si>
    <t>Trip to Moss</t>
  </si>
  <si>
    <t>From:</t>
  </si>
  <si>
    <t>Project</t>
  </si>
  <si>
    <t>EnEffCo</t>
  </si>
  <si>
    <t>To:</t>
  </si>
  <si>
    <t>Name:</t>
  </si>
  <si>
    <t>Stefan Papp</t>
  </si>
  <si>
    <t>[42]</t>
  </si>
  <si>
    <t>DATE</t>
  </si>
  <si>
    <t>DESCRIPTION</t>
  </si>
  <si>
    <t>Air &amp;
Trans.</t>
  </si>
  <si>
    <t>Lodging</t>
  </si>
  <si>
    <t>Fuel / Mileage</t>
  </si>
  <si>
    <t>Conf. &amp; Seminars</t>
  </si>
  <si>
    <t>Meals
&amp; Tips</t>
  </si>
  <si>
    <t>Entertain ment</t>
  </si>
  <si>
    <t>TOTAL</t>
  </si>
  <si>
    <t>Hotel Riviera</t>
  </si>
  <si>
    <t>Hotel Opera</t>
  </si>
  <si>
    <t>Flight</t>
  </si>
  <si>
    <t>TrainTickets</t>
  </si>
  <si>
    <t>Note: Mileage reinbursement for personal car = $0.XX/mile</t>
  </si>
  <si>
    <t>SUBTOTAL</t>
  </si>
  <si>
    <t>ADVANCES</t>
  </si>
  <si>
    <t>Itemized Expenses for Train Tickets</t>
  </si>
  <si>
    <t>TOTAL REIMBURSEMENT</t>
  </si>
  <si>
    <t>Amount</t>
  </si>
  <si>
    <t>Oslo Airport to Moss</t>
  </si>
  <si>
    <t>Moss to Oslo Main staition</t>
  </si>
  <si>
    <t>Oslo Main station to Oslo Airport</t>
  </si>
  <si>
    <t>Trip to Hedehusene</t>
  </si>
  <si>
    <t>Service Management Workshop</t>
  </si>
  <si>
    <t>Hotel Thon Taastrup</t>
  </si>
  <si>
    <t>Taxi HED to Copenhagen</t>
  </si>
  <si>
    <t>Train Tickets</t>
  </si>
  <si>
    <t>Train Airport Hotel</t>
  </si>
  <si>
    <t>Train Hotel to HED</t>
  </si>
  <si>
    <t>Train Roskilde to Hotel</t>
  </si>
  <si>
    <t>Train HED to Hotel</t>
  </si>
  <si>
    <t>Train Business Dinner to Hotel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</si>
</sst>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#,##0.00\ [$€-1]"/>
    <numFmt numFmtId="165" formatCode="[$$]#,##0.00"/>
    <numFmt numFmtId="166" formatCode="_-* #,##0.00\ [$€-1]_-;\-* #,##0.00\ [$€-1]_-;_-* &quot;-&quot;??\ [$€-1]_-;_-@"/>
    <numFmt numFmtId="167" formatCode="#,##0\ [$€-1]"/>
    <numFmt numFmtId="168" formatCode="[$€]#,##0.00"/>
    <numFmt numFmtId="169" formatCode="[$ Dram]#,##0"/>
    <numFmt numFmtId="170" formatCode="dd.mm.yy"/>
    <numFmt numFmtId="171" formatCode="m/d/yyyy h:mm:ss"/>
    <numFmt numFmtId="172" formatCode="&quot;$&quot;#,##0.00;&quot;$&quot;(#,##0.00)"/>
    <numFmt numFmtId="173" formatCode="d.m"/>
  </numFmts>
  <fonts count="38">
    <font>
      <sz val="10.0"/>
      <color rgb="FF000000"/>
      <name val="Arial"/>
      <scheme val="minor"/>
    </font>
    <font>
      <b/>
      <sz val="10.0"/>
      <color theme="1"/>
      <name val="Inconsolata"/>
    </font>
    <font>
      <color theme="1"/>
      <name val="Inconsolata"/>
    </font>
    <font>
      <b/>
      <color theme="1"/>
      <name val="Inconsolata"/>
    </font>
    <font>
      <sz val="12.0"/>
      <color theme="1"/>
      <name val="Inconsolata"/>
    </font>
    <font>
      <sz val="10.0"/>
      <color theme="1"/>
      <name val="Inconsolata"/>
    </font>
    <font>
      <b/>
      <sz val="12.0"/>
      <color theme="1"/>
      <name val="Inconsolata"/>
    </font>
    <font>
      <sz val="12.0"/>
      <color theme="1"/>
      <name val="Arial"/>
      <scheme val="minor"/>
    </font>
    <font>
      <b/>
      <sz val="12.0"/>
      <color rgb="FF0000FF"/>
      <name val="Inconsolata"/>
    </font>
    <font>
      <b/>
      <sz val="10.0"/>
      <color rgb="FF0000FF"/>
      <name val="Inconsolata"/>
    </font>
    <font>
      <sz val="10.0"/>
      <color rgb="FF000000"/>
      <name val="Inconsolata"/>
    </font>
    <font>
      <sz val="11.0"/>
      <color rgb="FF1F1F1F"/>
      <name val="Inconsolata"/>
    </font>
    <font>
      <sz val="10.0"/>
      <color rgb="FF999999"/>
      <name val="Inconsolata"/>
    </font>
    <font>
      <sz val="11.0"/>
      <color rgb="FF000000"/>
      <name val="Inconsolata"/>
    </font>
    <font>
      <sz val="10.0"/>
      <color rgb="FFB7B7B7"/>
      <name val="Inconsolata"/>
    </font>
    <font>
      <color rgb="FF000000"/>
      <name val="Inconsolata"/>
    </font>
    <font>
      <color rgb="FF000000"/>
      <name val="Docs-Inconsolata"/>
    </font>
    <font>
      <b/>
      <color rgb="FFFFFFFF"/>
      <name val="Roboto"/>
    </font>
    <font>
      <color theme="1"/>
      <name val="Arial"/>
      <scheme val="minor"/>
    </font>
    <font>
      <color rgb="FF434343"/>
      <name val="Roboto"/>
    </font>
    <font>
      <color rgb="FFFFFFFF"/>
      <name val="Roboto"/>
    </font>
    <font>
      <sz val="9.0"/>
      <color rgb="FF000000"/>
      <name val="Arial"/>
    </font>
    <font>
      <sz val="9.0"/>
      <color theme="1"/>
      <name val="Arial"/>
      <scheme val="minor"/>
    </font>
    <font>
      <b/>
      <sz val="9.0"/>
      <color rgb="FF000000"/>
      <name val="Arial"/>
    </font>
    <font>
      <sz val="9.0"/>
      <color theme="1"/>
      <name val="Arial"/>
    </font>
    <font>
      <b/>
      <sz val="9.0"/>
      <color rgb="FF000000"/>
      <name val="Inconsolata"/>
    </font>
    <font>
      <b/>
      <sz val="24.0"/>
      <color rgb="FF8394C9"/>
      <name val="Arial"/>
    </font>
    <font>
      <sz val="16.0"/>
      <color rgb="FF000000"/>
      <name val="Arial"/>
    </font>
    <font>
      <sz val="10.0"/>
      <color rgb="FF000000"/>
      <name val="Arial"/>
    </font>
    <font>
      <b/>
      <sz val="28.0"/>
      <color rgb="FF8394C9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0.0"/>
      <color rgb="FFFFFFFF"/>
      <name val="Arial"/>
    </font>
    <font/>
    <font>
      <sz val="8.0"/>
      <color rgb="FF000000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sz val="8.0"/>
      <color rgb="FF969696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E8F0FE"/>
        <bgColor rgb="FFE8F0FE"/>
      </patternFill>
    </fill>
    <fill>
      <patternFill patternType="solid">
        <fgColor rgb="FF356854"/>
        <bgColor rgb="FF356854"/>
      </patternFill>
    </fill>
    <fill>
      <patternFill patternType="solid">
        <fgColor rgb="FFF8F9FA"/>
        <bgColor rgb="FFF8F9FA"/>
      </patternFill>
    </fill>
    <fill>
      <patternFill patternType="solid">
        <fgColor rgb="FFF6F8F9"/>
        <bgColor rgb="FFF6F8F9"/>
      </patternFill>
    </fill>
    <fill>
      <patternFill patternType="solid">
        <fgColor rgb="FFD9D9D9"/>
        <bgColor rgb="FFD9D9D9"/>
      </patternFill>
    </fill>
    <fill>
      <patternFill patternType="solid">
        <fgColor rgb="FF3B4E87"/>
        <bgColor rgb="FF3B4E87"/>
      </patternFill>
    </fill>
    <fill>
      <patternFill patternType="solid">
        <fgColor rgb="FFE4E8F3"/>
        <bgColor rgb="FFE4E8F3"/>
      </patternFill>
    </fill>
    <fill>
      <patternFill patternType="solid">
        <fgColor rgb="FFF3F3F3"/>
        <bgColor rgb="FFF3F3F3"/>
      </patternFill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0" xfId="0" applyFont="1"/>
    <xf borderId="0" fillId="0" fontId="5" numFmtId="166" xfId="0" applyAlignment="1" applyFont="1" applyNumberFormat="1">
      <alignment readingOrder="0"/>
    </xf>
    <xf borderId="0" fillId="0" fontId="4" numFmtId="165" xfId="0" applyFont="1" applyNumberFormat="1"/>
    <xf borderId="0" fillId="0" fontId="4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165" xfId="0" applyFont="1" applyNumberFormat="1"/>
    <xf borderId="0" fillId="0" fontId="1" numFmtId="166" xfId="0" applyFont="1" applyNumberFormat="1"/>
    <xf borderId="0" fillId="0" fontId="7" numFmtId="0" xfId="0" applyFont="1"/>
    <xf borderId="0" fillId="0" fontId="6" numFmtId="164" xfId="0" applyAlignment="1" applyFont="1" applyNumberFormat="1">
      <alignment readingOrder="0"/>
    </xf>
    <xf borderId="0" fillId="0" fontId="6" numFmtId="0" xfId="0" applyFont="1"/>
    <xf borderId="0" fillId="0" fontId="5" numFmtId="0" xfId="0" applyFont="1"/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8" numFmtId="10" xfId="0" applyAlignment="1" applyFont="1" applyNumberFormat="1">
      <alignment readingOrder="0"/>
    </xf>
    <xf borderId="0" fillId="0" fontId="8" numFmtId="166" xfId="0" applyAlignment="1" applyFont="1" applyNumberFormat="1">
      <alignment readingOrder="0"/>
    </xf>
    <xf borderId="0" fillId="0" fontId="8" numFmtId="165" xfId="0" applyFont="1" applyNumberFormat="1"/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4" xfId="0" applyFont="1" applyNumberFormat="1"/>
    <xf borderId="0" fillId="0" fontId="5" numFmtId="165" xfId="0" applyFont="1" applyNumberFormat="1"/>
    <xf borderId="0" fillId="0" fontId="1" numFmtId="0" xfId="0" applyFont="1"/>
    <xf borderId="0" fillId="0" fontId="9" numFmtId="165" xfId="0" applyAlignment="1" applyFont="1" applyNumberFormat="1">
      <alignment readingOrder="0"/>
    </xf>
    <xf borderId="0" fillId="0" fontId="9" numFmtId="4" xfId="0" applyFont="1" applyNumberFormat="1"/>
    <xf borderId="0" fillId="2" fontId="5" numFmtId="0" xfId="0" applyAlignment="1" applyFill="1" applyFont="1">
      <alignment readingOrder="0"/>
    </xf>
    <xf borderId="0" fillId="2" fontId="5" numFmtId="4" xfId="0" applyAlignment="1" applyFont="1" applyNumberFormat="1">
      <alignment readingOrder="0"/>
    </xf>
    <xf borderId="0" fillId="2" fontId="10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5" numFmtId="4" xfId="0" applyAlignment="1" applyFont="1" applyNumberFormat="1">
      <alignment readingOrder="0"/>
    </xf>
    <xf borderId="0" fillId="3" fontId="11" numFmtId="165" xfId="0" applyAlignment="1" applyFont="1" applyNumberFormat="1">
      <alignment readingOrder="0"/>
    </xf>
    <xf borderId="0" fillId="3" fontId="12" numFmtId="165" xfId="0" applyAlignment="1" applyFont="1" applyNumberFormat="1">
      <alignment readingOrder="0"/>
    </xf>
    <xf borderId="0" fillId="3" fontId="5" numFmtId="10" xfId="0" applyAlignment="1" applyFont="1" applyNumberFormat="1">
      <alignment readingOrder="0"/>
    </xf>
    <xf borderId="0" fillId="3" fontId="5" numFmtId="4" xfId="0" applyAlignment="1" applyFont="1" applyNumberFormat="1">
      <alignment horizontal="right" readingOrder="0"/>
    </xf>
    <xf borderId="0" fillId="3" fontId="5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5" numFmtId="4" xfId="0" applyAlignment="1" applyFont="1" applyNumberFormat="1">
      <alignment readingOrder="0"/>
    </xf>
    <xf borderId="0" fillId="3" fontId="13" numFmtId="167" xfId="0" applyAlignment="1" applyFont="1" applyNumberFormat="1">
      <alignment readingOrder="0"/>
    </xf>
    <xf borderId="0" fillId="4" fontId="12" numFmtId="165" xfId="0" applyAlignment="1" applyFont="1" applyNumberFormat="1">
      <alignment readingOrder="0"/>
    </xf>
    <xf borderId="0" fillId="4" fontId="5" numFmtId="10" xfId="0" applyAlignment="1" applyFont="1" applyNumberFormat="1">
      <alignment readingOrder="0"/>
    </xf>
    <xf borderId="0" fillId="4" fontId="5" numFmtId="4" xfId="0" applyAlignment="1" applyFont="1" applyNumberFormat="1">
      <alignment horizontal="right" readingOrder="0"/>
    </xf>
    <xf borderId="0" fillId="4" fontId="5" numFmtId="0" xfId="0" applyAlignment="1" applyFont="1">
      <alignment readingOrder="0"/>
    </xf>
    <xf borderId="0" fillId="3" fontId="13" numFmtId="168" xfId="0" applyAlignment="1" applyFont="1" applyNumberFormat="1">
      <alignment readingOrder="0"/>
    </xf>
    <xf borderId="0" fillId="3" fontId="13" numFmtId="169" xfId="0" applyAlignment="1" applyFont="1" applyNumberFormat="1">
      <alignment readingOrder="0"/>
    </xf>
    <xf borderId="0" fillId="3" fontId="10" numFmtId="169" xfId="0" applyAlignment="1" applyFont="1" applyNumberFormat="1">
      <alignment readingOrder="0"/>
    </xf>
    <xf borderId="0" fillId="4" fontId="10" numFmtId="169" xfId="0" applyAlignment="1" applyFont="1" applyNumberFormat="1">
      <alignment readingOrder="0"/>
    </xf>
    <xf borderId="0" fillId="4" fontId="10" numFmtId="165" xfId="0" applyAlignment="1" applyFont="1" applyNumberFormat="1">
      <alignment readingOrder="0"/>
    </xf>
    <xf borderId="0" fillId="4" fontId="14" numFmtId="165" xfId="0" applyAlignment="1" applyFont="1" applyNumberFormat="1">
      <alignment readingOrder="0"/>
    </xf>
    <xf borderId="0" fillId="3" fontId="10" numFmtId="165" xfId="0" applyAlignment="1" applyFont="1" applyNumberFormat="1">
      <alignment readingOrder="0"/>
    </xf>
    <xf borderId="0" fillId="3" fontId="14" numFmtId="165" xfId="0" applyAlignment="1" applyFont="1" applyNumberFormat="1">
      <alignment readingOrder="0"/>
    </xf>
    <xf borderId="0" fillId="4" fontId="10" numFmtId="166" xfId="0" applyAlignment="1" applyFont="1" applyNumberFormat="1">
      <alignment readingOrder="0"/>
    </xf>
    <xf borderId="0" fillId="5" fontId="15" numFmtId="165" xfId="0" applyAlignment="1" applyFill="1" applyFont="1" applyNumberFormat="1">
      <alignment horizontal="right" readingOrder="0"/>
    </xf>
    <xf borderId="0" fillId="5" fontId="16" numFmtId="165" xfId="0" applyAlignment="1" applyFont="1" applyNumberFormat="1">
      <alignment horizontal="right" readingOrder="0"/>
    </xf>
    <xf borderId="0" fillId="3" fontId="5" numFmtId="10" xfId="0" applyAlignment="1" applyFont="1" applyNumberFormat="1">
      <alignment horizontal="right" readingOrder="0"/>
    </xf>
    <xf borderId="1" fillId="6" fontId="17" numFmtId="0" xfId="0" applyAlignment="1" applyBorder="1" applyFill="1" applyFont="1">
      <alignment horizontal="left" readingOrder="0" shrinkToFit="0" vertical="center" wrapText="0"/>
    </xf>
    <xf borderId="2" fillId="6" fontId="17" numFmtId="0" xfId="0" applyAlignment="1" applyBorder="1" applyFont="1">
      <alignment horizontal="left" readingOrder="0" shrinkToFit="0" vertical="center" wrapText="0"/>
    </xf>
    <xf borderId="2" fillId="6" fontId="17" numFmtId="0" xfId="0" applyAlignment="1" applyBorder="1" applyFont="1">
      <alignment horizontal="left" readingOrder="0" shrinkToFit="0" vertical="center" wrapText="0"/>
    </xf>
    <xf borderId="3" fillId="6" fontId="17" numFmtId="0" xfId="0" applyAlignment="1" applyBorder="1" applyFont="1">
      <alignment horizontal="left" readingOrder="0" shrinkToFit="0" vertical="center" wrapText="0"/>
    </xf>
    <xf borderId="4" fillId="0" fontId="18" numFmtId="0" xfId="0" applyAlignment="1" applyBorder="1" applyFont="1">
      <alignment readingOrder="0" shrinkToFit="0" vertical="center" wrapText="0"/>
    </xf>
    <xf borderId="5" fillId="0" fontId="18" numFmtId="0" xfId="0" applyAlignment="1" applyBorder="1" applyFont="1">
      <alignment readingOrder="0" shrinkToFit="0" vertical="center" wrapText="0"/>
    </xf>
    <xf borderId="5" fillId="3" fontId="19" numFmtId="165" xfId="0" applyAlignment="1" applyBorder="1" applyFont="1" applyNumberFormat="1">
      <alignment horizontal="right" shrinkToFit="0" vertical="center" wrapText="0"/>
    </xf>
    <xf borderId="5" fillId="3" fontId="19" numFmtId="4" xfId="0" applyAlignment="1" applyBorder="1" applyFont="1" applyNumberFormat="1">
      <alignment horizontal="right" shrinkToFit="0" vertical="center" wrapText="0"/>
    </xf>
    <xf borderId="6" fillId="0" fontId="18" numFmtId="165" xfId="0" applyAlignment="1" applyBorder="1" applyFont="1" applyNumberFormat="1">
      <alignment readingOrder="0" shrinkToFit="0" vertical="center" wrapText="0"/>
    </xf>
    <xf borderId="7" fillId="0" fontId="18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center" wrapText="0"/>
    </xf>
    <xf borderId="9" fillId="0" fontId="18" numFmtId="165" xfId="0" applyAlignment="1" applyBorder="1" applyFont="1" applyNumberFormat="1">
      <alignment readingOrder="0" shrinkToFit="0" vertical="center" wrapText="0"/>
    </xf>
    <xf borderId="8" fillId="7" fontId="19" numFmtId="165" xfId="0" applyAlignment="1" applyBorder="1" applyFill="1" applyFont="1" applyNumberFormat="1">
      <alignment horizontal="right" shrinkToFit="0" vertical="center" wrapText="0"/>
    </xf>
    <xf borderId="8" fillId="7" fontId="19" numFmtId="4" xfId="0" applyAlignment="1" applyBorder="1" applyFont="1" applyNumberFormat="1">
      <alignment horizontal="right" shrinkToFit="0" vertical="center" wrapText="0"/>
    </xf>
    <xf borderId="9" fillId="7" fontId="19" numFmtId="165" xfId="0" applyAlignment="1" applyBorder="1" applyFont="1" applyNumberFormat="1">
      <alignment horizontal="right" shrinkToFit="0" vertical="center" wrapText="0"/>
    </xf>
    <xf borderId="6" fillId="3" fontId="19" numFmtId="165" xfId="0" applyAlignment="1" applyBorder="1" applyFont="1" applyNumberFormat="1">
      <alignment horizontal="right" shrinkToFit="0" vertical="center" wrapText="0"/>
    </xf>
    <xf borderId="7" fillId="7" fontId="19" numFmtId="0" xfId="0" applyAlignment="1" applyBorder="1" applyFont="1">
      <alignment shrinkToFit="0" vertical="center" wrapText="0"/>
    </xf>
    <xf borderId="8" fillId="7" fontId="19" numFmtId="0" xfId="0" applyAlignment="1" applyBorder="1" applyFont="1">
      <alignment shrinkToFit="0" vertical="center" wrapText="0"/>
    </xf>
    <xf borderId="5" fillId="0" fontId="18" numFmtId="165" xfId="0" applyAlignment="1" applyBorder="1" applyFont="1" applyNumberFormat="1">
      <alignment readingOrder="0" shrinkToFit="0" vertical="center" wrapText="0"/>
    </xf>
    <xf borderId="8" fillId="0" fontId="18" numFmtId="165" xfId="0" applyAlignment="1" applyBorder="1" applyFont="1" applyNumberFormat="1">
      <alignment readingOrder="0" shrinkToFit="0" vertical="center" wrapText="0"/>
    </xf>
    <xf borderId="8" fillId="0" fontId="18" numFmtId="4" xfId="0" applyAlignment="1" applyBorder="1" applyFont="1" applyNumberFormat="1">
      <alignment readingOrder="0" shrinkToFit="0" vertical="center" wrapText="0"/>
    </xf>
    <xf borderId="8" fillId="0" fontId="18" numFmtId="10" xfId="0" applyAlignment="1" applyBorder="1" applyFont="1" applyNumberFormat="1">
      <alignment readingOrder="0" shrinkToFit="0" vertical="center" wrapText="0"/>
    </xf>
    <xf borderId="5" fillId="0" fontId="18" numFmtId="4" xfId="0" applyAlignment="1" applyBorder="1" applyFont="1" applyNumberFormat="1">
      <alignment readingOrder="0" shrinkToFit="0" vertical="center" wrapText="0"/>
    </xf>
    <xf borderId="5" fillId="0" fontId="18" numFmtId="10" xfId="0" applyAlignment="1" applyBorder="1" applyFont="1" applyNumberFormat="1">
      <alignment readingOrder="0" shrinkToFit="0" vertical="center" wrapText="0"/>
    </xf>
    <xf borderId="10" fillId="0" fontId="18" numFmtId="165" xfId="0" applyAlignment="1" applyBorder="1" applyFont="1" applyNumberFormat="1">
      <alignment readingOrder="0" shrinkToFit="0" vertical="center" wrapText="0"/>
    </xf>
    <xf borderId="10" fillId="0" fontId="18" numFmtId="4" xfId="0" applyAlignment="1" applyBorder="1" applyFont="1" applyNumberFormat="1">
      <alignment readingOrder="0" shrinkToFit="0" vertical="center" wrapText="0"/>
    </xf>
    <xf borderId="10" fillId="0" fontId="18" numFmtId="10" xfId="0" applyAlignment="1" applyBorder="1" applyFont="1" applyNumberFormat="1">
      <alignment readingOrder="0" shrinkToFit="0" vertical="center" wrapText="0"/>
    </xf>
    <xf borderId="11" fillId="0" fontId="18" numFmtId="165" xfId="0" applyAlignment="1" applyBorder="1" applyFont="1" applyNumberFormat="1">
      <alignment readingOrder="0" shrinkToFit="0" vertical="center" wrapText="0"/>
    </xf>
    <xf borderId="1" fillId="6" fontId="20" numFmtId="0" xfId="0" applyAlignment="1" applyBorder="1" applyFont="1">
      <alignment horizontal="left" readingOrder="0" shrinkToFit="0" vertical="center" wrapText="0"/>
    </xf>
    <xf borderId="2" fillId="6" fontId="20" numFmtId="0" xfId="0" applyAlignment="1" applyBorder="1" applyFont="1">
      <alignment horizontal="left" readingOrder="0" shrinkToFit="0" vertical="center" wrapText="0"/>
    </xf>
    <xf borderId="2" fillId="6" fontId="20" numFmtId="0" xfId="0" applyAlignment="1" applyBorder="1" applyFont="1">
      <alignment horizontal="left" readingOrder="0" shrinkToFit="0" vertical="center" wrapText="0"/>
    </xf>
    <xf borderId="3" fillId="6" fontId="20" numFmtId="0" xfId="0" applyAlignment="1" applyBorder="1" applyFont="1">
      <alignment horizontal="left" readingOrder="0" shrinkToFit="0" vertical="center" wrapText="0"/>
    </xf>
    <xf borderId="4" fillId="3" fontId="19" numFmtId="0" xfId="0" applyAlignment="1" applyBorder="1" applyFont="1">
      <alignment shrinkToFit="0" vertical="center" wrapText="0"/>
    </xf>
    <xf borderId="5" fillId="3" fontId="19" numFmtId="0" xfId="0" applyAlignment="1" applyBorder="1" applyFont="1">
      <alignment shrinkToFit="0" vertical="center" wrapText="0"/>
    </xf>
    <xf borderId="5" fillId="3" fontId="19" numFmtId="0" xfId="0" applyAlignment="1" applyBorder="1" applyFont="1">
      <alignment horizontal="right" shrinkToFit="0" vertical="center" wrapText="0"/>
    </xf>
    <xf borderId="5" fillId="3" fontId="19" numFmtId="0" xfId="0" applyAlignment="1" applyBorder="1" applyFont="1">
      <alignment horizontal="right" shrinkToFit="0" vertical="center" wrapText="0"/>
    </xf>
    <xf borderId="12" fillId="8" fontId="19" numFmtId="0" xfId="0" applyAlignment="1" applyBorder="1" applyFill="1" applyFont="1">
      <alignment shrinkToFit="0" vertical="center" wrapText="0"/>
    </xf>
    <xf borderId="13" fillId="8" fontId="19" numFmtId="0" xfId="0" applyAlignment="1" applyBorder="1" applyFont="1">
      <alignment shrinkToFit="0" vertical="center" wrapText="0"/>
    </xf>
    <xf borderId="13" fillId="8" fontId="19" numFmtId="165" xfId="0" applyAlignment="1" applyBorder="1" applyFont="1" applyNumberFormat="1">
      <alignment horizontal="right" shrinkToFit="0" vertical="center" wrapText="0"/>
    </xf>
    <xf borderId="13" fillId="8" fontId="19" numFmtId="0" xfId="0" applyAlignment="1" applyBorder="1" applyFont="1">
      <alignment horizontal="right" shrinkToFit="0" vertical="center" wrapText="0"/>
    </xf>
    <xf borderId="13" fillId="8" fontId="19" numFmtId="0" xfId="0" applyAlignment="1" applyBorder="1" applyFont="1">
      <alignment horizontal="right" shrinkToFit="0" vertical="center" wrapText="0"/>
    </xf>
    <xf borderId="14" fillId="8" fontId="19" numFmtId="165" xfId="0" applyAlignment="1" applyBorder="1" applyFont="1" applyNumberFormat="1">
      <alignment horizontal="right" shrinkToFit="0" vertical="center" wrapText="0"/>
    </xf>
    <xf borderId="5" fillId="0" fontId="18" numFmtId="165" xfId="0" applyAlignment="1" applyBorder="1" applyFont="1" applyNumberFormat="1">
      <alignment shrinkToFit="0" vertical="center" wrapText="0"/>
    </xf>
    <xf borderId="6" fillId="0" fontId="18" numFmtId="0" xfId="0" applyAlignment="1" applyBorder="1" applyFont="1">
      <alignment shrinkToFit="0" vertical="center" wrapText="0"/>
    </xf>
    <xf borderId="13" fillId="0" fontId="18" numFmtId="165" xfId="0" applyAlignment="1" applyBorder="1" applyFont="1" applyNumberFormat="1">
      <alignment readingOrder="0" shrinkToFit="0" vertical="center" wrapText="0"/>
    </xf>
    <xf borderId="13" fillId="0" fontId="18" numFmtId="165" xfId="0" applyAlignment="1" applyBorder="1" applyFont="1" applyNumberFormat="1">
      <alignment shrinkToFit="0" vertical="center" wrapText="0"/>
    </xf>
    <xf borderId="14" fillId="0" fontId="18" numFmtId="0" xfId="0" applyAlignment="1" applyBorder="1" applyFont="1">
      <alignment shrinkToFit="0" vertical="center" wrapText="0"/>
    </xf>
    <xf borderId="15" fillId="0" fontId="18" numFmtId="165" xfId="0" applyAlignment="1" applyBorder="1" applyFont="1" applyNumberFormat="1">
      <alignment readingOrder="0" shrinkToFit="0" vertical="center" wrapText="0"/>
    </xf>
    <xf borderId="15" fillId="0" fontId="18" numFmtId="165" xfId="0" applyAlignment="1" applyBorder="1" applyFont="1" applyNumberFormat="1">
      <alignment shrinkToFit="0" vertical="center" wrapText="0"/>
    </xf>
    <xf borderId="16" fillId="0" fontId="18" numFmtId="0" xfId="0" applyAlignment="1" applyBorder="1" applyFont="1">
      <alignment shrinkToFit="0" vertical="center" wrapText="0"/>
    </xf>
    <xf borderId="3" fillId="6" fontId="20" numFmtId="0" xfId="0" applyAlignment="1" applyBorder="1" applyFont="1">
      <alignment horizontal="left" readingOrder="0" shrinkToFit="0" vertical="center" wrapText="0"/>
    </xf>
    <xf borderId="6" fillId="3" fontId="19" numFmtId="0" xfId="0" applyAlignment="1" applyBorder="1" applyFont="1">
      <alignment horizontal="right" shrinkToFit="0" vertical="center" wrapText="0"/>
    </xf>
    <xf borderId="12" fillId="8" fontId="19" numFmtId="0" xfId="0" applyAlignment="1" applyBorder="1" applyFont="1">
      <alignment shrinkToFit="0" vertical="center" wrapText="0"/>
    </xf>
    <xf borderId="14" fillId="8" fontId="19" numFmtId="0" xfId="0" applyAlignment="1" applyBorder="1" applyFont="1">
      <alignment horizontal="right" shrinkToFit="0" vertical="center" wrapText="0"/>
    </xf>
    <xf borderId="4" fillId="3" fontId="19" numFmtId="0" xfId="0" applyAlignment="1" applyBorder="1" applyFont="1">
      <alignment shrinkToFit="0" vertical="center" wrapText="0"/>
    </xf>
    <xf borderId="17" fillId="8" fontId="19" numFmtId="0" xfId="0" applyAlignment="1" applyBorder="1" applyFont="1">
      <alignment shrinkToFit="0" vertical="center" wrapText="0"/>
    </xf>
    <xf borderId="15" fillId="8" fontId="19" numFmtId="165" xfId="0" applyAlignment="1" applyBorder="1" applyFont="1" applyNumberFormat="1">
      <alignment horizontal="right" shrinkToFit="0" vertical="center" wrapText="0"/>
    </xf>
    <xf borderId="15" fillId="8" fontId="19" numFmtId="0" xfId="0" applyAlignment="1" applyBorder="1" applyFont="1">
      <alignment horizontal="right" shrinkToFit="0" vertical="center" wrapText="0"/>
    </xf>
    <xf borderId="16" fillId="8" fontId="19" numFmtId="0" xfId="0" applyAlignment="1" applyBorder="1" applyFont="1">
      <alignment horizontal="right" shrinkToFit="0" vertical="center" wrapText="0"/>
    </xf>
    <xf borderId="13" fillId="8" fontId="19" numFmtId="4" xfId="0" applyAlignment="1" applyBorder="1" applyFont="1" applyNumberFormat="1">
      <alignment horizontal="right" shrinkToFit="0" vertical="center" wrapText="0"/>
    </xf>
    <xf borderId="5" fillId="0" fontId="18" numFmtId="10" xfId="0" applyAlignment="1" applyBorder="1" applyFont="1" applyNumberFormat="1">
      <alignment readingOrder="0" shrinkToFit="0" vertical="center" wrapText="0"/>
    </xf>
    <xf borderId="6" fillId="0" fontId="18" numFmtId="165" xfId="0" applyAlignment="1" applyBorder="1" applyFont="1" applyNumberFormat="1">
      <alignment shrinkToFit="0" vertical="center" wrapText="0"/>
    </xf>
    <xf borderId="13" fillId="0" fontId="18" numFmtId="4" xfId="0" applyAlignment="1" applyBorder="1" applyFont="1" applyNumberFormat="1">
      <alignment readingOrder="0" shrinkToFit="0" vertical="center" wrapText="0"/>
    </xf>
    <xf borderId="13" fillId="0" fontId="18" numFmtId="10" xfId="0" applyAlignment="1" applyBorder="1" applyFont="1" applyNumberFormat="1">
      <alignment readingOrder="0" shrinkToFit="0" vertical="center" wrapText="0"/>
    </xf>
    <xf borderId="14" fillId="0" fontId="18" numFmtId="165" xfId="0" applyAlignment="1" applyBorder="1" applyFont="1" applyNumberFormat="1">
      <alignment shrinkToFit="0" vertical="center" wrapText="0"/>
    </xf>
    <xf borderId="15" fillId="0" fontId="18" numFmtId="4" xfId="0" applyAlignment="1" applyBorder="1" applyFont="1" applyNumberFormat="1">
      <alignment readingOrder="0" shrinkToFit="0" vertical="center" wrapText="0"/>
    </xf>
    <xf borderId="15" fillId="0" fontId="18" numFmtId="10" xfId="0" applyAlignment="1" applyBorder="1" applyFont="1" applyNumberFormat="1">
      <alignment readingOrder="0" shrinkToFit="0" vertical="center" wrapText="0"/>
    </xf>
    <xf borderId="16" fillId="0" fontId="18" numFmtId="165" xfId="0" applyAlignment="1" applyBorder="1" applyFont="1" applyNumberFormat="1">
      <alignment shrinkToFit="0" vertical="center" wrapText="0"/>
    </xf>
    <xf borderId="0" fillId="3" fontId="5" numFmtId="165" xfId="0" applyAlignment="1" applyFont="1" applyNumberFormat="1">
      <alignment readingOrder="0"/>
    </xf>
    <xf borderId="0" fillId="4" fontId="5" numFmtId="165" xfId="0" applyAlignment="1" applyFont="1" applyNumberFormat="1">
      <alignment readingOrder="0"/>
    </xf>
    <xf borderId="18" fillId="3" fontId="5" numFmtId="165" xfId="0" applyAlignment="1" applyBorder="1" applyFont="1" applyNumberFormat="1">
      <alignment readingOrder="0"/>
    </xf>
    <xf borderId="0" fillId="0" fontId="21" numFmtId="0" xfId="0" applyAlignment="1" applyFont="1">
      <alignment shrinkToFit="0" vertical="bottom" wrapText="0"/>
    </xf>
    <xf borderId="0" fillId="0" fontId="21" numFmtId="4" xfId="0" applyAlignment="1" applyFont="1" applyNumberFormat="1">
      <alignment horizontal="right" readingOrder="0" shrinkToFit="0" vertical="bottom" wrapText="0"/>
    </xf>
    <xf borderId="0" fillId="0" fontId="22" numFmtId="0" xfId="0" applyFont="1"/>
    <xf borderId="0" fillId="0" fontId="23" numFmtId="0" xfId="0" applyAlignment="1" applyFont="1">
      <alignment readingOrder="0"/>
    </xf>
    <xf borderId="0" fillId="0" fontId="23" numFmtId="0" xfId="0" applyAlignment="1" applyFont="1">
      <alignment horizontal="center" readingOrder="0" shrinkToFit="0" wrapText="0"/>
    </xf>
    <xf borderId="0" fillId="0" fontId="23" numFmtId="0" xfId="0" applyAlignment="1" applyFont="1">
      <alignment horizontal="center" readingOrder="0"/>
    </xf>
    <xf borderId="18" fillId="0" fontId="23" numFmtId="0" xfId="0" applyAlignment="1" applyBorder="1" applyFont="1">
      <alignment horizontal="center" readingOrder="0" shrinkToFit="0" wrapText="0"/>
    </xf>
    <xf borderId="18" fillId="0" fontId="23" numFmtId="0" xfId="0" applyAlignment="1" applyBorder="1" applyFont="1">
      <alignment horizontal="center" readingOrder="0"/>
    </xf>
    <xf borderId="18" fillId="0" fontId="23" numFmtId="0" xfId="0" applyAlignment="1" applyBorder="1" applyFont="1">
      <alignment readingOrder="0"/>
    </xf>
    <xf borderId="18" fillId="0" fontId="21" numFmtId="170" xfId="0" applyAlignment="1" applyBorder="1" applyFont="1" applyNumberFormat="1">
      <alignment horizontal="right" readingOrder="0" shrinkToFit="0" vertical="bottom" wrapText="0"/>
    </xf>
    <xf borderId="18" fillId="0" fontId="21" numFmtId="0" xfId="0" applyAlignment="1" applyBorder="1" applyFont="1">
      <alignment horizontal="center" readingOrder="0" vertical="bottom"/>
    </xf>
    <xf borderId="18" fillId="9" fontId="22" numFmtId="0" xfId="0" applyAlignment="1" applyBorder="1" applyFill="1" applyFont="1">
      <alignment horizontal="center" readingOrder="0"/>
    </xf>
    <xf borderId="18" fillId="0" fontId="22" numFmtId="0" xfId="0" applyAlignment="1" applyBorder="1" applyFont="1">
      <alignment readingOrder="0"/>
    </xf>
    <xf borderId="18" fillId="0" fontId="22" numFmtId="0" xfId="0" applyAlignment="1" applyBorder="1" applyFont="1">
      <alignment horizontal="center" readingOrder="0"/>
    </xf>
    <xf borderId="18" fillId="0" fontId="24" numFmtId="0" xfId="0" applyAlignment="1" applyBorder="1" applyFont="1">
      <alignment horizontal="center" readingOrder="0" vertical="bottom"/>
    </xf>
    <xf borderId="18" fillId="0" fontId="21" numFmtId="0" xfId="0" applyAlignment="1" applyBorder="1" applyFont="1">
      <alignment readingOrder="0" vertical="bottom"/>
    </xf>
    <xf borderId="18" fillId="0" fontId="18" numFmtId="0" xfId="0" applyBorder="1" applyFont="1"/>
    <xf borderId="18" fillId="0" fontId="18" numFmtId="0" xfId="0" applyAlignment="1" applyBorder="1" applyFont="1">
      <alignment horizontal="center"/>
    </xf>
    <xf borderId="18" fillId="0" fontId="18" numFmtId="0" xfId="0" applyAlignment="1" applyBorder="1" applyFont="1">
      <alignment horizontal="center" readingOrder="0"/>
    </xf>
    <xf borderId="18" fillId="3" fontId="21" numFmtId="0" xfId="0" applyAlignment="1" applyBorder="1" applyFont="1">
      <alignment horizontal="left" readingOrder="0"/>
    </xf>
    <xf borderId="18" fillId="0" fontId="24" numFmtId="0" xfId="0" applyAlignment="1" applyBorder="1" applyFont="1">
      <alignment readingOrder="0" vertical="bottom"/>
    </xf>
    <xf borderId="18" fillId="0" fontId="22" numFmtId="0" xfId="0" applyBorder="1" applyFont="1"/>
    <xf borderId="18" fillId="0" fontId="22" numFmtId="0" xfId="0" applyAlignment="1" applyBorder="1" applyFont="1">
      <alignment horizontal="center"/>
    </xf>
    <xf borderId="18" fillId="0" fontId="23" numFmtId="0" xfId="0" applyAlignment="1" applyBorder="1" applyFont="1">
      <alignment horizontal="right" readingOrder="0" shrinkToFit="0" vertical="bottom" wrapText="0"/>
    </xf>
    <xf borderId="18" fillId="3" fontId="25" numFmtId="0" xfId="0" applyBorder="1" applyFont="1"/>
    <xf borderId="0" fillId="0" fontId="26" numFmtId="0" xfId="0" applyAlignment="1" applyFont="1">
      <alignment horizontal="left" readingOrder="0" shrinkToFit="0" vertical="bottom" wrapText="0"/>
    </xf>
    <xf borderId="0" fillId="0" fontId="27" numFmtId="0" xfId="0" applyAlignment="1" applyFont="1">
      <alignment horizontal="left" shrinkToFit="0" vertical="bottom" wrapText="0"/>
    </xf>
    <xf borderId="0" fillId="0" fontId="28" numFmtId="0" xfId="0" applyAlignment="1" applyFont="1">
      <alignment shrinkToFit="0" vertical="bottom" wrapText="0"/>
    </xf>
    <xf borderId="0" fillId="0" fontId="29" numFmtId="0" xfId="0" applyAlignment="1" applyFont="1">
      <alignment horizontal="right" shrinkToFit="0" vertical="bottom" wrapText="0"/>
    </xf>
    <xf borderId="0" fillId="0" fontId="30" numFmtId="0" xfId="0" applyAlignment="1" applyFont="1">
      <alignment horizontal="right" shrinkToFit="0" vertical="bottom" wrapText="0"/>
    </xf>
    <xf borderId="0" fillId="0" fontId="28" numFmtId="0" xfId="0" applyAlignment="1" applyFont="1">
      <alignment horizontal="left" shrinkToFit="0" vertical="bottom" wrapText="0"/>
    </xf>
    <xf borderId="0" fillId="10" fontId="31" numFmtId="0" xfId="0" applyAlignment="1" applyFill="1" applyFont="1">
      <alignment horizontal="center" readingOrder="0" shrinkToFit="0" vertical="center" wrapText="0"/>
    </xf>
    <xf borderId="0" fillId="0" fontId="28" numFmtId="0" xfId="0" applyAlignment="1" applyFont="1">
      <alignment horizontal="right" readingOrder="0" shrinkToFit="0" vertical="bottom" wrapText="0"/>
    </xf>
    <xf borderId="19" fillId="0" fontId="28" numFmtId="0" xfId="0" applyAlignment="1" applyBorder="1" applyFont="1">
      <alignment horizontal="left" readingOrder="0" shrinkToFit="0" vertical="bottom" wrapText="0"/>
    </xf>
    <xf borderId="0" fillId="11" fontId="28" numFmtId="0" xfId="0" applyAlignment="1" applyFill="1" applyFont="1">
      <alignment horizontal="right" readingOrder="0" shrinkToFit="0" vertical="bottom" wrapText="0"/>
    </xf>
    <xf borderId="20" fillId="0" fontId="28" numFmtId="170" xfId="0" applyAlignment="1" applyBorder="1" applyFont="1" applyNumberFormat="1">
      <alignment horizontal="center"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21" fillId="0" fontId="28" numFmtId="0" xfId="0" applyAlignment="1" applyBorder="1" applyFont="1">
      <alignment horizontal="left" readingOrder="0" shrinkToFit="0" vertical="bottom" wrapText="0"/>
    </xf>
    <xf borderId="22" fillId="0" fontId="28" numFmtId="0" xfId="0" applyAlignment="1" applyBorder="1" applyFont="1">
      <alignment horizontal="left" shrinkToFit="0" vertical="bottom" wrapText="0"/>
    </xf>
    <xf borderId="22" fillId="0" fontId="28" numFmtId="0" xfId="0" applyAlignment="1" applyBorder="1" applyFont="1">
      <alignment shrinkToFit="0" vertical="bottom" wrapText="0"/>
    </xf>
    <xf borderId="0" fillId="0" fontId="32" numFmtId="0" xfId="0" applyAlignment="1" applyFont="1">
      <alignment horizontal="right" readingOrder="0" shrinkToFit="0" vertical="bottom" wrapText="0"/>
    </xf>
    <xf borderId="0" fillId="10" fontId="31" numFmtId="10" xfId="0" applyAlignment="1" applyFont="1" applyNumberFormat="1">
      <alignment horizontal="center" readingOrder="0" shrinkToFit="0" vertical="center" wrapText="1"/>
    </xf>
    <xf borderId="0" fillId="10" fontId="31" numFmtId="0" xfId="0" applyAlignment="1" applyFont="1">
      <alignment horizontal="center" readingOrder="0" shrinkToFit="0" vertical="center" wrapText="1"/>
    </xf>
    <xf borderId="0" fillId="10" fontId="31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shrinkToFit="0" vertical="bottom" wrapText="1"/>
    </xf>
    <xf borderId="20" fillId="0" fontId="28" numFmtId="171" xfId="0" applyAlignment="1" applyBorder="1" applyFont="1" applyNumberFormat="1">
      <alignment horizontal="left" shrinkToFit="0" vertical="bottom" wrapText="0"/>
    </xf>
    <xf borderId="23" fillId="0" fontId="28" numFmtId="0" xfId="0" applyAlignment="1" applyBorder="1" applyFont="1">
      <alignment horizontal="left" readingOrder="0" shrinkToFit="0" vertical="bottom" wrapText="0"/>
    </xf>
    <xf borderId="24" fillId="0" fontId="33" numFmtId="0" xfId="0" applyBorder="1" applyFont="1"/>
    <xf borderId="20" fillId="0" fontId="28" numFmtId="164" xfId="0" applyAlignment="1" applyBorder="1" applyFont="1" applyNumberFormat="1">
      <alignment horizontal="right" readingOrder="0" shrinkToFit="0" vertical="bottom" wrapText="0"/>
    </xf>
    <xf borderId="20" fillId="0" fontId="28" numFmtId="164" xfId="0" applyAlignment="1" applyBorder="1" applyFont="1" applyNumberFormat="1">
      <alignment horizontal="right" shrinkToFit="0" vertical="bottom" wrapText="0"/>
    </xf>
    <xf borderId="0" fillId="11" fontId="28" numFmtId="164" xfId="0" applyAlignment="1" applyFont="1" applyNumberFormat="1">
      <alignment shrinkToFit="0" vertical="bottom" wrapText="0"/>
    </xf>
    <xf borderId="0" fillId="0" fontId="18" numFmtId="164" xfId="0" applyFont="1" applyNumberFormat="1"/>
    <xf borderId="20" fillId="0" fontId="28" numFmtId="0" xfId="0" applyAlignment="1" applyBorder="1" applyFont="1">
      <alignment horizontal="left" shrinkToFit="0" vertical="bottom" wrapText="0"/>
    </xf>
    <xf borderId="23" fillId="0" fontId="28" numFmtId="0" xfId="0" applyAlignment="1" applyBorder="1" applyFont="1">
      <alignment horizontal="left" shrinkToFit="0" vertical="bottom" wrapText="0"/>
    </xf>
    <xf borderId="0" fillId="0" fontId="28" numFmtId="164" xfId="0" applyAlignment="1" applyFont="1" applyNumberFormat="1">
      <alignment shrinkToFit="0" vertical="bottom" wrapText="0"/>
    </xf>
    <xf borderId="0" fillId="0" fontId="34" numFmtId="0" xfId="0" applyAlignment="1" applyFont="1">
      <alignment horizontal="left" readingOrder="0" shrinkToFit="0" vertical="bottom" wrapText="0"/>
    </xf>
    <xf borderId="20" fillId="0" fontId="28" numFmtId="172" xfId="0" applyAlignment="1" applyBorder="1" applyFont="1" applyNumberFormat="1">
      <alignment shrinkToFit="0" vertical="bottom" wrapText="0"/>
    </xf>
    <xf borderId="0" fillId="12" fontId="35" numFmtId="0" xfId="0" applyAlignment="1" applyFill="1" applyFont="1">
      <alignment readingOrder="0" shrinkToFit="0" vertical="bottom" wrapText="0"/>
    </xf>
    <xf borderId="0" fillId="12" fontId="28" numFmtId="0" xfId="0" applyAlignment="1" applyFont="1">
      <alignment shrinkToFit="0" vertical="bottom" wrapText="0"/>
    </xf>
    <xf borderId="0" fillId="11" fontId="36" numFmtId="164" xfId="0" applyAlignment="1" applyFont="1" applyNumberFormat="1">
      <alignment shrinkToFit="0" vertical="bottom" wrapText="0"/>
    </xf>
    <xf borderId="0" fillId="10" fontId="31" numFmtId="10" xfId="0" applyAlignment="1" applyFont="1" applyNumberFormat="1">
      <alignment horizontal="center" readingOrder="0" vertical="bottom"/>
    </xf>
    <xf borderId="0" fillId="0" fontId="36" numFmtId="0" xfId="0" applyAlignment="1" applyFont="1">
      <alignment horizontal="right" readingOrder="0" shrinkToFit="0" vertical="bottom" wrapText="0"/>
    </xf>
    <xf borderId="0" fillId="0" fontId="36" numFmtId="0" xfId="0" applyAlignment="1" applyFont="1">
      <alignment horizontal="left"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20" fillId="0" fontId="28" numFmtId="4" xfId="0" applyAlignment="1" applyBorder="1" applyFont="1" applyNumberFormat="1">
      <alignment horizontal="right" shrinkToFit="0" vertical="bottom" wrapText="0"/>
    </xf>
    <xf borderId="0" fillId="3" fontId="35" numFmtId="0" xfId="0" applyAlignment="1" applyFont="1">
      <alignment readingOrder="0" shrinkToFit="0" vertical="bottom" wrapText="0"/>
    </xf>
    <xf borderId="0" fillId="3" fontId="28" numFmtId="0" xfId="0" applyAlignment="1" applyFont="1">
      <alignment shrinkToFit="0" vertical="bottom" wrapText="0"/>
    </xf>
    <xf borderId="0" fillId="0" fontId="37" numFmtId="0" xfId="0" applyAlignment="1" applyFont="1">
      <alignment horizontal="right" shrinkToFit="0" vertical="bottom" wrapText="0"/>
    </xf>
    <xf borderId="20" fillId="0" fontId="28" numFmtId="173" xfId="0" applyAlignment="1" applyBorder="1" applyFont="1" applyNumberFormat="1">
      <alignment horizontal="center" readingOrder="0" shrinkToFit="0" vertical="bottom" wrapText="0"/>
    </xf>
    <xf borderId="20" fillId="0" fontId="28" numFmtId="173" xfId="0" applyAlignment="1" applyBorder="1" applyFont="1" applyNumberFormat="1">
      <alignment horizontal="left" readingOrder="0" shrinkToFit="0" vertical="bottom" wrapText="0"/>
    </xf>
    <xf borderId="25" fillId="0" fontId="28" numFmtId="173" xfId="0" applyAlignment="1" applyBorder="1" applyFont="1" applyNumberFormat="1">
      <alignment horizontal="left" readingOrder="0" shrinkToFit="0" vertical="bottom" wrapText="0"/>
    </xf>
    <xf borderId="25" fillId="0" fontId="28" numFmtId="164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10">
    <dxf>
      <font>
        <color rgb="FF0B8043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6">
    <tableStyle count="3" pivot="0" name="assets-style">
      <tableStyleElement dxfId="3" type="headerRow"/>
      <tableStyleElement dxfId="4" type="firstRowStripe"/>
      <tableStyleElement dxfId="5" type="secondRowStripe"/>
    </tableStyle>
    <tableStyle count="3" pivot="0" name="assets-style 2">
      <tableStyleElement dxfId="3" type="headerRow"/>
      <tableStyleElement dxfId="4" type="firstRowStripe"/>
      <tableStyleElement dxfId="5" type="secondRowStripe"/>
    </tableStyle>
    <tableStyle count="3" pivot="0" name="stock-style">
      <tableStyleElement dxfId="6" type="headerRow"/>
      <tableStyleElement dxfId="4" type="firstRowStripe"/>
      <tableStyleElement dxfId="7" type="secondRowStripe"/>
    </tableStyle>
    <tableStyle count="3" pivot="0" name="etf-style">
      <tableStyleElement dxfId="6" type="headerRow"/>
      <tableStyleElement dxfId="4" type="firstRowStripe"/>
      <tableStyleElement dxfId="8" type="secondRowStripe"/>
    </tableStyle>
    <tableStyle count="3" pivot="0" name="bonds-style">
      <tableStyleElement dxfId="6" type="headerRow"/>
      <tableStyleElement dxfId="4" type="firstRowStripe"/>
      <tableStyleElement dxfId="8" type="secondRowStripe"/>
    </tableStyle>
    <tableStyle count="3" pivot="0" name="crypto-style">
      <tableStyleElement dxfId="6" type="headerRow"/>
      <tableStyleElement dxfId="4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Asset Types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assets!$B$1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Pt>
            <c:idx val="4"/>
            <c:spPr>
              <a:solidFill>
                <a:srgbClr val="0F45A8"/>
              </a:solidFill>
            </c:spPr>
          </c:dPt>
          <c:dPt>
            <c:idx val="5"/>
            <c:spPr>
              <a:solidFill>
                <a:srgbClr val="4CDC8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assets!$A$2:$A$7</c:f>
            </c:strRef>
          </c:cat>
          <c:val>
            <c:numRef>
              <c:f>assets!$B$2:$B$7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66675</xdr:rowOff>
    </xdr:from>
    <xdr:ext cx="4695825" cy="3619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3248025</xdr:colOff>
      <xdr:row>0</xdr:row>
      <xdr:rowOff>38100</xdr:rowOff>
    </xdr:from>
    <xdr:ext cx="1905000" cy="409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3248025</xdr:colOff>
      <xdr:row>0</xdr:row>
      <xdr:rowOff>38100</xdr:rowOff>
    </xdr:from>
    <xdr:ext cx="1905000" cy="409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C10" displayName="Table_1" name="Table_1" id="1">
  <tableColumns count="3">
    <tableColumn name="Invested" id="1"/>
    <tableColumn name="USD" id="2"/>
    <tableColumn name="Yield" id="3"/>
  </tableColumns>
  <tableStyleInfo name="assets-style" showColumnStripes="0" showFirstColumn="1" showLastColumn="1" showRowStripes="1"/>
</table>
</file>

<file path=xl/tables/table2.xml><?xml version="1.0" encoding="utf-8"?>
<table xmlns="http://schemas.openxmlformats.org/spreadsheetml/2006/main" ref="E1:F12" displayName="Table_2" name="Table_2" id="2">
  <tableColumns count="2">
    <tableColumn name="Privately Used" id="1"/>
    <tableColumn name="Value (USD)" id="2"/>
  </tableColumns>
  <tableStyleInfo name="assets-style 2" showColumnStripes="0" showFirstColumn="1" showLastColumn="1" showRowStripes="1"/>
</table>
</file>

<file path=xl/tables/table3.xml><?xml version="1.0" encoding="utf-8"?>
<table xmlns="http://schemas.openxmlformats.org/spreadsheetml/2006/main" ref="A1:I26" displayName="stocks" name="stocks" id="3">
  <autoFilter ref="$A$1:$I$26"/>
  <tableColumns count="9">
    <tableColumn name="ticker" id="1"/>
    <tableColumn name="portfolio" id="2"/>
    <tableColumn name="value" id="3"/>
    <tableColumn name="Yield" id="4"/>
    <tableColumn name="amount" id="5"/>
    <tableColumn name="Proj. Gains" id="6"/>
    <tableColumn name="Past Gains" id="7"/>
    <tableColumn name="live" id="8"/>
    <tableColumn name="chg_since_last_update" id="9"/>
  </tableColumns>
  <tableStyleInfo name="stock-style" showColumnStripes="0" showFirstColumn="1" showLastColumn="1" showRowStripes="1"/>
</table>
</file>

<file path=xl/tables/table4.xml><?xml version="1.0" encoding="utf-8"?>
<table xmlns="http://schemas.openxmlformats.org/spreadsheetml/2006/main" ref="A1:H7" displayName="ETF" name="ETF" id="4">
  <tableColumns count="8">
    <tableColumn name="ticker" id="1"/>
    <tableColumn name="portfolio" id="2"/>
    <tableColumn name="value" id="3"/>
    <tableColumn name="Yield" id="4"/>
    <tableColumn name="amount" id="5"/>
    <tableColumn name="init_val" id="6"/>
    <tableColumn name="live" id="7"/>
    <tableColumn name="chg_since_last_update" id="8"/>
  </tableColumns>
  <tableStyleInfo name="etf-style" showColumnStripes="0" showFirstColumn="1" showLastColumn="1" showRowStripes="1"/>
</table>
</file>

<file path=xl/tables/table5.xml><?xml version="1.0" encoding="utf-8"?>
<table xmlns="http://schemas.openxmlformats.org/spreadsheetml/2006/main" ref="A1:D5" displayName="Bonds" name="Bonds" id="5">
  <tableColumns count="4">
    <tableColumn name="ticker" id="1"/>
    <tableColumn name="value" id="2"/>
    <tableColumn name="Yield" id="3"/>
    <tableColumn name="amount" id="4"/>
  </tableColumns>
  <tableStyleInfo name="bonds-style" showColumnStripes="0" showFirstColumn="1" showLastColumn="1" showRowStripes="1"/>
</table>
</file>

<file path=xl/tables/table6.xml><?xml version="1.0" encoding="utf-8"?>
<table xmlns="http://schemas.openxmlformats.org/spreadsheetml/2006/main" ref="A1:F7" displayName="Crypto" name="Crypto" id="6">
  <tableColumns count="6">
    <tableColumn name="ticker" id="1"/>
    <tableColumn name="value" id="2"/>
    <tableColumn name="Yield" id="3"/>
    <tableColumn name="amount" id="4"/>
    <tableColumn name="live" id="5"/>
    <tableColumn name="chg_since_last_update" id="6"/>
  </tableColumns>
  <tableStyleInfo name="crypt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BC34A"/>
    <outlinePr summaryBelow="0" summaryRight="0"/>
  </sheetPr>
  <sheetViews>
    <sheetView workbookViewId="0"/>
  </sheetViews>
  <sheetFormatPr customHeight="1" defaultColWidth="12.63" defaultRowHeight="15.75"/>
  <cols>
    <col customWidth="1" min="1" max="2" width="10.13"/>
    <col customWidth="1" min="3" max="3" width="12.63"/>
    <col customWidth="1" min="4" max="4" width="2.5"/>
    <col customWidth="1" min="5" max="5" width="19.25"/>
    <col customWidth="1" min="6" max="6" width="14.38"/>
    <col customWidth="1" min="7" max="7" width="2.25"/>
    <col customWidth="1" min="8" max="8" width="113.38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3" t="s">
        <v>4</v>
      </c>
      <c r="G1" s="4"/>
      <c r="H1" s="4"/>
    </row>
    <row r="2">
      <c r="A2" s="5" t="s">
        <v>5</v>
      </c>
      <c r="B2" s="6">
        <f>SUM(crypto!B:B)</f>
        <v>14818.7628</v>
      </c>
      <c r="C2" s="6">
        <f>Sum(crypto!C:C)</f>
        <v>68.86224</v>
      </c>
      <c r="D2" s="7"/>
      <c r="E2" s="6" t="s">
        <v>6</v>
      </c>
      <c r="F2" s="6">
        <f>Sumifs(RE!D:D,RE!B:B,"Privately Used")</f>
        <v>230000</v>
      </c>
      <c r="G2" s="8"/>
      <c r="H2" s="8"/>
    </row>
    <row r="3">
      <c r="A3" s="5" t="s">
        <v>7</v>
      </c>
      <c r="B3" s="6">
        <f>SUM(stock!C:C)</f>
        <v>32185.24</v>
      </c>
      <c r="C3" s="6">
        <f>SUM(stock!D:D)</f>
        <v>88</v>
      </c>
      <c r="D3" s="7"/>
      <c r="E3" s="6" t="s">
        <v>8</v>
      </c>
      <c r="F3" s="9">
        <f>Sum(other!C:C)</f>
        <v>10000</v>
      </c>
      <c r="G3" s="8"/>
      <c r="H3" s="8"/>
    </row>
    <row r="4">
      <c r="A4" s="5" t="s">
        <v>9</v>
      </c>
      <c r="B4" s="6">
        <f>SUM(etf!G:G)</f>
        <v>12124.8054</v>
      </c>
      <c r="C4" s="6">
        <f>SUM(etf!D:D)</f>
        <v>152.00434</v>
      </c>
      <c r="D4" s="7"/>
      <c r="E4" s="6" t="s">
        <v>10</v>
      </c>
      <c r="F4" s="9">
        <f>Sumifs(cash!D:D,cash!B:B,"Current")</f>
        <v>1116.32061</v>
      </c>
      <c r="G4" s="8"/>
      <c r="H4" s="8"/>
    </row>
    <row r="5">
      <c r="A5" s="5" t="s">
        <v>11</v>
      </c>
      <c r="B5" s="10">
        <f>SUM(bonds!B:B)</f>
        <v>3002.82</v>
      </c>
      <c r="C5" s="6">
        <f>Sum(bonds!C:C)</f>
        <v>150.141</v>
      </c>
      <c r="D5" s="7"/>
      <c r="E5" s="11" t="s">
        <v>12</v>
      </c>
      <c r="F5" s="9">
        <f>Sum(F2:F4)</f>
        <v>241116.3206</v>
      </c>
      <c r="G5" s="8"/>
      <c r="H5" s="8"/>
    </row>
    <row r="6">
      <c r="A6" s="5" t="s">
        <v>6</v>
      </c>
      <c r="B6" s="6">
        <f>Sumifs(RE!D:D,RE!B:B,"Fixed Income")</f>
        <v>0</v>
      </c>
      <c r="C6" s="6">
        <f>Sumifs(RE!E:E,RE!B:B,"Fixed Income")</f>
        <v>0</v>
      </c>
      <c r="D6" s="7"/>
      <c r="E6" s="12"/>
      <c r="F6" s="9"/>
      <c r="G6" s="13"/>
      <c r="H6" s="13"/>
    </row>
    <row r="7">
      <c r="A7" s="5" t="s">
        <v>13</v>
      </c>
      <c r="B7" s="6">
        <f>Sumifs(cash!D:D,cash!B:B,"Saving")</f>
        <v>12.91175255</v>
      </c>
      <c r="C7" s="6">
        <f>SUM(cash!F:F)</f>
        <v>0</v>
      </c>
      <c r="D7" s="7"/>
      <c r="E7" s="14"/>
      <c r="F7" s="14"/>
      <c r="G7" s="13"/>
      <c r="H7" s="13"/>
    </row>
    <row r="8">
      <c r="A8" s="15" t="s">
        <v>12</v>
      </c>
      <c r="B8" s="12">
        <f t="shared" ref="B8:C8" si="1">Sum(B2:B7)</f>
        <v>62144.53995</v>
      </c>
      <c r="C8" s="11">
        <f t="shared" si="1"/>
        <v>459.00758</v>
      </c>
      <c r="D8" s="16"/>
      <c r="E8" s="12"/>
      <c r="F8" s="9"/>
      <c r="G8" s="17"/>
      <c r="H8" s="17"/>
    </row>
    <row r="9">
      <c r="A9" s="18"/>
      <c r="B9" s="19" t="s">
        <v>14</v>
      </c>
      <c r="C9" s="20">
        <f>C8/B8</f>
        <v>0.007386128859</v>
      </c>
      <c r="D9" s="16"/>
      <c r="E9" s="21" t="s">
        <v>15</v>
      </c>
      <c r="F9" s="22">
        <f>F5+B8</f>
        <v>303260.8606</v>
      </c>
      <c r="G9" s="17"/>
      <c r="H9" s="23"/>
    </row>
    <row r="10" ht="31.5" customHeight="1">
      <c r="A10" s="24"/>
      <c r="B10" s="18"/>
      <c r="C10" s="14"/>
      <c r="D10" s="16"/>
      <c r="E10" s="25" t="s">
        <v>16</v>
      </c>
      <c r="F10" s="26">
        <f>F5/B8</f>
        <v>3.879927678</v>
      </c>
      <c r="G10" s="17"/>
      <c r="H10" s="27"/>
    </row>
    <row r="11" ht="123.75" customHeight="1">
      <c r="A11" s="4"/>
      <c r="B11" s="27"/>
      <c r="C11" s="28"/>
      <c r="D11" s="28"/>
      <c r="E11" s="29"/>
      <c r="F11" s="30"/>
      <c r="G11" s="17"/>
      <c r="H11" s="27"/>
    </row>
    <row r="12" ht="12.0" customHeight="1">
      <c r="A12" s="4"/>
      <c r="B12" s="27"/>
      <c r="C12" s="28"/>
      <c r="D12" s="28"/>
      <c r="E12" s="29"/>
      <c r="F12" s="30"/>
      <c r="G12" s="17"/>
      <c r="H12" s="27"/>
    </row>
  </sheetData>
  <conditionalFormatting sqref="F10:F12">
    <cfRule type="cellIs" dxfId="0" priority="1" operator="greaterThan">
      <formula>0</formula>
    </cfRule>
  </conditionalFormatting>
  <conditionalFormatting sqref="F10:F12">
    <cfRule type="cellIs" dxfId="1" priority="2" operator="lessThan">
      <formula>0</formula>
    </cfRule>
  </conditionalFormatting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1C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3" width="11.13"/>
    <col customWidth="1" min="4" max="4" width="7.25"/>
    <col customWidth="1" min="5" max="6" width="11.88"/>
    <col customWidth="1" min="7" max="7" width="4.5"/>
    <col customWidth="1" min="8" max="8" width="56.88"/>
  </cols>
  <sheetData>
    <row r="1">
      <c r="A1" s="131"/>
      <c r="B1" s="132"/>
      <c r="C1" s="132"/>
      <c r="D1" s="132"/>
      <c r="E1" s="132"/>
      <c r="F1" s="132"/>
      <c r="G1" s="131"/>
      <c r="H1" s="131"/>
      <c r="I1" s="133"/>
    </row>
    <row r="2">
      <c r="A2" s="134" t="s">
        <v>80</v>
      </c>
      <c r="B2" s="133"/>
      <c r="C2" s="133"/>
      <c r="D2" s="133"/>
      <c r="E2" s="133"/>
      <c r="F2" s="133"/>
      <c r="G2" s="133"/>
      <c r="H2" s="133"/>
      <c r="I2" s="133"/>
    </row>
    <row r="3">
      <c r="A3" s="134" t="s">
        <v>59</v>
      </c>
      <c r="B3" s="133"/>
      <c r="C3" s="133"/>
      <c r="D3" s="133"/>
      <c r="E3" s="133"/>
      <c r="F3" s="133"/>
      <c r="G3" s="133"/>
      <c r="H3" s="133"/>
      <c r="I3" s="133"/>
    </row>
    <row r="4">
      <c r="A4" s="135" t="s">
        <v>60</v>
      </c>
      <c r="B4" s="136"/>
      <c r="C4" s="136"/>
      <c r="D4" s="136"/>
      <c r="E4" s="136"/>
      <c r="F4" s="136">
        <f>COUNTA(G6:G36)</f>
        <v>11</v>
      </c>
      <c r="G4" s="134"/>
      <c r="H4" s="134"/>
      <c r="I4" s="133"/>
    </row>
    <row r="5" ht="30.0" customHeight="1">
      <c r="A5" s="137" t="s">
        <v>61</v>
      </c>
      <c r="B5" s="138" t="s">
        <v>62</v>
      </c>
      <c r="C5" s="138" t="s">
        <v>63</v>
      </c>
      <c r="D5" s="138" t="s">
        <v>64</v>
      </c>
      <c r="E5" s="138" t="s">
        <v>65</v>
      </c>
      <c r="F5" s="138" t="s">
        <v>66</v>
      </c>
      <c r="G5" s="139" t="s">
        <v>12</v>
      </c>
      <c r="H5" s="139" t="s">
        <v>67</v>
      </c>
      <c r="I5" s="133"/>
    </row>
    <row r="6">
      <c r="A6" s="140">
        <v>45017.0</v>
      </c>
      <c r="B6" s="141"/>
      <c r="C6" s="141"/>
      <c r="D6" s="141"/>
      <c r="E6" s="141"/>
      <c r="F6" s="141"/>
      <c r="G6" s="142"/>
      <c r="H6" s="143"/>
      <c r="I6" s="133"/>
    </row>
    <row r="7">
      <c r="A7" s="140">
        <v>45018.0</v>
      </c>
      <c r="B7" s="144"/>
      <c r="C7" s="144"/>
      <c r="D7" s="144"/>
      <c r="E7" s="144"/>
      <c r="F7" s="144"/>
      <c r="G7" s="142"/>
      <c r="H7" s="143"/>
      <c r="I7" s="133"/>
    </row>
    <row r="8">
      <c r="A8" s="140">
        <v>45019.0</v>
      </c>
      <c r="B8" s="144"/>
      <c r="C8" s="144"/>
      <c r="D8" s="144">
        <v>8.0</v>
      </c>
      <c r="E8" s="144"/>
      <c r="F8" s="144"/>
      <c r="G8" s="142">
        <f t="shared" ref="G8:G10" si="1">Sum(B8:F8)</f>
        <v>8</v>
      </c>
      <c r="H8" s="143" t="s">
        <v>81</v>
      </c>
      <c r="I8" s="133"/>
    </row>
    <row r="9">
      <c r="A9" s="140">
        <v>45020.0</v>
      </c>
      <c r="B9" s="144"/>
      <c r="C9" s="144"/>
      <c r="D9" s="144">
        <v>8.0</v>
      </c>
      <c r="E9" s="144"/>
      <c r="F9" s="144"/>
      <c r="G9" s="142">
        <f t="shared" si="1"/>
        <v>8</v>
      </c>
      <c r="H9" s="143" t="s">
        <v>81</v>
      </c>
      <c r="I9" s="133"/>
    </row>
    <row r="10">
      <c r="A10" s="140">
        <v>45021.0</v>
      </c>
      <c r="B10" s="145"/>
      <c r="C10" s="145"/>
      <c r="D10" s="145">
        <v>8.0</v>
      </c>
      <c r="E10" s="145"/>
      <c r="F10" s="145"/>
      <c r="G10" s="142">
        <f t="shared" si="1"/>
        <v>8</v>
      </c>
      <c r="H10" s="143" t="s">
        <v>81</v>
      </c>
      <c r="I10" s="133"/>
    </row>
    <row r="11">
      <c r="A11" s="140">
        <v>45022.0</v>
      </c>
      <c r="B11" s="145"/>
      <c r="C11" s="145"/>
      <c r="D11" s="145"/>
      <c r="E11" s="145"/>
      <c r="F11" s="145"/>
      <c r="G11" s="142"/>
      <c r="H11" s="146"/>
      <c r="I11" s="133"/>
    </row>
    <row r="12">
      <c r="A12" s="140">
        <v>45023.0</v>
      </c>
      <c r="B12" s="147"/>
      <c r="C12" s="147"/>
      <c r="D12" s="147"/>
      <c r="E12" s="147"/>
      <c r="F12" s="147"/>
      <c r="G12" s="142"/>
      <c r="I12" s="133"/>
    </row>
    <row r="13">
      <c r="A13" s="140">
        <v>45024.0</v>
      </c>
      <c r="B13" s="147"/>
      <c r="C13" s="147"/>
      <c r="D13" s="147"/>
      <c r="E13" s="147"/>
      <c r="F13" s="147"/>
      <c r="G13" s="142"/>
      <c r="H13" s="146"/>
      <c r="I13" s="133"/>
    </row>
    <row r="14">
      <c r="A14" s="140">
        <v>45025.0</v>
      </c>
      <c r="B14" s="147"/>
      <c r="C14" s="147"/>
      <c r="D14" s="147"/>
      <c r="E14" s="147"/>
      <c r="F14" s="147"/>
      <c r="G14" s="142"/>
      <c r="H14" s="150"/>
      <c r="I14" s="133"/>
    </row>
    <row r="15">
      <c r="A15" s="140">
        <v>45026.0</v>
      </c>
      <c r="B15" s="144"/>
      <c r="C15" s="144"/>
      <c r="D15" s="141"/>
      <c r="E15" s="144"/>
      <c r="F15" s="144"/>
      <c r="G15" s="142"/>
      <c r="H15" s="146"/>
      <c r="I15" s="133"/>
    </row>
    <row r="16">
      <c r="A16" s="140">
        <v>45027.0</v>
      </c>
      <c r="B16" s="145">
        <v>8.0</v>
      </c>
      <c r="C16" s="145"/>
      <c r="D16" s="145"/>
      <c r="E16" s="145"/>
      <c r="F16" s="145"/>
      <c r="G16" s="142">
        <f t="shared" ref="G16:G18" si="2">Sum(B16:F16)</f>
        <v>8</v>
      </c>
      <c r="H16" s="146" t="s">
        <v>82</v>
      </c>
      <c r="I16" s="133"/>
    </row>
    <row r="17">
      <c r="A17" s="140">
        <v>45028.0</v>
      </c>
      <c r="B17" s="141">
        <v>0.0</v>
      </c>
      <c r="C17" s="141"/>
      <c r="D17" s="141">
        <v>0.0</v>
      </c>
      <c r="E17" s="141"/>
      <c r="F17" s="141">
        <v>8.0</v>
      </c>
      <c r="G17" s="142">
        <f t="shared" si="2"/>
        <v>8</v>
      </c>
      <c r="H17" s="146" t="s">
        <v>83</v>
      </c>
      <c r="I17" s="133"/>
    </row>
    <row r="18">
      <c r="A18" s="140">
        <v>45029.0</v>
      </c>
      <c r="B18" s="144"/>
      <c r="C18" s="144"/>
      <c r="D18" s="141"/>
      <c r="E18" s="144"/>
      <c r="F18" s="144">
        <v>8.0</v>
      </c>
      <c r="G18" s="142">
        <f t="shared" si="2"/>
        <v>8</v>
      </c>
      <c r="H18" s="146" t="s">
        <v>83</v>
      </c>
      <c r="I18" s="133"/>
    </row>
    <row r="19">
      <c r="A19" s="140">
        <v>45030.0</v>
      </c>
      <c r="B19" s="145"/>
      <c r="C19" s="145"/>
      <c r="D19" s="145"/>
      <c r="E19" s="145"/>
      <c r="F19" s="145"/>
      <c r="G19" s="142"/>
      <c r="H19" s="151"/>
      <c r="I19" s="133"/>
    </row>
    <row r="20">
      <c r="A20" s="140">
        <v>45031.0</v>
      </c>
      <c r="B20" s="145"/>
      <c r="C20" s="145"/>
      <c r="D20" s="145"/>
      <c r="E20" s="145"/>
      <c r="F20" s="145"/>
      <c r="G20" s="142"/>
      <c r="H20" s="151"/>
      <c r="I20" s="133"/>
    </row>
    <row r="21">
      <c r="A21" s="140">
        <v>45032.0</v>
      </c>
      <c r="B21" s="141"/>
      <c r="C21" s="141"/>
      <c r="D21" s="141"/>
      <c r="E21" s="141"/>
      <c r="F21" s="141"/>
      <c r="G21" s="142"/>
      <c r="H21" s="151"/>
      <c r="I21" s="133"/>
    </row>
    <row r="22">
      <c r="A22" s="140">
        <v>45033.0</v>
      </c>
      <c r="B22" s="133"/>
      <c r="C22" s="144"/>
      <c r="D22" s="144"/>
      <c r="E22" s="144"/>
      <c r="F22" s="144"/>
      <c r="G22" s="142"/>
      <c r="H22" s="151"/>
      <c r="I22" s="133"/>
    </row>
    <row r="23">
      <c r="A23" s="140">
        <v>45034.0</v>
      </c>
      <c r="B23" s="145"/>
      <c r="C23" s="145">
        <v>4.0</v>
      </c>
      <c r="D23" s="145">
        <v>4.0</v>
      </c>
      <c r="E23" s="145"/>
      <c r="F23" s="145"/>
      <c r="G23" s="142">
        <f t="shared" ref="G23:G24" si="3">Sum(B23:F23)</f>
        <v>8</v>
      </c>
      <c r="H23" s="146" t="s">
        <v>84</v>
      </c>
      <c r="I23" s="133"/>
    </row>
    <row r="24">
      <c r="A24" s="140">
        <v>45035.0</v>
      </c>
      <c r="B24" s="141">
        <v>0.0</v>
      </c>
      <c r="C24" s="141">
        <v>4.0</v>
      </c>
      <c r="D24" s="141">
        <v>4.0</v>
      </c>
      <c r="E24" s="141"/>
      <c r="F24" s="141">
        <v>0.0</v>
      </c>
      <c r="G24" s="142">
        <f t="shared" si="3"/>
        <v>8</v>
      </c>
      <c r="H24" s="146" t="s">
        <v>85</v>
      </c>
      <c r="I24" s="133"/>
    </row>
    <row r="25">
      <c r="A25" s="140">
        <v>45036.0</v>
      </c>
      <c r="B25" s="145"/>
      <c r="C25" s="145"/>
      <c r="D25" s="145"/>
      <c r="E25" s="145"/>
      <c r="F25" s="145"/>
      <c r="G25" s="142"/>
      <c r="H25" s="146"/>
      <c r="I25" s="133"/>
    </row>
    <row r="26">
      <c r="A26" s="140">
        <v>45037.0</v>
      </c>
      <c r="B26" s="141"/>
      <c r="C26" s="141"/>
      <c r="D26" s="145"/>
      <c r="E26" s="145"/>
      <c r="F26" s="145"/>
      <c r="G26" s="142"/>
      <c r="H26" s="151"/>
      <c r="I26" s="133"/>
    </row>
    <row r="27">
      <c r="A27" s="140">
        <v>45038.0</v>
      </c>
      <c r="B27" s="141"/>
      <c r="C27" s="141"/>
      <c r="D27" s="145"/>
      <c r="E27" s="145"/>
      <c r="F27" s="145"/>
      <c r="G27" s="142"/>
      <c r="H27" s="151"/>
      <c r="I27" s="133"/>
    </row>
    <row r="28">
      <c r="A28" s="140">
        <v>45039.0</v>
      </c>
      <c r="B28" s="141"/>
      <c r="C28" s="141"/>
      <c r="D28" s="141"/>
      <c r="E28" s="141"/>
      <c r="F28" s="141"/>
      <c r="G28" s="142"/>
      <c r="H28" s="151"/>
      <c r="I28" s="133"/>
    </row>
    <row r="29">
      <c r="A29" s="140">
        <v>45040.0</v>
      </c>
      <c r="B29" s="144"/>
      <c r="C29" s="144"/>
      <c r="D29" s="144"/>
      <c r="E29" s="144"/>
      <c r="F29" s="144"/>
      <c r="G29" s="142"/>
      <c r="H29" s="146"/>
      <c r="I29" s="133"/>
    </row>
    <row r="30">
      <c r="A30" s="140">
        <v>45041.0</v>
      </c>
      <c r="B30" s="133"/>
      <c r="D30" s="144">
        <v>8.0</v>
      </c>
      <c r="E30" s="144"/>
      <c r="F30" s="144"/>
      <c r="G30" s="142">
        <f t="shared" ref="G30:G32" si="4">Sum(B30:F30)</f>
        <v>8</v>
      </c>
      <c r="H30" s="146" t="s">
        <v>86</v>
      </c>
      <c r="I30" s="133"/>
    </row>
    <row r="31">
      <c r="A31" s="140">
        <v>45042.0</v>
      </c>
      <c r="B31" s="144"/>
      <c r="D31" s="144">
        <v>8.0</v>
      </c>
      <c r="E31" s="152"/>
      <c r="F31" s="152"/>
      <c r="G31" s="142">
        <f t="shared" si="4"/>
        <v>8</v>
      </c>
      <c r="H31" s="146" t="s">
        <v>86</v>
      </c>
      <c r="I31" s="133"/>
    </row>
    <row r="32">
      <c r="A32" s="140">
        <v>45043.0</v>
      </c>
      <c r="B32" s="145"/>
      <c r="D32" s="145">
        <v>8.0</v>
      </c>
      <c r="E32" s="152"/>
      <c r="F32" s="152"/>
      <c r="G32" s="142">
        <f t="shared" si="4"/>
        <v>8</v>
      </c>
      <c r="H32" s="146" t="s">
        <v>87</v>
      </c>
      <c r="I32" s="133"/>
    </row>
    <row r="33">
      <c r="A33" s="140">
        <v>45044.0</v>
      </c>
      <c r="B33" s="141"/>
      <c r="C33" s="143"/>
      <c r="D33" s="144"/>
      <c r="E33" s="152"/>
      <c r="F33" s="143"/>
      <c r="G33" s="142"/>
      <c r="H33" s="146"/>
      <c r="I33" s="133"/>
    </row>
    <row r="34">
      <c r="A34" s="140">
        <v>45045.0</v>
      </c>
      <c r="B34" s="144"/>
      <c r="C34" s="133"/>
      <c r="D34" s="144"/>
      <c r="E34" s="144"/>
      <c r="F34" s="144"/>
      <c r="G34" s="142"/>
      <c r="H34" s="146"/>
      <c r="I34" s="133"/>
    </row>
    <row r="35">
      <c r="A35" s="140">
        <v>45046.0</v>
      </c>
      <c r="B35" s="144"/>
      <c r="C35" s="144"/>
      <c r="D35" s="144"/>
      <c r="E35" s="144"/>
      <c r="F35" s="144"/>
      <c r="G35" s="142"/>
      <c r="H35" s="146"/>
      <c r="I35" s="133"/>
    </row>
    <row r="36">
      <c r="A36" s="140"/>
      <c r="B36" s="144"/>
      <c r="C36" s="144"/>
      <c r="D36" s="144"/>
      <c r="E36" s="144"/>
      <c r="F36" s="144"/>
      <c r="G36" s="142"/>
      <c r="H36" s="146"/>
      <c r="I36" s="133"/>
    </row>
    <row r="37">
      <c r="A37" s="154" t="s">
        <v>79</v>
      </c>
      <c r="B37" s="155">
        <f t="shared" ref="B37:E37" si="5">Sum(B6:B36)</f>
        <v>8</v>
      </c>
      <c r="C37" s="155">
        <f t="shared" si="5"/>
        <v>8</v>
      </c>
      <c r="D37" s="155">
        <f t="shared" si="5"/>
        <v>56</v>
      </c>
      <c r="E37" s="155">
        <f t="shared" si="5"/>
        <v>0</v>
      </c>
      <c r="F37" s="155">
        <f>sum(F6:F36)</f>
        <v>16</v>
      </c>
      <c r="G37" s="152">
        <f>SUM(B37:F37)</f>
        <v>88</v>
      </c>
      <c r="H37" s="152"/>
      <c r="I37" s="133"/>
    </row>
  </sheetData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9.63"/>
    <col customWidth="1" min="2" max="2" width="2.88"/>
    <col customWidth="1" min="3" max="3" width="28.63"/>
    <col customWidth="1" min="4" max="10" width="8.5"/>
    <col customWidth="1" min="11" max="11" width="11.5"/>
    <col customWidth="1" min="12" max="12" width="12.63"/>
  </cols>
  <sheetData>
    <row r="1" ht="30.0" customHeight="1">
      <c r="A1" s="156" t="s">
        <v>88</v>
      </c>
      <c r="B1" s="156"/>
      <c r="C1" s="156"/>
      <c r="D1" s="157"/>
      <c r="E1" s="158"/>
      <c r="F1" s="158"/>
      <c r="G1" s="158"/>
      <c r="H1" s="158"/>
      <c r="I1" s="159"/>
      <c r="J1" s="159"/>
      <c r="K1" s="160"/>
      <c r="L1" s="158"/>
    </row>
    <row r="2" ht="15.0" customHeight="1">
      <c r="A2" s="161"/>
      <c r="B2" s="161"/>
      <c r="C2" s="161"/>
      <c r="D2" s="161"/>
      <c r="E2" s="161"/>
      <c r="F2" s="161"/>
      <c r="G2" s="161"/>
      <c r="H2" s="161"/>
      <c r="I2" s="158"/>
      <c r="J2" s="162" t="s">
        <v>89</v>
      </c>
      <c r="L2" s="158"/>
    </row>
    <row r="3" ht="15.0" customHeight="1">
      <c r="A3" s="163" t="s">
        <v>90</v>
      </c>
      <c r="C3" s="164" t="s">
        <v>91</v>
      </c>
      <c r="D3" s="158"/>
      <c r="E3" s="158"/>
      <c r="F3" s="158"/>
      <c r="G3" s="158"/>
      <c r="H3" s="158"/>
      <c r="I3" s="158"/>
      <c r="J3" s="165" t="s">
        <v>92</v>
      </c>
      <c r="K3" s="166">
        <v>45084.0</v>
      </c>
      <c r="L3" s="158"/>
    </row>
    <row r="4" ht="15.0" customHeight="1">
      <c r="A4" s="167" t="s">
        <v>93</v>
      </c>
      <c r="C4" s="168" t="s">
        <v>94</v>
      </c>
      <c r="D4" s="158"/>
      <c r="E4" s="158"/>
      <c r="F4" s="158"/>
      <c r="G4" s="158"/>
      <c r="H4" s="158"/>
      <c r="I4" s="158"/>
      <c r="J4" s="165" t="s">
        <v>95</v>
      </c>
      <c r="K4" s="166">
        <v>45086.0</v>
      </c>
      <c r="L4" s="158"/>
    </row>
    <row r="5" ht="15.0" customHeight="1">
      <c r="A5" s="161"/>
      <c r="B5" s="158"/>
      <c r="C5" s="169"/>
      <c r="D5" s="158"/>
      <c r="E5" s="158"/>
      <c r="F5" s="158"/>
      <c r="G5" s="158"/>
      <c r="H5" s="158"/>
      <c r="I5" s="158"/>
      <c r="J5" s="158"/>
      <c r="K5" s="158"/>
      <c r="L5" s="158"/>
    </row>
    <row r="6" ht="15.0" customHeight="1">
      <c r="A6" s="163" t="s">
        <v>96</v>
      </c>
      <c r="C6" s="164" t="s">
        <v>97</v>
      </c>
      <c r="D6" s="158"/>
      <c r="E6" s="163"/>
      <c r="G6" s="161"/>
      <c r="K6" s="158"/>
      <c r="L6" s="158"/>
    </row>
    <row r="7" ht="15.0" customHeight="1">
      <c r="A7" s="158"/>
      <c r="B7" s="158"/>
      <c r="C7" s="170"/>
      <c r="D7" s="158"/>
      <c r="E7" s="158"/>
      <c r="F7" s="158"/>
      <c r="G7" s="158"/>
      <c r="H7" s="158"/>
      <c r="I7" s="158"/>
      <c r="J7" s="158"/>
      <c r="K7" s="171" t="s">
        <v>98</v>
      </c>
      <c r="L7" s="158"/>
    </row>
    <row r="8" ht="30.0" customHeight="1">
      <c r="A8" s="172" t="s">
        <v>99</v>
      </c>
      <c r="B8" s="172" t="s">
        <v>100</v>
      </c>
      <c r="D8" s="172" t="s">
        <v>101</v>
      </c>
      <c r="E8" s="172" t="s">
        <v>102</v>
      </c>
      <c r="F8" s="172" t="s">
        <v>103</v>
      </c>
      <c r="G8" s="173" t="s">
        <v>104</v>
      </c>
      <c r="H8" s="172" t="s">
        <v>105</v>
      </c>
      <c r="I8" s="173" t="s">
        <v>106</v>
      </c>
      <c r="J8" s="174" t="s">
        <v>8</v>
      </c>
      <c r="K8" s="174" t="s">
        <v>107</v>
      </c>
      <c r="L8" s="175"/>
    </row>
    <row r="9" ht="15.0" customHeight="1">
      <c r="A9" s="176"/>
      <c r="B9" s="177" t="s">
        <v>108</v>
      </c>
      <c r="C9" s="178"/>
      <c r="D9" s="179"/>
      <c r="E9" s="179">
        <v>202.0</v>
      </c>
      <c r="F9" s="180"/>
      <c r="G9" s="180"/>
      <c r="H9" s="180"/>
      <c r="I9" s="180"/>
      <c r="J9" s="180"/>
      <c r="K9" s="181">
        <f t="shared" ref="K9:K10" si="1">SUM(E9:J9)</f>
        <v>202</v>
      </c>
      <c r="L9" s="158"/>
    </row>
    <row r="10" ht="15.0" customHeight="1">
      <c r="A10" s="176"/>
      <c r="B10" s="177" t="s">
        <v>109</v>
      </c>
      <c r="C10" s="178"/>
      <c r="D10" s="182"/>
      <c r="E10" s="179">
        <v>325.79</v>
      </c>
      <c r="F10" s="180"/>
      <c r="G10" s="180"/>
      <c r="H10" s="180"/>
      <c r="I10" s="180"/>
      <c r="J10" s="180"/>
      <c r="K10" s="181">
        <f t="shared" si="1"/>
        <v>325.79</v>
      </c>
      <c r="L10" s="158"/>
    </row>
    <row r="11" ht="15.0" customHeight="1">
      <c r="A11" s="176"/>
      <c r="B11" s="177" t="s">
        <v>110</v>
      </c>
      <c r="C11" s="178"/>
      <c r="D11" s="179">
        <v>848.6</v>
      </c>
      <c r="E11" s="180"/>
      <c r="F11" s="180"/>
      <c r="G11" s="180"/>
      <c r="H11" s="180"/>
      <c r="I11" s="180"/>
      <c r="J11" s="180"/>
      <c r="K11" s="181">
        <f t="shared" ref="K11:K17" si="2">SUM(D11:J11)</f>
        <v>848.6</v>
      </c>
      <c r="L11" s="158"/>
    </row>
    <row r="12" ht="15.0" customHeight="1">
      <c r="A12" s="183"/>
      <c r="B12" s="177" t="s">
        <v>111</v>
      </c>
      <c r="C12" s="178"/>
      <c r="D12" s="180">
        <f>SUm(D23:D25)</f>
        <v>51.18</v>
      </c>
      <c r="E12" s="180"/>
      <c r="F12" s="180"/>
      <c r="G12" s="180"/>
      <c r="H12" s="180"/>
      <c r="I12" s="180"/>
      <c r="J12" s="180"/>
      <c r="K12" s="181">
        <f t="shared" si="2"/>
        <v>51.18</v>
      </c>
      <c r="L12" s="158"/>
    </row>
    <row r="13" ht="15.0" customHeight="1">
      <c r="A13" s="183"/>
      <c r="B13" s="184"/>
      <c r="C13" s="178"/>
      <c r="D13" s="180"/>
      <c r="E13" s="180"/>
      <c r="F13" s="180"/>
      <c r="G13" s="180"/>
      <c r="H13" s="180"/>
      <c r="I13" s="180"/>
      <c r="J13" s="180"/>
      <c r="K13" s="181">
        <f t="shared" si="2"/>
        <v>0</v>
      </c>
      <c r="L13" s="158"/>
    </row>
    <row r="14" ht="15.0" customHeight="1">
      <c r="A14" s="183"/>
      <c r="B14" s="184"/>
      <c r="C14" s="178"/>
      <c r="D14" s="180"/>
      <c r="E14" s="180"/>
      <c r="F14" s="180"/>
      <c r="G14" s="180"/>
      <c r="H14" s="180"/>
      <c r="I14" s="180"/>
      <c r="J14" s="180"/>
      <c r="K14" s="181">
        <f t="shared" si="2"/>
        <v>0</v>
      </c>
      <c r="L14" s="158"/>
    </row>
    <row r="15" ht="15.0" customHeight="1">
      <c r="A15" s="183"/>
      <c r="B15" s="184"/>
      <c r="C15" s="178"/>
      <c r="D15" s="180"/>
      <c r="E15" s="180"/>
      <c r="F15" s="180"/>
      <c r="G15" s="180"/>
      <c r="H15" s="180"/>
      <c r="I15" s="180"/>
      <c r="J15" s="180"/>
      <c r="K15" s="181">
        <f t="shared" si="2"/>
        <v>0</v>
      </c>
      <c r="L15" s="158"/>
    </row>
    <row r="16" ht="15.0" customHeight="1">
      <c r="A16" s="183"/>
      <c r="B16" s="184"/>
      <c r="C16" s="178"/>
      <c r="D16" s="180"/>
      <c r="E16" s="180"/>
      <c r="F16" s="180"/>
      <c r="G16" s="180"/>
      <c r="H16" s="180"/>
      <c r="I16" s="180"/>
      <c r="J16" s="180"/>
      <c r="K16" s="181">
        <f t="shared" si="2"/>
        <v>0</v>
      </c>
      <c r="L16" s="158"/>
    </row>
    <row r="17" ht="15.0" customHeight="1">
      <c r="A17" s="183"/>
      <c r="B17" s="184"/>
      <c r="C17" s="178"/>
      <c r="D17" s="180"/>
      <c r="E17" s="180"/>
      <c r="F17" s="180"/>
      <c r="G17" s="180"/>
      <c r="H17" s="180"/>
      <c r="I17" s="180"/>
      <c r="J17" s="180"/>
      <c r="K17" s="181">
        <f t="shared" si="2"/>
        <v>0</v>
      </c>
      <c r="L17" s="158"/>
    </row>
    <row r="18" ht="15.0" customHeight="1">
      <c r="A18" s="161"/>
      <c r="B18" s="161"/>
      <c r="C18" s="161"/>
      <c r="D18" s="181">
        <f t="shared" ref="D18:J18" si="3">SUM(D9:D17)</f>
        <v>899.78</v>
      </c>
      <c r="E18" s="181">
        <f t="shared" si="3"/>
        <v>527.79</v>
      </c>
      <c r="F18" s="181">
        <f t="shared" si="3"/>
        <v>0</v>
      </c>
      <c r="G18" s="181">
        <f t="shared" si="3"/>
        <v>0</v>
      </c>
      <c r="H18" s="181">
        <f t="shared" si="3"/>
        <v>0</v>
      </c>
      <c r="I18" s="181">
        <f t="shared" si="3"/>
        <v>0</v>
      </c>
      <c r="J18" s="181">
        <f t="shared" si="3"/>
        <v>0</v>
      </c>
      <c r="K18" s="185"/>
      <c r="L18" s="158"/>
    </row>
    <row r="19" ht="15.0" customHeight="1">
      <c r="A19" s="186" t="s">
        <v>112</v>
      </c>
      <c r="E19" s="161"/>
      <c r="F19" s="161"/>
      <c r="G19" s="161"/>
      <c r="I19" s="163"/>
      <c r="J19" s="163" t="s">
        <v>113</v>
      </c>
      <c r="K19" s="181">
        <f>SUM(K9:K17)</f>
        <v>1427.57</v>
      </c>
      <c r="L19" s="158"/>
    </row>
    <row r="20" ht="15.0" customHeight="1">
      <c r="E20" s="161"/>
      <c r="F20" s="161"/>
      <c r="G20" s="161"/>
      <c r="I20" s="163"/>
      <c r="J20" s="163" t="s">
        <v>114</v>
      </c>
      <c r="K20" s="187"/>
      <c r="L20" s="158"/>
    </row>
    <row r="21" ht="15.0" customHeight="1">
      <c r="A21" s="188" t="s">
        <v>115</v>
      </c>
      <c r="D21" s="189"/>
      <c r="E21" s="158"/>
      <c r="F21" s="158"/>
      <c r="G21" s="158"/>
      <c r="I21" s="163"/>
      <c r="J21" s="163" t="s">
        <v>116</v>
      </c>
      <c r="K21" s="190">
        <f>K19-K20</f>
        <v>1427.57</v>
      </c>
      <c r="L21" s="158"/>
    </row>
    <row r="22" ht="15.0" customHeight="1">
      <c r="A22" s="191" t="s">
        <v>99</v>
      </c>
      <c r="B22" s="191" t="s">
        <v>100</v>
      </c>
      <c r="D22" s="191" t="s">
        <v>117</v>
      </c>
      <c r="E22" s="158"/>
      <c r="F22" s="158"/>
      <c r="G22" s="158"/>
      <c r="H22" s="192"/>
      <c r="L22" s="158"/>
    </row>
    <row r="23" ht="15.0" customHeight="1">
      <c r="A23" s="176"/>
      <c r="B23" s="177" t="s">
        <v>118</v>
      </c>
      <c r="C23" s="178"/>
      <c r="D23" s="179">
        <v>26.18</v>
      </c>
      <c r="E23" s="158"/>
      <c r="F23" s="158"/>
      <c r="G23" s="158"/>
      <c r="H23" s="158"/>
      <c r="I23" s="158"/>
      <c r="J23" s="158"/>
      <c r="K23" s="158"/>
      <c r="L23" s="158"/>
    </row>
    <row r="24" ht="15.0" customHeight="1">
      <c r="A24" s="176"/>
      <c r="B24" s="177" t="s">
        <v>119</v>
      </c>
      <c r="C24" s="178"/>
      <c r="D24" s="179">
        <v>15.0</v>
      </c>
      <c r="E24" s="158"/>
      <c r="F24" s="158"/>
      <c r="G24" s="158"/>
      <c r="H24" s="161"/>
      <c r="K24" s="158"/>
      <c r="L24" s="158"/>
    </row>
    <row r="25" ht="15.0" customHeight="1">
      <c r="A25" s="176"/>
      <c r="B25" s="177" t="s">
        <v>120</v>
      </c>
      <c r="C25" s="178"/>
      <c r="D25" s="179">
        <v>10.0</v>
      </c>
      <c r="E25" s="158"/>
      <c r="F25" s="158"/>
      <c r="G25" s="158"/>
      <c r="H25" s="193"/>
      <c r="K25" s="194"/>
      <c r="L25" s="158"/>
    </row>
    <row r="26" ht="15.0" customHeight="1">
      <c r="A26" s="176"/>
      <c r="B26" s="184"/>
      <c r="C26" s="178"/>
      <c r="D26" s="195"/>
      <c r="E26" s="158"/>
      <c r="F26" s="158"/>
      <c r="G26" s="158"/>
      <c r="H26" s="158"/>
      <c r="I26" s="158"/>
      <c r="J26" s="158"/>
      <c r="K26" s="158"/>
      <c r="L26" s="158"/>
    </row>
    <row r="27" ht="15.0" customHeight="1">
      <c r="A27" s="176"/>
      <c r="B27" s="184"/>
      <c r="C27" s="178"/>
      <c r="D27" s="195"/>
      <c r="E27" s="158"/>
      <c r="F27" s="158"/>
      <c r="G27" s="158"/>
      <c r="H27" s="196"/>
      <c r="J27" s="197"/>
      <c r="K27" s="197"/>
      <c r="L27" s="158"/>
    </row>
    <row r="28" ht="15.0" customHeight="1">
      <c r="A28" s="176"/>
      <c r="B28" s="184"/>
      <c r="C28" s="178"/>
      <c r="D28" s="195"/>
      <c r="E28" s="158"/>
      <c r="F28" s="158"/>
      <c r="G28" s="158"/>
      <c r="H28" s="158"/>
      <c r="I28" s="158"/>
      <c r="J28" s="158"/>
      <c r="K28" s="158"/>
      <c r="L28" s="158"/>
    </row>
    <row r="29" ht="15.0" customHeight="1">
      <c r="A29" s="176"/>
      <c r="B29" s="184"/>
      <c r="C29" s="178"/>
      <c r="D29" s="195"/>
      <c r="E29" s="158"/>
      <c r="F29" s="158"/>
      <c r="G29" s="158"/>
      <c r="H29" s="158"/>
      <c r="I29" s="158"/>
      <c r="J29" s="158"/>
      <c r="K29" s="158"/>
      <c r="L29" s="158"/>
    </row>
    <row r="30" ht="15.0" customHeight="1">
      <c r="A30" s="158"/>
      <c r="B30" s="158"/>
      <c r="C30" s="158"/>
      <c r="D30" s="158"/>
      <c r="E30" s="158"/>
      <c r="F30" s="158"/>
      <c r="G30" s="158"/>
      <c r="H30" s="198"/>
      <c r="L30" s="158"/>
    </row>
  </sheetData>
  <mergeCells count="31">
    <mergeCell ref="J2:K2"/>
    <mergeCell ref="A3:B3"/>
    <mergeCell ref="A4:B4"/>
    <mergeCell ref="A6:B6"/>
    <mergeCell ref="E6:F6"/>
    <mergeCell ref="G6:J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D19"/>
    <mergeCell ref="A21:C21"/>
    <mergeCell ref="B22:C22"/>
    <mergeCell ref="H22:K22"/>
    <mergeCell ref="B23:C23"/>
    <mergeCell ref="B28:C28"/>
    <mergeCell ref="B29:C29"/>
    <mergeCell ref="H30:K30"/>
    <mergeCell ref="B24:C24"/>
    <mergeCell ref="H24:J24"/>
    <mergeCell ref="B25:C25"/>
    <mergeCell ref="H25:J25"/>
    <mergeCell ref="B26:C26"/>
    <mergeCell ref="B27:C27"/>
    <mergeCell ref="H27:I27"/>
  </mergeCells>
  <conditionalFormatting sqref="A8">
    <cfRule type="containsText" dxfId="9" priority="1" operator="containsText" text="Vertex42.com">
      <formula>NOT(ISERROR(SEARCH(("Vertex42.com"),(A8))))</formula>
    </cfRule>
  </conditionalFormatting>
  <printOptions horizontalCentered="1"/>
  <pageMargins bottom="0.5" footer="0.0" header="0.0" left="0.25" right="0.25" top="0.5"/>
  <pageSetup fitToHeight="0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9.63"/>
    <col customWidth="1" min="2" max="2" width="2.88"/>
    <col customWidth="1" min="3" max="3" width="28.63"/>
    <col customWidth="1" min="4" max="10" width="8.5"/>
    <col customWidth="1" min="11" max="11" width="11.5"/>
    <col customWidth="1" min="12" max="12" width="12.63"/>
  </cols>
  <sheetData>
    <row r="1" ht="30.0" customHeight="1">
      <c r="A1" s="156" t="s">
        <v>88</v>
      </c>
      <c r="B1" s="156"/>
      <c r="C1" s="156"/>
      <c r="D1" s="157"/>
      <c r="E1" s="158"/>
      <c r="F1" s="158"/>
      <c r="G1" s="158"/>
      <c r="H1" s="158"/>
      <c r="I1" s="159"/>
      <c r="J1" s="159"/>
      <c r="K1" s="160"/>
      <c r="L1" s="158"/>
    </row>
    <row r="2" ht="15.0" customHeight="1">
      <c r="A2" s="161"/>
      <c r="B2" s="161"/>
      <c r="C2" s="161"/>
      <c r="D2" s="161"/>
      <c r="E2" s="161"/>
      <c r="F2" s="161"/>
      <c r="G2" s="161"/>
      <c r="H2" s="161"/>
      <c r="I2" s="158"/>
      <c r="J2" s="162" t="s">
        <v>89</v>
      </c>
      <c r="L2" s="158"/>
    </row>
    <row r="3" ht="15.0" customHeight="1">
      <c r="A3" s="163" t="s">
        <v>90</v>
      </c>
      <c r="C3" s="164" t="s">
        <v>121</v>
      </c>
      <c r="D3" s="158"/>
      <c r="E3" s="158"/>
      <c r="F3" s="158"/>
      <c r="G3" s="158"/>
      <c r="H3" s="158"/>
      <c r="I3" s="158"/>
      <c r="J3" s="165" t="s">
        <v>92</v>
      </c>
      <c r="K3" s="199">
        <v>45095.0</v>
      </c>
      <c r="L3" s="158"/>
    </row>
    <row r="4" ht="15.0" customHeight="1">
      <c r="A4" s="167" t="s">
        <v>93</v>
      </c>
      <c r="C4" s="168" t="s">
        <v>122</v>
      </c>
      <c r="D4" s="158"/>
      <c r="E4" s="158"/>
      <c r="F4" s="158"/>
      <c r="G4" s="158"/>
      <c r="H4" s="158"/>
      <c r="I4" s="158"/>
      <c r="J4" s="165" t="s">
        <v>95</v>
      </c>
      <c r="K4" s="199">
        <v>45100.0</v>
      </c>
      <c r="L4" s="158"/>
    </row>
    <row r="5" ht="15.0" customHeight="1">
      <c r="A5" s="161"/>
      <c r="B5" s="158"/>
      <c r="C5" s="169"/>
      <c r="D5" s="158"/>
      <c r="E5" s="158"/>
      <c r="F5" s="158"/>
      <c r="G5" s="158"/>
      <c r="H5" s="158"/>
      <c r="I5" s="158"/>
      <c r="J5" s="158"/>
      <c r="K5" s="158"/>
      <c r="L5" s="158"/>
    </row>
    <row r="6" ht="15.0" customHeight="1">
      <c r="A6" s="163" t="s">
        <v>96</v>
      </c>
      <c r="C6" s="164" t="s">
        <v>97</v>
      </c>
      <c r="D6" s="158"/>
      <c r="E6" s="163"/>
      <c r="G6" s="161"/>
      <c r="K6" s="158"/>
      <c r="L6" s="158"/>
    </row>
    <row r="7" ht="15.0" customHeight="1">
      <c r="A7" s="158"/>
      <c r="B7" s="158"/>
      <c r="C7" s="170"/>
      <c r="D7" s="158"/>
      <c r="E7" s="158"/>
      <c r="F7" s="158"/>
      <c r="G7" s="158"/>
      <c r="H7" s="158"/>
      <c r="I7" s="158"/>
      <c r="J7" s="158"/>
      <c r="K7" s="171" t="s">
        <v>98</v>
      </c>
      <c r="L7" s="158"/>
    </row>
    <row r="8" ht="30.0" customHeight="1">
      <c r="A8" s="172" t="s">
        <v>99</v>
      </c>
      <c r="B8" s="172" t="s">
        <v>100</v>
      </c>
      <c r="D8" s="172" t="s">
        <v>101</v>
      </c>
      <c r="E8" s="172" t="s">
        <v>102</v>
      </c>
      <c r="F8" s="172" t="s">
        <v>103</v>
      </c>
      <c r="G8" s="173" t="s">
        <v>104</v>
      </c>
      <c r="H8" s="172" t="s">
        <v>105</v>
      </c>
      <c r="I8" s="173" t="s">
        <v>106</v>
      </c>
      <c r="J8" s="174" t="s">
        <v>8</v>
      </c>
      <c r="K8" s="174" t="s">
        <v>107</v>
      </c>
      <c r="L8" s="175"/>
    </row>
    <row r="9" ht="15.0" customHeight="1">
      <c r="A9" s="176"/>
      <c r="B9" s="177" t="s">
        <v>123</v>
      </c>
      <c r="C9" s="178"/>
      <c r="D9" s="182"/>
      <c r="E9" s="179">
        <v>1176.13</v>
      </c>
      <c r="F9" s="180"/>
      <c r="G9" s="180"/>
      <c r="H9" s="180"/>
      <c r="I9" s="180"/>
      <c r="J9" s="180"/>
      <c r="K9" s="181">
        <f>SUM(E9:J9)</f>
        <v>1176.13</v>
      </c>
      <c r="L9" s="158"/>
    </row>
    <row r="10" ht="15.0" customHeight="1">
      <c r="A10" s="176"/>
      <c r="B10" s="177" t="s">
        <v>124</v>
      </c>
      <c r="C10" s="178"/>
      <c r="D10" s="179">
        <v>81.88</v>
      </c>
      <c r="E10" s="180"/>
      <c r="F10" s="180"/>
      <c r="G10" s="180"/>
      <c r="H10" s="180"/>
      <c r="I10" s="180"/>
      <c r="J10" s="180"/>
      <c r="K10" s="181">
        <f t="shared" ref="K10:K17" si="1">SUM(D10:J10)</f>
        <v>81.88</v>
      </c>
      <c r="L10" s="158"/>
    </row>
    <row r="11" ht="15.0" customHeight="1">
      <c r="A11" s="176"/>
      <c r="B11" s="177" t="s">
        <v>110</v>
      </c>
      <c r="C11" s="178"/>
      <c r="D11" s="179">
        <v>547.0</v>
      </c>
      <c r="E11" s="180"/>
      <c r="F11" s="180"/>
      <c r="G11" s="180"/>
      <c r="H11" s="180"/>
      <c r="I11" s="180"/>
      <c r="J11" s="180"/>
      <c r="K11" s="181">
        <f t="shared" si="1"/>
        <v>547</v>
      </c>
      <c r="L11" s="158"/>
    </row>
    <row r="12" ht="15.0" customHeight="1">
      <c r="A12" s="183"/>
      <c r="B12" s="177" t="s">
        <v>125</v>
      </c>
      <c r="C12" s="178"/>
      <c r="D12" s="180">
        <f>SUm(D23:D31)</f>
        <v>38.65</v>
      </c>
      <c r="E12" s="180"/>
      <c r="F12" s="180"/>
      <c r="G12" s="180"/>
      <c r="H12" s="180"/>
      <c r="I12" s="180"/>
      <c r="J12" s="180"/>
      <c r="K12" s="181">
        <f t="shared" si="1"/>
        <v>38.65</v>
      </c>
      <c r="L12" s="158"/>
    </row>
    <row r="13" ht="15.0" customHeight="1">
      <c r="A13" s="183"/>
      <c r="B13" s="184"/>
      <c r="C13" s="178"/>
      <c r="D13" s="180"/>
      <c r="E13" s="180"/>
      <c r="F13" s="180"/>
      <c r="G13" s="180"/>
      <c r="H13" s="180"/>
      <c r="I13" s="180"/>
      <c r="J13" s="180"/>
      <c r="K13" s="181">
        <f t="shared" si="1"/>
        <v>0</v>
      </c>
      <c r="L13" s="158"/>
    </row>
    <row r="14" ht="15.0" customHeight="1">
      <c r="A14" s="183"/>
      <c r="B14" s="184"/>
      <c r="C14" s="178"/>
      <c r="D14" s="180"/>
      <c r="E14" s="180"/>
      <c r="F14" s="180"/>
      <c r="G14" s="180"/>
      <c r="H14" s="180"/>
      <c r="I14" s="180"/>
      <c r="J14" s="180"/>
      <c r="K14" s="181">
        <f t="shared" si="1"/>
        <v>0</v>
      </c>
      <c r="L14" s="158"/>
    </row>
    <row r="15" ht="15.0" customHeight="1">
      <c r="A15" s="183"/>
      <c r="B15" s="184"/>
      <c r="C15" s="178"/>
      <c r="D15" s="180"/>
      <c r="E15" s="180"/>
      <c r="F15" s="180"/>
      <c r="G15" s="180"/>
      <c r="H15" s="180"/>
      <c r="I15" s="180"/>
      <c r="J15" s="180"/>
      <c r="K15" s="181">
        <f t="shared" si="1"/>
        <v>0</v>
      </c>
      <c r="L15" s="158"/>
    </row>
    <row r="16" ht="15.0" customHeight="1">
      <c r="A16" s="183"/>
      <c r="B16" s="184"/>
      <c r="C16" s="178"/>
      <c r="D16" s="180"/>
      <c r="E16" s="180"/>
      <c r="F16" s="180"/>
      <c r="G16" s="180"/>
      <c r="H16" s="180"/>
      <c r="I16" s="180"/>
      <c r="J16" s="180"/>
      <c r="K16" s="181">
        <f t="shared" si="1"/>
        <v>0</v>
      </c>
      <c r="L16" s="158"/>
    </row>
    <row r="17" ht="15.0" customHeight="1">
      <c r="A17" s="183"/>
      <c r="B17" s="184"/>
      <c r="C17" s="178"/>
      <c r="D17" s="180"/>
      <c r="E17" s="180"/>
      <c r="F17" s="180"/>
      <c r="G17" s="180"/>
      <c r="H17" s="180"/>
      <c r="I17" s="180"/>
      <c r="J17" s="180"/>
      <c r="K17" s="181">
        <f t="shared" si="1"/>
        <v>0</v>
      </c>
      <c r="L17" s="158"/>
    </row>
    <row r="18" ht="15.0" customHeight="1">
      <c r="A18" s="161"/>
      <c r="B18" s="161"/>
      <c r="C18" s="161"/>
      <c r="D18" s="181">
        <f t="shared" ref="D18:J18" si="2">SUM(D9:D17)</f>
        <v>667.53</v>
      </c>
      <c r="E18" s="181">
        <f t="shared" si="2"/>
        <v>1176.13</v>
      </c>
      <c r="F18" s="181">
        <f t="shared" si="2"/>
        <v>0</v>
      </c>
      <c r="G18" s="181">
        <f t="shared" si="2"/>
        <v>0</v>
      </c>
      <c r="H18" s="181">
        <f t="shared" si="2"/>
        <v>0</v>
      </c>
      <c r="I18" s="181">
        <f t="shared" si="2"/>
        <v>0</v>
      </c>
      <c r="J18" s="181">
        <f t="shared" si="2"/>
        <v>0</v>
      </c>
      <c r="K18" s="185"/>
      <c r="L18" s="158"/>
    </row>
    <row r="19" ht="15.0" customHeight="1">
      <c r="A19" s="186" t="s">
        <v>112</v>
      </c>
      <c r="E19" s="161"/>
      <c r="F19" s="161"/>
      <c r="G19" s="161"/>
      <c r="I19" s="163"/>
      <c r="J19" s="163" t="s">
        <v>113</v>
      </c>
      <c r="K19" s="181">
        <f>SUM(K9:K17)</f>
        <v>1843.66</v>
      </c>
      <c r="L19" s="158"/>
    </row>
    <row r="20" ht="15.0" customHeight="1">
      <c r="E20" s="161"/>
      <c r="F20" s="161"/>
      <c r="G20" s="161"/>
      <c r="I20" s="163"/>
      <c r="J20" s="163" t="s">
        <v>114</v>
      </c>
      <c r="K20" s="187"/>
      <c r="L20" s="158"/>
    </row>
    <row r="21" ht="15.0" customHeight="1">
      <c r="A21" s="188" t="s">
        <v>115</v>
      </c>
      <c r="D21" s="189"/>
      <c r="E21" s="158"/>
      <c r="F21" s="158"/>
      <c r="G21" s="158"/>
      <c r="I21" s="163"/>
      <c r="J21" s="163" t="s">
        <v>116</v>
      </c>
      <c r="K21" s="190">
        <f>K19-K20</f>
        <v>1843.66</v>
      </c>
      <c r="L21" s="158"/>
    </row>
    <row r="22" ht="15.0" customHeight="1">
      <c r="A22" s="191" t="s">
        <v>99</v>
      </c>
      <c r="B22" s="191" t="s">
        <v>100</v>
      </c>
      <c r="D22" s="191" t="s">
        <v>117</v>
      </c>
      <c r="E22" s="158"/>
      <c r="F22" s="158"/>
      <c r="G22" s="158"/>
      <c r="H22" s="192"/>
      <c r="L22" s="158"/>
    </row>
    <row r="23" ht="15.0" customHeight="1">
      <c r="A23" s="200">
        <v>45095.0</v>
      </c>
      <c r="B23" s="177" t="s">
        <v>126</v>
      </c>
      <c r="C23" s="178"/>
      <c r="D23" s="179">
        <v>8.05</v>
      </c>
      <c r="E23" s="158"/>
      <c r="F23" s="158"/>
      <c r="G23" s="158"/>
      <c r="H23" s="158"/>
      <c r="I23" s="158"/>
      <c r="J23" s="158"/>
      <c r="K23" s="158"/>
      <c r="L23" s="158"/>
    </row>
    <row r="24" ht="15.0" customHeight="1">
      <c r="A24" s="200">
        <v>45096.0</v>
      </c>
      <c r="B24" s="177" t="s">
        <v>127</v>
      </c>
      <c r="C24" s="178"/>
      <c r="D24" s="179">
        <v>3.22</v>
      </c>
      <c r="E24" s="158"/>
      <c r="F24" s="158"/>
      <c r="G24" s="158"/>
      <c r="H24" s="161"/>
      <c r="K24" s="158"/>
      <c r="L24" s="158"/>
    </row>
    <row r="25" ht="15.0" customHeight="1">
      <c r="A25" s="200">
        <v>45096.0</v>
      </c>
      <c r="B25" s="177" t="s">
        <v>128</v>
      </c>
      <c r="C25" s="178"/>
      <c r="D25" s="179">
        <v>4.03</v>
      </c>
      <c r="E25" s="158"/>
      <c r="F25" s="158"/>
      <c r="G25" s="158"/>
      <c r="H25" s="193"/>
      <c r="K25" s="194"/>
      <c r="L25" s="158"/>
    </row>
    <row r="26" ht="15.0" customHeight="1">
      <c r="A26" s="200">
        <v>45097.0</v>
      </c>
      <c r="B26" s="177" t="s">
        <v>127</v>
      </c>
      <c r="C26" s="178"/>
      <c r="D26" s="179">
        <v>3.22</v>
      </c>
      <c r="E26" s="158"/>
      <c r="F26" s="158"/>
      <c r="G26" s="158"/>
      <c r="H26" s="158"/>
      <c r="I26" s="158"/>
      <c r="J26" s="158"/>
      <c r="K26" s="158"/>
      <c r="L26" s="158"/>
    </row>
    <row r="27" ht="15.0" customHeight="1">
      <c r="A27" s="200">
        <v>45097.0</v>
      </c>
      <c r="B27" s="177" t="s">
        <v>129</v>
      </c>
      <c r="C27" s="178"/>
      <c r="D27" s="179">
        <v>3.22</v>
      </c>
      <c r="E27" s="158"/>
      <c r="F27" s="158"/>
      <c r="G27" s="158"/>
      <c r="H27" s="196"/>
      <c r="J27" s="197"/>
      <c r="K27" s="197"/>
      <c r="L27" s="158"/>
    </row>
    <row r="28" ht="15.0" customHeight="1">
      <c r="A28" s="201">
        <v>45098.0</v>
      </c>
      <c r="B28" s="177" t="s">
        <v>127</v>
      </c>
      <c r="C28" s="178"/>
      <c r="D28" s="202">
        <v>3.22</v>
      </c>
      <c r="E28" s="158"/>
      <c r="F28" s="158"/>
      <c r="G28" s="158"/>
      <c r="H28" s="158"/>
      <c r="I28" s="158"/>
      <c r="J28" s="158"/>
      <c r="K28" s="158"/>
      <c r="L28" s="158"/>
    </row>
    <row r="29" ht="15.0" customHeight="1">
      <c r="A29" s="200">
        <v>45098.0</v>
      </c>
      <c r="B29" s="177" t="s">
        <v>130</v>
      </c>
      <c r="C29" s="178"/>
      <c r="D29" s="179">
        <v>7.25</v>
      </c>
      <c r="E29" s="158"/>
      <c r="F29" s="158"/>
      <c r="G29" s="158"/>
      <c r="H29" s="158"/>
      <c r="I29" s="158"/>
      <c r="J29" s="158"/>
      <c r="K29" s="158"/>
      <c r="L29" s="158"/>
    </row>
    <row r="30" ht="15.0" customHeight="1">
      <c r="A30" s="200">
        <v>45099.0</v>
      </c>
      <c r="B30" s="177" t="s">
        <v>127</v>
      </c>
      <c r="C30" s="178"/>
      <c r="D30" s="179">
        <v>3.22</v>
      </c>
      <c r="E30" s="158"/>
      <c r="F30" s="158"/>
      <c r="G30" s="158"/>
      <c r="H30" s="198"/>
      <c r="I30" s="198"/>
      <c r="J30" s="198"/>
      <c r="K30" s="198"/>
      <c r="L30" s="158"/>
    </row>
    <row r="31" ht="15.0" customHeight="1">
      <c r="A31" s="200">
        <v>45100.0</v>
      </c>
      <c r="B31" s="177" t="s">
        <v>127</v>
      </c>
      <c r="C31" s="178"/>
      <c r="D31" s="179">
        <v>3.22</v>
      </c>
      <c r="E31" s="158"/>
      <c r="F31" s="158"/>
      <c r="G31" s="158"/>
      <c r="H31" s="198"/>
      <c r="L31" s="158"/>
    </row>
  </sheetData>
  <mergeCells count="33">
    <mergeCell ref="J2:K2"/>
    <mergeCell ref="A3:B3"/>
    <mergeCell ref="A4:B4"/>
    <mergeCell ref="A6:B6"/>
    <mergeCell ref="E6:F6"/>
    <mergeCell ref="G6:J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D19"/>
    <mergeCell ref="A21:C21"/>
    <mergeCell ref="B22:C22"/>
    <mergeCell ref="H22:K22"/>
    <mergeCell ref="B23:C23"/>
    <mergeCell ref="B28:C28"/>
    <mergeCell ref="B29:C29"/>
    <mergeCell ref="B30:C30"/>
    <mergeCell ref="B31:C31"/>
    <mergeCell ref="H31:K31"/>
    <mergeCell ref="B24:C24"/>
    <mergeCell ref="H24:J24"/>
    <mergeCell ref="B25:C25"/>
    <mergeCell ref="H25:J25"/>
    <mergeCell ref="B26:C26"/>
    <mergeCell ref="B27:C27"/>
    <mergeCell ref="H27:I27"/>
  </mergeCells>
  <conditionalFormatting sqref="A8">
    <cfRule type="containsText" dxfId="9" priority="1" operator="containsText" text="Vertex42.com">
      <formula>NOT(ISERROR(SEARCH(("Vertex42.com"),(A8))))</formula>
    </cfRule>
  </conditionalFormatting>
  <printOptions horizontalCentered="1"/>
  <pageMargins bottom="0.5" footer="0.0" header="0.0" left="0.25" right="0.25" top="0.5"/>
  <pageSetup fitToHeight="0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BC34A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7.5"/>
    <col customWidth="1" min="3" max="3" width="15.13"/>
    <col customWidth="1" min="4" max="4" width="14.38"/>
    <col customWidth="1" min="5" max="6" width="9.38"/>
    <col customWidth="1" min="7" max="7" width="10.13"/>
  </cols>
  <sheetData>
    <row r="1">
      <c r="A1" s="31" t="s">
        <v>17</v>
      </c>
      <c r="B1" s="32" t="s">
        <v>18</v>
      </c>
      <c r="C1" s="32" t="s">
        <v>19</v>
      </c>
      <c r="D1" s="32" t="s">
        <v>20</v>
      </c>
      <c r="E1" s="33" t="s">
        <v>21</v>
      </c>
      <c r="F1" s="32" t="s">
        <v>22</v>
      </c>
      <c r="G1" s="31" t="s">
        <v>23</v>
      </c>
    </row>
    <row r="2">
      <c r="A2" s="34" t="s">
        <v>24</v>
      </c>
      <c r="B2" s="35" t="s">
        <v>25</v>
      </c>
      <c r="C2" s="36">
        <f>5000</f>
        <v>5000</v>
      </c>
      <c r="D2" s="37">
        <f>IFERROR(__xludf.DUMMYFUNCTION("C2*GoogleFinance(""CURRENCY:AMDUSD"")"),12.91175255)</f>
        <v>12.91175255</v>
      </c>
      <c r="E2" s="38"/>
      <c r="F2" s="39"/>
      <c r="G2" s="40" t="s">
        <v>1</v>
      </c>
    </row>
    <row r="3">
      <c r="A3" s="41" t="s">
        <v>26</v>
      </c>
      <c r="B3" s="42" t="s">
        <v>27</v>
      </c>
      <c r="C3" s="43">
        <v>1000.0</v>
      </c>
      <c r="D3" s="44">
        <f>IFERROR(__xludf.DUMMYFUNCTION("C3*GoogleFinance(""CURRENCY:EURUSD"")"),1116.32061)</f>
        <v>1116.32061</v>
      </c>
      <c r="E3" s="45"/>
      <c r="F3" s="46"/>
      <c r="G3" s="47" t="s">
        <v>28</v>
      </c>
    </row>
    <row r="4">
      <c r="A4" s="34"/>
      <c r="B4" s="35"/>
      <c r="C4" s="48"/>
      <c r="D4" s="37"/>
      <c r="E4" s="38"/>
      <c r="F4" s="39"/>
      <c r="G4" s="40"/>
    </row>
    <row r="5">
      <c r="A5" s="41"/>
      <c r="B5" s="42"/>
      <c r="C5" s="49"/>
      <c r="D5" s="44"/>
      <c r="E5" s="45"/>
      <c r="F5" s="46"/>
      <c r="G5" s="47"/>
    </row>
    <row r="6">
      <c r="A6" s="34"/>
      <c r="B6" s="35"/>
      <c r="C6" s="50"/>
      <c r="D6" s="37"/>
      <c r="E6" s="38"/>
      <c r="F6" s="39"/>
      <c r="G6" s="40"/>
    </row>
    <row r="7">
      <c r="A7" s="41"/>
      <c r="B7" s="42"/>
      <c r="C7" s="51"/>
      <c r="D7" s="44"/>
      <c r="E7" s="45"/>
      <c r="F7" s="46"/>
      <c r="G7" s="47"/>
    </row>
    <row r="8">
      <c r="A8" s="34"/>
      <c r="B8" s="35"/>
      <c r="C8" s="50"/>
      <c r="D8" s="37"/>
      <c r="E8" s="38"/>
      <c r="F8" s="39"/>
      <c r="G8" s="40"/>
    </row>
    <row r="9">
      <c r="A9" s="41"/>
      <c r="B9" s="42"/>
      <c r="C9" s="52"/>
      <c r="D9" s="53"/>
      <c r="E9" s="45"/>
      <c r="F9" s="46"/>
      <c r="G9" s="47"/>
    </row>
    <row r="10">
      <c r="A10" s="34"/>
      <c r="B10" s="35"/>
      <c r="C10" s="54"/>
      <c r="D10" s="55"/>
      <c r="E10" s="38"/>
      <c r="F10" s="39"/>
      <c r="G10" s="40"/>
    </row>
    <row r="11">
      <c r="A11" s="41"/>
      <c r="B11" s="42"/>
      <c r="C11" s="56"/>
      <c r="D11" s="53"/>
      <c r="E11" s="45"/>
      <c r="F11" s="46"/>
      <c r="G11" s="47"/>
    </row>
    <row r="12">
      <c r="A12" s="34"/>
      <c r="B12" s="35"/>
      <c r="C12" s="57"/>
      <c r="D12" s="55"/>
      <c r="E12" s="38"/>
      <c r="F12" s="39"/>
      <c r="G12" s="40"/>
    </row>
    <row r="13">
      <c r="A13" s="41"/>
      <c r="B13" s="42"/>
      <c r="C13" s="58"/>
      <c r="D13" s="53"/>
      <c r="E13" s="45"/>
      <c r="F13" s="46"/>
      <c r="G13" s="47"/>
    </row>
    <row r="14">
      <c r="A14" s="34"/>
      <c r="B14" s="35"/>
      <c r="C14" s="54"/>
      <c r="D14" s="55"/>
      <c r="E14" s="38"/>
      <c r="F14" s="39"/>
      <c r="G14" s="40"/>
    </row>
    <row r="15">
      <c r="A15" s="41"/>
      <c r="B15" s="42"/>
      <c r="C15" s="52"/>
      <c r="D15" s="53"/>
      <c r="E15" s="45"/>
      <c r="F15" s="46"/>
      <c r="G15" s="47"/>
    </row>
    <row r="16">
      <c r="A16" s="34"/>
      <c r="B16" s="35"/>
      <c r="C16" s="54"/>
      <c r="D16" s="55"/>
      <c r="E16" s="59"/>
      <c r="F16" s="39"/>
      <c r="G16" s="40"/>
    </row>
  </sheetData>
  <autoFilter ref="$A$1:$G$16">
    <sortState ref="A1:G16">
      <sortCondition ref="A1:A16"/>
      <sortCondition descending="1" ref="F1:F16"/>
      <sortCondition ref="C1:C16"/>
      <sortCondition ref="B1:B16"/>
    </sortState>
  </autoFilter>
  <customSheetViews>
    <customSheetView guid="{388FFA52-C462-4D7A-9603-2BC193764136}" filter="1" showAutoFilter="1">
      <autoFilter ref="$A$1:$F$16"/>
    </customSheetView>
  </customSheetViews>
  <dataValidations>
    <dataValidation type="list" allowBlank="1" showErrorMessage="1" sqref="G2:G16">
      <formula1>"USD,AMD,GBP,EUR,CHF,DKK,GBX"</formula1>
    </dataValidation>
    <dataValidation type="list" allowBlank="1" showErrorMessage="1" sqref="B2:B16">
      <formula1>"Current,Saving"</formula1>
    </dataValidation>
  </dataValidations>
  <printOptions gridLines="1" horizontalCentered="1"/>
  <pageMargins bottom="0.75" footer="0.0" header="0.0" left="0.7" right="0.7" top="0.75"/>
  <pageSetup fitToHeight="0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BC34A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2.88"/>
    <col customWidth="1" min="4" max="4" width="15.88"/>
    <col customWidth="1" min="5" max="5" width="16.63"/>
    <col customWidth="1" min="6" max="6" width="14.5"/>
    <col customWidth="1" min="7" max="7" width="14.38"/>
    <col customWidth="1" min="8" max="8" width="14.0"/>
    <col customWidth="1" min="9" max="9" width="23.88"/>
  </cols>
  <sheetData>
    <row r="1">
      <c r="A1" s="60" t="s">
        <v>29</v>
      </c>
      <c r="B1" s="61" t="s">
        <v>30</v>
      </c>
      <c r="C1" s="61" t="s">
        <v>31</v>
      </c>
      <c r="D1" s="61" t="s">
        <v>2</v>
      </c>
      <c r="E1" s="61" t="s">
        <v>32</v>
      </c>
      <c r="F1" s="61" t="s">
        <v>33</v>
      </c>
      <c r="G1" s="61" t="s">
        <v>34</v>
      </c>
      <c r="H1" s="62" t="s">
        <v>35</v>
      </c>
      <c r="I1" s="63" t="s">
        <v>36</v>
      </c>
    </row>
    <row r="2">
      <c r="A2" s="64" t="s">
        <v>37</v>
      </c>
      <c r="B2" s="65" t="s">
        <v>38</v>
      </c>
      <c r="C2" s="66">
        <v>1120.0</v>
      </c>
      <c r="D2" s="66">
        <v>0.0</v>
      </c>
      <c r="E2" s="67">
        <v>700.0</v>
      </c>
      <c r="F2" s="66">
        <v>798.0000000000001</v>
      </c>
      <c r="G2" s="67">
        <v>595.0</v>
      </c>
      <c r="H2" s="66">
        <f>IFERROR(__xludf.DUMMYFUNCTION("GOOGLEFINANCE(""INVZ"")*E2"),693.0)</f>
        <v>693</v>
      </c>
      <c r="I2" s="68">
        <f t="shared" ref="I2:I6" si="1">H2-C2</f>
        <v>-427</v>
      </c>
    </row>
    <row r="3">
      <c r="A3" s="69" t="s">
        <v>39</v>
      </c>
      <c r="B3" s="70" t="s">
        <v>38</v>
      </c>
      <c r="C3" s="66">
        <v>37.9</v>
      </c>
      <c r="D3" s="66">
        <v>0.0</v>
      </c>
      <c r="E3" s="67">
        <v>7.0</v>
      </c>
      <c r="F3" s="66">
        <v>151.67831</v>
      </c>
      <c r="G3" s="67">
        <v>-56.53000000000001</v>
      </c>
      <c r="H3" s="66">
        <f>IFERROR(__xludf.DUMMYFUNCTION("GOOGLEFINANCE(""LAZR"")*E3"),33.04)</f>
        <v>33.04</v>
      </c>
      <c r="I3" s="71">
        <f t="shared" si="1"/>
        <v>-4.86</v>
      </c>
    </row>
    <row r="4">
      <c r="A4" s="64" t="s">
        <v>40</v>
      </c>
      <c r="B4" s="65" t="s">
        <v>38</v>
      </c>
      <c r="C4" s="72">
        <v>9061.0</v>
      </c>
      <c r="D4" s="72">
        <v>0.0</v>
      </c>
      <c r="E4" s="73">
        <v>820.0</v>
      </c>
      <c r="F4" s="72">
        <v>1598.9999999999993</v>
      </c>
      <c r="G4" s="73">
        <v>754.3999999999996</v>
      </c>
      <c r="H4" s="72">
        <f>IFERROR(__xludf.DUMMYFUNCTION("GOOGLEFINANCE(""OUST"")*E4"),9085.6)</f>
        <v>9085.6</v>
      </c>
      <c r="I4" s="74">
        <f t="shared" si="1"/>
        <v>24.6</v>
      </c>
    </row>
    <row r="5">
      <c r="A5" s="69" t="s">
        <v>41</v>
      </c>
      <c r="B5" s="70" t="s">
        <v>38</v>
      </c>
      <c r="C5" s="66">
        <v>890.34</v>
      </c>
      <c r="D5" s="66">
        <v>0.0</v>
      </c>
      <c r="E5" s="67">
        <v>209.0</v>
      </c>
      <c r="F5" s="66">
        <v>252.3675000000001</v>
      </c>
      <c r="G5" s="67">
        <v>177.64999999999998</v>
      </c>
      <c r="H5" s="66">
        <f>IFERROR(__xludf.DUMMYFUNCTION("GOOGLEFINANCE(""AEVA"")*E5"),3853.9600000000005)</f>
        <v>3853.96</v>
      </c>
      <c r="I5" s="75">
        <f t="shared" si="1"/>
        <v>2963.62</v>
      </c>
    </row>
    <row r="6">
      <c r="A6" s="76" t="s">
        <v>42</v>
      </c>
      <c r="B6" s="77" t="s">
        <v>43</v>
      </c>
      <c r="C6" s="72">
        <v>21076.0</v>
      </c>
      <c r="D6" s="78">
        <v>88.0</v>
      </c>
      <c r="E6" s="73">
        <v>110.0</v>
      </c>
      <c r="F6" s="72">
        <v>2816.4444</v>
      </c>
      <c r="G6" s="73">
        <v>3136.0999999999985</v>
      </c>
      <c r="H6" s="72">
        <f>IFERROR(__xludf.DUMMYFUNCTION("GOOGLEFINANCE(""GOOGL"")*E6"),18280.9)</f>
        <v>18280.9</v>
      </c>
      <c r="I6" s="74">
        <f t="shared" si="1"/>
        <v>-2795.1</v>
      </c>
    </row>
    <row r="7">
      <c r="C7" s="79"/>
      <c r="D7" s="79"/>
      <c r="E7" s="80"/>
      <c r="F7" s="79"/>
      <c r="G7" s="81"/>
      <c r="H7" s="79"/>
      <c r="I7" s="71"/>
    </row>
    <row r="8">
      <c r="C8" s="78"/>
      <c r="D8" s="78"/>
      <c r="E8" s="82"/>
      <c r="F8" s="78"/>
      <c r="G8" s="83"/>
      <c r="H8" s="78"/>
      <c r="I8" s="68"/>
    </row>
    <row r="9">
      <c r="C9" s="79"/>
      <c r="D9" s="79"/>
      <c r="E9" s="80"/>
      <c r="F9" s="79"/>
      <c r="G9" s="81"/>
      <c r="H9" s="79"/>
      <c r="I9" s="71"/>
    </row>
    <row r="10">
      <c r="C10" s="78"/>
      <c r="D10" s="78"/>
      <c r="E10" s="82"/>
      <c r="F10" s="78"/>
      <c r="G10" s="83"/>
      <c r="H10" s="78"/>
      <c r="I10" s="68"/>
    </row>
    <row r="11">
      <c r="C11" s="79"/>
      <c r="D11" s="79"/>
      <c r="E11" s="80"/>
      <c r="F11" s="79"/>
      <c r="G11" s="81"/>
      <c r="H11" s="79"/>
      <c r="I11" s="71"/>
    </row>
    <row r="12">
      <c r="C12" s="78"/>
      <c r="D12" s="78"/>
      <c r="E12" s="82"/>
      <c r="F12" s="78"/>
      <c r="G12" s="83"/>
      <c r="H12" s="78"/>
      <c r="I12" s="68"/>
    </row>
    <row r="13">
      <c r="C13" s="79"/>
      <c r="D13" s="79"/>
      <c r="E13" s="80"/>
      <c r="F13" s="79"/>
      <c r="G13" s="81"/>
      <c r="H13" s="79"/>
      <c r="I13" s="71"/>
    </row>
    <row r="14">
      <c r="C14" s="78"/>
      <c r="D14" s="78"/>
      <c r="E14" s="82"/>
      <c r="F14" s="78"/>
      <c r="G14" s="83"/>
      <c r="H14" s="78"/>
      <c r="I14" s="68"/>
    </row>
    <row r="15">
      <c r="C15" s="79"/>
      <c r="D15" s="79"/>
      <c r="E15" s="80"/>
      <c r="F15" s="79"/>
      <c r="G15" s="81"/>
      <c r="H15" s="79"/>
      <c r="I15" s="71"/>
    </row>
    <row r="16">
      <c r="C16" s="78"/>
      <c r="D16" s="78"/>
      <c r="E16" s="82"/>
      <c r="F16" s="78"/>
      <c r="G16" s="83"/>
      <c r="H16" s="78"/>
      <c r="I16" s="68"/>
    </row>
    <row r="17">
      <c r="C17" s="79"/>
      <c r="D17" s="79"/>
      <c r="E17" s="80"/>
      <c r="F17" s="79"/>
      <c r="G17" s="81"/>
      <c r="H17" s="79"/>
      <c r="I17" s="71"/>
    </row>
    <row r="18">
      <c r="C18" s="78"/>
      <c r="D18" s="78"/>
      <c r="E18" s="82"/>
      <c r="F18" s="78"/>
      <c r="G18" s="83"/>
      <c r="H18" s="78"/>
      <c r="I18" s="68"/>
    </row>
    <row r="19">
      <c r="C19" s="79"/>
      <c r="D19" s="79"/>
      <c r="E19" s="80"/>
      <c r="F19" s="79"/>
      <c r="G19" s="81"/>
      <c r="H19" s="79"/>
      <c r="I19" s="71"/>
    </row>
    <row r="20">
      <c r="C20" s="78"/>
      <c r="D20" s="78"/>
      <c r="E20" s="82"/>
      <c r="F20" s="78"/>
      <c r="G20" s="83"/>
      <c r="H20" s="78"/>
      <c r="I20" s="68"/>
    </row>
    <row r="21">
      <c r="C21" s="79"/>
      <c r="D21" s="79"/>
      <c r="E21" s="80"/>
      <c r="F21" s="79"/>
      <c r="G21" s="81"/>
      <c r="H21" s="79"/>
      <c r="I21" s="71"/>
    </row>
    <row r="22">
      <c r="C22" s="78"/>
      <c r="D22" s="78"/>
      <c r="E22" s="82"/>
      <c r="F22" s="78"/>
      <c r="G22" s="83"/>
      <c r="H22" s="78"/>
      <c r="I22" s="68"/>
    </row>
    <row r="23">
      <c r="C23" s="79"/>
      <c r="D23" s="79"/>
      <c r="E23" s="80"/>
      <c r="F23" s="79"/>
      <c r="G23" s="81"/>
      <c r="H23" s="79"/>
      <c r="I23" s="71"/>
    </row>
    <row r="24">
      <c r="C24" s="78"/>
      <c r="D24" s="78"/>
      <c r="E24" s="82"/>
      <c r="F24" s="78"/>
      <c r="G24" s="83"/>
      <c r="H24" s="78"/>
      <c r="I24" s="68"/>
    </row>
    <row r="25">
      <c r="C25" s="79"/>
      <c r="D25" s="79"/>
      <c r="E25" s="80"/>
      <c r="F25" s="79"/>
      <c r="G25" s="81"/>
      <c r="H25" s="79"/>
      <c r="I25" s="71"/>
    </row>
    <row r="26">
      <c r="C26" s="84"/>
      <c r="D26" s="84"/>
      <c r="E26" s="85"/>
      <c r="F26" s="84"/>
      <c r="G26" s="86"/>
      <c r="H26" s="84"/>
      <c r="I26" s="87"/>
    </row>
  </sheetData>
  <dataValidations>
    <dataValidation type="custom" allowBlank="1" showDropDown="1" sqref="C2:I26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BC34A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1.88"/>
    <col customWidth="1" min="3" max="3" width="13.63"/>
    <col customWidth="1" min="4" max="4" width="11.25"/>
    <col customWidth="1" min="5" max="5" width="15.88"/>
    <col customWidth="1" min="6" max="6" width="16.63"/>
    <col customWidth="1" min="7" max="7" width="11.0"/>
    <col customWidth="1" min="8" max="8" width="24.63"/>
  </cols>
  <sheetData>
    <row r="1">
      <c r="A1" s="88" t="s">
        <v>29</v>
      </c>
      <c r="B1" s="89" t="s">
        <v>30</v>
      </c>
      <c r="C1" s="89" t="s">
        <v>31</v>
      </c>
      <c r="D1" s="89" t="s">
        <v>2</v>
      </c>
      <c r="E1" s="89" t="s">
        <v>32</v>
      </c>
      <c r="F1" s="89" t="s">
        <v>44</v>
      </c>
      <c r="G1" s="90" t="s">
        <v>35</v>
      </c>
      <c r="H1" s="91" t="s">
        <v>36</v>
      </c>
    </row>
    <row r="2">
      <c r="A2" s="92" t="s">
        <v>45</v>
      </c>
      <c r="B2" s="93" t="s">
        <v>46</v>
      </c>
      <c r="C2" s="66">
        <v>6208.08</v>
      </c>
      <c r="D2" s="94">
        <v>75.117768</v>
      </c>
      <c r="E2" s="95">
        <v>10.21</v>
      </c>
      <c r="F2" s="66">
        <v>4336.9</v>
      </c>
      <c r="G2" s="66">
        <f>IFERROR(__xludf.DUMMYFUNCTION("GOOGLEFINANCE(""SPY"")*E2"),6066.782000000001)</f>
        <v>6066.782</v>
      </c>
      <c r="H2" s="75">
        <f t="shared" ref="H2:H3" si="1">G2-C2</f>
        <v>-141.298</v>
      </c>
    </row>
    <row r="3">
      <c r="A3" s="96" t="s">
        <v>47</v>
      </c>
      <c r="B3" s="97" t="s">
        <v>46</v>
      </c>
      <c r="C3" s="98">
        <v>6200.53</v>
      </c>
      <c r="D3" s="99">
        <v>76.886572</v>
      </c>
      <c r="E3" s="100">
        <v>11.09</v>
      </c>
      <c r="F3" s="98">
        <v>4159.64</v>
      </c>
      <c r="G3" s="98">
        <f>IFERROR(__xludf.DUMMYFUNCTION("GOOGLEFINANCE(""VOO"")*E3"),6058.0234)</f>
        <v>6058.0234</v>
      </c>
      <c r="H3" s="101">
        <f t="shared" si="1"/>
        <v>-142.5066</v>
      </c>
    </row>
    <row r="4">
      <c r="C4" s="78"/>
      <c r="F4" s="78"/>
      <c r="G4" s="102"/>
      <c r="H4" s="103"/>
    </row>
    <row r="5">
      <c r="C5" s="104"/>
      <c r="F5" s="104"/>
      <c r="G5" s="105"/>
      <c r="H5" s="106"/>
    </row>
    <row r="6">
      <c r="C6" s="78"/>
      <c r="F6" s="78"/>
      <c r="G6" s="102"/>
      <c r="H6" s="103"/>
    </row>
    <row r="7">
      <c r="C7" s="107"/>
      <c r="F7" s="107"/>
      <c r="G7" s="108"/>
      <c r="H7" s="109"/>
    </row>
  </sheetData>
  <dataValidations>
    <dataValidation type="custom" allowBlank="1" showDropDown="1" sqref="C2:C7 F2:G7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BC34A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0"/>
    <col customWidth="1" min="3" max="3" width="13.13"/>
  </cols>
  <sheetData>
    <row r="1">
      <c r="A1" s="88" t="s">
        <v>29</v>
      </c>
      <c r="B1" s="89" t="s">
        <v>31</v>
      </c>
      <c r="C1" s="89" t="s">
        <v>2</v>
      </c>
      <c r="D1" s="110" t="s">
        <v>32</v>
      </c>
    </row>
    <row r="2">
      <c r="A2" s="92" t="s">
        <v>48</v>
      </c>
      <c r="B2" s="66">
        <v>3002.82</v>
      </c>
      <c r="C2" s="95">
        <v>150.141</v>
      </c>
      <c r="D2" s="111">
        <v>3.0</v>
      </c>
    </row>
    <row r="3">
      <c r="A3" s="112"/>
      <c r="B3" s="98"/>
      <c r="C3" s="100"/>
      <c r="D3" s="113"/>
    </row>
    <row r="4">
      <c r="A4" s="114"/>
      <c r="B4" s="66"/>
      <c r="C4" s="95"/>
      <c r="D4" s="111"/>
    </row>
    <row r="5">
      <c r="A5" s="115"/>
      <c r="B5" s="116"/>
      <c r="C5" s="117"/>
      <c r="D5" s="118"/>
    </row>
  </sheetData>
  <dataValidations>
    <dataValidation type="custom" allowBlank="1" showDropDown="1" sqref="B2:B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BC34A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2.88"/>
    <col customWidth="1" min="4" max="4" width="11.38"/>
    <col customWidth="1" min="5" max="5" width="20.63"/>
    <col customWidth="1" min="6" max="6" width="11.75"/>
  </cols>
  <sheetData>
    <row r="1">
      <c r="A1" s="88" t="s">
        <v>29</v>
      </c>
      <c r="B1" s="89" t="s">
        <v>31</v>
      </c>
      <c r="C1" s="89" t="s">
        <v>2</v>
      </c>
      <c r="D1" s="89" t="s">
        <v>32</v>
      </c>
      <c r="E1" s="89" t="s">
        <v>35</v>
      </c>
      <c r="F1" s="91" t="s">
        <v>36</v>
      </c>
    </row>
    <row r="2">
      <c r="A2" s="96" t="s">
        <v>49</v>
      </c>
      <c r="B2" s="119">
        <v>13671.0588</v>
      </c>
      <c r="C2" s="98">
        <v>0.0</v>
      </c>
      <c r="D2" s="119">
        <v>0.13816834</v>
      </c>
      <c r="E2" s="98">
        <f>IFERROR(__xludf.DUMMYFUNCTION("IFERROR(REGEXREPLACE(IMPORTDATA(""https://cryptoprices.cc/BTC""),""[.]"", "","")*D2,B2)"),13671.0588)</f>
        <v>13671.0588</v>
      </c>
      <c r="F2" s="101">
        <f t="shared" ref="F2:F3" si="1">E2-B2</f>
        <v>0</v>
      </c>
    </row>
    <row r="3">
      <c r="A3" s="92" t="s">
        <v>50</v>
      </c>
      <c r="B3" s="67">
        <v>1147.704</v>
      </c>
      <c r="C3" s="66">
        <v>68.86224</v>
      </c>
      <c r="D3" s="67">
        <v>5.79516569</v>
      </c>
      <c r="E3" s="66">
        <f>IFERROR(__xludf.DUMMYFUNCTION("IFERROR(REGEXREPLACE(IMPORTDATA(""https://cryptoprices.cc/SOL""),""[.]"", "","")*D3,B3)"),1020.0071130969)</f>
        <v>1020.007113</v>
      </c>
      <c r="F3" s="75">
        <f t="shared" si="1"/>
        <v>-127.6968869</v>
      </c>
    </row>
    <row r="4">
      <c r="B4" s="82"/>
      <c r="C4" s="78"/>
      <c r="D4" s="120"/>
      <c r="E4" s="78"/>
      <c r="F4" s="121"/>
    </row>
    <row r="5">
      <c r="B5" s="122"/>
      <c r="C5" s="104"/>
      <c r="D5" s="123"/>
      <c r="E5" s="104"/>
      <c r="F5" s="124"/>
    </row>
    <row r="6">
      <c r="B6" s="82"/>
      <c r="C6" s="78"/>
      <c r="D6" s="120"/>
      <c r="E6" s="78"/>
      <c r="F6" s="121"/>
    </row>
    <row r="7">
      <c r="B7" s="125"/>
      <c r="C7" s="107"/>
      <c r="D7" s="126"/>
      <c r="E7" s="107"/>
      <c r="F7" s="127"/>
    </row>
  </sheetData>
  <dataValidations>
    <dataValidation type="custom" allowBlank="1" showDropDown="1" sqref="B2:F7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BC34A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17.5"/>
    <col customWidth="1" min="3" max="4" width="11.0"/>
    <col customWidth="1" min="5" max="5" width="13.5"/>
  </cols>
  <sheetData>
    <row r="1">
      <c r="A1" s="31" t="s">
        <v>17</v>
      </c>
      <c r="B1" s="32" t="s">
        <v>51</v>
      </c>
      <c r="C1" s="32" t="s">
        <v>52</v>
      </c>
      <c r="D1" s="32" t="s">
        <v>53</v>
      </c>
      <c r="E1" s="33" t="s">
        <v>54</v>
      </c>
    </row>
    <row r="2">
      <c r="A2" s="34" t="s">
        <v>55</v>
      </c>
      <c r="B2" s="35" t="s">
        <v>3</v>
      </c>
      <c r="C2" s="37">
        <v>100000.0</v>
      </c>
      <c r="D2" s="37">
        <v>120000.0</v>
      </c>
      <c r="E2" s="35">
        <v>500.0</v>
      </c>
    </row>
    <row r="3">
      <c r="A3" s="41" t="s">
        <v>56</v>
      </c>
      <c r="B3" s="42" t="s">
        <v>3</v>
      </c>
      <c r="C3" s="52">
        <v>100000.0</v>
      </c>
      <c r="D3" s="52">
        <v>110000.0</v>
      </c>
      <c r="E3" s="42"/>
    </row>
    <row r="4">
      <c r="A4" s="34"/>
      <c r="B4" s="35"/>
      <c r="C4" s="54"/>
      <c r="D4" s="54"/>
      <c r="E4" s="35"/>
    </row>
    <row r="5">
      <c r="A5" s="41"/>
      <c r="B5" s="42"/>
      <c r="C5" s="52"/>
      <c r="D5" s="52"/>
      <c r="E5" s="42"/>
    </row>
    <row r="6">
      <c r="A6" s="34"/>
      <c r="B6" s="35"/>
      <c r="C6" s="128"/>
      <c r="D6" s="128"/>
      <c r="E6" s="35"/>
    </row>
    <row r="7">
      <c r="A7" s="41"/>
      <c r="B7" s="42"/>
      <c r="C7" s="44"/>
      <c r="D7" s="129"/>
      <c r="E7" s="42"/>
    </row>
  </sheetData>
  <autoFilter ref="$A$1:$E$7">
    <sortState ref="A1:E7">
      <sortCondition ref="A1:A7"/>
      <sortCondition descending="1" ref="E1:E7"/>
      <sortCondition ref="C1:C7"/>
      <sortCondition ref="B1:B7"/>
    </sortState>
  </autoFilter>
  <customSheetViews>
    <customSheetView guid="{388FFA52-C462-4D7A-9603-2BC193764136}" filter="1" showAutoFilter="1">
      <autoFilter ref="$A$1:$E$7"/>
    </customSheetView>
  </customSheetViews>
  <dataValidations>
    <dataValidation type="list" allowBlank="1" showErrorMessage="1" sqref="B2:B7">
      <formula1>"Fixed Income,Privately Used"</formula1>
    </dataValidation>
  </dataValidations>
  <printOptions gridLines="1" horizontalCentered="1"/>
  <pageMargins bottom="0.75" footer="0.0" header="0.0" left="0.7" right="0.7" top="0.75"/>
  <pageSetup fitToHeight="0" orientation="landscape" pageOrder="overThenDown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BC34A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63"/>
    <col customWidth="1" min="2" max="3" width="11.0"/>
  </cols>
  <sheetData>
    <row r="1">
      <c r="A1" s="31" t="s">
        <v>17</v>
      </c>
      <c r="B1" s="32" t="s">
        <v>52</v>
      </c>
      <c r="C1" s="32" t="s">
        <v>53</v>
      </c>
    </row>
    <row r="2">
      <c r="A2" s="34" t="s">
        <v>57</v>
      </c>
      <c r="B2" s="37">
        <v>20000.0</v>
      </c>
      <c r="C2" s="37">
        <v>10000.0</v>
      </c>
    </row>
    <row r="3">
      <c r="A3" s="41"/>
      <c r="B3" s="52"/>
      <c r="C3" s="52"/>
    </row>
    <row r="4">
      <c r="A4" s="34"/>
      <c r="B4" s="130"/>
      <c r="C4" s="130"/>
    </row>
    <row r="5">
      <c r="A5" s="41"/>
      <c r="B5" s="44"/>
      <c r="C5" s="129"/>
    </row>
    <row r="6">
      <c r="A6" s="34"/>
      <c r="B6" s="37"/>
      <c r="C6" s="128"/>
    </row>
  </sheetData>
  <autoFilter ref="$A$1:$C$6">
    <sortState ref="A1:C6">
      <sortCondition ref="A1:A6"/>
      <sortCondition ref="B1:B6"/>
    </sortState>
  </autoFilter>
  <customSheetViews>
    <customSheetView guid="{388FFA52-C462-4D7A-9603-2BC193764136}" filter="1" showAutoFilter="1">
      <autoFilter ref="$A$1:$C$6"/>
    </customSheetView>
  </customSheetViews>
  <printOptions gridLines="1" horizontalCentered="1"/>
  <pageMargins bottom="0.75" footer="0.0" header="0.0" left="0.7" right="0.7" top="0.75"/>
  <pageSetup fitToHeight="0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1C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3" width="11.13"/>
    <col customWidth="1" min="4" max="4" width="7.25"/>
    <col customWidth="1" min="5" max="6" width="11.88"/>
    <col customWidth="1" min="7" max="7" width="4.5"/>
    <col customWidth="1" min="8" max="8" width="56.88"/>
  </cols>
  <sheetData>
    <row r="1">
      <c r="A1" s="131"/>
      <c r="B1" s="132"/>
      <c r="C1" s="132"/>
      <c r="D1" s="132"/>
      <c r="E1" s="132"/>
      <c r="F1" s="132"/>
      <c r="G1" s="131"/>
      <c r="H1" s="131"/>
      <c r="I1" s="133"/>
    </row>
    <row r="2">
      <c r="A2" s="134" t="s">
        <v>58</v>
      </c>
      <c r="B2" s="133"/>
      <c r="C2" s="133"/>
      <c r="D2" s="133"/>
      <c r="E2" s="133"/>
      <c r="F2" s="133"/>
      <c r="G2" s="133"/>
      <c r="H2" s="133"/>
      <c r="I2" s="133"/>
    </row>
    <row r="3">
      <c r="A3" s="134" t="s">
        <v>59</v>
      </c>
      <c r="B3" s="133"/>
      <c r="C3" s="133"/>
      <c r="D3" s="133"/>
      <c r="E3" s="133"/>
      <c r="F3" s="133"/>
      <c r="G3" s="133"/>
      <c r="H3" s="133"/>
      <c r="I3" s="133"/>
    </row>
    <row r="4">
      <c r="A4" s="135" t="s">
        <v>60</v>
      </c>
      <c r="B4" s="136"/>
      <c r="C4" s="136"/>
      <c r="D4" s="136"/>
      <c r="E4" s="136"/>
      <c r="F4" s="136">
        <f>COUNTA(G6:G36)</f>
        <v>13</v>
      </c>
      <c r="G4" s="134"/>
      <c r="H4" s="134"/>
      <c r="I4" s="133"/>
    </row>
    <row r="5" ht="30.0" customHeight="1">
      <c r="A5" s="137" t="s">
        <v>61</v>
      </c>
      <c r="B5" s="138" t="s">
        <v>62</v>
      </c>
      <c r="C5" s="138" t="s">
        <v>63</v>
      </c>
      <c r="D5" s="138" t="s">
        <v>64</v>
      </c>
      <c r="E5" s="138" t="s">
        <v>65</v>
      </c>
      <c r="F5" s="138" t="s">
        <v>66</v>
      </c>
      <c r="G5" s="139" t="s">
        <v>12</v>
      </c>
      <c r="H5" s="139" t="s">
        <v>67</v>
      </c>
      <c r="I5" s="133"/>
    </row>
    <row r="6">
      <c r="A6" s="140">
        <v>45047.0</v>
      </c>
      <c r="B6" s="141"/>
      <c r="C6" s="141"/>
      <c r="D6" s="141"/>
      <c r="E6" s="141"/>
      <c r="F6" s="141"/>
      <c r="G6" s="142"/>
      <c r="H6" s="143"/>
      <c r="I6" s="133"/>
    </row>
    <row r="7">
      <c r="A7" s="140">
        <v>45048.0</v>
      </c>
      <c r="B7" s="144"/>
      <c r="C7" s="144"/>
      <c r="D7" s="144"/>
      <c r="E7" s="144"/>
      <c r="F7" s="144">
        <v>8.0</v>
      </c>
      <c r="G7" s="142">
        <f t="shared" ref="G7:G9" si="1">Sum(B7:F7)</f>
        <v>8</v>
      </c>
      <c r="H7" s="143" t="s">
        <v>68</v>
      </c>
      <c r="I7" s="133"/>
    </row>
    <row r="8">
      <c r="A8" s="140">
        <v>45049.0</v>
      </c>
      <c r="B8" s="144"/>
      <c r="C8" s="144"/>
      <c r="D8" s="144"/>
      <c r="E8" s="144"/>
      <c r="F8" s="144">
        <v>8.0</v>
      </c>
      <c r="G8" s="142">
        <f t="shared" si="1"/>
        <v>8</v>
      </c>
      <c r="H8" s="143" t="s">
        <v>69</v>
      </c>
      <c r="I8" s="133"/>
    </row>
    <row r="9">
      <c r="A9" s="140">
        <v>45050.0</v>
      </c>
      <c r="B9" s="144"/>
      <c r="C9" s="144"/>
      <c r="D9" s="144"/>
      <c r="E9" s="144">
        <v>4.0</v>
      </c>
      <c r="F9" s="144">
        <v>4.0</v>
      </c>
      <c r="G9" s="142">
        <f t="shared" si="1"/>
        <v>8</v>
      </c>
      <c r="H9" s="143" t="s">
        <v>70</v>
      </c>
      <c r="I9" s="133"/>
    </row>
    <row r="10">
      <c r="A10" s="140">
        <v>45051.0</v>
      </c>
      <c r="B10" s="145"/>
      <c r="C10" s="145"/>
      <c r="D10" s="145"/>
      <c r="E10" s="145"/>
      <c r="F10" s="145"/>
      <c r="G10" s="142"/>
      <c r="H10" s="143"/>
      <c r="I10" s="133"/>
    </row>
    <row r="11">
      <c r="A11" s="140">
        <v>45052.0</v>
      </c>
      <c r="B11" s="145"/>
      <c r="C11" s="145"/>
      <c r="D11" s="145"/>
      <c r="E11" s="145"/>
      <c r="F11" s="145"/>
      <c r="G11" s="142"/>
      <c r="H11" s="146"/>
      <c r="I11" s="133"/>
    </row>
    <row r="12">
      <c r="A12" s="140">
        <v>45053.0</v>
      </c>
      <c r="B12" s="147"/>
      <c r="C12" s="147"/>
      <c r="D12" s="147"/>
      <c r="E12" s="147"/>
      <c r="F12" s="148"/>
      <c r="G12" s="142"/>
      <c r="H12" s="147"/>
      <c r="I12" s="133"/>
    </row>
    <row r="13">
      <c r="A13" s="140">
        <v>45054.0</v>
      </c>
      <c r="B13" s="147"/>
      <c r="C13" s="147"/>
      <c r="D13" s="147"/>
      <c r="E13" s="147"/>
      <c r="F13" s="148"/>
      <c r="G13" s="142"/>
      <c r="H13" s="146"/>
      <c r="I13" s="133"/>
    </row>
    <row r="14">
      <c r="A14" s="140">
        <v>45055.0</v>
      </c>
      <c r="B14" s="147"/>
      <c r="C14" s="147"/>
      <c r="D14" s="147"/>
      <c r="E14" s="147"/>
      <c r="F14" s="149">
        <v>8.0</v>
      </c>
      <c r="G14" s="142">
        <f t="shared" ref="G14:G16" si="2">Sum(B14:F14)</f>
        <v>8</v>
      </c>
      <c r="H14" s="150" t="s">
        <v>71</v>
      </c>
      <c r="I14" s="133"/>
    </row>
    <row r="15">
      <c r="A15" s="140">
        <v>45056.0</v>
      </c>
      <c r="B15" s="144"/>
      <c r="C15" s="144"/>
      <c r="D15" s="147"/>
      <c r="E15" s="144"/>
      <c r="F15" s="145">
        <v>8.0</v>
      </c>
      <c r="G15" s="142">
        <f t="shared" si="2"/>
        <v>8</v>
      </c>
      <c r="H15" s="146" t="s">
        <v>72</v>
      </c>
      <c r="I15" s="133"/>
    </row>
    <row r="16">
      <c r="A16" s="140">
        <v>45057.0</v>
      </c>
      <c r="B16" s="145"/>
      <c r="C16" s="145"/>
      <c r="D16" s="147"/>
      <c r="E16" s="145"/>
      <c r="F16" s="149">
        <v>8.0</v>
      </c>
      <c r="G16" s="142">
        <f t="shared" si="2"/>
        <v>8</v>
      </c>
      <c r="H16" s="146" t="s">
        <v>73</v>
      </c>
      <c r="I16" s="133"/>
    </row>
    <row r="17">
      <c r="A17" s="140">
        <v>45058.0</v>
      </c>
      <c r="B17" s="141"/>
      <c r="C17" s="141"/>
      <c r="D17" s="141"/>
      <c r="E17" s="141"/>
      <c r="F17" s="141"/>
      <c r="G17" s="142"/>
      <c r="H17" s="146"/>
      <c r="I17" s="133"/>
    </row>
    <row r="18">
      <c r="A18" s="140">
        <v>45059.0</v>
      </c>
      <c r="B18" s="144"/>
      <c r="C18" s="144"/>
      <c r="D18" s="141"/>
      <c r="E18" s="144"/>
      <c r="F18" s="144"/>
      <c r="G18" s="142"/>
      <c r="H18" s="146"/>
      <c r="I18" s="133"/>
    </row>
    <row r="19">
      <c r="A19" s="140">
        <v>45060.0</v>
      </c>
      <c r="B19" s="145"/>
      <c r="C19" s="145"/>
      <c r="D19" s="145"/>
      <c r="E19" s="145"/>
      <c r="F19" s="145"/>
      <c r="G19" s="142"/>
      <c r="H19" s="151"/>
      <c r="I19" s="133"/>
    </row>
    <row r="20">
      <c r="A20" s="140">
        <v>45061.0</v>
      </c>
      <c r="B20" s="145"/>
      <c r="C20" s="145">
        <v>2.0</v>
      </c>
      <c r="D20" s="145"/>
      <c r="E20" s="145"/>
      <c r="F20" s="145"/>
      <c r="G20" s="142"/>
      <c r="H20" s="151" t="s">
        <v>74</v>
      </c>
      <c r="I20" s="133"/>
    </row>
    <row r="21">
      <c r="A21" s="140">
        <v>45062.0</v>
      </c>
      <c r="B21" s="141"/>
      <c r="C21" s="141"/>
      <c r="D21" s="141"/>
      <c r="E21" s="141"/>
      <c r="F21" s="141"/>
      <c r="G21" s="142"/>
      <c r="H21" s="151"/>
      <c r="I21" s="133"/>
    </row>
    <row r="22">
      <c r="A22" s="140">
        <v>45063.0</v>
      </c>
      <c r="B22" s="152"/>
      <c r="C22" s="144"/>
      <c r="D22" s="144"/>
      <c r="E22" s="144"/>
      <c r="F22" s="144"/>
      <c r="G22" s="142"/>
      <c r="H22" s="151"/>
      <c r="I22" s="133"/>
    </row>
    <row r="23">
      <c r="A23" s="140">
        <v>45064.0</v>
      </c>
      <c r="B23" s="145"/>
      <c r="C23" s="145"/>
      <c r="D23" s="145"/>
      <c r="E23" s="145"/>
      <c r="F23" s="145"/>
      <c r="G23" s="142"/>
      <c r="H23" s="146"/>
      <c r="I23" s="133"/>
    </row>
    <row r="24">
      <c r="A24" s="140">
        <v>45065.0</v>
      </c>
      <c r="B24" s="141"/>
      <c r="C24" s="141"/>
      <c r="D24" s="141"/>
      <c r="E24" s="141"/>
      <c r="F24" s="141"/>
      <c r="G24" s="142"/>
      <c r="H24" s="146"/>
      <c r="I24" s="133"/>
    </row>
    <row r="25">
      <c r="A25" s="140">
        <v>45066.0</v>
      </c>
      <c r="B25" s="145"/>
      <c r="C25" s="145"/>
      <c r="D25" s="145"/>
      <c r="E25" s="145"/>
      <c r="F25" s="145"/>
      <c r="G25" s="142"/>
      <c r="H25" s="146"/>
      <c r="I25" s="133"/>
    </row>
    <row r="26">
      <c r="A26" s="140">
        <v>45067.0</v>
      </c>
      <c r="B26" s="141"/>
      <c r="C26" s="141"/>
      <c r="D26" s="145"/>
      <c r="E26" s="145"/>
      <c r="F26" s="145"/>
      <c r="G26" s="142"/>
      <c r="H26" s="151"/>
      <c r="I26" s="133"/>
    </row>
    <row r="27">
      <c r="A27" s="140">
        <v>45068.0</v>
      </c>
      <c r="B27" s="141"/>
      <c r="C27" s="141"/>
      <c r="D27" s="145"/>
      <c r="E27" s="145">
        <v>2.0</v>
      </c>
      <c r="F27" s="145"/>
      <c r="G27" s="142">
        <f t="shared" ref="G27:G31" si="3">Sum(B27:F27)</f>
        <v>2</v>
      </c>
      <c r="H27" s="146" t="s">
        <v>75</v>
      </c>
      <c r="I27" s="133"/>
    </row>
    <row r="28">
      <c r="A28" s="140">
        <v>45069.0</v>
      </c>
      <c r="B28" s="141"/>
      <c r="C28" s="141"/>
      <c r="D28" s="141"/>
      <c r="E28" s="141"/>
      <c r="F28" s="141">
        <v>8.0</v>
      </c>
      <c r="G28" s="142">
        <f t="shared" si="3"/>
        <v>8</v>
      </c>
      <c r="H28" s="151" t="s">
        <v>76</v>
      </c>
      <c r="I28" s="133"/>
    </row>
    <row r="29">
      <c r="A29" s="140">
        <v>45070.0</v>
      </c>
      <c r="B29" s="144"/>
      <c r="C29" s="144"/>
      <c r="D29" s="144"/>
      <c r="E29" s="144"/>
      <c r="F29" s="144">
        <v>8.0</v>
      </c>
      <c r="G29" s="142">
        <f t="shared" si="3"/>
        <v>8</v>
      </c>
      <c r="H29" s="151" t="s">
        <v>76</v>
      </c>
      <c r="I29" s="133"/>
    </row>
    <row r="30">
      <c r="A30" s="140">
        <v>45071.0</v>
      </c>
      <c r="B30" s="152"/>
      <c r="C30" s="147"/>
      <c r="D30" s="144"/>
      <c r="E30" s="144"/>
      <c r="F30" s="144">
        <v>6.0</v>
      </c>
      <c r="G30" s="142">
        <f t="shared" si="3"/>
        <v>6</v>
      </c>
      <c r="H30" s="151" t="s">
        <v>76</v>
      </c>
      <c r="I30" s="133"/>
    </row>
    <row r="31">
      <c r="A31" s="140">
        <v>45072.0</v>
      </c>
      <c r="B31" s="144"/>
      <c r="C31" s="147"/>
      <c r="D31" s="144"/>
      <c r="E31" s="144">
        <v>2.0</v>
      </c>
      <c r="F31" s="153"/>
      <c r="G31" s="142">
        <f t="shared" si="3"/>
        <v>2</v>
      </c>
      <c r="H31" s="146" t="s">
        <v>75</v>
      </c>
      <c r="I31" s="133"/>
    </row>
    <row r="32">
      <c r="A32" s="140">
        <v>45073.0</v>
      </c>
      <c r="B32" s="145"/>
      <c r="C32" s="147"/>
      <c r="D32" s="145"/>
      <c r="E32" s="152"/>
      <c r="F32" s="153"/>
      <c r="G32" s="142"/>
      <c r="H32" s="146"/>
      <c r="I32" s="133"/>
    </row>
    <row r="33">
      <c r="A33" s="140">
        <v>45074.0</v>
      </c>
      <c r="B33" s="141"/>
      <c r="C33" s="143"/>
      <c r="D33" s="144"/>
      <c r="E33" s="152"/>
      <c r="F33" s="144"/>
      <c r="G33" s="142"/>
      <c r="H33" s="146"/>
      <c r="I33" s="133"/>
    </row>
    <row r="34">
      <c r="A34" s="140">
        <v>45075.0</v>
      </c>
      <c r="B34" s="144"/>
      <c r="C34" s="152"/>
      <c r="D34" s="144"/>
      <c r="E34" s="144"/>
      <c r="F34" s="144"/>
      <c r="G34" s="142"/>
      <c r="H34" s="146"/>
      <c r="I34" s="133"/>
    </row>
    <row r="35">
      <c r="A35" s="140">
        <v>45076.0</v>
      </c>
      <c r="B35" s="144"/>
      <c r="C35" s="144"/>
      <c r="D35" s="144"/>
      <c r="E35" s="144">
        <v>2.0</v>
      </c>
      <c r="F35" s="144">
        <v>6.0</v>
      </c>
      <c r="G35" s="142">
        <f t="shared" ref="G35:G36" si="4">Sum(B35:F35)</f>
        <v>8</v>
      </c>
      <c r="H35" s="146" t="s">
        <v>77</v>
      </c>
      <c r="I35" s="133"/>
    </row>
    <row r="36">
      <c r="A36" s="140">
        <v>45077.0</v>
      </c>
      <c r="B36" s="144"/>
      <c r="C36" s="144">
        <v>1.0</v>
      </c>
      <c r="D36" s="144"/>
      <c r="E36" s="144"/>
      <c r="F36" s="144">
        <v>7.0</v>
      </c>
      <c r="G36" s="142">
        <f t="shared" si="4"/>
        <v>8</v>
      </c>
      <c r="H36" s="146" t="s">
        <v>78</v>
      </c>
      <c r="I36" s="133"/>
    </row>
    <row r="37">
      <c r="A37" s="154" t="s">
        <v>79</v>
      </c>
      <c r="B37" s="155">
        <f t="shared" ref="B37:E37" si="5">Sum(B6:B36)</f>
        <v>0</v>
      </c>
      <c r="C37" s="155">
        <f t="shared" si="5"/>
        <v>3</v>
      </c>
      <c r="D37" s="155">
        <f t="shared" si="5"/>
        <v>0</v>
      </c>
      <c r="E37" s="155">
        <f t="shared" si="5"/>
        <v>10</v>
      </c>
      <c r="F37" s="155">
        <f>sum(F6:F36)</f>
        <v>79</v>
      </c>
      <c r="G37" s="152">
        <f>SUM(B37:F37)</f>
        <v>92</v>
      </c>
      <c r="H37" s="152"/>
      <c r="I37" s="133"/>
    </row>
  </sheetData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