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tefa\OneDrive\Documents\Data Analytics\1. Excel\Coffee_Sales\"/>
    </mc:Choice>
  </mc:AlternateContent>
  <xr:revisionPtr revIDLastSave="0" documentId="13_ncr:1_{81C7FA04-A0F9-4BE9-A733-C197D728F09F}" xr6:coauthVersionLast="47" xr6:coauthVersionMax="47" xr10:uidLastSave="{00000000-0000-0000-0000-000000000000}"/>
  <bookViews>
    <workbookView xWindow="-108" yWindow="-108" windowWidth="23256" windowHeight="12456" xr2:uid="{00000000-000D-0000-FFFF-FFFF00000000}"/>
  </bookViews>
  <sheets>
    <sheet name="Dashboard" sheetId="24" r:id="rId1"/>
    <sheet name="Total_Sales" sheetId="20" r:id="rId2"/>
    <sheet name="Country_Sales" sheetId="22" r:id="rId3"/>
    <sheet name="Top_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I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O4" i="17" a="1"/>
  <c r="O4" i="17"/>
  <c r="O5" i="17" a="1"/>
  <c r="O5" i="17"/>
  <c r="O6" i="17" a="1"/>
  <c r="O6" i="17" s="1"/>
  <c r="O7" i="17"/>
  <c r="O13" i="17" a="1"/>
  <c r="O13" i="17" s="1"/>
  <c r="O17" i="17"/>
  <c r="O18" i="17"/>
  <c r="O21" i="17" a="1"/>
  <c r="O21" i="17" s="1"/>
  <c r="O22" i="17"/>
  <c r="O25" i="17" a="1"/>
  <c r="O25" i="17"/>
  <c r="O28" i="17"/>
  <c r="O29" i="17" a="1"/>
  <c r="O29" i="17"/>
  <c r="O34" i="17" a="1"/>
  <c r="O34" i="17" s="1"/>
  <c r="O36" i="17" a="1"/>
  <c r="O36" i="17" s="1"/>
  <c r="O37" i="17" a="1"/>
  <c r="O37" i="17" s="1"/>
  <c r="O41" i="17" a="1"/>
  <c r="O41" i="17" s="1"/>
  <c r="O46" i="17"/>
  <c r="O49" i="17" a="1"/>
  <c r="O49" i="17" s="1"/>
  <c r="O53" i="17" a="1"/>
  <c r="O53" i="17" s="1"/>
  <c r="O54" i="17"/>
  <c r="O56" i="17" a="1"/>
  <c r="O56" i="17"/>
  <c r="O62" i="17" a="1"/>
  <c r="O62" i="17"/>
  <c r="O64" i="17"/>
  <c r="O66" i="17" a="1"/>
  <c r="O66" i="17" s="1"/>
  <c r="O69" i="17" a="1"/>
  <c r="O69" i="17" s="1"/>
  <c r="O70" i="17"/>
  <c r="O73" i="17"/>
  <c r="O77" i="17" a="1"/>
  <c r="O77" i="17"/>
  <c r="O82" i="17"/>
  <c r="O85" i="17" a="1"/>
  <c r="O85" i="17" s="1"/>
  <c r="O89" i="17" a="1"/>
  <c r="O89" i="17"/>
  <c r="O90" i="17"/>
  <c r="O93" i="17" a="1"/>
  <c r="O93" i="17" s="1"/>
  <c r="O94" i="17" a="1"/>
  <c r="O94" i="17"/>
  <c r="O97" i="17"/>
  <c r="O98" i="17" a="1"/>
  <c r="O98" i="17" s="1"/>
  <c r="O101" i="17" a="1"/>
  <c r="O101" i="17" s="1"/>
  <c r="O109" i="17"/>
  <c r="O110" i="17" a="1"/>
  <c r="O110" i="17"/>
  <c r="O113" i="17" a="1"/>
  <c r="O113" i="17"/>
  <c r="O118" i="17"/>
  <c r="O121" i="17" a="1"/>
  <c r="O121" i="17" s="1"/>
  <c r="O125" i="17"/>
  <c r="O128" i="17" a="1"/>
  <c r="O128" i="17"/>
  <c r="O129" i="17"/>
  <c r="O130" i="17" a="1"/>
  <c r="O130" i="17"/>
  <c r="O133" i="17"/>
  <c r="O136" i="17" a="1"/>
  <c r="O136" i="17" s="1"/>
  <c r="O137" i="17"/>
  <c r="O138" i="17" a="1"/>
  <c r="O138" i="17"/>
  <c r="O142" i="17" a="1"/>
  <c r="O142" i="17" s="1"/>
  <c r="O145" i="17" a="1"/>
  <c r="O145" i="17" s="1"/>
  <c r="O146" i="17"/>
  <c r="O149" i="17" a="1"/>
  <c r="O149" i="17" s="1"/>
  <c r="O154" i="17" a="1"/>
  <c r="O154" i="17"/>
  <c r="O156" i="17" a="1"/>
  <c r="O156" i="17"/>
  <c r="O157" i="17" a="1"/>
  <c r="O157" i="17" s="1"/>
  <c r="O158" i="17" a="1"/>
  <c r="O158" i="17" s="1"/>
  <c r="O161" i="17"/>
  <c r="O165" i="17" a="1"/>
  <c r="O165" i="17" s="1"/>
  <c r="O166" i="17"/>
  <c r="O169" i="17"/>
  <c r="O170" i="17" a="1"/>
  <c r="O170" i="17" s="1"/>
  <c r="O173" i="17" a="1"/>
  <c r="O173" i="17" s="1"/>
  <c r="O174" i="17"/>
  <c r="O178" i="17"/>
  <c r="O180" i="17"/>
  <c r="O181" i="17"/>
  <c r="O184" i="17"/>
  <c r="O185" i="17" a="1"/>
  <c r="O185" i="17" s="1"/>
  <c r="O186" i="17" a="1"/>
  <c r="O186" i="17" s="1"/>
  <c r="O189" i="17" a="1"/>
  <c r="O189" i="17" s="1"/>
  <c r="O193" i="17" a="1"/>
  <c r="O193" i="17" s="1"/>
  <c r="O194" i="17"/>
  <c r="O197" i="17"/>
  <c r="O201" i="17" a="1"/>
  <c r="O201" i="17"/>
  <c r="O205" i="17" a="1"/>
  <c r="O205" i="17"/>
  <c r="O206" i="17" a="1"/>
  <c r="O206" i="17" s="1"/>
  <c r="O208" i="17" a="1"/>
  <c r="O208" i="17" s="1"/>
  <c r="O209" i="17"/>
  <c r="O210" i="17"/>
  <c r="O213" i="17" a="1"/>
  <c r="O213" i="17"/>
  <c r="O221" i="17" a="1"/>
  <c r="O221" i="17"/>
  <c r="O222" i="17" a="1"/>
  <c r="O222" i="17"/>
  <c r="O223" i="17" a="1"/>
  <c r="O223" i="17" s="1"/>
  <c r="O225" i="17" a="1"/>
  <c r="O225" i="17" s="1"/>
  <c r="O233" i="17" a="1"/>
  <c r="O233" i="17" s="1"/>
  <c r="O236" i="17" a="1"/>
  <c r="O236" i="17" s="1"/>
  <c r="O241" i="17" a="1"/>
  <c r="O241" i="17"/>
  <c r="O249" i="17" a="1"/>
  <c r="O249" i="17" s="1"/>
  <c r="O252" i="17" a="1"/>
  <c r="O252" i="17" s="1"/>
  <c r="O253" i="17" a="1"/>
  <c r="O253" i="17" s="1"/>
  <c r="O254" i="17" a="1"/>
  <c r="O254" i="17" s="1"/>
  <c r="O257" i="17" a="1"/>
  <c r="O257" i="17"/>
  <c r="O258" i="17"/>
  <c r="O261" i="17" a="1"/>
  <c r="O261" i="17" s="1"/>
  <c r="O265" i="17" a="1"/>
  <c r="O265" i="17" s="1"/>
  <c r="O266" i="17"/>
  <c r="O270" i="17" a="1"/>
  <c r="O270" i="17"/>
  <c r="O273" i="17" a="1"/>
  <c r="O273" i="17" s="1"/>
  <c r="O274" i="17" a="1"/>
  <c r="O274" i="17" s="1"/>
  <c r="O281" i="17" a="1"/>
  <c r="O281" i="17" s="1"/>
  <c r="O282" i="17" a="1"/>
  <c r="O282" i="17" s="1"/>
  <c r="O284" i="17" a="1"/>
  <c r="O284" i="17"/>
  <c r="O286" i="17"/>
  <c r="O289" i="17" a="1"/>
  <c r="O289" i="17"/>
  <c r="O297" i="17" a="1"/>
  <c r="O297" i="17" s="1"/>
  <c r="O301" i="17"/>
  <c r="O302" i="17" a="1"/>
  <c r="O302" i="17" s="1"/>
  <c r="O305" i="17"/>
  <c r="O309" i="17" a="1"/>
  <c r="O309" i="17" s="1"/>
  <c r="O312" i="17" a="1"/>
  <c r="O312" i="17" s="1"/>
  <c r="O313" i="17" a="1"/>
  <c r="O313" i="17" s="1"/>
  <c r="O317" i="17"/>
  <c r="O318" i="17"/>
  <c r="O321" i="17" a="1"/>
  <c r="O321" i="17" s="1"/>
  <c r="O322" i="17"/>
  <c r="O325" i="17" a="1"/>
  <c r="O325" i="17"/>
  <c r="O326" i="17"/>
  <c r="O329" i="17"/>
  <c r="O333" i="17"/>
  <c r="O338" i="17"/>
  <c r="O341" i="17" a="1"/>
  <c r="O341" i="17" s="1"/>
  <c r="O342" i="17" a="1"/>
  <c r="O342" i="17" s="1"/>
  <c r="O345" i="17" a="1"/>
  <c r="O345" i="17" s="1"/>
  <c r="O349" i="17" a="1"/>
  <c r="O349" i="17"/>
  <c r="O358" i="17" a="1"/>
  <c r="O358" i="17" s="1"/>
  <c r="O360" i="17" a="1"/>
  <c r="O360" i="17" s="1"/>
  <c r="O361" i="17" a="1"/>
  <c r="O361" i="17" s="1"/>
  <c r="O362" i="17" a="1"/>
  <c r="O362" i="17" s="1"/>
  <c r="O365" i="17" a="1"/>
  <c r="O365" i="17" s="1"/>
  <c r="O366" i="17" a="1"/>
  <c r="O366" i="17" s="1"/>
  <c r="O369" i="17" a="1"/>
  <c r="O369" i="17" s="1"/>
  <c r="O373" i="17" a="1"/>
  <c r="O373" i="17" s="1"/>
  <c r="O377" i="17"/>
  <c r="O378" i="17" a="1"/>
  <c r="O378" i="17" s="1"/>
  <c r="O385" i="17" a="1"/>
  <c r="O385" i="17" s="1"/>
  <c r="O388" i="17" a="1"/>
  <c r="O388" i="17" s="1"/>
  <c r="O389" i="17" a="1"/>
  <c r="O389" i="17"/>
  <c r="O394" i="17" a="1"/>
  <c r="O394" i="17"/>
  <c r="O397" i="17"/>
  <c r="O401" i="17" a="1"/>
  <c r="O401" i="17"/>
  <c r="O402" i="17" a="1"/>
  <c r="O402" i="17" s="1"/>
  <c r="O405" i="17" a="1"/>
  <c r="O405" i="17" s="1"/>
  <c r="O406" i="17"/>
  <c r="O409" i="17" a="1"/>
  <c r="O409" i="17"/>
  <c r="O414" i="17"/>
  <c r="O417" i="17" a="1"/>
  <c r="O417" i="17"/>
  <c r="O418" i="17"/>
  <c r="O421" i="17" a="1"/>
  <c r="O421" i="17" s="1"/>
  <c r="O422" i="17" a="1"/>
  <c r="O422" i="17" s="1"/>
  <c r="O425" i="17" a="1"/>
  <c r="O425" i="17" s="1"/>
  <c r="O429" i="17" a="1"/>
  <c r="O429" i="17" s="1"/>
  <c r="O430" i="17" a="1"/>
  <c r="O430" i="17" s="1"/>
  <c r="O434" i="17" a="1"/>
  <c r="O434" i="17" s="1"/>
  <c r="O436" i="17" a="1"/>
  <c r="O436" i="17" s="1"/>
  <c r="O437" i="17" a="1"/>
  <c r="O437" i="17" s="1"/>
  <c r="O438" i="17" a="1"/>
  <c r="O438" i="17" s="1"/>
  <c r="O445" i="17" a="1"/>
  <c r="O445" i="17" s="1"/>
  <c r="O446" i="17" a="1"/>
  <c r="O446" i="17" s="1"/>
  <c r="O449" i="17" a="1"/>
  <c r="O449" i="17"/>
  <c r="O454" i="17" a="1"/>
  <c r="O454" i="17"/>
  <c r="O457" i="17"/>
  <c r="O461" i="17" a="1"/>
  <c r="O461" i="17" s="1"/>
  <c r="O462" i="17" a="1"/>
  <c r="O462" i="17"/>
  <c r="O464" i="17" a="1"/>
  <c r="O464" i="17" s="1"/>
  <c r="O465" i="17" a="1"/>
  <c r="O465" i="17" s="1"/>
  <c r="O469" i="17" a="1"/>
  <c r="O469" i="17" s="1"/>
  <c r="O470" i="17" a="1"/>
  <c r="O470" i="17" s="1"/>
  <c r="O474" i="17" a="1"/>
  <c r="O474" i="17"/>
  <c r="O477" i="17"/>
  <c r="O478" i="17" a="1"/>
  <c r="O478" i="17"/>
  <c r="O481" i="17" a="1"/>
  <c r="O481" i="17" s="1"/>
  <c r="O485" i="17" a="1"/>
  <c r="O485" i="17" s="1"/>
  <c r="O486" i="17" a="1"/>
  <c r="O486" i="17" s="1"/>
  <c r="O489" i="17" a="1"/>
  <c r="O489" i="17" s="1"/>
  <c r="O490" i="17" a="1"/>
  <c r="O490" i="17" s="1"/>
  <c r="O494" i="17"/>
  <c r="O497" i="17" a="1"/>
  <c r="O497" i="17"/>
  <c r="O501" i="17" a="1"/>
  <c r="O501" i="17" s="1"/>
  <c r="O509" i="17" a="1"/>
  <c r="O509" i="17"/>
  <c r="O512" i="17" a="1"/>
  <c r="O512" i="17" s="1"/>
  <c r="O513" i="17"/>
  <c r="O514" i="17" a="1"/>
  <c r="O514" i="17" s="1"/>
  <c r="O517" i="17" a="1"/>
  <c r="O517" i="17" s="1"/>
  <c r="O520" i="17"/>
  <c r="O521" i="17" a="1"/>
  <c r="O521" i="17"/>
  <c r="O525" i="17"/>
  <c r="O529" i="17" a="1"/>
  <c r="O529" i="17"/>
  <c r="O530" i="17" a="1"/>
  <c r="O530" i="17" s="1"/>
  <c r="O534" i="17"/>
  <c r="O537" i="17" a="1"/>
  <c r="O537" i="17"/>
  <c r="O538" i="17" a="1"/>
  <c r="O538" i="17" s="1"/>
  <c r="O540" i="17"/>
  <c r="O541" i="17" a="1"/>
  <c r="O541" i="17" s="1"/>
  <c r="O542" i="17" a="1"/>
  <c r="O542" i="17" s="1"/>
  <c r="O549" i="17" a="1"/>
  <c r="O549" i="17" s="1"/>
  <c r="O550" i="17" a="1"/>
  <c r="O550" i="17" s="1"/>
  <c r="O557" i="17" a="1"/>
  <c r="O557" i="17"/>
  <c r="O558" i="17" a="1"/>
  <c r="O558" i="17" s="1"/>
  <c r="O560" i="17"/>
  <c r="O561" i="17" a="1"/>
  <c r="O561" i="17" s="1"/>
  <c r="O564" i="17"/>
  <c r="O565" i="17"/>
  <c r="O570" i="17" a="1"/>
  <c r="O570" i="17" s="1"/>
  <c r="O574" i="17"/>
  <c r="O577" i="17" a="1"/>
  <c r="O577" i="17"/>
  <c r="O581" i="17" a="1"/>
  <c r="O581" i="17"/>
  <c r="O585" i="17" a="1"/>
  <c r="O585" i="17" s="1"/>
  <c r="O589" i="17" a="1"/>
  <c r="O589" i="17"/>
  <c r="O590" i="17" a="1"/>
  <c r="O590" i="17" s="1"/>
  <c r="O594" i="17"/>
  <c r="O597" i="17" a="1"/>
  <c r="O597" i="17" s="1"/>
  <c r="O598" i="17" a="1"/>
  <c r="O598" i="17" s="1"/>
  <c r="O601" i="17" a="1"/>
  <c r="O601" i="17" s="1"/>
  <c r="O602" i="17" a="1"/>
  <c r="O602" i="17" s="1"/>
  <c r="O605" i="17" a="1"/>
  <c r="O605" i="17" s="1"/>
  <c r="O610" i="17" a="1"/>
  <c r="O610" i="17" s="1"/>
  <c r="O614" i="17" a="1"/>
  <c r="O614" i="17"/>
  <c r="O615" i="17"/>
  <c r="O618" i="17" a="1"/>
  <c r="O618" i="17" s="1"/>
  <c r="O630" i="17" a="1"/>
  <c r="O630" i="17" s="1"/>
  <c r="O633" i="17"/>
  <c r="O634" i="17" a="1"/>
  <c r="O634" i="17" s="1"/>
  <c r="O637" i="17" a="1"/>
  <c r="O637" i="17"/>
  <c r="O641" i="17"/>
  <c r="O648" i="17"/>
  <c r="O649" i="17"/>
  <c r="O650" i="17" a="1"/>
  <c r="O650" i="17" s="1"/>
  <c r="O656" i="17"/>
  <c r="O657" i="17" a="1"/>
  <c r="O657" i="17" s="1"/>
  <c r="O658" i="17"/>
  <c r="O661" i="17" a="1"/>
  <c r="O661" i="17" s="1"/>
  <c r="O662" i="17" a="1"/>
  <c r="O662" i="17" s="1"/>
  <c r="O666" i="17"/>
  <c r="O670" i="17"/>
  <c r="O673" i="17"/>
  <c r="O678" i="17" a="1"/>
  <c r="O678" i="17" s="1"/>
  <c r="O680" i="17" a="1"/>
  <c r="O680" i="17" s="1"/>
  <c r="O681" i="17" a="1"/>
  <c r="O681" i="17" s="1"/>
  <c r="O690" i="17" a="1"/>
  <c r="O690" i="17" s="1"/>
  <c r="O697" i="17" a="1"/>
  <c r="O697" i="17" s="1"/>
  <c r="O698" i="17" a="1"/>
  <c r="O698" i="17" s="1"/>
  <c r="O701" i="17" a="1"/>
  <c r="O701" i="17" s="1"/>
  <c r="O704" i="17" a="1"/>
  <c r="O704" i="17" s="1"/>
  <c r="O706" i="17"/>
  <c r="O713" i="17"/>
  <c r="O717" i="17" a="1"/>
  <c r="O717" i="17" s="1"/>
  <c r="O730" i="17" a="1"/>
  <c r="O730" i="17" s="1"/>
  <c r="O737" i="17" a="1"/>
  <c r="O737" i="17"/>
  <c r="O738" i="17" a="1"/>
  <c r="O738" i="17" s="1"/>
  <c r="O739" i="17" a="1"/>
  <c r="O739" i="17" s="1"/>
  <c r="O746" i="17"/>
  <c r="O749" i="17" a="1"/>
  <c r="O749" i="17" s="1"/>
  <c r="O750" i="17" a="1"/>
  <c r="O750" i="17" s="1"/>
  <c r="O754" i="17"/>
  <c r="O758" i="17" a="1"/>
  <c r="O758" i="17" s="1"/>
  <c r="O762" i="17"/>
  <c r="O765" i="17" a="1"/>
  <c r="O765" i="17" s="1"/>
  <c r="O766" i="17" a="1"/>
  <c r="O766" i="17" s="1"/>
  <c r="O768" i="17" a="1"/>
  <c r="O768" i="17" s="1"/>
  <c r="O769" i="17" a="1"/>
  <c r="O769" i="17"/>
  <c r="O770" i="17"/>
  <c r="O778" i="17"/>
  <c r="O782" i="17" a="1"/>
  <c r="O782" i="17" s="1"/>
  <c r="O785" i="17"/>
  <c r="O786" i="17" a="1"/>
  <c r="O786" i="17" s="1"/>
  <c r="O789" i="17" a="1"/>
  <c r="O789" i="17" s="1"/>
  <c r="O790" i="17" a="1"/>
  <c r="O790" i="17" s="1"/>
  <c r="O798" i="17" a="1"/>
  <c r="O798" i="17" s="1"/>
  <c r="O802" i="17" a="1"/>
  <c r="O802" i="17"/>
  <c r="O805" i="17" a="1"/>
  <c r="O805" i="17" s="1"/>
  <c r="O806" i="17" a="1"/>
  <c r="O806" i="17" s="1"/>
  <c r="O809" i="17" a="1"/>
  <c r="O809" i="17" s="1"/>
  <c r="O810" i="17" a="1"/>
  <c r="O810" i="17" s="1"/>
  <c r="O813" i="17" a="1"/>
  <c r="O813" i="17" s="1"/>
  <c r="O817" i="17"/>
  <c r="O821" i="17" a="1"/>
  <c r="O821" i="17" s="1"/>
  <c r="O825" i="17" a="1"/>
  <c r="O825" i="17"/>
  <c r="O826" i="17" a="1"/>
  <c r="O826" i="17" s="1"/>
  <c r="O830" i="17" a="1"/>
  <c r="O830" i="17" s="1"/>
  <c r="O833" i="17" a="1"/>
  <c r="O833" i="17"/>
  <c r="O837" i="17" a="1"/>
  <c r="O837" i="17" s="1"/>
  <c r="O838" i="17" a="1"/>
  <c r="O838" i="17" s="1"/>
  <c r="O841" i="17"/>
  <c r="O845" i="17" a="1"/>
  <c r="O845" i="17" s="1"/>
  <c r="O846" i="17" a="1"/>
  <c r="O846" i="17" s="1"/>
  <c r="O849" i="17" a="1"/>
  <c r="O849" i="17" s="1"/>
  <c r="O856" i="17" a="1"/>
  <c r="O856" i="17" s="1"/>
  <c r="O857" i="17"/>
  <c r="O858" i="17" a="1"/>
  <c r="O858" i="17" s="1"/>
  <c r="O861" i="17" a="1"/>
  <c r="O861" i="17" s="1"/>
  <c r="O862" i="17" a="1"/>
  <c r="O862" i="17" s="1"/>
  <c r="O870" i="17" a="1"/>
  <c r="O870" i="17" s="1"/>
  <c r="O872" i="17" a="1"/>
  <c r="O872" i="17" s="1"/>
  <c r="O873" i="17" a="1"/>
  <c r="O873" i="17" s="1"/>
  <c r="O874" i="17" a="1"/>
  <c r="O874" i="17"/>
  <c r="O878" i="17" a="1"/>
  <c r="O878" i="17" s="1"/>
  <c r="O881" i="17" a="1"/>
  <c r="O881" i="17" s="1"/>
  <c r="O886" i="17" a="1"/>
  <c r="O886" i="17" s="1"/>
  <c r="O889" i="17"/>
  <c r="O890" i="17" a="1"/>
  <c r="O890" i="17" s="1"/>
  <c r="O893" i="17" a="1"/>
  <c r="O893" i="17" s="1"/>
  <c r="O896" i="17" a="1"/>
  <c r="O896" i="17" s="1"/>
  <c r="O898" i="17"/>
  <c r="O900" i="17"/>
  <c r="O901" i="17" a="1"/>
  <c r="O901" i="17" s="1"/>
  <c r="O902" i="17" a="1"/>
  <c r="O902" i="17" s="1"/>
  <c r="O906" i="17" a="1"/>
  <c r="O906" i="17" s="1"/>
  <c r="O909" i="17" a="1"/>
  <c r="O909" i="17" s="1"/>
  <c r="O920" i="17" a="1"/>
  <c r="O920" i="17" s="1"/>
  <c r="O921" i="17" a="1"/>
  <c r="O921" i="17" s="1"/>
  <c r="O925" i="17" a="1"/>
  <c r="O925" i="17" s="1"/>
  <c r="O926" i="17" a="1"/>
  <c r="O926" i="17" s="1"/>
  <c r="O929" i="17"/>
  <c r="O934" i="17" a="1"/>
  <c r="O934" i="17" s="1"/>
  <c r="O937" i="17" a="1"/>
  <c r="O937" i="17"/>
  <c r="O938" i="17" a="1"/>
  <c r="O938" i="17"/>
  <c r="O939" i="17"/>
  <c r="O941" i="17" a="1"/>
  <c r="O941" i="17" s="1"/>
  <c r="O950" i="17" a="1"/>
  <c r="O950" i="17" s="1"/>
  <c r="O953" i="17" a="1"/>
  <c r="O953" i="17" s="1"/>
  <c r="O954" i="17" a="1"/>
  <c r="O954" i="17"/>
  <c r="O957" i="17" a="1"/>
  <c r="O957" i="17" s="1"/>
  <c r="O962" i="17"/>
  <c r="O964" i="17"/>
  <c r="O965" i="17" a="1"/>
  <c r="O965" i="17" s="1"/>
  <c r="O968" i="17" a="1"/>
  <c r="O968" i="17" s="1"/>
  <c r="O970" i="17" a="1"/>
  <c r="O970" i="17" s="1"/>
  <c r="O973" i="17" a="1"/>
  <c r="O973" i="17" s="1"/>
  <c r="O974" i="17" a="1"/>
  <c r="O974" i="17" s="1"/>
  <c r="O977" i="17" a="1"/>
  <c r="O977" i="17" s="1"/>
  <c r="O985" i="17" a="1"/>
  <c r="O985" i="17"/>
  <c r="O986" i="17" a="1"/>
  <c r="O986" i="17" s="1"/>
  <c r="O989" i="17" a="1"/>
  <c r="O989" i="17" s="1"/>
  <c r="O990" i="17" a="1"/>
  <c r="O990" i="17" s="1"/>
  <c r="O993" i="17"/>
  <c r="O996" i="17"/>
  <c r="O997" i="17" a="1"/>
  <c r="O997" i="17" s="1"/>
  <c r="N3" i="17" a="1"/>
  <c r="N3" i="17" s="1"/>
  <c r="N5" i="17" a="1"/>
  <c r="N5" i="17"/>
  <c r="N6" i="17" a="1"/>
  <c r="N6" i="17" s="1"/>
  <c r="N9" i="17" a="1"/>
  <c r="N9" i="17" s="1"/>
  <c r="N13" i="17"/>
  <c r="N14" i="17" a="1"/>
  <c r="N14" i="17" s="1"/>
  <c r="N15" i="17" a="1"/>
  <c r="N15" i="17" s="1"/>
  <c r="N16" i="17" a="1"/>
  <c r="N16" i="17"/>
  <c r="N17" i="17" a="1"/>
  <c r="N17" i="17" s="1"/>
  <c r="N24" i="17"/>
  <c r="N27" i="17" a="1"/>
  <c r="N27" i="17" s="1"/>
  <c r="N29" i="17" a="1"/>
  <c r="N29" i="17" s="1"/>
  <c r="N32" i="17" a="1"/>
  <c r="N32" i="17" s="1"/>
  <c r="N37" i="17" a="1"/>
  <c r="N37" i="17" s="1"/>
  <c r="N38" i="17" a="1"/>
  <c r="N38" i="17"/>
  <c r="N39" i="17" a="1"/>
  <c r="N39" i="17" s="1"/>
  <c r="N43" i="17" a="1"/>
  <c r="N43" i="17" s="1"/>
  <c r="N44" i="17" a="1"/>
  <c r="N44" i="17" s="1"/>
  <c r="N45" i="17" a="1"/>
  <c r="N45" i="17" s="1"/>
  <c r="N46" i="17" a="1"/>
  <c r="N46" i="17" s="1"/>
  <c r="N49" i="17" a="1"/>
  <c r="N49" i="17" s="1"/>
  <c r="N51" i="17" a="1"/>
  <c r="N51" i="17" s="1"/>
  <c r="N55" i="17" a="1"/>
  <c r="N55" i="17" s="1"/>
  <c r="N58" i="17" a="1"/>
  <c r="N58" i="17" s="1"/>
  <c r="N61" i="17"/>
  <c r="N63" i="17" a="1"/>
  <c r="N63" i="17" s="1"/>
  <c r="N65" i="17" a="1"/>
  <c r="N65" i="17"/>
  <c r="N66" i="17" a="1"/>
  <c r="N66" i="17"/>
  <c r="N71" i="17" a="1"/>
  <c r="N71" i="17"/>
  <c r="N75" i="17" a="1"/>
  <c r="N75" i="17" s="1"/>
  <c r="N79" i="17" a="1"/>
  <c r="N79" i="17" s="1"/>
  <c r="N83" i="17" a="1"/>
  <c r="N83" i="17" s="1"/>
  <c r="N85" i="17" a="1"/>
  <c r="N85" i="17" s="1"/>
  <c r="N86" i="17" a="1"/>
  <c r="N86" i="17" s="1"/>
  <c r="N87" i="17" a="1"/>
  <c r="N87" i="17" s="1"/>
  <c r="N89" i="17" a="1"/>
  <c r="N89" i="17" s="1"/>
  <c r="N95" i="17" a="1"/>
  <c r="N95" i="17" s="1"/>
  <c r="N96" i="17" a="1"/>
  <c r="N96" i="17" s="1"/>
  <c r="N97" i="17" a="1"/>
  <c r="N97" i="17" s="1"/>
  <c r="N98" i="17" a="1"/>
  <c r="N98" i="17" s="1"/>
  <c r="N99" i="17" a="1"/>
  <c r="N99" i="17" s="1"/>
  <c r="N103" i="17"/>
  <c r="N109" i="17" a="1"/>
  <c r="N109" i="17" s="1"/>
  <c r="N110" i="17" a="1"/>
  <c r="N110" i="17" s="1"/>
  <c r="N111" i="17" a="1"/>
  <c r="N111" i="17" s="1"/>
  <c r="N112" i="17" a="1"/>
  <c r="N112" i="17" s="1"/>
  <c r="N115" i="17" a="1"/>
  <c r="N115" i="17" s="1"/>
  <c r="N118" i="17"/>
  <c r="N119" i="17" a="1"/>
  <c r="N119" i="17"/>
  <c r="N120" i="17" a="1"/>
  <c r="N120" i="17" s="1"/>
  <c r="N129" i="17"/>
  <c r="N131" i="17" a="1"/>
  <c r="N131" i="17" s="1"/>
  <c r="N133" i="17" a="1"/>
  <c r="N133" i="17" s="1"/>
  <c r="N135" i="17" a="1"/>
  <c r="N135" i="17" s="1"/>
  <c r="N136" i="17" a="1"/>
  <c r="N136" i="17" s="1"/>
  <c r="N138" i="17" a="1"/>
  <c r="N138" i="17" s="1"/>
  <c r="N143" i="17"/>
  <c r="N146" i="17" a="1"/>
  <c r="N146" i="17" s="1"/>
  <c r="N147" i="17" a="1"/>
  <c r="N147" i="17" s="1"/>
  <c r="N151" i="17" a="1"/>
  <c r="N151" i="17" s="1"/>
  <c r="N158" i="17"/>
  <c r="N160" i="17" a="1"/>
  <c r="N160" i="17" s="1"/>
  <c r="N161" i="17" a="1"/>
  <c r="N161" i="17"/>
  <c r="N165" i="17"/>
  <c r="N166" i="17" a="1"/>
  <c r="N166" i="17" s="1"/>
  <c r="N170" i="17"/>
  <c r="N174" i="17"/>
  <c r="N177" i="17" a="1"/>
  <c r="N177" i="17" s="1"/>
  <c r="N183" i="17"/>
  <c r="N185" i="17"/>
  <c r="N189" i="17" a="1"/>
  <c r="N189" i="17" s="1"/>
  <c r="N191" i="17" a="1"/>
  <c r="N191" i="17" s="1"/>
  <c r="N192" i="17" a="1"/>
  <c r="N192" i="17" s="1"/>
  <c r="N193" i="17" a="1"/>
  <c r="N193" i="17" s="1"/>
  <c r="N194" i="17"/>
  <c r="N196" i="17" a="1"/>
  <c r="N196" i="17" s="1"/>
  <c r="N197" i="17" a="1"/>
  <c r="N197" i="17" s="1"/>
  <c r="N199" i="17"/>
  <c r="N207" i="17"/>
  <c r="N211" i="17" a="1"/>
  <c r="N211" i="17" s="1"/>
  <c r="N213" i="17" a="1"/>
  <c r="N213" i="17" s="1"/>
  <c r="N215" i="17" a="1"/>
  <c r="N215" i="17" s="1"/>
  <c r="N216" i="17" a="1"/>
  <c r="N216" i="17"/>
  <c r="N217" i="17" a="1"/>
  <c r="N217" i="17" s="1"/>
  <c r="N218" i="17" a="1"/>
  <c r="N218" i="17" s="1"/>
  <c r="N219" i="17" a="1"/>
  <c r="N219" i="17" s="1"/>
  <c r="N227" i="17" a="1"/>
  <c r="N227" i="17" s="1"/>
  <c r="N228" i="17" a="1"/>
  <c r="N228" i="17" s="1"/>
  <c r="N231" i="17" a="1"/>
  <c r="N231" i="17"/>
  <c r="N233" i="17" a="1"/>
  <c r="N233" i="17" s="1"/>
  <c r="N234" i="17"/>
  <c r="N237" i="17"/>
  <c r="N239" i="17" a="1"/>
  <c r="N239" i="17" s="1"/>
  <c r="N242" i="17" a="1"/>
  <c r="N242" i="17" s="1"/>
  <c r="N245" i="17" a="1"/>
  <c r="N245" i="17" s="1"/>
  <c r="N247" i="17" a="1"/>
  <c r="N247" i="17"/>
  <c r="N249" i="17" a="1"/>
  <c r="N249" i="17" s="1"/>
  <c r="N252" i="17" a="1"/>
  <c r="N252" i="17" s="1"/>
  <c r="N253" i="17"/>
  <c r="N255" i="17" a="1"/>
  <c r="N255" i="17" s="1"/>
  <c r="N261" i="17" a="1"/>
  <c r="N261" i="17" s="1"/>
  <c r="N263" i="17" a="1"/>
  <c r="N263" i="17" s="1"/>
  <c r="N265" i="17"/>
  <c r="N266" i="17" a="1"/>
  <c r="N266" i="17" s="1"/>
  <c r="N267" i="17" a="1"/>
  <c r="N267" i="17" s="1"/>
  <c r="N268" i="17" a="1"/>
  <c r="N268" i="17" s="1"/>
  <c r="N272" i="17" a="1"/>
  <c r="N272" i="17" s="1"/>
  <c r="N274" i="17"/>
  <c r="N277" i="17" a="1"/>
  <c r="N277" i="17" s="1"/>
  <c r="N279" i="17" a="1"/>
  <c r="N279" i="17" s="1"/>
  <c r="N285" i="17" a="1"/>
  <c r="N285" i="17" s="1"/>
  <c r="N292" i="17" a="1"/>
  <c r="N292" i="17" s="1"/>
  <c r="N294" i="17"/>
  <c r="N295" i="17" a="1"/>
  <c r="N295" i="17" s="1"/>
  <c r="N296" i="17" a="1"/>
  <c r="N296" i="17" s="1"/>
  <c r="N297" i="17" a="1"/>
  <c r="N297" i="17" s="1"/>
  <c r="N298" i="17" a="1"/>
  <c r="N298" i="17"/>
  <c r="N299" i="17" a="1"/>
  <c r="N299" i="17" s="1"/>
  <c r="N307" i="17" a="1"/>
  <c r="N307" i="17" s="1"/>
  <c r="N311" i="17" a="1"/>
  <c r="N311" i="17" s="1"/>
  <c r="N313" i="17"/>
  <c r="N318" i="17" a="1"/>
  <c r="N318" i="17"/>
  <c r="N319" i="17" a="1"/>
  <c r="N319" i="17" s="1"/>
  <c r="N321" i="17" a="1"/>
  <c r="N321" i="17" s="1"/>
  <c r="N322" i="17" a="1"/>
  <c r="N322" i="17" s="1"/>
  <c r="N323" i="17" a="1"/>
  <c r="N323" i="17" s="1"/>
  <c r="N326" i="17" a="1"/>
  <c r="N326" i="17" s="1"/>
  <c r="N327" i="17"/>
  <c r="N331" i="17" a="1"/>
  <c r="N331" i="17" s="1"/>
  <c r="N334" i="17" a="1"/>
  <c r="N334" i="17" s="1"/>
  <c r="N336" i="17" a="1"/>
  <c r="N336" i="17" s="1"/>
  <c r="N338" i="17" a="1"/>
  <c r="N338" i="17" s="1"/>
  <c r="N340" i="17" a="1"/>
  <c r="N340" i="17" s="1"/>
  <c r="N342" i="17" a="1"/>
  <c r="N342" i="17" s="1"/>
  <c r="N343" i="17" a="1"/>
  <c r="N343" i="17" s="1"/>
  <c r="N345" i="17"/>
  <c r="N346" i="17" a="1"/>
  <c r="N346" i="17"/>
  <c r="N348" i="17" a="1"/>
  <c r="N348" i="17" s="1"/>
  <c r="N351" i="17" a="1"/>
  <c r="N351" i="17" s="1"/>
  <c r="N355" i="17" a="1"/>
  <c r="N355" i="17" s="1"/>
  <c r="N358" i="17" a="1"/>
  <c r="N358" i="17"/>
  <c r="N359" i="17"/>
  <c r="N360" i="17" a="1"/>
  <c r="N360" i="17" s="1"/>
  <c r="N363" i="17" a="1"/>
  <c r="N363" i="17" s="1"/>
  <c r="N364" i="17" a="1"/>
  <c r="N364" i="17" s="1"/>
  <c r="N365" i="17" a="1"/>
  <c r="N365" i="17" s="1"/>
  <c r="N368" i="17"/>
  <c r="N371" i="17" a="1"/>
  <c r="N371" i="17" s="1"/>
  <c r="N372" i="17" a="1"/>
  <c r="N372" i="17" s="1"/>
  <c r="N374" i="17" a="1"/>
  <c r="N374" i="17" s="1"/>
  <c r="N375" i="17" a="1"/>
  <c r="N375" i="17" s="1"/>
  <c r="N379" i="17" a="1"/>
  <c r="N379" i="17" s="1"/>
  <c r="N385" i="17" a="1"/>
  <c r="N385" i="17" s="1"/>
  <c r="N386" i="17" a="1"/>
  <c r="N386" i="17"/>
  <c r="N387" i="17" a="1"/>
  <c r="N387" i="17" s="1"/>
  <c r="N390" i="17"/>
  <c r="N394" i="17" a="1"/>
  <c r="N394" i="17"/>
  <c r="N395" i="17" a="1"/>
  <c r="N395" i="17" s="1"/>
  <c r="N396" i="17" a="1"/>
  <c r="N396" i="17" s="1"/>
  <c r="N407" i="17" a="1"/>
  <c r="N407" i="17" s="1"/>
  <c r="N409" i="17" a="1"/>
  <c r="N409" i="17" s="1"/>
  <c r="N410" i="17"/>
  <c r="N411" i="17" a="1"/>
  <c r="N411" i="17" s="1"/>
  <c r="N414" i="17" a="1"/>
  <c r="N414" i="17" s="1"/>
  <c r="N419" i="17" a="1"/>
  <c r="N419" i="17" s="1"/>
  <c r="N420" i="17" a="1"/>
  <c r="N420" i="17" s="1"/>
  <c r="N423" i="17" a="1"/>
  <c r="N423" i="17" s="1"/>
  <c r="N424" i="17" a="1"/>
  <c r="N424" i="17" s="1"/>
  <c r="N427" i="17" a="1"/>
  <c r="N427" i="17" s="1"/>
  <c r="N433" i="17" a="1"/>
  <c r="N433" i="17" s="1"/>
  <c r="N434" i="17" a="1"/>
  <c r="N434" i="17" s="1"/>
  <c r="N435" i="17" a="1"/>
  <c r="N435" i="17" s="1"/>
  <c r="N436" i="17" a="1"/>
  <c r="N436" i="17" s="1"/>
  <c r="N437" i="17" a="1"/>
  <c r="N437" i="17"/>
  <c r="N439" i="17" a="1"/>
  <c r="N439" i="17" s="1"/>
  <c r="N440" i="17" a="1"/>
  <c r="N440" i="17"/>
  <c r="N441" i="17" a="1"/>
  <c r="N441" i="17" s="1"/>
  <c r="N445" i="17"/>
  <c r="N447" i="17" a="1"/>
  <c r="N447" i="17"/>
  <c r="N449" i="17"/>
  <c r="N450" i="17" a="1"/>
  <c r="N450" i="17" s="1"/>
  <c r="N451" i="17" a="1"/>
  <c r="N451" i="17" s="1"/>
  <c r="N458" i="17" a="1"/>
  <c r="N458" i="17" s="1"/>
  <c r="N459" i="17" a="1"/>
  <c r="N459" i="17" s="1"/>
  <c r="N461" i="17" a="1"/>
  <c r="N461" i="17" s="1"/>
  <c r="N462" i="17" a="1"/>
  <c r="N462" i="17" s="1"/>
  <c r="N463" i="17" a="1"/>
  <c r="N463" i="17" s="1"/>
  <c r="N465" i="17" a="1"/>
  <c r="N465" i="17" s="1"/>
  <c r="N466" i="17"/>
  <c r="N467" i="17" a="1"/>
  <c r="N467" i="17" s="1"/>
  <c r="N471" i="17" a="1"/>
  <c r="N471" i="17" s="1"/>
  <c r="N475" i="17" a="1"/>
  <c r="N475" i="17" s="1"/>
  <c r="N478" i="17" a="1"/>
  <c r="N478" i="17" s="1"/>
  <c r="N479" i="17" a="1"/>
  <c r="N479" i="17" s="1"/>
  <c r="N480" i="17" a="1"/>
  <c r="N480" i="17" s="1"/>
  <c r="N481" i="17" a="1"/>
  <c r="N481" i="17"/>
  <c r="N483" i="17" a="1"/>
  <c r="N483" i="17" s="1"/>
  <c r="N486" i="17" a="1"/>
  <c r="N486" i="17" s="1"/>
  <c r="N487" i="17" a="1"/>
  <c r="N487" i="17"/>
  <c r="N495" i="17" a="1"/>
  <c r="N495" i="17" s="1"/>
  <c r="N499" i="17" a="1"/>
  <c r="N499" i="17" s="1"/>
  <c r="N501" i="17" a="1"/>
  <c r="N501" i="17" s="1"/>
  <c r="N502" i="17" a="1"/>
  <c r="N502" i="17" s="1"/>
  <c r="N503" i="17" a="1"/>
  <c r="N503" i="17" s="1"/>
  <c r="N506" i="17" a="1"/>
  <c r="N506" i="17" s="1"/>
  <c r="N509" i="17" a="1"/>
  <c r="N509" i="17"/>
  <c r="N511" i="17"/>
  <c r="N512" i="17" a="1"/>
  <c r="N512" i="17" s="1"/>
  <c r="N519" i="17" a="1"/>
  <c r="N519" i="17" s="1"/>
  <c r="N522" i="17" a="1"/>
  <c r="N522" i="17"/>
  <c r="N523" i="17" a="1"/>
  <c r="N523" i="17" s="1"/>
  <c r="N524" i="17" a="1"/>
  <c r="N524" i="17" s="1"/>
  <c r="N525" i="17" a="1"/>
  <c r="N525" i="17" s="1"/>
  <c r="N526" i="17" a="1"/>
  <c r="N526" i="17" s="1"/>
  <c r="N528" i="17" a="1"/>
  <c r="N528" i="17" s="1"/>
  <c r="N530" i="17"/>
  <c r="N533" i="17" a="1"/>
  <c r="N533" i="17" s="1"/>
  <c r="N537" i="17" a="1"/>
  <c r="N537" i="17" s="1"/>
  <c r="N543" i="17" a="1"/>
  <c r="N543" i="17" s="1"/>
  <c r="N544" i="17" a="1"/>
  <c r="N544" i="17" s="1"/>
  <c r="N551" i="17" a="1"/>
  <c r="N551" i="17" s="1"/>
  <c r="N552" i="17" a="1"/>
  <c r="N552" i="17" s="1"/>
  <c r="N553" i="17" a="1"/>
  <c r="N553" i="17" s="1"/>
  <c r="N554" i="17"/>
  <c r="N555" i="17" a="1"/>
  <c r="N555" i="17" s="1"/>
  <c r="N556" i="17" a="1"/>
  <c r="N556" i="17" s="1"/>
  <c r="N558" i="17" a="1"/>
  <c r="N558" i="17" s="1"/>
  <c r="N559" i="17" a="1"/>
  <c r="N559" i="17" s="1"/>
  <c r="N571" i="17" a="1"/>
  <c r="N571" i="17" s="1"/>
  <c r="N572" i="17" a="1"/>
  <c r="N572" i="17" s="1"/>
  <c r="N573" i="17"/>
  <c r="N574" i="17" a="1"/>
  <c r="N574" i="17" s="1"/>
  <c r="N575" i="17"/>
  <c r="N577" i="17"/>
  <c r="N579" i="17" a="1"/>
  <c r="N579" i="17" s="1"/>
  <c r="N581" i="17" a="1"/>
  <c r="N581" i="17" s="1"/>
  <c r="N582" i="17" a="1"/>
  <c r="N582" i="17" s="1"/>
  <c r="N583" i="17" a="1"/>
  <c r="N583" i="17" s="1"/>
  <c r="N587" i="17" a="1"/>
  <c r="N587" i="17" s="1"/>
  <c r="N591" i="17" a="1"/>
  <c r="N591" i="17"/>
  <c r="N592" i="17" a="1"/>
  <c r="N592" i="17" s="1"/>
  <c r="N595" i="17" a="1"/>
  <c r="N595" i="17" s="1"/>
  <c r="N596" i="17" a="1"/>
  <c r="N596" i="17" s="1"/>
  <c r="N597" i="17" a="1"/>
  <c r="N597" i="17" s="1"/>
  <c r="N598" i="17" a="1"/>
  <c r="N598" i="17" s="1"/>
  <c r="N601" i="17"/>
  <c r="N602" i="17" a="1"/>
  <c r="N602" i="17" s="1"/>
  <c r="N603" i="17" a="1"/>
  <c r="N603" i="17" s="1"/>
  <c r="N605" i="17" a="1"/>
  <c r="N605" i="17" s="1"/>
  <c r="N615" i="17" a="1"/>
  <c r="N615" i="17"/>
  <c r="N617" i="17" a="1"/>
  <c r="N617" i="17" s="1"/>
  <c r="N618" i="17" a="1"/>
  <c r="N618" i="17" s="1"/>
  <c r="N619" i="17" a="1"/>
  <c r="N619" i="17" s="1"/>
  <c r="N623" i="17" a="1"/>
  <c r="N623" i="17" s="1"/>
  <c r="N624" i="17" a="1"/>
  <c r="N624" i="17" s="1"/>
  <c r="N627" i="17" a="1"/>
  <c r="N627" i="17" s="1"/>
  <c r="N628" i="17" a="1"/>
  <c r="N628" i="17" s="1"/>
  <c r="N629" i="17" a="1"/>
  <c r="N629" i="17" s="1"/>
  <c r="N631" i="17" a="1"/>
  <c r="N631" i="17"/>
  <c r="N633" i="17" a="1"/>
  <c r="N633" i="17" s="1"/>
  <c r="N634" i="17" a="1"/>
  <c r="N634" i="17" s="1"/>
  <c r="N635" i="17" a="1"/>
  <c r="N635" i="17" s="1"/>
  <c r="N638" i="17" a="1"/>
  <c r="N638" i="17" s="1"/>
  <c r="N641" i="17"/>
  <c r="N642" i="17" a="1"/>
  <c r="N642" i="17"/>
  <c r="N645" i="17" a="1"/>
  <c r="N645" i="17" s="1"/>
  <c r="N646" i="17"/>
  <c r="N647" i="17" a="1"/>
  <c r="N647" i="17" s="1"/>
  <c r="N655" i="17" a="1"/>
  <c r="N655" i="17"/>
  <c r="N659" i="17" a="1"/>
  <c r="N659" i="17" s="1"/>
  <c r="N660" i="17" a="1"/>
  <c r="N660" i="17" s="1"/>
  <c r="N662" i="17" a="1"/>
  <c r="N662" i="17" s="1"/>
  <c r="N663" i="17" a="1"/>
  <c r="N663" i="17" s="1"/>
  <c r="N670" i="17" a="1"/>
  <c r="N670" i="17" s="1"/>
  <c r="N671" i="17" a="1"/>
  <c r="N671" i="17" s="1"/>
  <c r="N672" i="17" a="1"/>
  <c r="N672" i="17" s="1"/>
  <c r="N673" i="17" a="1"/>
  <c r="N673" i="17" s="1"/>
  <c r="N675" i="17" a="1"/>
  <c r="N675" i="17" s="1"/>
  <c r="N679" i="17" a="1"/>
  <c r="N679" i="17" s="1"/>
  <c r="N682" i="17" a="1"/>
  <c r="N682" i="17" s="1"/>
  <c r="N686" i="17" a="1"/>
  <c r="N686" i="17"/>
  <c r="N687" i="17" a="1"/>
  <c r="N687" i="17" s="1"/>
  <c r="N688" i="17" a="1"/>
  <c r="N688" i="17" s="1"/>
  <c r="N689" i="17" a="1"/>
  <c r="N689" i="17" s="1"/>
  <c r="N692" i="17" a="1"/>
  <c r="N692" i="17" s="1"/>
  <c r="N699" i="17" a="1"/>
  <c r="N699" i="17" s="1"/>
  <c r="N703" i="17" a="1"/>
  <c r="N703" i="17"/>
  <c r="N704" i="17" a="1"/>
  <c r="N704" i="17" s="1"/>
  <c r="N706" i="17" a="1"/>
  <c r="N706" i="17" s="1"/>
  <c r="N707" i="17" a="1"/>
  <c r="N707" i="17" s="1"/>
  <c r="N714" i="17" a="1"/>
  <c r="N714" i="17" s="1"/>
  <c r="N716" i="17" a="1"/>
  <c r="N716" i="17" s="1"/>
  <c r="N717" i="17" a="1"/>
  <c r="N717" i="17" s="1"/>
  <c r="N718" i="17" a="1"/>
  <c r="N718" i="17"/>
  <c r="N719" i="17" a="1"/>
  <c r="N719" i="17"/>
  <c r="N725" i="17" a="1"/>
  <c r="N725" i="17" s="1"/>
  <c r="N727" i="17" a="1"/>
  <c r="N727" i="17" s="1"/>
  <c r="N731" i="17" a="1"/>
  <c r="N731" i="17"/>
  <c r="N732" i="17"/>
  <c r="N733" i="17" a="1"/>
  <c r="N733" i="17" s="1"/>
  <c r="N735" i="17" a="1"/>
  <c r="N735" i="17" s="1"/>
  <c r="N738" i="17" a="1"/>
  <c r="N738" i="17" s="1"/>
  <c r="N743" i="17" a="1"/>
  <c r="N743" i="17" s="1"/>
  <c r="N747" i="17" a="1"/>
  <c r="N747" i="17" s="1"/>
  <c r="N748" i="17"/>
  <c r="N749" i="17"/>
  <c r="N750" i="17" a="1"/>
  <c r="N750" i="17" s="1"/>
  <c r="N754" i="17" a="1"/>
  <c r="N754" i="17" s="1"/>
  <c r="N757" i="17" a="1"/>
  <c r="N757" i="17"/>
  <c r="N758" i="17" a="1"/>
  <c r="N758" i="17"/>
  <c r="N759" i="17" a="1"/>
  <c r="N759" i="17" s="1"/>
  <c r="N768" i="17" a="1"/>
  <c r="N768" i="17" s="1"/>
  <c r="N771" i="17" a="1"/>
  <c r="N771" i="17" s="1"/>
  <c r="N773" i="17" a="1"/>
  <c r="N773" i="17" s="1"/>
  <c r="N775" i="17" a="1"/>
  <c r="N775" i="17" s="1"/>
  <c r="N776" i="17" a="1"/>
  <c r="N776" i="17" s="1"/>
  <c r="N780" i="17" a="1"/>
  <c r="N780" i="17"/>
  <c r="N787" i="17" a="1"/>
  <c r="N787" i="17" s="1"/>
  <c r="N790" i="17"/>
  <c r="N794" i="17"/>
  <c r="N796" i="17"/>
  <c r="N797" i="17" a="1"/>
  <c r="N797" i="17" s="1"/>
  <c r="N798" i="17" a="1"/>
  <c r="N798" i="17" s="1"/>
  <c r="N799" i="17" a="1"/>
  <c r="N799" i="17" s="1"/>
  <c r="N803" i="17" a="1"/>
  <c r="N803" i="17" s="1"/>
  <c r="N807" i="17"/>
  <c r="N810" i="17" a="1"/>
  <c r="N810" i="17" s="1"/>
  <c r="N811" i="17" a="1"/>
  <c r="N811" i="17"/>
  <c r="N812" i="17"/>
  <c r="N815" i="17"/>
  <c r="N817" i="17" a="1"/>
  <c r="N817" i="17" s="1"/>
  <c r="N818" i="17" a="1"/>
  <c r="N818" i="17"/>
  <c r="N819" i="17" a="1"/>
  <c r="N819" i="17" s="1"/>
  <c r="N823" i="17" a="1"/>
  <c r="N823" i="17"/>
  <c r="N827" i="17" a="1"/>
  <c r="N827" i="17" s="1"/>
  <c r="N831" i="17" a="1"/>
  <c r="N831" i="17"/>
  <c r="N832" i="17" a="1"/>
  <c r="N832" i="17"/>
  <c r="N833" i="17" a="1"/>
  <c r="N833" i="17" s="1"/>
  <c r="N834" i="17" a="1"/>
  <c r="N834" i="17"/>
  <c r="N835" i="17"/>
  <c r="N843" i="17" a="1"/>
  <c r="N843" i="17"/>
  <c r="N844" i="17" a="1"/>
  <c r="N844" i="17" s="1"/>
  <c r="N845" i="17" a="1"/>
  <c r="N845" i="17" s="1"/>
  <c r="N846" i="17"/>
  <c r="N847" i="17" a="1"/>
  <c r="N847" i="17"/>
  <c r="N850" i="17" a="1"/>
  <c r="N850" i="17" s="1"/>
  <c r="N854" i="17" a="1"/>
  <c r="N854" i="17" s="1"/>
  <c r="N856" i="17" a="1"/>
  <c r="N856" i="17" s="1"/>
  <c r="N857" i="17" a="1"/>
  <c r="N857" i="17" s="1"/>
  <c r="N864" i="17" a="1"/>
  <c r="N864" i="17" s="1"/>
  <c r="N865" i="17"/>
  <c r="N867" i="17" a="1"/>
  <c r="N867" i="17" s="1"/>
  <c r="N869" i="17"/>
  <c r="N873" i="17" a="1"/>
  <c r="N873" i="17"/>
  <c r="N874" i="17" a="1"/>
  <c r="N874" i="17" s="1"/>
  <c r="N876" i="17"/>
  <c r="N877" i="17"/>
  <c r="N885" i="17" a="1"/>
  <c r="N885" i="17" s="1"/>
  <c r="N890" i="17" a="1"/>
  <c r="N890" i="17" s="1"/>
  <c r="N892" i="17" a="1"/>
  <c r="N892" i="17" s="1"/>
  <c r="N893" i="17"/>
  <c r="N894" i="17" a="1"/>
  <c r="N894" i="17" s="1"/>
  <c r="N895" i="17" a="1"/>
  <c r="N895" i="17" s="1"/>
  <c r="N896" i="17" a="1"/>
  <c r="N896" i="17" s="1"/>
  <c r="N897" i="17" a="1"/>
  <c r="N897" i="17" s="1"/>
  <c r="N910" i="17" a="1"/>
  <c r="N910" i="17" s="1"/>
  <c r="N913" i="17" a="1"/>
  <c r="N913" i="17" s="1"/>
  <c r="N921" i="17" a="1"/>
  <c r="N921" i="17" s="1"/>
  <c r="N924" i="17"/>
  <c r="N929" i="17" a="1"/>
  <c r="N929" i="17" s="1"/>
  <c r="N933" i="17" a="1"/>
  <c r="N933" i="17"/>
  <c r="N934" i="17" a="1"/>
  <c r="N934" i="17" s="1"/>
  <c r="N938" i="17"/>
  <c r="N940" i="17"/>
  <c r="N950" i="17" a="1"/>
  <c r="N950" i="17" s="1"/>
  <c r="N953" i="17" a="1"/>
  <c r="N953" i="17" s="1"/>
  <c r="N954" i="17"/>
  <c r="N956" i="17" a="1"/>
  <c r="N956" i="17"/>
  <c r="N957" i="17"/>
  <c r="N966" i="17" a="1"/>
  <c r="N966" i="17" s="1"/>
  <c r="N969" i="17" a="1"/>
  <c r="N969" i="17" s="1"/>
  <c r="N970" i="17" a="1"/>
  <c r="N970" i="17"/>
  <c r="N972" i="17" a="1"/>
  <c r="N972" i="17"/>
  <c r="N973" i="17" a="1"/>
  <c r="N973" i="17" s="1"/>
  <c r="N978" i="17"/>
  <c r="N986" i="17" a="1"/>
  <c r="N986" i="17" s="1"/>
  <c r="N989" i="17" a="1"/>
  <c r="N989" i="17" s="1"/>
  <c r="N993" i="17" a="1"/>
  <c r="N993" i="17"/>
  <c r="N994" i="17"/>
  <c r="N995" i="17" a="1"/>
  <c r="N995" i="17" s="1"/>
  <c r="N997" i="17" a="1"/>
  <c r="N997" i="17"/>
  <c r="N2" i="17" a="1"/>
  <c r="N2" i="17" s="1"/>
  <c r="M5" i="17"/>
  <c r="M9" i="17"/>
  <c r="M11" i="17"/>
  <c r="M13" i="17"/>
  <c r="M14" i="17"/>
  <c r="M15" i="17"/>
  <c r="M21" i="17"/>
  <c r="M22" i="17"/>
  <c r="M23" i="17"/>
  <c r="M24" i="17"/>
  <c r="M26" i="17"/>
  <c r="M33" i="17"/>
  <c r="M37" i="17"/>
  <c r="M41" i="17"/>
  <c r="M43" i="17"/>
  <c r="M44" i="17"/>
  <c r="M45" i="17"/>
  <c r="M46" i="17"/>
  <c r="M47" i="17"/>
  <c r="M49" i="17"/>
  <c r="M57" i="17"/>
  <c r="M61" i="17"/>
  <c r="M65" i="17"/>
  <c r="M66" i="17"/>
  <c r="M69" i="17"/>
  <c r="M70" i="17"/>
  <c r="M73" i="17"/>
  <c r="M81" i="17"/>
  <c r="M82" i="17"/>
  <c r="M83" i="17"/>
  <c r="M85" i="17"/>
  <c r="M94" i="17"/>
  <c r="M95" i="17"/>
  <c r="M101" i="17"/>
  <c r="M102" i="17"/>
  <c r="M103" i="17"/>
  <c r="M104" i="17"/>
  <c r="M105" i="17"/>
  <c r="M109" i="17"/>
  <c r="M113" i="17"/>
  <c r="M117" i="17"/>
  <c r="M123" i="17"/>
  <c r="M130" i="17"/>
  <c r="M133" i="17"/>
  <c r="M134" i="17"/>
  <c r="M137" i="17"/>
  <c r="M138" i="17"/>
  <c r="M139" i="17"/>
  <c r="M149" i="17"/>
  <c r="M153" i="17"/>
  <c r="M154" i="17"/>
  <c r="M157" i="17"/>
  <c r="M158" i="17"/>
  <c r="M159" i="17"/>
  <c r="M169" i="17"/>
  <c r="M170" i="17"/>
  <c r="M171" i="17"/>
  <c r="M173" i="17"/>
  <c r="M177" i="17"/>
  <c r="M179" i="17"/>
  <c r="M183" i="17"/>
  <c r="M185" i="17"/>
  <c r="M186" i="17"/>
  <c r="M190" i="17"/>
  <c r="M191" i="17"/>
  <c r="M193" i="17"/>
  <c r="M194" i="17"/>
  <c r="M197" i="17"/>
  <c r="M198" i="17"/>
  <c r="M201" i="17"/>
  <c r="M205" i="17"/>
  <c r="M207" i="17"/>
  <c r="M215" i="17"/>
  <c r="M219" i="17"/>
  <c r="M221" i="17"/>
  <c r="M222" i="17"/>
  <c r="M223" i="17"/>
  <c r="M224" i="17"/>
  <c r="M225" i="17"/>
  <c r="M229" i="17"/>
  <c r="M237" i="17"/>
  <c r="M239" i="17"/>
  <c r="M241" i="17"/>
  <c r="M243" i="17"/>
  <c r="M245" i="17"/>
  <c r="M246" i="17"/>
  <c r="M249" i="17"/>
  <c r="M250" i="17"/>
  <c r="M251" i="17"/>
  <c r="M258" i="17"/>
  <c r="M261" i="17"/>
  <c r="M265" i="17"/>
  <c r="M266" i="17"/>
  <c r="M269" i="17"/>
  <c r="M270" i="17"/>
  <c r="M273" i="17"/>
  <c r="M275" i="17"/>
  <c r="M282" i="17"/>
  <c r="M285" i="17"/>
  <c r="M295" i="17"/>
  <c r="M296" i="17"/>
  <c r="M297" i="17"/>
  <c r="M302" i="17"/>
  <c r="M303" i="17"/>
  <c r="M305" i="17"/>
  <c r="M306" i="17"/>
  <c r="M313" i="17"/>
  <c r="M314" i="17"/>
  <c r="M317" i="17"/>
  <c r="M325" i="17"/>
  <c r="M331" i="17"/>
  <c r="M333" i="17"/>
  <c r="M334" i="17"/>
  <c r="M335" i="17"/>
  <c r="M336" i="17"/>
  <c r="M337" i="17"/>
  <c r="M338" i="17"/>
  <c r="M341" i="17"/>
  <c r="M353" i="17"/>
  <c r="M355" i="17"/>
  <c r="M357" i="17"/>
  <c r="M358" i="17"/>
  <c r="M359" i="17"/>
  <c r="M361" i="17"/>
  <c r="M370" i="17"/>
  <c r="M371" i="17"/>
  <c r="M373" i="17"/>
  <c r="M377" i="17"/>
  <c r="M382" i="17"/>
  <c r="M385" i="17"/>
  <c r="M393" i="17"/>
  <c r="M394" i="17"/>
  <c r="M395" i="17"/>
  <c r="M396" i="17"/>
  <c r="M397" i="17"/>
  <c r="M401" i="17"/>
  <c r="M405" i="17"/>
  <c r="M409" i="17"/>
  <c r="M413" i="17"/>
  <c r="M415" i="17"/>
  <c r="M419" i="17"/>
  <c r="M422" i="17"/>
  <c r="M424" i="17"/>
  <c r="M425" i="17"/>
  <c r="M426" i="17"/>
  <c r="M429" i="17"/>
  <c r="M441" i="17"/>
  <c r="M442" i="17"/>
  <c r="M443" i="17"/>
  <c r="M445" i="17"/>
  <c r="M446" i="17"/>
  <c r="M447" i="17"/>
  <c r="M449" i="17"/>
  <c r="M450" i="17"/>
  <c r="M453" i="17"/>
  <c r="M460" i="17"/>
  <c r="M461" i="17"/>
  <c r="M465" i="17"/>
  <c r="M470" i="17"/>
  <c r="M474" i="17"/>
  <c r="M477" i="17"/>
  <c r="M481" i="17"/>
  <c r="M482" i="17"/>
  <c r="M485" i="17"/>
  <c r="M487" i="17"/>
  <c r="M489" i="17"/>
  <c r="M497" i="17"/>
  <c r="M498" i="17"/>
  <c r="M505" i="17"/>
  <c r="M506" i="17"/>
  <c r="M510" i="17"/>
  <c r="M513" i="17"/>
  <c r="M514" i="17"/>
  <c r="M515" i="17"/>
  <c r="M517" i="17"/>
  <c r="M521" i="17"/>
  <c r="M525" i="17"/>
  <c r="M530" i="17"/>
  <c r="M531" i="17"/>
  <c r="M533" i="17"/>
  <c r="M534" i="17"/>
  <c r="M535" i="17"/>
  <c r="M536" i="17"/>
  <c r="M538" i="17"/>
  <c r="M539" i="17"/>
  <c r="M541" i="17"/>
  <c r="M542" i="17"/>
  <c r="M553" i="17"/>
  <c r="M557" i="17"/>
  <c r="M561" i="17"/>
  <c r="M565" i="17"/>
  <c r="M567" i="17"/>
  <c r="M573" i="17"/>
  <c r="M574" i="17"/>
  <c r="M577" i="17"/>
  <c r="M583" i="17"/>
  <c r="M585" i="17"/>
  <c r="M589" i="17"/>
  <c r="M593" i="17"/>
  <c r="M594" i="17"/>
  <c r="M595" i="17"/>
  <c r="M597" i="17"/>
  <c r="M598" i="17"/>
  <c r="M601" i="17"/>
  <c r="M609" i="17"/>
  <c r="M610" i="17"/>
  <c r="M619" i="17"/>
  <c r="M621" i="17"/>
  <c r="M623" i="17"/>
  <c r="M624" i="17"/>
  <c r="M625" i="17"/>
  <c r="M626" i="17"/>
  <c r="M629" i="17"/>
  <c r="M641" i="17"/>
  <c r="M642" i="17"/>
  <c r="M645" i="17"/>
  <c r="M646" i="17"/>
  <c r="M649" i="17"/>
  <c r="M650" i="17"/>
  <c r="M651" i="17"/>
  <c r="M652" i="17"/>
  <c r="M665" i="17"/>
  <c r="M666" i="17"/>
  <c r="M669" i="17"/>
  <c r="M670" i="17"/>
  <c r="M674" i="17"/>
  <c r="M677" i="17"/>
  <c r="M678" i="17"/>
  <c r="M683" i="17"/>
  <c r="M685" i="17"/>
  <c r="M693" i="17"/>
  <c r="M695" i="17"/>
  <c r="M696" i="17"/>
  <c r="M697" i="17"/>
  <c r="M698" i="17"/>
  <c r="M699" i="17"/>
  <c r="M705" i="17"/>
  <c r="M706" i="17"/>
  <c r="M711" i="17"/>
  <c r="M713" i="17"/>
  <c r="M717" i="17"/>
  <c r="M719" i="17"/>
  <c r="M721" i="17"/>
  <c r="M729" i="17"/>
  <c r="M731" i="17"/>
  <c r="M732" i="17"/>
  <c r="M733" i="17"/>
  <c r="M734" i="17"/>
  <c r="M735" i="17"/>
  <c r="M737" i="17"/>
  <c r="M741" i="17"/>
  <c r="M751" i="17"/>
  <c r="M753" i="17"/>
  <c r="M754" i="17"/>
  <c r="M757" i="17"/>
  <c r="M758" i="17"/>
  <c r="M761" i="17"/>
  <c r="M762" i="17"/>
  <c r="M765" i="17"/>
  <c r="M773" i="17"/>
  <c r="M777" i="17"/>
  <c r="M778" i="17"/>
  <c r="M785" i="17"/>
  <c r="M786" i="17"/>
  <c r="M787" i="17"/>
  <c r="M789" i="17"/>
  <c r="M790" i="17"/>
  <c r="M797" i="17"/>
  <c r="M801" i="17"/>
  <c r="M805" i="17"/>
  <c r="M806" i="17"/>
  <c r="M808" i="17"/>
  <c r="M809" i="17"/>
  <c r="M811" i="17"/>
  <c r="M822" i="17"/>
  <c r="M823" i="17"/>
  <c r="M825" i="17"/>
  <c r="M829" i="17"/>
  <c r="M830" i="17"/>
  <c r="M833" i="17"/>
  <c r="M841" i="17"/>
  <c r="M842" i="17"/>
  <c r="M843" i="17"/>
  <c r="M845" i="17"/>
  <c r="M846" i="17"/>
  <c r="M847" i="17"/>
  <c r="M849" i="17"/>
  <c r="M853" i="17"/>
  <c r="M858" i="17"/>
  <c r="M863" i="17"/>
  <c r="M865" i="17"/>
  <c r="M866" i="17"/>
  <c r="M869" i="17"/>
  <c r="M870" i="17"/>
  <c r="M871" i="17"/>
  <c r="M874" i="17"/>
  <c r="M876" i="17"/>
  <c r="M877" i="17"/>
  <c r="M885" i="17"/>
  <c r="M887" i="17"/>
  <c r="M889" i="17"/>
  <c r="M894" i="17"/>
  <c r="M897" i="17"/>
  <c r="M898" i="17"/>
  <c r="M901" i="17"/>
  <c r="M902" i="17"/>
  <c r="M913" i="17"/>
  <c r="M915" i="17"/>
  <c r="M917" i="17"/>
  <c r="M919" i="17"/>
  <c r="M920" i="17"/>
  <c r="M921" i="17"/>
  <c r="M922" i="17"/>
  <c r="M933" i="17"/>
  <c r="M934" i="17"/>
  <c r="M937" i="17"/>
  <c r="M941" i="17"/>
  <c r="M953" i="17"/>
  <c r="M954" i="17"/>
  <c r="M955" i="17"/>
  <c r="M956" i="17"/>
  <c r="M957" i="17"/>
  <c r="M958" i="17"/>
  <c r="M969" i="17"/>
  <c r="M970" i="17"/>
  <c r="M977" i="17"/>
  <c r="M978" i="17"/>
  <c r="M986" i="17"/>
  <c r="M997" i="17"/>
  <c r="M999" i="17"/>
  <c r="M2" i="17"/>
  <c r="I3" i="17"/>
  <c r="J3" i="17"/>
  <c r="O3" i="17" s="1" a="1"/>
  <c r="O3" i="17" s="1"/>
  <c r="K3" i="17"/>
  <c r="L3" i="17"/>
  <c r="M3" i="17" s="1"/>
  <c r="I4" i="17"/>
  <c r="N4" i="17" s="1" a="1"/>
  <c r="N4" i="17" s="1"/>
  <c r="J4" i="17"/>
  <c r="K4" i="17"/>
  <c r="L4" i="17"/>
  <c r="M4" i="17" s="1"/>
  <c r="I5" i="17"/>
  <c r="J5" i="17"/>
  <c r="K5" i="17"/>
  <c r="L5" i="17"/>
  <c r="I6" i="17"/>
  <c r="J6" i="17"/>
  <c r="K6" i="17"/>
  <c r="L6" i="17"/>
  <c r="M6" i="17" s="1"/>
  <c r="I7" i="17"/>
  <c r="N7" i="17" s="1" a="1"/>
  <c r="N7" i="17" s="1"/>
  <c r="J7" i="17"/>
  <c r="O7" i="17" s="1" a="1"/>
  <c r="K7" i="17"/>
  <c r="L7" i="17"/>
  <c r="M7" i="17" s="1"/>
  <c r="I8" i="17"/>
  <c r="N8" i="17" s="1" a="1"/>
  <c r="N8" i="17" s="1"/>
  <c r="J8" i="17"/>
  <c r="O8" i="17" s="1" a="1"/>
  <c r="O8" i="17" s="1"/>
  <c r="K8" i="17"/>
  <c r="L8" i="17"/>
  <c r="M8" i="17" s="1"/>
  <c r="I9" i="17"/>
  <c r="J9" i="17"/>
  <c r="O9" i="17" s="1" a="1"/>
  <c r="O9" i="17" s="1"/>
  <c r="K9" i="17"/>
  <c r="L9" i="17"/>
  <c r="I10" i="17"/>
  <c r="N10" i="17" s="1" a="1"/>
  <c r="N10" i="17" s="1"/>
  <c r="J10" i="17"/>
  <c r="O10" i="17" s="1" a="1"/>
  <c r="O10" i="17" s="1"/>
  <c r="K10" i="17"/>
  <c r="L10" i="17"/>
  <c r="M10" i="17" s="1"/>
  <c r="I11" i="17"/>
  <c r="N11" i="17" s="1" a="1"/>
  <c r="N11" i="17" s="1"/>
  <c r="J11" i="17"/>
  <c r="O11" i="17" s="1" a="1"/>
  <c r="O11" i="17" s="1"/>
  <c r="K11" i="17"/>
  <c r="L11" i="17"/>
  <c r="I12" i="17"/>
  <c r="N12" i="17" s="1" a="1"/>
  <c r="N12" i="17" s="1"/>
  <c r="J12" i="17"/>
  <c r="O12" i="17" s="1" a="1"/>
  <c r="O12" i="17" s="1"/>
  <c r="K12" i="17"/>
  <c r="L12" i="17"/>
  <c r="M12" i="17" s="1"/>
  <c r="I13" i="17"/>
  <c r="N13" i="17" s="1" a="1"/>
  <c r="J13" i="17"/>
  <c r="K13" i="17"/>
  <c r="L13" i="17"/>
  <c r="I14" i="17"/>
  <c r="J14" i="17"/>
  <c r="O14" i="17" s="1" a="1"/>
  <c r="O14" i="17" s="1"/>
  <c r="K14" i="17"/>
  <c r="L14" i="17"/>
  <c r="I15" i="17"/>
  <c r="J15" i="17"/>
  <c r="O15" i="17" s="1" a="1"/>
  <c r="O15" i="17" s="1"/>
  <c r="K15" i="17"/>
  <c r="L15" i="17"/>
  <c r="I16" i="17"/>
  <c r="J16" i="17"/>
  <c r="O16" i="17" s="1" a="1"/>
  <c r="O16" i="17" s="1"/>
  <c r="K16" i="17"/>
  <c r="L16" i="17"/>
  <c r="M16" i="17" s="1"/>
  <c r="I17" i="17"/>
  <c r="J17" i="17"/>
  <c r="O17" i="17" s="1" a="1"/>
  <c r="K17" i="17"/>
  <c r="L17" i="17"/>
  <c r="M17" i="17" s="1"/>
  <c r="I18" i="17"/>
  <c r="N18" i="17" s="1" a="1"/>
  <c r="N18" i="17" s="1"/>
  <c r="J18" i="17"/>
  <c r="O18" i="17" s="1" a="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K21" i="17"/>
  <c r="L21" i="17"/>
  <c r="I22" i="17"/>
  <c r="N22" i="17" s="1" a="1"/>
  <c r="N22" i="17" s="1"/>
  <c r="J22" i="17"/>
  <c r="O22" i="17" s="1" a="1"/>
  <c r="K22" i="17"/>
  <c r="L22" i="17"/>
  <c r="I23" i="17"/>
  <c r="N23" i="17" s="1" a="1"/>
  <c r="N23" i="17" s="1"/>
  <c r="J23" i="17"/>
  <c r="O23" i="17" s="1" a="1"/>
  <c r="O23" i="17" s="1"/>
  <c r="K23" i="17"/>
  <c r="L23" i="17"/>
  <c r="I24" i="17"/>
  <c r="N24" i="17" s="1" a="1"/>
  <c r="J24" i="17"/>
  <c r="O24" i="17" s="1" a="1"/>
  <c r="O24" i="17" s="1"/>
  <c r="K24" i="17"/>
  <c r="L24" i="17"/>
  <c r="I25" i="17"/>
  <c r="N25" i="17" s="1" a="1"/>
  <c r="N25" i="17" s="1"/>
  <c r="J25" i="17"/>
  <c r="K25" i="17"/>
  <c r="L25" i="17"/>
  <c r="M25" i="17" s="1"/>
  <c r="I26" i="17"/>
  <c r="N26" i="17" s="1" a="1"/>
  <c r="N26" i="17" s="1"/>
  <c r="J26" i="17"/>
  <c r="O26" i="17" s="1" a="1"/>
  <c r="O26" i="17" s="1"/>
  <c r="K26" i="17"/>
  <c r="L26" i="17"/>
  <c r="I27" i="17"/>
  <c r="J27" i="17"/>
  <c r="O27" i="17" s="1" a="1"/>
  <c r="O27" i="17" s="1"/>
  <c r="K27" i="17"/>
  <c r="L27" i="17"/>
  <c r="M27" i="17" s="1"/>
  <c r="I28" i="17"/>
  <c r="N28" i="17" s="1" a="1"/>
  <c r="N28" i="17" s="1"/>
  <c r="J28" i="17"/>
  <c r="O28" i="17" s="1" a="1"/>
  <c r="K28" i="17"/>
  <c r="L28" i="17"/>
  <c r="M28" i="17" s="1"/>
  <c r="I29" i="17"/>
  <c r="J29" i="17"/>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J32" i="17"/>
  <c r="O32" i="17" s="1" a="1"/>
  <c r="O32" i="17" s="1"/>
  <c r="K32" i="17"/>
  <c r="L32" i="17"/>
  <c r="M32" i="17" s="1"/>
  <c r="I33" i="17"/>
  <c r="N33" i="17" s="1" a="1"/>
  <c r="N33" i="17" s="1"/>
  <c r="J33" i="17"/>
  <c r="O33" i="17" s="1" a="1"/>
  <c r="O33" i="17" s="1"/>
  <c r="K33" i="17"/>
  <c r="L33" i="17"/>
  <c r="I34" i="17"/>
  <c r="N34" i="17" s="1" a="1"/>
  <c r="N34" i="17" s="1"/>
  <c r="J34" i="17"/>
  <c r="K34" i="17"/>
  <c r="L34" i="17"/>
  <c r="M34" i="17" s="1"/>
  <c r="I35" i="17"/>
  <c r="N35" i="17" s="1" a="1"/>
  <c r="N35" i="17" s="1"/>
  <c r="J35" i="17"/>
  <c r="O35" i="17" s="1" a="1"/>
  <c r="O35" i="17" s="1"/>
  <c r="K35" i="17"/>
  <c r="L35" i="17"/>
  <c r="M35" i="17" s="1"/>
  <c r="I36" i="17"/>
  <c r="N36" i="17" s="1" a="1"/>
  <c r="N36" i="17" s="1"/>
  <c r="J36" i="17"/>
  <c r="K36" i="17"/>
  <c r="L36" i="17"/>
  <c r="M36" i="17" s="1"/>
  <c r="I37" i="17"/>
  <c r="J37" i="17"/>
  <c r="K37" i="17"/>
  <c r="L37" i="17"/>
  <c r="I38" i="17"/>
  <c r="J38" i="17"/>
  <c r="O38" i="17" s="1" a="1"/>
  <c r="O38" i="17" s="1"/>
  <c r="K38" i="17"/>
  <c r="L38" i="17"/>
  <c r="M38" i="17" s="1"/>
  <c r="I39" i="17"/>
  <c r="J39" i="17"/>
  <c r="O39" i="17" s="1" a="1"/>
  <c r="O39" i="17" s="1"/>
  <c r="K39" i="17"/>
  <c r="L39" i="17"/>
  <c r="M39" i="17" s="1"/>
  <c r="I40" i="17"/>
  <c r="N40" i="17" s="1" a="1"/>
  <c r="N40" i="17" s="1"/>
  <c r="J40" i="17"/>
  <c r="O40" i="17" s="1" a="1"/>
  <c r="O40" i="17" s="1"/>
  <c r="K40" i="17"/>
  <c r="L40" i="17"/>
  <c r="M40" i="17" s="1"/>
  <c r="I41" i="17"/>
  <c r="N41" i="17" s="1" a="1"/>
  <c r="N41" i="17" s="1"/>
  <c r="J41" i="17"/>
  <c r="K41" i="17"/>
  <c r="L41" i="17"/>
  <c r="I42" i="17"/>
  <c r="N42" i="17" s="1" a="1"/>
  <c r="N42" i="17" s="1"/>
  <c r="J42" i="17"/>
  <c r="O42" i="17" s="1" a="1"/>
  <c r="O42" i="17" s="1"/>
  <c r="K42" i="17"/>
  <c r="L42" i="17"/>
  <c r="M42" i="17" s="1"/>
  <c r="I43" i="17"/>
  <c r="J43" i="17"/>
  <c r="O43" i="17" s="1" a="1"/>
  <c r="O43" i="17" s="1"/>
  <c r="K43" i="17"/>
  <c r="L43" i="17"/>
  <c r="I44" i="17"/>
  <c r="J44" i="17"/>
  <c r="O44" i="17" s="1" a="1"/>
  <c r="O44" i="17" s="1"/>
  <c r="K44" i="17"/>
  <c r="L44" i="17"/>
  <c r="I45" i="17"/>
  <c r="J45" i="17"/>
  <c r="O45" i="17" s="1" a="1"/>
  <c r="O45" i="17" s="1"/>
  <c r="K45" i="17"/>
  <c r="L45" i="17"/>
  <c r="I46" i="17"/>
  <c r="J46" i="17"/>
  <c r="O46" i="17" s="1" a="1"/>
  <c r="K46" i="17"/>
  <c r="L46" i="17"/>
  <c r="I47" i="17"/>
  <c r="N47" i="17" s="1" a="1"/>
  <c r="N47" i="17" s="1"/>
  <c r="J47" i="17"/>
  <c r="O47" i="17" s="1" a="1"/>
  <c r="O47" i="17" s="1"/>
  <c r="K47" i="17"/>
  <c r="L47" i="17"/>
  <c r="I48" i="17"/>
  <c r="N48" i="17" s="1" a="1"/>
  <c r="N48" i="17" s="1"/>
  <c r="J48" i="17"/>
  <c r="O48" i="17" s="1" a="1"/>
  <c r="O48" i="17" s="1"/>
  <c r="K48" i="17"/>
  <c r="L48" i="17"/>
  <c r="M48" i="17" s="1"/>
  <c r="I49" i="17"/>
  <c r="J49" i="17"/>
  <c r="K49" i="17"/>
  <c r="L49" i="17"/>
  <c r="I50" i="17"/>
  <c r="N50" i="17" s="1" a="1"/>
  <c r="N50" i="17" s="1"/>
  <c r="J50" i="17"/>
  <c r="O50" i="17" s="1" a="1"/>
  <c r="O50" i="17" s="1"/>
  <c r="K50" i="17"/>
  <c r="L50" i="17"/>
  <c r="M50" i="17" s="1"/>
  <c r="I51" i="17"/>
  <c r="J51" i="17"/>
  <c r="O51" i="17" s="1" a="1"/>
  <c r="O51" i="17" s="1"/>
  <c r="K51" i="17"/>
  <c r="L51" i="17"/>
  <c r="M51" i="17" s="1"/>
  <c r="I52" i="17"/>
  <c r="N52" i="17" s="1" a="1"/>
  <c r="N52" i="17" s="1"/>
  <c r="J52" i="17"/>
  <c r="O52" i="17" s="1" a="1"/>
  <c r="O52" i="17" s="1"/>
  <c r="K52" i="17"/>
  <c r="L52" i="17"/>
  <c r="M52" i="17" s="1"/>
  <c r="I53" i="17"/>
  <c r="N53" i="17" s="1" a="1"/>
  <c r="N53" i="17" s="1"/>
  <c r="J53" i="17"/>
  <c r="K53" i="17"/>
  <c r="L53" i="17"/>
  <c r="M53" i="17" s="1"/>
  <c r="I54" i="17"/>
  <c r="N54" i="17" s="1" a="1"/>
  <c r="N54" i="17" s="1"/>
  <c r="J54" i="17"/>
  <c r="O54" i="17" s="1" a="1"/>
  <c r="K54" i="17"/>
  <c r="L54" i="17"/>
  <c r="M54" i="17" s="1"/>
  <c r="I55" i="17"/>
  <c r="J55" i="17"/>
  <c r="O55" i="17" s="1" a="1"/>
  <c r="O55" i="17" s="1"/>
  <c r="K55" i="17"/>
  <c r="L55" i="17"/>
  <c r="M55" i="17" s="1"/>
  <c r="I56" i="17"/>
  <c r="N56" i="17" s="1" a="1"/>
  <c r="N56" i="17" s="1"/>
  <c r="J56" i="17"/>
  <c r="K56" i="17"/>
  <c r="L56" i="17"/>
  <c r="M56" i="17" s="1"/>
  <c r="I57" i="17"/>
  <c r="N57" i="17" s="1" a="1"/>
  <c r="N57" i="17" s="1"/>
  <c r="J57" i="17"/>
  <c r="O57" i="17" s="1" a="1"/>
  <c r="O57" i="17" s="1"/>
  <c r="K57" i="17"/>
  <c r="L57" i="17"/>
  <c r="I58" i="17"/>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J61" i="17"/>
  <c r="O61" i="17" s="1" a="1"/>
  <c r="O61" i="17" s="1"/>
  <c r="K61" i="17"/>
  <c r="L61" i="17"/>
  <c r="I62" i="17"/>
  <c r="N62" i="17" s="1" a="1"/>
  <c r="N62" i="17" s="1"/>
  <c r="J62" i="17"/>
  <c r="K62" i="17"/>
  <c r="L62" i="17"/>
  <c r="M62" i="17" s="1"/>
  <c r="I63" i="17"/>
  <c r="J63" i="17"/>
  <c r="O63" i="17" s="1" a="1"/>
  <c r="O63" i="17" s="1"/>
  <c r="K63" i="17"/>
  <c r="L63" i="17"/>
  <c r="M63" i="17" s="1"/>
  <c r="I64" i="17"/>
  <c r="N64" i="17" s="1" a="1"/>
  <c r="N64" i="17" s="1"/>
  <c r="J64" i="17"/>
  <c r="O64" i="17" s="1" a="1"/>
  <c r="K64" i="17"/>
  <c r="L64" i="17"/>
  <c r="M64" i="17" s="1"/>
  <c r="I65" i="17"/>
  <c r="J65" i="17"/>
  <c r="O65" i="17" s="1" a="1"/>
  <c r="O65" i="17" s="1"/>
  <c r="K65" i="17"/>
  <c r="L65" i="17"/>
  <c r="I66" i="17"/>
  <c r="J66" i="17"/>
  <c r="K66" i="17"/>
  <c r="L66" i="17"/>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K69" i="17"/>
  <c r="L69" i="17"/>
  <c r="I70" i="17"/>
  <c r="N70" i="17" s="1" a="1"/>
  <c r="N70" i="17" s="1"/>
  <c r="J70" i="17"/>
  <c r="O70" i="17" s="1" a="1"/>
  <c r="K70" i="17"/>
  <c r="L70" i="17"/>
  <c r="I71" i="17"/>
  <c r="J71" i="17"/>
  <c r="O71" i="17" s="1" a="1"/>
  <c r="O71" i="17" s="1"/>
  <c r="K71" i="17"/>
  <c r="L71" i="17"/>
  <c r="M71" i="17" s="1"/>
  <c r="I72" i="17"/>
  <c r="N72" i="17" s="1" a="1"/>
  <c r="N72" i="17" s="1"/>
  <c r="J72" i="17"/>
  <c r="O72" i="17" s="1" a="1"/>
  <c r="O72" i="17" s="1"/>
  <c r="K72" i="17"/>
  <c r="L72" i="17"/>
  <c r="M72" i="17" s="1"/>
  <c r="I73" i="17"/>
  <c r="N73" i="17" s="1" a="1"/>
  <c r="N73" i="17" s="1"/>
  <c r="J73" i="17"/>
  <c r="O73" i="17" s="1" a="1"/>
  <c r="K73" i="17"/>
  <c r="L73" i="17"/>
  <c r="I74" i="17"/>
  <c r="N74" i="17" s="1" a="1"/>
  <c r="N74" i="17" s="1"/>
  <c r="J74" i="17"/>
  <c r="O74" i="17" s="1" a="1"/>
  <c r="O74" i="17" s="1"/>
  <c r="K74" i="17"/>
  <c r="L74" i="17"/>
  <c r="M74" i="17" s="1"/>
  <c r="I75" i="17"/>
  <c r="J75" i="17"/>
  <c r="O75" i="17" s="1" a="1"/>
  <c r="O75" i="17" s="1"/>
  <c r="K75" i="17"/>
  <c r="L75" i="17"/>
  <c r="M75" i="17" s="1"/>
  <c r="I76" i="17"/>
  <c r="N76" i="17" s="1" a="1"/>
  <c r="N76" i="17" s="1"/>
  <c r="J76" i="17"/>
  <c r="O76" i="17" s="1" a="1"/>
  <c r="O76" i="17" s="1"/>
  <c r="K76" i="17"/>
  <c r="L76" i="17"/>
  <c r="M76" i="17" s="1"/>
  <c r="I77" i="17"/>
  <c r="N77" i="17" s="1" a="1"/>
  <c r="N77" i="17" s="1"/>
  <c r="J77" i="17"/>
  <c r="K77" i="17"/>
  <c r="L77" i="17"/>
  <c r="M77" i="17" s="1"/>
  <c r="I78" i="17"/>
  <c r="N78" i="17" s="1" a="1"/>
  <c r="N78" i="17" s="1"/>
  <c r="J78" i="17"/>
  <c r="O78" i="17" s="1" a="1"/>
  <c r="O78" i="17" s="1"/>
  <c r="K78" i="17"/>
  <c r="L78" i="17"/>
  <c r="M78" i="17" s="1"/>
  <c r="I79" i="17"/>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I82" i="17"/>
  <c r="N82" i="17" s="1" a="1"/>
  <c r="N82" i="17" s="1"/>
  <c r="J82" i="17"/>
  <c r="O82" i="17" s="1" a="1"/>
  <c r="K82" i="17"/>
  <c r="L82" i="17"/>
  <c r="I83" i="17"/>
  <c r="J83" i="17"/>
  <c r="O83" i="17" s="1" a="1"/>
  <c r="O83" i="17" s="1"/>
  <c r="K83" i="17"/>
  <c r="L83" i="17"/>
  <c r="I84" i="17"/>
  <c r="N84" i="17" s="1" a="1"/>
  <c r="N84" i="17" s="1"/>
  <c r="J84" i="17"/>
  <c r="O84" i="17" s="1" a="1"/>
  <c r="O84" i="17" s="1"/>
  <c r="K84" i="17"/>
  <c r="L84" i="17"/>
  <c r="M84" i="17" s="1"/>
  <c r="I85" i="17"/>
  <c r="J85" i="17"/>
  <c r="K85" i="17"/>
  <c r="L85" i="17"/>
  <c r="I86" i="17"/>
  <c r="J86" i="17"/>
  <c r="O86" i="17" s="1" a="1"/>
  <c r="O86" i="17" s="1"/>
  <c r="K86" i="17"/>
  <c r="L86" i="17"/>
  <c r="M86" i="17" s="1"/>
  <c r="I87" i="17"/>
  <c r="J87" i="17"/>
  <c r="O87" i="17" s="1" a="1"/>
  <c r="O87" i="17" s="1"/>
  <c r="K87" i="17"/>
  <c r="L87" i="17"/>
  <c r="M87" i="17" s="1"/>
  <c r="I88" i="17"/>
  <c r="N88" i="17" s="1" a="1"/>
  <c r="N88" i="17" s="1"/>
  <c r="J88" i="17"/>
  <c r="O88" i="17" s="1" a="1"/>
  <c r="O88" i="17" s="1"/>
  <c r="K88" i="17"/>
  <c r="L88" i="17"/>
  <c r="M88" i="17" s="1"/>
  <c r="I89" i="17"/>
  <c r="J89" i="17"/>
  <c r="K89" i="17"/>
  <c r="L89" i="17"/>
  <c r="M89" i="17" s="1"/>
  <c r="I90" i="17"/>
  <c r="N90" i="17" s="1" a="1"/>
  <c r="N90" i="17" s="1"/>
  <c r="J90" i="17"/>
  <c r="O90" i="17" s="1" a="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K93" i="17"/>
  <c r="L93" i="17"/>
  <c r="M93" i="17" s="1"/>
  <c r="I94" i="17"/>
  <c r="N94" i="17" s="1" a="1"/>
  <c r="N94" i="17" s="1"/>
  <c r="J94" i="17"/>
  <c r="K94" i="17"/>
  <c r="L94" i="17"/>
  <c r="I95" i="17"/>
  <c r="J95" i="17"/>
  <c r="O95" i="17" s="1" a="1"/>
  <c r="O95" i="17" s="1"/>
  <c r="K95" i="17"/>
  <c r="L95" i="17"/>
  <c r="I96" i="17"/>
  <c r="J96" i="17"/>
  <c r="O96" i="17" s="1" a="1"/>
  <c r="O96" i="17" s="1"/>
  <c r="K96" i="17"/>
  <c r="L96" i="17"/>
  <c r="M96" i="17" s="1"/>
  <c r="I97" i="17"/>
  <c r="J97" i="17"/>
  <c r="O97" i="17" s="1" a="1"/>
  <c r="K97" i="17"/>
  <c r="L97" i="17"/>
  <c r="M97" i="17" s="1"/>
  <c r="I98" i="17"/>
  <c r="J98" i="17"/>
  <c r="K98" i="17"/>
  <c r="L98" i="17"/>
  <c r="M98" i="17" s="1"/>
  <c r="I99" i="17"/>
  <c r="J99" i="17"/>
  <c r="O99" i="17" s="1" a="1"/>
  <c r="O99" i="17" s="1"/>
  <c r="K99" i="17"/>
  <c r="L99" i="17"/>
  <c r="M99" i="17" s="1"/>
  <c r="I100" i="17"/>
  <c r="N100" i="17" s="1" a="1"/>
  <c r="N100" i="17" s="1"/>
  <c r="J100" i="17"/>
  <c r="O100" i="17" s="1" a="1"/>
  <c r="O100" i="17" s="1"/>
  <c r="K100" i="17"/>
  <c r="L100" i="17"/>
  <c r="M100" i="17" s="1"/>
  <c r="I101" i="17"/>
  <c r="N101" i="17" s="1" a="1"/>
  <c r="N101" i="17" s="1"/>
  <c r="J101" i="17"/>
  <c r="K101" i="17"/>
  <c r="L101" i="17"/>
  <c r="I102" i="17"/>
  <c r="N102" i="17" s="1" a="1"/>
  <c r="N102" i="17" s="1"/>
  <c r="J102" i="17"/>
  <c r="O102" i="17" s="1" a="1"/>
  <c r="O102" i="17" s="1"/>
  <c r="K102" i="17"/>
  <c r="L102" i="17"/>
  <c r="I103" i="17"/>
  <c r="N103" i="17" s="1" a="1"/>
  <c r="J103" i="17"/>
  <c r="O103" i="17" s="1" a="1"/>
  <c r="O103" i="17" s="1"/>
  <c r="K103" i="17"/>
  <c r="L103" i="17"/>
  <c r="I104" i="17"/>
  <c r="N104" i="17" s="1" a="1"/>
  <c r="N104" i="17" s="1"/>
  <c r="J104" i="17"/>
  <c r="O104" i="17" s="1" a="1"/>
  <c r="O104" i="17" s="1"/>
  <c r="K104" i="17"/>
  <c r="L104" i="17"/>
  <c r="I105" i="17"/>
  <c r="N105" i="17" s="1" a="1"/>
  <c r="N105" i="17" s="1"/>
  <c r="J105" i="17"/>
  <c r="O105" i="17" s="1" a="1"/>
  <c r="O105" i="17" s="1"/>
  <c r="K105" i="17"/>
  <c r="L105" i="17"/>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J109" i="17"/>
  <c r="O109" i="17" s="1" a="1"/>
  <c r="K109" i="17"/>
  <c r="L109" i="17"/>
  <c r="I110" i="17"/>
  <c r="J110" i="17"/>
  <c r="K110" i="17"/>
  <c r="L110" i="17"/>
  <c r="M110" i="17" s="1"/>
  <c r="I111" i="17"/>
  <c r="J111" i="17"/>
  <c r="O111" i="17" s="1" a="1"/>
  <c r="O111" i="17" s="1"/>
  <c r="K111" i="17"/>
  <c r="L111" i="17"/>
  <c r="M111" i="17" s="1"/>
  <c r="I112" i="17"/>
  <c r="J112" i="17"/>
  <c r="O112" i="17" s="1" a="1"/>
  <c r="O112" i="17" s="1"/>
  <c r="K112" i="17"/>
  <c r="L112" i="17"/>
  <c r="M112" i="17" s="1"/>
  <c r="I113" i="17"/>
  <c r="N113" i="17" s="1" a="1"/>
  <c r="N113" i="17" s="1"/>
  <c r="J113" i="17"/>
  <c r="K113" i="17"/>
  <c r="L113" i="17"/>
  <c r="I114" i="17"/>
  <c r="N114" i="17" s="1" a="1"/>
  <c r="N114" i="17" s="1"/>
  <c r="J114" i="17"/>
  <c r="O114" i="17" s="1" a="1"/>
  <c r="O114" i="17" s="1"/>
  <c r="K114" i="17"/>
  <c r="L114" i="17"/>
  <c r="M114" i="17" s="1"/>
  <c r="I115" i="17"/>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I118" i="17"/>
  <c r="N118" i="17" s="1" a="1"/>
  <c r="J118" i="17"/>
  <c r="O118" i="17" s="1" a="1"/>
  <c r="K118" i="17"/>
  <c r="L118" i="17"/>
  <c r="M118" i="17" s="1"/>
  <c r="I119" i="17"/>
  <c r="J119" i="17"/>
  <c r="O119" i="17" s="1" a="1"/>
  <c r="O119" i="17" s="1"/>
  <c r="K119" i="17"/>
  <c r="L119" i="17"/>
  <c r="M119" i="17" s="1"/>
  <c r="I120" i="17"/>
  <c r="J120" i="17"/>
  <c r="O120" i="17" s="1" a="1"/>
  <c r="O120" i="17" s="1"/>
  <c r="K120" i="17"/>
  <c r="L120" i="17"/>
  <c r="M120" i="17" s="1"/>
  <c r="I121" i="17"/>
  <c r="N121" i="17" s="1" a="1"/>
  <c r="N121" i="17" s="1"/>
  <c r="J121" i="17"/>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I124" i="17"/>
  <c r="N124" i="17" s="1" a="1"/>
  <c r="N124" i="17" s="1"/>
  <c r="J124" i="17"/>
  <c r="O124" i="17" s="1" a="1"/>
  <c r="O124" i="17" s="1"/>
  <c r="K124" i="17"/>
  <c r="L124" i="17"/>
  <c r="M124" i="17" s="1"/>
  <c r="I125" i="17"/>
  <c r="N125" i="17" s="1" a="1"/>
  <c r="N125" i="17" s="1"/>
  <c r="J125" i="17"/>
  <c r="O125" i="17" s="1" a="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K128" i="17"/>
  <c r="L128" i="17"/>
  <c r="M128" i="17" s="1"/>
  <c r="I129" i="17"/>
  <c r="N129" i="17" s="1" a="1"/>
  <c r="J129" i="17"/>
  <c r="O129" i="17" s="1" a="1"/>
  <c r="K129" i="17"/>
  <c r="L129" i="17"/>
  <c r="M129" i="17" s="1"/>
  <c r="I130" i="17"/>
  <c r="N130" i="17" s="1" a="1"/>
  <c r="N130" i="17" s="1"/>
  <c r="J130" i="17"/>
  <c r="K130" i="17"/>
  <c r="L130" i="17"/>
  <c r="I131" i="17"/>
  <c r="J131" i="17"/>
  <c r="O131" i="17" s="1" a="1"/>
  <c r="O131" i="17" s="1"/>
  <c r="K131" i="17"/>
  <c r="L131" i="17"/>
  <c r="M131" i="17" s="1"/>
  <c r="I132" i="17"/>
  <c r="N132" i="17" s="1" a="1"/>
  <c r="N132" i="17" s="1"/>
  <c r="J132" i="17"/>
  <c r="O132" i="17" s="1" a="1"/>
  <c r="O132" i="17" s="1"/>
  <c r="K132" i="17"/>
  <c r="L132" i="17"/>
  <c r="M132" i="17" s="1"/>
  <c r="I133" i="17"/>
  <c r="J133" i="17"/>
  <c r="O133" i="17" s="1" a="1"/>
  <c r="K133" i="17"/>
  <c r="L133" i="17"/>
  <c r="I134" i="17"/>
  <c r="N134" i="17" s="1" a="1"/>
  <c r="N134" i="17" s="1"/>
  <c r="J134" i="17"/>
  <c r="O134" i="17" s="1" a="1"/>
  <c r="O134" i="17" s="1"/>
  <c r="K134" i="17"/>
  <c r="L134" i="17"/>
  <c r="I135" i="17"/>
  <c r="J135" i="17"/>
  <c r="O135" i="17" s="1" a="1"/>
  <c r="O135" i="17" s="1"/>
  <c r="K135" i="17"/>
  <c r="L135" i="17"/>
  <c r="M135" i="17" s="1"/>
  <c r="I136" i="17"/>
  <c r="J136" i="17"/>
  <c r="K136" i="17"/>
  <c r="L136" i="17"/>
  <c r="M136" i="17" s="1"/>
  <c r="I137" i="17"/>
  <c r="N137" i="17" s="1" a="1"/>
  <c r="N137" i="17" s="1"/>
  <c r="J137" i="17"/>
  <c r="O137" i="17" s="1" a="1"/>
  <c r="K137" i="17"/>
  <c r="L137" i="17"/>
  <c r="I138" i="17"/>
  <c r="J138" i="17"/>
  <c r="K138" i="17"/>
  <c r="L138" i="17"/>
  <c r="I139" i="17"/>
  <c r="N139" i="17" s="1" a="1"/>
  <c r="N139" i="17" s="1"/>
  <c r="J139" i="17"/>
  <c r="O139" i="17" s="1" a="1"/>
  <c r="O139" i="17" s="1"/>
  <c r="K139" i="17"/>
  <c r="L139" i="17"/>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K142" i="17"/>
  <c r="L142" i="17"/>
  <c r="M142" i="17" s="1"/>
  <c r="I143" i="17"/>
  <c r="N143" i="17" s="1" a="1"/>
  <c r="J143" i="17"/>
  <c r="O143" i="17" s="1" a="1"/>
  <c r="O143" i="17" s="1"/>
  <c r="K143" i="17"/>
  <c r="L143" i="17"/>
  <c r="M143" i="17" s="1"/>
  <c r="I144" i="17"/>
  <c r="N144" i="17" s="1" a="1"/>
  <c r="N144" i="17" s="1"/>
  <c r="J144" i="17"/>
  <c r="O144" i="17" s="1" a="1"/>
  <c r="O144" i="17" s="1"/>
  <c r="K144" i="17"/>
  <c r="L144" i="17"/>
  <c r="M144" i="17" s="1"/>
  <c r="I145" i="17"/>
  <c r="N145" i="17" s="1" a="1"/>
  <c r="N145" i="17" s="1"/>
  <c r="J145" i="17"/>
  <c r="K145" i="17"/>
  <c r="L145" i="17"/>
  <c r="M145" i="17" s="1"/>
  <c r="I146" i="17"/>
  <c r="J146" i="17"/>
  <c r="O146" i="17" s="1" a="1"/>
  <c r="K146" i="17"/>
  <c r="L146" i="17"/>
  <c r="M146" i="17" s="1"/>
  <c r="I147" i="17"/>
  <c r="J147" i="17"/>
  <c r="O147" i="17" s="1" a="1"/>
  <c r="O147" i="17" s="1"/>
  <c r="K147" i="17"/>
  <c r="L147" i="17"/>
  <c r="M147" i="17" s="1"/>
  <c r="I148" i="17"/>
  <c r="N148" i="17" s="1" a="1"/>
  <c r="N148" i="17" s="1"/>
  <c r="J148" i="17"/>
  <c r="O148" i="17" s="1" a="1"/>
  <c r="O148" i="17" s="1"/>
  <c r="K148" i="17"/>
  <c r="L148" i="17"/>
  <c r="M148" i="17" s="1"/>
  <c r="I149" i="17"/>
  <c r="N149" i="17" s="1" a="1"/>
  <c r="N149" i="17" s="1"/>
  <c r="J149" i="17"/>
  <c r="K149" i="17"/>
  <c r="L149" i="17"/>
  <c r="I150" i="17"/>
  <c r="N150" i="17" s="1" a="1"/>
  <c r="N150" i="17" s="1"/>
  <c r="J150" i="17"/>
  <c r="O150" i="17" s="1" a="1"/>
  <c r="O150" i="17" s="1"/>
  <c r="K150" i="17"/>
  <c r="L150" i="17"/>
  <c r="M150" i="17" s="1"/>
  <c r="I151" i="17"/>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I154" i="17"/>
  <c r="N154" i="17" s="1" a="1"/>
  <c r="N154" i="17" s="1"/>
  <c r="J154" i="17"/>
  <c r="K154" i="17"/>
  <c r="L154" i="17"/>
  <c r="I155" i="17"/>
  <c r="N155" i="17" s="1" a="1"/>
  <c r="N155" i="17" s="1"/>
  <c r="J155" i="17"/>
  <c r="O155" i="17" s="1" a="1"/>
  <c r="O155" i="17" s="1"/>
  <c r="K155" i="17"/>
  <c r="L155" i="17"/>
  <c r="M155" i="17" s="1"/>
  <c r="I156" i="17"/>
  <c r="N156" i="17" s="1" a="1"/>
  <c r="N156" i="17" s="1"/>
  <c r="J156" i="17"/>
  <c r="K156" i="17"/>
  <c r="L156" i="17"/>
  <c r="M156" i="17" s="1"/>
  <c r="I157" i="17"/>
  <c r="N157" i="17" s="1" a="1"/>
  <c r="N157" i="17" s="1"/>
  <c r="J157" i="17"/>
  <c r="K157" i="17"/>
  <c r="L157" i="17"/>
  <c r="I158" i="17"/>
  <c r="N158" i="17" s="1" a="1"/>
  <c r="J158" i="17"/>
  <c r="K158" i="17"/>
  <c r="L158" i="17"/>
  <c r="I159" i="17"/>
  <c r="N159" i="17" s="1" a="1"/>
  <c r="N159" i="17" s="1"/>
  <c r="J159" i="17"/>
  <c r="O159" i="17" s="1" a="1"/>
  <c r="O159" i="17" s="1"/>
  <c r="K159" i="17"/>
  <c r="L159" i="17"/>
  <c r="I160" i="17"/>
  <c r="J160" i="17"/>
  <c r="O160" i="17" s="1" a="1"/>
  <c r="O160" i="17" s="1"/>
  <c r="K160" i="17"/>
  <c r="L160" i="17"/>
  <c r="M160" i="17" s="1"/>
  <c r="I161" i="17"/>
  <c r="J161" i="17"/>
  <c r="O161" i="17" s="1" a="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J165" i="17"/>
  <c r="K165" i="17"/>
  <c r="L165" i="17"/>
  <c r="M165" i="17" s="1"/>
  <c r="I166" i="17"/>
  <c r="J166" i="17"/>
  <c r="O166" i="17" s="1" a="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K169" i="17"/>
  <c r="L169" i="17"/>
  <c r="I170" i="17"/>
  <c r="N170" i="17" s="1" a="1"/>
  <c r="J170" i="17"/>
  <c r="K170" i="17"/>
  <c r="L170" i="17"/>
  <c r="I171" i="17"/>
  <c r="N171" i="17" s="1" a="1"/>
  <c r="N171" i="17" s="1"/>
  <c r="J171" i="17"/>
  <c r="O171" i="17" s="1" a="1"/>
  <c r="O171" i="17" s="1"/>
  <c r="K171" i="17"/>
  <c r="L171" i="17"/>
  <c r="I172" i="17"/>
  <c r="N172" i="17" s="1" a="1"/>
  <c r="N172" i="17" s="1"/>
  <c r="J172" i="17"/>
  <c r="O172" i="17" s="1" a="1"/>
  <c r="O172" i="17" s="1"/>
  <c r="K172" i="17"/>
  <c r="L172" i="17"/>
  <c r="M172" i="17" s="1"/>
  <c r="I173" i="17"/>
  <c r="N173" i="17" s="1" a="1"/>
  <c r="N173" i="17" s="1"/>
  <c r="J173" i="17"/>
  <c r="K173" i="17"/>
  <c r="L173" i="17"/>
  <c r="I174" i="17"/>
  <c r="N174" i="17" s="1" a="1"/>
  <c r="J174" i="17"/>
  <c r="O174" i="17" s="1" a="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J177" i="17"/>
  <c r="O177" i="17" s="1" a="1"/>
  <c r="O177" i="17" s="1"/>
  <c r="K177" i="17"/>
  <c r="L177" i="17"/>
  <c r="I178" i="17"/>
  <c r="N178" i="17" s="1" a="1"/>
  <c r="N178" i="17" s="1"/>
  <c r="J178" i="17"/>
  <c r="O178" i="17" s="1" a="1"/>
  <c r="K178" i="17"/>
  <c r="L178" i="17"/>
  <c r="M178" i="17" s="1"/>
  <c r="I179" i="17"/>
  <c r="N179" i="17" s="1" a="1"/>
  <c r="N179" i="17" s="1"/>
  <c r="J179" i="17"/>
  <c r="O179" i="17" s="1" a="1"/>
  <c r="O179" i="17" s="1"/>
  <c r="K179" i="17"/>
  <c r="L179" i="17"/>
  <c r="I180" i="17"/>
  <c r="N180" i="17" s="1" a="1"/>
  <c r="N180" i="17" s="1"/>
  <c r="J180" i="17"/>
  <c r="O180" i="17" s="1" a="1"/>
  <c r="K180" i="17"/>
  <c r="L180" i="17"/>
  <c r="M180" i="17" s="1"/>
  <c r="I181" i="17"/>
  <c r="N181" i="17" s="1" a="1"/>
  <c r="N181" i="17" s="1"/>
  <c r="J181" i="17"/>
  <c r="O181" i="17" s="1" a="1"/>
  <c r="K181" i="17"/>
  <c r="L181" i="17"/>
  <c r="M181" i="17" s="1"/>
  <c r="I182" i="17"/>
  <c r="N182" i="17" s="1" a="1"/>
  <c r="N182" i="17" s="1"/>
  <c r="J182" i="17"/>
  <c r="O182" i="17" s="1" a="1"/>
  <c r="O182" i="17" s="1"/>
  <c r="K182" i="17"/>
  <c r="L182" i="17"/>
  <c r="M182" i="17" s="1"/>
  <c r="I183" i="17"/>
  <c r="N183" i="17" s="1" a="1"/>
  <c r="J183" i="17"/>
  <c r="O183" i="17" s="1" a="1"/>
  <c r="O183" i="17" s="1"/>
  <c r="K183" i="17"/>
  <c r="L183" i="17"/>
  <c r="I184" i="17"/>
  <c r="N184" i="17" s="1" a="1"/>
  <c r="N184" i="17" s="1"/>
  <c r="J184" i="17"/>
  <c r="O184" i="17" s="1" a="1"/>
  <c r="K184" i="17"/>
  <c r="L184" i="17"/>
  <c r="M184" i="17" s="1"/>
  <c r="I185" i="17"/>
  <c r="N185" i="17" s="1" a="1"/>
  <c r="J185" i="17"/>
  <c r="K185" i="17"/>
  <c r="L185" i="17"/>
  <c r="I186" i="17"/>
  <c r="N186" i="17" s="1" a="1"/>
  <c r="N186" i="17" s="1"/>
  <c r="J186" i="17"/>
  <c r="K186" i="17"/>
  <c r="L186" i="17"/>
  <c r="I187" i="17"/>
  <c r="N187" i="17" s="1" a="1"/>
  <c r="N187" i="17" s="1"/>
  <c r="J187" i="17"/>
  <c r="O187" i="17" s="1" a="1"/>
  <c r="O187" i="17" s="1"/>
  <c r="K187" i="17"/>
  <c r="L187" i="17"/>
  <c r="M187" i="17" s="1"/>
  <c r="I188" i="17"/>
  <c r="N188" i="17" s="1" a="1"/>
  <c r="N188" i="17" s="1"/>
  <c r="J188" i="17"/>
  <c r="O188" i="17" s="1" a="1"/>
  <c r="O188" i="17" s="1"/>
  <c r="K188" i="17"/>
  <c r="L188" i="17"/>
  <c r="M188" i="17" s="1"/>
  <c r="I189" i="17"/>
  <c r="J189" i="17"/>
  <c r="K189" i="17"/>
  <c r="L189" i="17"/>
  <c r="M189" i="17" s="1"/>
  <c r="I190" i="17"/>
  <c r="N190" i="17" s="1" a="1"/>
  <c r="N190" i="17" s="1"/>
  <c r="J190" i="17"/>
  <c r="O190" i="17" s="1" a="1"/>
  <c r="O190" i="17" s="1"/>
  <c r="K190" i="17"/>
  <c r="L190" i="17"/>
  <c r="I191" i="17"/>
  <c r="J191" i="17"/>
  <c r="O191" i="17" s="1" a="1"/>
  <c r="O191" i="17" s="1"/>
  <c r="K191" i="17"/>
  <c r="L191" i="17"/>
  <c r="I192" i="17"/>
  <c r="J192" i="17"/>
  <c r="O192" i="17" s="1" a="1"/>
  <c r="O192" i="17" s="1"/>
  <c r="K192" i="17"/>
  <c r="L192" i="17"/>
  <c r="M192" i="17" s="1"/>
  <c r="I193" i="17"/>
  <c r="J193" i="17"/>
  <c r="K193" i="17"/>
  <c r="L193" i="17"/>
  <c r="I194" i="17"/>
  <c r="N194" i="17" s="1" a="1"/>
  <c r="J194" i="17"/>
  <c r="O194" i="17" s="1" a="1"/>
  <c r="K194" i="17"/>
  <c r="L194" i="17"/>
  <c r="I195" i="17"/>
  <c r="N195" i="17" s="1" a="1"/>
  <c r="N195" i="17" s="1"/>
  <c r="J195" i="17"/>
  <c r="O195" i="17" s="1" a="1"/>
  <c r="O195" i="17" s="1"/>
  <c r="K195" i="17"/>
  <c r="L195" i="17"/>
  <c r="M195" i="17" s="1"/>
  <c r="I196" i="17"/>
  <c r="J196" i="17"/>
  <c r="O196" i="17" s="1" a="1"/>
  <c r="O196" i="17" s="1"/>
  <c r="K196" i="17"/>
  <c r="L196" i="17"/>
  <c r="M196" i="17" s="1"/>
  <c r="I197" i="17"/>
  <c r="J197" i="17"/>
  <c r="O197" i="17" s="1" a="1"/>
  <c r="K197" i="17"/>
  <c r="L197" i="17"/>
  <c r="I198" i="17"/>
  <c r="N198" i="17" s="1" a="1"/>
  <c r="N198" i="17" s="1"/>
  <c r="J198" i="17"/>
  <c r="O198" i="17" s="1" a="1"/>
  <c r="O198" i="17" s="1"/>
  <c r="K198" i="17"/>
  <c r="L198" i="17"/>
  <c r="I199" i="17"/>
  <c r="N199" i="17" s="1" a="1"/>
  <c r="J199" i="17"/>
  <c r="O199" i="17" s="1" a="1"/>
  <c r="O199" i="17" s="1"/>
  <c r="K199" i="17"/>
  <c r="L199" i="17"/>
  <c r="M199" i="17" s="1"/>
  <c r="I200" i="17"/>
  <c r="N200" i="17" s="1" a="1"/>
  <c r="N200" i="17" s="1"/>
  <c r="J200" i="17"/>
  <c r="O200" i="17" s="1" a="1"/>
  <c r="O200" i="17" s="1"/>
  <c r="K200" i="17"/>
  <c r="L200" i="17"/>
  <c r="M200" i="17" s="1"/>
  <c r="I201" i="17"/>
  <c r="N201" i="17" s="1" a="1"/>
  <c r="N201" i="17" s="1"/>
  <c r="J201" i="17"/>
  <c r="K201" i="17"/>
  <c r="L201" i="17"/>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K205" i="17"/>
  <c r="L205" i="17"/>
  <c r="I206" i="17"/>
  <c r="N206" i="17" s="1" a="1"/>
  <c r="N206" i="17" s="1"/>
  <c r="J206" i="17"/>
  <c r="K206" i="17"/>
  <c r="L206" i="17"/>
  <c r="M206" i="17" s="1"/>
  <c r="I207" i="17"/>
  <c r="N207" i="17" s="1" a="1"/>
  <c r="J207" i="17"/>
  <c r="O207" i="17" s="1" a="1"/>
  <c r="O207" i="17" s="1"/>
  <c r="K207" i="17"/>
  <c r="L207" i="17"/>
  <c r="I208" i="17"/>
  <c r="N208" i="17" s="1" a="1"/>
  <c r="N208" i="17" s="1"/>
  <c r="J208" i="17"/>
  <c r="K208" i="17"/>
  <c r="L208" i="17"/>
  <c r="M208" i="17" s="1"/>
  <c r="I209" i="17"/>
  <c r="N209" i="17" s="1" a="1"/>
  <c r="N209" i="17" s="1"/>
  <c r="J209" i="17"/>
  <c r="O209" i="17" s="1" a="1"/>
  <c r="K209" i="17"/>
  <c r="L209" i="17"/>
  <c r="M209" i="17" s="1"/>
  <c r="I210" i="17"/>
  <c r="N210" i="17" s="1" a="1"/>
  <c r="N210" i="17" s="1"/>
  <c r="J210" i="17"/>
  <c r="O210" i="17" s="1" a="1"/>
  <c r="K210" i="17"/>
  <c r="L210" i="17"/>
  <c r="M210" i="17" s="1"/>
  <c r="I211" i="17"/>
  <c r="J211" i="17"/>
  <c r="O211" i="17" s="1" a="1"/>
  <c r="O211" i="17" s="1"/>
  <c r="K211" i="17"/>
  <c r="L211" i="17"/>
  <c r="M211" i="17" s="1"/>
  <c r="I212" i="17"/>
  <c r="N212" i="17" s="1" a="1"/>
  <c r="N212" i="17" s="1"/>
  <c r="J212" i="17"/>
  <c r="O212" i="17" s="1" a="1"/>
  <c r="O212" i="17" s="1"/>
  <c r="K212" i="17"/>
  <c r="L212" i="17"/>
  <c r="M212" i="17" s="1"/>
  <c r="I213" i="17"/>
  <c r="J213" i="17"/>
  <c r="K213" i="17"/>
  <c r="L213" i="17"/>
  <c r="M213" i="17" s="1"/>
  <c r="I214" i="17"/>
  <c r="N214" i="17" s="1" a="1"/>
  <c r="N214" i="17" s="1"/>
  <c r="J214" i="17"/>
  <c r="O214" i="17" s="1" a="1"/>
  <c r="O214" i="17" s="1"/>
  <c r="K214" i="17"/>
  <c r="L214" i="17"/>
  <c r="M214" i="17" s="1"/>
  <c r="I215" i="17"/>
  <c r="J215" i="17"/>
  <c r="O215" i="17" s="1" a="1"/>
  <c r="O215" i="17" s="1"/>
  <c r="K215" i="17"/>
  <c r="L215" i="17"/>
  <c r="I216" i="17"/>
  <c r="J216" i="17"/>
  <c r="O216" i="17" s="1" a="1"/>
  <c r="O216" i="17" s="1"/>
  <c r="K216" i="17"/>
  <c r="L216" i="17"/>
  <c r="M216" i="17" s="1"/>
  <c r="I217" i="17"/>
  <c r="J217" i="17"/>
  <c r="O217" i="17" s="1" a="1"/>
  <c r="O217" i="17" s="1"/>
  <c r="K217" i="17"/>
  <c r="L217" i="17"/>
  <c r="M217" i="17" s="1"/>
  <c r="I218" i="17"/>
  <c r="J218" i="17"/>
  <c r="O218" i="17" s="1" a="1"/>
  <c r="O218" i="17" s="1"/>
  <c r="K218" i="17"/>
  <c r="L218" i="17"/>
  <c r="M218" i="17" s="1"/>
  <c r="I219" i="17"/>
  <c r="J219" i="17"/>
  <c r="O219" i="17" s="1" a="1"/>
  <c r="O219" i="17" s="1"/>
  <c r="K219" i="17"/>
  <c r="L219" i="17"/>
  <c r="I220" i="17"/>
  <c r="N220" i="17" s="1" a="1"/>
  <c r="N220" i="17" s="1"/>
  <c r="J220" i="17"/>
  <c r="O220" i="17" s="1" a="1"/>
  <c r="O220" i="17" s="1"/>
  <c r="K220" i="17"/>
  <c r="L220" i="17"/>
  <c r="M220" i="17" s="1"/>
  <c r="I221" i="17"/>
  <c r="N221" i="17" s="1" a="1"/>
  <c r="N221" i="17" s="1"/>
  <c r="J221" i="17"/>
  <c r="K221" i="17"/>
  <c r="L221" i="17"/>
  <c r="I222" i="17"/>
  <c r="N222" i="17" s="1" a="1"/>
  <c r="N222" i="17" s="1"/>
  <c r="J222" i="17"/>
  <c r="K222" i="17"/>
  <c r="L222" i="17"/>
  <c r="I223" i="17"/>
  <c r="N223" i="17" s="1" a="1"/>
  <c r="N223" i="17" s="1"/>
  <c r="J223" i="17"/>
  <c r="K223" i="17"/>
  <c r="L223" i="17"/>
  <c r="I224" i="17"/>
  <c r="N224" i="17" s="1" a="1"/>
  <c r="N224" i="17" s="1"/>
  <c r="J224" i="17"/>
  <c r="O224" i="17" s="1" a="1"/>
  <c r="O224" i="17" s="1"/>
  <c r="K224" i="17"/>
  <c r="L224" i="17"/>
  <c r="I225" i="17"/>
  <c r="N225" i="17" s="1" a="1"/>
  <c r="N225" i="17" s="1"/>
  <c r="J225" i="17"/>
  <c r="K225" i="17"/>
  <c r="L225" i="17"/>
  <c r="I226" i="17"/>
  <c r="N226" i="17" s="1" a="1"/>
  <c r="N226" i="17" s="1"/>
  <c r="J226" i="17"/>
  <c r="O226" i="17" s="1" a="1"/>
  <c r="O226" i="17" s="1"/>
  <c r="K226" i="17"/>
  <c r="L226" i="17"/>
  <c r="M226" i="17" s="1"/>
  <c r="I227" i="17"/>
  <c r="J227" i="17"/>
  <c r="O227" i="17" s="1" a="1"/>
  <c r="O227" i="17" s="1"/>
  <c r="K227" i="17"/>
  <c r="L227" i="17"/>
  <c r="M227" i="17" s="1"/>
  <c r="I228" i="17"/>
  <c r="J228" i="17"/>
  <c r="O228" i="17" s="1" a="1"/>
  <c r="O228" i="17" s="1"/>
  <c r="K228" i="17"/>
  <c r="L228" i="17"/>
  <c r="M228" i="17" s="1"/>
  <c r="I229" i="17"/>
  <c r="N229" i="17" s="1" a="1"/>
  <c r="N229" i="17" s="1"/>
  <c r="J229" i="17"/>
  <c r="O229" i="17" s="1" a="1"/>
  <c r="O229" i="17" s="1"/>
  <c r="K229" i="17"/>
  <c r="L229" i="17"/>
  <c r="I230" i="17"/>
  <c r="N230" i="17" s="1" a="1"/>
  <c r="N230" i="17" s="1"/>
  <c r="J230" i="17"/>
  <c r="O230" i="17" s="1" a="1"/>
  <c r="O230" i="17" s="1"/>
  <c r="K230" i="17"/>
  <c r="L230" i="17"/>
  <c r="M230" i="17" s="1"/>
  <c r="I231" i="17"/>
  <c r="J231" i="17"/>
  <c r="O231" i="17" s="1" a="1"/>
  <c r="O231" i="17" s="1"/>
  <c r="K231" i="17"/>
  <c r="L231" i="17"/>
  <c r="M231" i="17" s="1"/>
  <c r="I232" i="17"/>
  <c r="N232" i="17" s="1" a="1"/>
  <c r="N232" i="17" s="1"/>
  <c r="J232" i="17"/>
  <c r="O232" i="17" s="1" a="1"/>
  <c r="O232" i="17" s="1"/>
  <c r="K232" i="17"/>
  <c r="L232" i="17"/>
  <c r="M232" i="17" s="1"/>
  <c r="I233" i="17"/>
  <c r="J233" i="17"/>
  <c r="K233" i="17"/>
  <c r="L233" i="17"/>
  <c r="M233" i="17" s="1"/>
  <c r="I234" i="17"/>
  <c r="N234" i="17" s="1" a="1"/>
  <c r="J234" i="17"/>
  <c r="O234" i="17" s="1" a="1"/>
  <c r="O234" i="17" s="1"/>
  <c r="K234" i="17"/>
  <c r="L234" i="17"/>
  <c r="M234" i="17" s="1"/>
  <c r="I235" i="17"/>
  <c r="N235" i="17" s="1" a="1"/>
  <c r="N235" i="17" s="1"/>
  <c r="J235" i="17"/>
  <c r="O235" i="17" s="1" a="1"/>
  <c r="O235" i="17" s="1"/>
  <c r="K235" i="17"/>
  <c r="L235" i="17"/>
  <c r="M235" i="17" s="1"/>
  <c r="I236" i="17"/>
  <c r="N236" i="17" s="1" a="1"/>
  <c r="N236" i="17" s="1"/>
  <c r="J236" i="17"/>
  <c r="K236" i="17"/>
  <c r="L236" i="17"/>
  <c r="M236" i="17" s="1"/>
  <c r="I237" i="17"/>
  <c r="N237" i="17" s="1" a="1"/>
  <c r="J237" i="17"/>
  <c r="O237" i="17" s="1" a="1"/>
  <c r="O237" i="17" s="1"/>
  <c r="K237" i="17"/>
  <c r="L237" i="17"/>
  <c r="I238" i="17"/>
  <c r="N238" i="17" s="1" a="1"/>
  <c r="N238" i="17" s="1"/>
  <c r="J238" i="17"/>
  <c r="O238" i="17" s="1" a="1"/>
  <c r="O238" i="17" s="1"/>
  <c r="K238" i="17"/>
  <c r="L238" i="17"/>
  <c r="M238" i="17" s="1"/>
  <c r="I239" i="17"/>
  <c r="J239" i="17"/>
  <c r="O239" i="17" s="1" a="1"/>
  <c r="O239" i="17" s="1"/>
  <c r="K239" i="17"/>
  <c r="L239" i="17"/>
  <c r="I240" i="17"/>
  <c r="N240" i="17" s="1" a="1"/>
  <c r="N240" i="17" s="1"/>
  <c r="J240" i="17"/>
  <c r="O240" i="17" s="1" a="1"/>
  <c r="O240" i="17" s="1"/>
  <c r="K240" i="17"/>
  <c r="L240" i="17"/>
  <c r="M240" i="17" s="1"/>
  <c r="I241" i="17"/>
  <c r="N241" i="17" s="1" a="1"/>
  <c r="N241" i="17" s="1"/>
  <c r="J241" i="17"/>
  <c r="K241" i="17"/>
  <c r="L241" i="17"/>
  <c r="I242" i="17"/>
  <c r="J242" i="17"/>
  <c r="O242" i="17" s="1" a="1"/>
  <c r="O242" i="17" s="1"/>
  <c r="K242" i="17"/>
  <c r="L242" i="17"/>
  <c r="M242" i="17" s="1"/>
  <c r="I243" i="17"/>
  <c r="N243" i="17" s="1" a="1"/>
  <c r="N243" i="17" s="1"/>
  <c r="J243" i="17"/>
  <c r="O243" i="17" s="1" a="1"/>
  <c r="O243" i="17" s="1"/>
  <c r="K243" i="17"/>
  <c r="L243" i="17"/>
  <c r="I244" i="17"/>
  <c r="N244" i="17" s="1" a="1"/>
  <c r="N244" i="17" s="1"/>
  <c r="J244" i="17"/>
  <c r="O244" i="17" s="1" a="1"/>
  <c r="O244" i="17" s="1"/>
  <c r="K244" i="17"/>
  <c r="L244" i="17"/>
  <c r="M244" i="17" s="1"/>
  <c r="I245" i="17"/>
  <c r="J245" i="17"/>
  <c r="O245" i="17" s="1" a="1"/>
  <c r="O245" i="17" s="1"/>
  <c r="K245" i="17"/>
  <c r="L245" i="17"/>
  <c r="I246" i="17"/>
  <c r="N246" i="17" s="1" a="1"/>
  <c r="N246" i="17" s="1"/>
  <c r="J246" i="17"/>
  <c r="O246" i="17" s="1" a="1"/>
  <c r="O246" i="17" s="1"/>
  <c r="K246" i="17"/>
  <c r="L246" i="17"/>
  <c r="I247" i="17"/>
  <c r="J247" i="17"/>
  <c r="O247" i="17" s="1" a="1"/>
  <c r="O247" i="17" s="1"/>
  <c r="K247" i="17"/>
  <c r="L247" i="17"/>
  <c r="M247" i="17" s="1"/>
  <c r="I248" i="17"/>
  <c r="N248" i="17" s="1" a="1"/>
  <c r="N248" i="17" s="1"/>
  <c r="J248" i="17"/>
  <c r="O248" i="17" s="1" a="1"/>
  <c r="O248" i="17" s="1"/>
  <c r="K248" i="17"/>
  <c r="L248" i="17"/>
  <c r="M248" i="17" s="1"/>
  <c r="I249" i="17"/>
  <c r="J249" i="17"/>
  <c r="K249" i="17"/>
  <c r="L249" i="17"/>
  <c r="I250" i="17"/>
  <c r="N250" i="17" s="1" a="1"/>
  <c r="N250" i="17" s="1"/>
  <c r="J250" i="17"/>
  <c r="O250" i="17" s="1" a="1"/>
  <c r="O250" i="17" s="1"/>
  <c r="K250" i="17"/>
  <c r="L250" i="17"/>
  <c r="I251" i="17"/>
  <c r="N251" i="17" s="1" a="1"/>
  <c r="N251" i="17" s="1"/>
  <c r="J251" i="17"/>
  <c r="O251" i="17" s="1" a="1"/>
  <c r="O251" i="17" s="1"/>
  <c r="K251" i="17"/>
  <c r="L251" i="17"/>
  <c r="I252" i="17"/>
  <c r="J252" i="17"/>
  <c r="K252" i="17"/>
  <c r="L252" i="17"/>
  <c r="M252" i="17" s="1"/>
  <c r="I253" i="17"/>
  <c r="N253" i="17" s="1" a="1"/>
  <c r="J253" i="17"/>
  <c r="K253" i="17"/>
  <c r="L253" i="17"/>
  <c r="M253" i="17" s="1"/>
  <c r="I254" i="17"/>
  <c r="N254" i="17" s="1" a="1"/>
  <c r="N254" i="17" s="1"/>
  <c r="J254" i="17"/>
  <c r="K254" i="17"/>
  <c r="L254" i="17"/>
  <c r="M254" i="17" s="1"/>
  <c r="I255" i="17"/>
  <c r="J255" i="17"/>
  <c r="O255" i="17" s="1" a="1"/>
  <c r="O255" i="17" s="1"/>
  <c r="K255" i="17"/>
  <c r="L255" i="17"/>
  <c r="M255" i="17" s="1"/>
  <c r="I256" i="17"/>
  <c r="N256" i="17" s="1" a="1"/>
  <c r="N256" i="17" s="1"/>
  <c r="J256" i="17"/>
  <c r="O256" i="17" s="1" a="1"/>
  <c r="O256" i="17" s="1"/>
  <c r="K256" i="17"/>
  <c r="L256" i="17"/>
  <c r="M256" i="17" s="1"/>
  <c r="I257" i="17"/>
  <c r="N257" i="17" s="1" a="1"/>
  <c r="N257" i="17" s="1"/>
  <c r="J257" i="17"/>
  <c r="K257" i="17"/>
  <c r="L257" i="17"/>
  <c r="M257" i="17" s="1"/>
  <c r="I258" i="17"/>
  <c r="N258" i="17" s="1" a="1"/>
  <c r="N258" i="17" s="1"/>
  <c r="J258" i="17"/>
  <c r="O258" i="17" s="1" a="1"/>
  <c r="K258" i="17"/>
  <c r="L258" i="17"/>
  <c r="I259" i="17"/>
  <c r="N259" i="17" s="1" a="1"/>
  <c r="N259" i="17" s="1"/>
  <c r="J259" i="17"/>
  <c r="O259" i="17" s="1" a="1"/>
  <c r="O259" i="17" s="1"/>
  <c r="K259" i="17"/>
  <c r="L259" i="17"/>
  <c r="M259" i="17" s="1"/>
  <c r="I260" i="17"/>
  <c r="N260" i="17" s="1" a="1"/>
  <c r="N260" i="17" s="1"/>
  <c r="J260" i="17"/>
  <c r="O260" i="17" s="1" a="1"/>
  <c r="O260" i="17" s="1"/>
  <c r="K260" i="17"/>
  <c r="L260" i="17"/>
  <c r="M260" i="17" s="1"/>
  <c r="I261" i="17"/>
  <c r="J261" i="17"/>
  <c r="K261" i="17"/>
  <c r="L261" i="17"/>
  <c r="I262" i="17"/>
  <c r="N262" i="17" s="1" a="1"/>
  <c r="N262" i="17" s="1"/>
  <c r="J262" i="17"/>
  <c r="O262" i="17" s="1" a="1"/>
  <c r="O262" i="17" s="1"/>
  <c r="K262" i="17"/>
  <c r="L262" i="17"/>
  <c r="M262" i="17" s="1"/>
  <c r="I263" i="17"/>
  <c r="J263" i="17"/>
  <c r="O263" i="17" s="1" a="1"/>
  <c r="O263" i="17" s="1"/>
  <c r="K263" i="17"/>
  <c r="L263" i="17"/>
  <c r="M263" i="17" s="1"/>
  <c r="I264" i="17"/>
  <c r="N264" i="17" s="1" a="1"/>
  <c r="N264" i="17" s="1"/>
  <c r="J264" i="17"/>
  <c r="O264" i="17" s="1" a="1"/>
  <c r="O264" i="17" s="1"/>
  <c r="K264" i="17"/>
  <c r="L264" i="17"/>
  <c r="M264" i="17" s="1"/>
  <c r="I265" i="17"/>
  <c r="N265" i="17" s="1" a="1"/>
  <c r="J265" i="17"/>
  <c r="K265" i="17"/>
  <c r="L265" i="17"/>
  <c r="I266" i="17"/>
  <c r="J266" i="17"/>
  <c r="O266" i="17" s="1" a="1"/>
  <c r="K266" i="17"/>
  <c r="L266" i="17"/>
  <c r="I267" i="17"/>
  <c r="J267" i="17"/>
  <c r="O267" i="17" s="1" a="1"/>
  <c r="O267" i="17" s="1"/>
  <c r="K267" i="17"/>
  <c r="L267" i="17"/>
  <c r="M267" i="17" s="1"/>
  <c r="I268" i="17"/>
  <c r="J268" i="17"/>
  <c r="O268" i="17" s="1" a="1"/>
  <c r="O268" i="17" s="1"/>
  <c r="K268" i="17"/>
  <c r="L268" i="17"/>
  <c r="M268" i="17" s="1"/>
  <c r="I269" i="17"/>
  <c r="N269" i="17" s="1" a="1"/>
  <c r="N269" i="17" s="1"/>
  <c r="J269" i="17"/>
  <c r="O269" i="17" s="1" a="1"/>
  <c r="O269" i="17" s="1"/>
  <c r="K269" i="17"/>
  <c r="L269" i="17"/>
  <c r="I270" i="17"/>
  <c r="N270" i="17" s="1" a="1"/>
  <c r="N270" i="17" s="1"/>
  <c r="J270" i="17"/>
  <c r="K270" i="17"/>
  <c r="L270" i="17"/>
  <c r="I271" i="17"/>
  <c r="N271" i="17" s="1" a="1"/>
  <c r="N271" i="17" s="1"/>
  <c r="J271" i="17"/>
  <c r="O271" i="17" s="1" a="1"/>
  <c r="O271" i="17" s="1"/>
  <c r="K271" i="17"/>
  <c r="L271" i="17"/>
  <c r="M271" i="17" s="1"/>
  <c r="I272" i="17"/>
  <c r="J272" i="17"/>
  <c r="O272" i="17" s="1" a="1"/>
  <c r="O272" i="17" s="1"/>
  <c r="K272" i="17"/>
  <c r="L272" i="17"/>
  <c r="M272" i="17" s="1"/>
  <c r="I273" i="17"/>
  <c r="N273" i="17" s="1" a="1"/>
  <c r="N273" i="17" s="1"/>
  <c r="J273" i="17"/>
  <c r="K273" i="17"/>
  <c r="L273" i="17"/>
  <c r="I274" i="17"/>
  <c r="N274" i="17" s="1" a="1"/>
  <c r="J274" i="17"/>
  <c r="K274" i="17"/>
  <c r="L274" i="17"/>
  <c r="M274" i="17" s="1"/>
  <c r="I275" i="17"/>
  <c r="N275" i="17" s="1" a="1"/>
  <c r="N275" i="17" s="1"/>
  <c r="J275" i="17"/>
  <c r="O275" i="17" s="1" a="1"/>
  <c r="O275" i="17" s="1"/>
  <c r="K275" i="17"/>
  <c r="L275" i="17"/>
  <c r="I276" i="17"/>
  <c r="N276" i="17" s="1" a="1"/>
  <c r="N276" i="17" s="1"/>
  <c r="J276" i="17"/>
  <c r="O276" i="17" s="1" a="1"/>
  <c r="O276" i="17" s="1"/>
  <c r="K276" i="17"/>
  <c r="L276" i="17"/>
  <c r="M276" i="17" s="1"/>
  <c r="I277" i="17"/>
  <c r="J277" i="17"/>
  <c r="O277" i="17" s="1" a="1"/>
  <c r="O277" i="17" s="1"/>
  <c r="K277" i="17"/>
  <c r="L277" i="17"/>
  <c r="M277" i="17" s="1"/>
  <c r="I278" i="17"/>
  <c r="N278" i="17" s="1" a="1"/>
  <c r="N278" i="17" s="1"/>
  <c r="J278" i="17"/>
  <c r="O278" i="17" s="1" a="1"/>
  <c r="O278" i="17" s="1"/>
  <c r="K278" i="17"/>
  <c r="L278" i="17"/>
  <c r="M278" i="17" s="1"/>
  <c r="I279" i="17"/>
  <c r="J279" i="17"/>
  <c r="O279" i="17" s="1" a="1"/>
  <c r="O279" i="17" s="1"/>
  <c r="K279" i="17"/>
  <c r="L279" i="17"/>
  <c r="M279" i="17" s="1"/>
  <c r="I280" i="17"/>
  <c r="N280" i="17" s="1" a="1"/>
  <c r="N280" i="17" s="1"/>
  <c r="J280" i="17"/>
  <c r="O280" i="17" s="1" a="1"/>
  <c r="O280" i="17" s="1"/>
  <c r="K280" i="17"/>
  <c r="L280" i="17"/>
  <c r="M280" i="17" s="1"/>
  <c r="I281" i="17"/>
  <c r="N281" i="17" s="1" a="1"/>
  <c r="N281" i="17" s="1"/>
  <c r="J281" i="17"/>
  <c r="K281" i="17"/>
  <c r="L281" i="17"/>
  <c r="M281" i="17" s="1"/>
  <c r="I282" i="17"/>
  <c r="N282" i="17" s="1" a="1"/>
  <c r="N282" i="17" s="1"/>
  <c r="J282" i="17"/>
  <c r="K282" i="17"/>
  <c r="L282" i="17"/>
  <c r="I283" i="17"/>
  <c r="N283" i="17" s="1" a="1"/>
  <c r="N283" i="17" s="1"/>
  <c r="J283" i="17"/>
  <c r="O283" i="17" s="1" a="1"/>
  <c r="O283" i="17" s="1"/>
  <c r="K283" i="17"/>
  <c r="L283" i="17"/>
  <c r="M283" i="17" s="1"/>
  <c r="I284" i="17"/>
  <c r="N284" i="17" s="1" a="1"/>
  <c r="N284" i="17" s="1"/>
  <c r="J284" i="17"/>
  <c r="K284" i="17"/>
  <c r="L284" i="17"/>
  <c r="M284" i="17" s="1"/>
  <c r="I285" i="17"/>
  <c r="J285" i="17"/>
  <c r="O285" i="17" s="1" a="1"/>
  <c r="O285" i="17" s="1"/>
  <c r="K285" i="17"/>
  <c r="L285" i="17"/>
  <c r="I286" i="17"/>
  <c r="N286" i="17" s="1" a="1"/>
  <c r="N286" i="17" s="1"/>
  <c r="J286" i="17"/>
  <c r="O286" i="17" s="1" a="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J292" i="17"/>
  <c r="O292" i="17" s="1" a="1"/>
  <c r="O292" i="17" s="1"/>
  <c r="K292" i="17"/>
  <c r="L292" i="17"/>
  <c r="M292" i="17" s="1"/>
  <c r="I293" i="17"/>
  <c r="N293" i="17" s="1" a="1"/>
  <c r="N293" i="17" s="1"/>
  <c r="J293" i="17"/>
  <c r="O293" i="17" s="1" a="1"/>
  <c r="O293" i="17" s="1"/>
  <c r="K293" i="17"/>
  <c r="L293" i="17"/>
  <c r="M293" i="17" s="1"/>
  <c r="I294" i="17"/>
  <c r="N294" i="17" s="1" a="1"/>
  <c r="J294" i="17"/>
  <c r="O294" i="17" s="1" a="1"/>
  <c r="O294" i="17" s="1"/>
  <c r="K294" i="17"/>
  <c r="L294" i="17"/>
  <c r="M294" i="17" s="1"/>
  <c r="I295" i="17"/>
  <c r="J295" i="17"/>
  <c r="O295" i="17" s="1" a="1"/>
  <c r="O295" i="17" s="1"/>
  <c r="K295" i="17"/>
  <c r="L295" i="17"/>
  <c r="I296" i="17"/>
  <c r="J296" i="17"/>
  <c r="O296" i="17" s="1" a="1"/>
  <c r="O296" i="17" s="1"/>
  <c r="K296" i="17"/>
  <c r="L296" i="17"/>
  <c r="I297" i="17"/>
  <c r="J297" i="17"/>
  <c r="K297" i="17"/>
  <c r="L297" i="17"/>
  <c r="I298" i="17"/>
  <c r="J298" i="17"/>
  <c r="O298" i="17" s="1" a="1"/>
  <c r="O298" i="17" s="1"/>
  <c r="K298" i="17"/>
  <c r="L298" i="17"/>
  <c r="M298" i="17" s="1"/>
  <c r="I299" i="17"/>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K301" i="17"/>
  <c r="L301" i="17"/>
  <c r="M301" i="17" s="1"/>
  <c r="I302" i="17"/>
  <c r="N302" i="17" s="1" a="1"/>
  <c r="N302" i="17" s="1"/>
  <c r="J302" i="17"/>
  <c r="K302" i="17"/>
  <c r="L302" i="17"/>
  <c r="I303" i="17"/>
  <c r="N303" i="17" s="1" a="1"/>
  <c r="N303" i="17" s="1"/>
  <c r="J303" i="17"/>
  <c r="O303" i="17" s="1" a="1"/>
  <c r="O303" i="17" s="1"/>
  <c r="K303" i="17"/>
  <c r="L303" i="17"/>
  <c r="I304" i="17"/>
  <c r="N304" i="17" s="1" a="1"/>
  <c r="N304" i="17" s="1"/>
  <c r="J304" i="17"/>
  <c r="O304" i="17" s="1" a="1"/>
  <c r="O304" i="17" s="1"/>
  <c r="K304" i="17"/>
  <c r="L304" i="17"/>
  <c r="M304" i="17" s="1"/>
  <c r="I305" i="17"/>
  <c r="N305" i="17" s="1" a="1"/>
  <c r="N305" i="17" s="1"/>
  <c r="J305" i="17"/>
  <c r="O305" i="17" s="1" a="1"/>
  <c r="K305" i="17"/>
  <c r="L305" i="17"/>
  <c r="I306" i="17"/>
  <c r="N306" i="17" s="1" a="1"/>
  <c r="N306" i="17" s="1"/>
  <c r="J306" i="17"/>
  <c r="O306" i="17" s="1" a="1"/>
  <c r="O306" i="17" s="1"/>
  <c r="K306" i="17"/>
  <c r="L306" i="17"/>
  <c r="I307" i="17"/>
  <c r="J307" i="17"/>
  <c r="O307" i="17" s="1" a="1"/>
  <c r="O307" i="17" s="1"/>
  <c r="K307" i="17"/>
  <c r="L307" i="17"/>
  <c r="M307" i="17" s="1"/>
  <c r="I308" i="17"/>
  <c r="N308" i="17" s="1" a="1"/>
  <c r="N308" i="17" s="1"/>
  <c r="J308" i="17"/>
  <c r="O308" i="17" s="1" a="1"/>
  <c r="O308" i="17" s="1"/>
  <c r="K308" i="17"/>
  <c r="L308" i="17"/>
  <c r="M308" i="17" s="1"/>
  <c r="I309" i="17"/>
  <c r="N309" i="17" s="1" a="1"/>
  <c r="N309" i="17" s="1"/>
  <c r="J309" i="17"/>
  <c r="K309" i="17"/>
  <c r="L309" i="17"/>
  <c r="M309" i="17" s="1"/>
  <c r="I310" i="17"/>
  <c r="N310" i="17" s="1" a="1"/>
  <c r="N310" i="17" s="1"/>
  <c r="J310" i="17"/>
  <c r="O310" i="17" s="1" a="1"/>
  <c r="O310" i="17" s="1"/>
  <c r="K310" i="17"/>
  <c r="L310" i="17"/>
  <c r="M310" i="17" s="1"/>
  <c r="I311" i="17"/>
  <c r="J311" i="17"/>
  <c r="O311" i="17" s="1" a="1"/>
  <c r="O311" i="17" s="1"/>
  <c r="K311" i="17"/>
  <c r="L311" i="17"/>
  <c r="M311" i="17" s="1"/>
  <c r="I312" i="17"/>
  <c r="N312" i="17" s="1" a="1"/>
  <c r="N312" i="17" s="1"/>
  <c r="J312" i="17"/>
  <c r="K312" i="17"/>
  <c r="L312" i="17"/>
  <c r="M312" i="17" s="1"/>
  <c r="I313" i="17"/>
  <c r="N313" i="17" s="1" a="1"/>
  <c r="J313" i="17"/>
  <c r="K313" i="17"/>
  <c r="L313" i="17"/>
  <c r="I314" i="17"/>
  <c r="N314" i="17" s="1" a="1"/>
  <c r="N314" i="17" s="1"/>
  <c r="J314" i="17"/>
  <c r="O314" i="17" s="1" a="1"/>
  <c r="O314" i="17" s="1"/>
  <c r="K314" i="17"/>
  <c r="L314" i="17"/>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K317" i="17"/>
  <c r="L317" i="17"/>
  <c r="I318" i="17"/>
  <c r="J318" i="17"/>
  <c r="O318" i="17" s="1" a="1"/>
  <c r="K318" i="17"/>
  <c r="L318" i="17"/>
  <c r="M318" i="17" s="1"/>
  <c r="I319" i="17"/>
  <c r="J319" i="17"/>
  <c r="O319" i="17" s="1" a="1"/>
  <c r="O319" i="17" s="1"/>
  <c r="K319" i="17"/>
  <c r="L319" i="17"/>
  <c r="M319" i="17" s="1"/>
  <c r="I320" i="17"/>
  <c r="N320" i="17" s="1" a="1"/>
  <c r="N320" i="17" s="1"/>
  <c r="J320" i="17"/>
  <c r="O320" i="17" s="1" a="1"/>
  <c r="O320" i="17" s="1"/>
  <c r="K320" i="17"/>
  <c r="L320" i="17"/>
  <c r="M320" i="17" s="1"/>
  <c r="I321" i="17"/>
  <c r="J321" i="17"/>
  <c r="K321" i="17"/>
  <c r="L321" i="17"/>
  <c r="M321" i="17" s="1"/>
  <c r="I322" i="17"/>
  <c r="J322" i="17"/>
  <c r="O322" i="17" s="1" a="1"/>
  <c r="K322" i="17"/>
  <c r="L322" i="17"/>
  <c r="M322" i="17" s="1"/>
  <c r="I323" i="17"/>
  <c r="J323" i="17"/>
  <c r="O323" i="17" s="1" a="1"/>
  <c r="O323" i="17" s="1"/>
  <c r="K323" i="17"/>
  <c r="L323" i="17"/>
  <c r="M323" i="17" s="1"/>
  <c r="I324" i="17"/>
  <c r="N324" i="17" s="1" a="1"/>
  <c r="N324" i="17" s="1"/>
  <c r="J324" i="17"/>
  <c r="O324" i="17" s="1" a="1"/>
  <c r="O324" i="17" s="1"/>
  <c r="K324" i="17"/>
  <c r="L324" i="17"/>
  <c r="M324" i="17" s="1"/>
  <c r="I325" i="17"/>
  <c r="N325" i="17" s="1" a="1"/>
  <c r="N325" i="17" s="1"/>
  <c r="J325" i="17"/>
  <c r="K325" i="17"/>
  <c r="L325" i="17"/>
  <c r="I326" i="17"/>
  <c r="J326" i="17"/>
  <c r="O326" i="17" s="1" a="1"/>
  <c r="K326" i="17"/>
  <c r="L326" i="17"/>
  <c r="M326" i="17" s="1"/>
  <c r="I327" i="17"/>
  <c r="N327" i="17" s="1" a="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K329" i="17"/>
  <c r="L329" i="17"/>
  <c r="M329" i="17" s="1"/>
  <c r="I330" i="17"/>
  <c r="N330" i="17" s="1" a="1"/>
  <c r="N330" i="17" s="1"/>
  <c r="J330" i="17"/>
  <c r="O330" i="17" s="1" a="1"/>
  <c r="O330" i="17" s="1"/>
  <c r="K330" i="17"/>
  <c r="L330" i="17"/>
  <c r="M330" i="17" s="1"/>
  <c r="I331" i="17"/>
  <c r="J331" i="17"/>
  <c r="O331" i="17" s="1" a="1"/>
  <c r="O331" i="17" s="1"/>
  <c r="K331" i="17"/>
  <c r="L331" i="17"/>
  <c r="I332" i="17"/>
  <c r="N332" i="17" s="1" a="1"/>
  <c r="N332" i="17" s="1"/>
  <c r="J332" i="17"/>
  <c r="O332" i="17" s="1" a="1"/>
  <c r="O332" i="17" s="1"/>
  <c r="K332" i="17"/>
  <c r="L332" i="17"/>
  <c r="M332" i="17" s="1"/>
  <c r="I333" i="17"/>
  <c r="N333" i="17" s="1" a="1"/>
  <c r="N333" i="17" s="1"/>
  <c r="J333" i="17"/>
  <c r="O333" i="17" s="1" a="1"/>
  <c r="K333" i="17"/>
  <c r="L333" i="17"/>
  <c r="I334" i="17"/>
  <c r="J334" i="17"/>
  <c r="O334" i="17" s="1" a="1"/>
  <c r="O334" i="17" s="1"/>
  <c r="K334" i="17"/>
  <c r="L334" i="17"/>
  <c r="I335" i="17"/>
  <c r="N335" i="17" s="1" a="1"/>
  <c r="N335" i="17" s="1"/>
  <c r="J335" i="17"/>
  <c r="O335" i="17" s="1" a="1"/>
  <c r="O335" i="17" s="1"/>
  <c r="K335" i="17"/>
  <c r="L335" i="17"/>
  <c r="I336" i="17"/>
  <c r="J336" i="17"/>
  <c r="O336" i="17" s="1" a="1"/>
  <c r="O336" i="17" s="1"/>
  <c r="K336" i="17"/>
  <c r="L336" i="17"/>
  <c r="I337" i="17"/>
  <c r="N337" i="17" s="1" a="1"/>
  <c r="N337" i="17" s="1"/>
  <c r="J337" i="17"/>
  <c r="O337" i="17" s="1" a="1"/>
  <c r="O337" i="17" s="1"/>
  <c r="K337" i="17"/>
  <c r="L337" i="17"/>
  <c r="I338" i="17"/>
  <c r="J338" i="17"/>
  <c r="O338" i="17" s="1" a="1"/>
  <c r="K338" i="17"/>
  <c r="L338" i="17"/>
  <c r="I339" i="17"/>
  <c r="N339" i="17" s="1" a="1"/>
  <c r="N339" i="17" s="1"/>
  <c r="J339" i="17"/>
  <c r="O339" i="17" s="1" a="1"/>
  <c r="O339" i="17" s="1"/>
  <c r="K339" i="17"/>
  <c r="L339" i="17"/>
  <c r="M339" i="17" s="1"/>
  <c r="I340" i="17"/>
  <c r="J340" i="17"/>
  <c r="O340" i="17" s="1" a="1"/>
  <c r="O340" i="17" s="1"/>
  <c r="K340" i="17"/>
  <c r="L340" i="17"/>
  <c r="M340" i="17" s="1"/>
  <c r="I341" i="17"/>
  <c r="N341" i="17" s="1" a="1"/>
  <c r="N341" i="17" s="1"/>
  <c r="J341" i="17"/>
  <c r="K341" i="17"/>
  <c r="L341" i="17"/>
  <c r="I342" i="17"/>
  <c r="J342" i="17"/>
  <c r="K342" i="17"/>
  <c r="L342" i="17"/>
  <c r="M342" i="17" s="1"/>
  <c r="I343" i="17"/>
  <c r="J343" i="17"/>
  <c r="O343" i="17" s="1" a="1"/>
  <c r="O343" i="17" s="1"/>
  <c r="K343" i="17"/>
  <c r="L343" i="17"/>
  <c r="M343" i="17" s="1"/>
  <c r="I344" i="17"/>
  <c r="N344" i="17" s="1" a="1"/>
  <c r="N344" i="17" s="1"/>
  <c r="J344" i="17"/>
  <c r="O344" i="17" s="1" a="1"/>
  <c r="O344" i="17" s="1"/>
  <c r="K344" i="17"/>
  <c r="L344" i="17"/>
  <c r="M344" i="17" s="1"/>
  <c r="I345" i="17"/>
  <c r="N345" i="17" s="1" a="1"/>
  <c r="J345" i="17"/>
  <c r="K345" i="17"/>
  <c r="L345" i="17"/>
  <c r="M345" i="17" s="1"/>
  <c r="I346" i="17"/>
  <c r="J346" i="17"/>
  <c r="O346" i="17" s="1" a="1"/>
  <c r="O346" i="17" s="1"/>
  <c r="K346" i="17"/>
  <c r="L346" i="17"/>
  <c r="M346" i="17" s="1"/>
  <c r="I347" i="17"/>
  <c r="N347" i="17" s="1" a="1"/>
  <c r="N347" i="17" s="1"/>
  <c r="J347" i="17"/>
  <c r="O347" i="17" s="1" a="1"/>
  <c r="O347" i="17" s="1"/>
  <c r="K347" i="17"/>
  <c r="L347" i="17"/>
  <c r="M347" i="17" s="1"/>
  <c r="I348" i="17"/>
  <c r="J348" i="17"/>
  <c r="O348" i="17" s="1" a="1"/>
  <c r="O348" i="17" s="1"/>
  <c r="K348" i="17"/>
  <c r="L348" i="17"/>
  <c r="M348" i="17" s="1"/>
  <c r="I349" i="17"/>
  <c r="N349" i="17" s="1" a="1"/>
  <c r="N349" i="17" s="1"/>
  <c r="J349" i="17"/>
  <c r="K349" i="17"/>
  <c r="L349" i="17"/>
  <c r="M349" i="17" s="1"/>
  <c r="I350" i="17"/>
  <c r="N350" i="17" s="1" a="1"/>
  <c r="N350" i="17" s="1"/>
  <c r="J350" i="17"/>
  <c r="O350" i="17" s="1" a="1"/>
  <c r="O350" i="17" s="1"/>
  <c r="K350" i="17"/>
  <c r="L350" i="17"/>
  <c r="M350" i="17" s="1"/>
  <c r="I351" i="17"/>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I354" i="17"/>
  <c r="N354" i="17" s="1" a="1"/>
  <c r="N354" i="17" s="1"/>
  <c r="J354" i="17"/>
  <c r="O354" i="17" s="1" a="1"/>
  <c r="O354" i="17" s="1"/>
  <c r="K354" i="17"/>
  <c r="L354" i="17"/>
  <c r="M354" i="17" s="1"/>
  <c r="I355" i="17"/>
  <c r="J355" i="17"/>
  <c r="O355" i="17" s="1" a="1"/>
  <c r="O355" i="17" s="1"/>
  <c r="K355" i="17"/>
  <c r="L355" i="17"/>
  <c r="I356" i="17"/>
  <c r="N356" i="17" s="1" a="1"/>
  <c r="N356" i="17" s="1"/>
  <c r="J356" i="17"/>
  <c r="O356" i="17" s="1" a="1"/>
  <c r="O356" i="17" s="1"/>
  <c r="K356" i="17"/>
  <c r="L356" i="17"/>
  <c r="M356" i="17" s="1"/>
  <c r="I357" i="17"/>
  <c r="N357" i="17" s="1" a="1"/>
  <c r="N357" i="17" s="1"/>
  <c r="J357" i="17"/>
  <c r="O357" i="17" s="1" a="1"/>
  <c r="O357" i="17" s="1"/>
  <c r="K357" i="17"/>
  <c r="L357" i="17"/>
  <c r="I358" i="17"/>
  <c r="J358" i="17"/>
  <c r="K358" i="17"/>
  <c r="L358" i="17"/>
  <c r="I359" i="17"/>
  <c r="N359" i="17" s="1" a="1"/>
  <c r="J359" i="17"/>
  <c r="O359" i="17" s="1" a="1"/>
  <c r="O359" i="17" s="1"/>
  <c r="K359" i="17"/>
  <c r="L359" i="17"/>
  <c r="I360" i="17"/>
  <c r="J360" i="17"/>
  <c r="K360" i="17"/>
  <c r="L360" i="17"/>
  <c r="M360" i="17" s="1"/>
  <c r="I361" i="17"/>
  <c r="N361" i="17" s="1" a="1"/>
  <c r="N361" i="17" s="1"/>
  <c r="J361" i="17"/>
  <c r="K361" i="17"/>
  <c r="L361" i="17"/>
  <c r="I362" i="17"/>
  <c r="N362" i="17" s="1" a="1"/>
  <c r="N362" i="17" s="1"/>
  <c r="J362" i="17"/>
  <c r="K362" i="17"/>
  <c r="L362" i="17"/>
  <c r="M362" i="17" s="1"/>
  <c r="I363" i="17"/>
  <c r="J363" i="17"/>
  <c r="O363" i="17" s="1" a="1"/>
  <c r="O363" i="17" s="1"/>
  <c r="K363" i="17"/>
  <c r="L363" i="17"/>
  <c r="M363" i="17" s="1"/>
  <c r="I364" i="17"/>
  <c r="J364" i="17"/>
  <c r="O364" i="17" s="1" a="1"/>
  <c r="O364" i="17" s="1"/>
  <c r="K364" i="17"/>
  <c r="L364" i="17"/>
  <c r="M364" i="17" s="1"/>
  <c r="I365" i="17"/>
  <c r="J365" i="17"/>
  <c r="K365" i="17"/>
  <c r="L365" i="17"/>
  <c r="M365" i="17" s="1"/>
  <c r="I366" i="17"/>
  <c r="N366" i="17" s="1" a="1"/>
  <c r="N366" i="17" s="1"/>
  <c r="J366" i="17"/>
  <c r="K366" i="17"/>
  <c r="L366" i="17"/>
  <c r="M366" i="17" s="1"/>
  <c r="I367" i="17"/>
  <c r="N367" i="17" s="1" a="1"/>
  <c r="N367" i="17" s="1"/>
  <c r="J367" i="17"/>
  <c r="O367" i="17" s="1" a="1"/>
  <c r="O367" i="17" s="1"/>
  <c r="K367" i="17"/>
  <c r="L367" i="17"/>
  <c r="M367" i="17" s="1"/>
  <c r="I368" i="17"/>
  <c r="N368" i="17" s="1" a="1"/>
  <c r="J368" i="17"/>
  <c r="O368" i="17" s="1" a="1"/>
  <c r="O368" i="17" s="1"/>
  <c r="K368" i="17"/>
  <c r="L368" i="17"/>
  <c r="M368" i="17" s="1"/>
  <c r="I369" i="17"/>
  <c r="N369" i="17" s="1" a="1"/>
  <c r="N369" i="17" s="1"/>
  <c r="J369" i="17"/>
  <c r="K369" i="17"/>
  <c r="L369" i="17"/>
  <c r="M369" i="17" s="1"/>
  <c r="I370" i="17"/>
  <c r="N370" i="17" s="1" a="1"/>
  <c r="N370" i="17" s="1"/>
  <c r="J370" i="17"/>
  <c r="O370" i="17" s="1" a="1"/>
  <c r="O370" i="17" s="1"/>
  <c r="K370" i="17"/>
  <c r="L370" i="17"/>
  <c r="I371" i="17"/>
  <c r="J371" i="17"/>
  <c r="O371" i="17" s="1" a="1"/>
  <c r="O371" i="17" s="1"/>
  <c r="K371" i="17"/>
  <c r="L371" i="17"/>
  <c r="I372" i="17"/>
  <c r="J372" i="17"/>
  <c r="O372" i="17" s="1" a="1"/>
  <c r="O372" i="17" s="1"/>
  <c r="K372" i="17"/>
  <c r="L372" i="17"/>
  <c r="M372" i="17" s="1"/>
  <c r="I373" i="17"/>
  <c r="N373" i="17" s="1" a="1"/>
  <c r="N373" i="17" s="1"/>
  <c r="J373" i="17"/>
  <c r="K373" i="17"/>
  <c r="L373" i="17"/>
  <c r="I374" i="17"/>
  <c r="J374" i="17"/>
  <c r="O374" i="17" s="1" a="1"/>
  <c r="O374" i="17" s="1"/>
  <c r="K374" i="17"/>
  <c r="L374" i="17"/>
  <c r="M374" i="17" s="1"/>
  <c r="I375" i="17"/>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K377" i="17"/>
  <c r="L377" i="17"/>
  <c r="I378" i="17"/>
  <c r="N378" i="17" s="1" a="1"/>
  <c r="N378" i="17" s="1"/>
  <c r="J378" i="17"/>
  <c r="K378" i="17"/>
  <c r="L378" i="17"/>
  <c r="M378" i="17" s="1"/>
  <c r="I379" i="17"/>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I383" i="17"/>
  <c r="N383" i="17" s="1" a="1"/>
  <c r="N383" i="17" s="1"/>
  <c r="J383" i="17"/>
  <c r="O383" i="17" s="1" a="1"/>
  <c r="O383" i="17" s="1"/>
  <c r="K383" i="17"/>
  <c r="L383" i="17"/>
  <c r="M383" i="17" s="1"/>
  <c r="I384" i="17"/>
  <c r="N384" i="17" s="1" a="1"/>
  <c r="N384" i="17" s="1"/>
  <c r="J384" i="17"/>
  <c r="O384" i="17" s="1" a="1"/>
  <c r="O384" i="17" s="1"/>
  <c r="K384" i="17"/>
  <c r="L384" i="17"/>
  <c r="M384" i="17" s="1"/>
  <c r="I385" i="17"/>
  <c r="J385" i="17"/>
  <c r="K385" i="17"/>
  <c r="L385" i="17"/>
  <c r="I386" i="17"/>
  <c r="J386" i="17"/>
  <c r="O386" i="17" s="1" a="1"/>
  <c r="O386" i="17" s="1"/>
  <c r="K386" i="17"/>
  <c r="L386" i="17"/>
  <c r="M386" i="17" s="1"/>
  <c r="I387" i="17"/>
  <c r="J387" i="17"/>
  <c r="O387" i="17" s="1" a="1"/>
  <c r="O387" i="17" s="1"/>
  <c r="K387" i="17"/>
  <c r="L387" i="17"/>
  <c r="M387" i="17" s="1"/>
  <c r="I388" i="17"/>
  <c r="N388" i="17" s="1" a="1"/>
  <c r="N388" i="17" s="1"/>
  <c r="J388" i="17"/>
  <c r="K388" i="17"/>
  <c r="L388" i="17"/>
  <c r="M388" i="17" s="1"/>
  <c r="I389" i="17"/>
  <c r="N389" i="17" s="1" a="1"/>
  <c r="N389" i="17" s="1"/>
  <c r="J389" i="17"/>
  <c r="K389" i="17"/>
  <c r="L389" i="17"/>
  <c r="M389" i="17" s="1"/>
  <c r="I390" i="17"/>
  <c r="N390" i="17" s="1" a="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I394" i="17"/>
  <c r="J394" i="17"/>
  <c r="K394" i="17"/>
  <c r="L394" i="17"/>
  <c r="I395" i="17"/>
  <c r="J395" i="17"/>
  <c r="O395" i="17" s="1" a="1"/>
  <c r="O395" i="17" s="1"/>
  <c r="K395" i="17"/>
  <c r="L395" i="17"/>
  <c r="I396" i="17"/>
  <c r="J396" i="17"/>
  <c r="O396" i="17" s="1" a="1"/>
  <c r="O396" i="17" s="1"/>
  <c r="K396" i="17"/>
  <c r="L396" i="17"/>
  <c r="I397" i="17"/>
  <c r="N397" i="17" s="1" a="1"/>
  <c r="N397" i="17" s="1"/>
  <c r="J397" i="17"/>
  <c r="O397" i="17" s="1" a="1"/>
  <c r="K397" i="17"/>
  <c r="L397" i="17"/>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K401" i="17"/>
  <c r="L401" i="17"/>
  <c r="I402" i="17"/>
  <c r="N402" i="17" s="1" a="1"/>
  <c r="N402" i="17" s="1"/>
  <c r="J402" i="17"/>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K405" i="17"/>
  <c r="L405" i="17"/>
  <c r="I406" i="17"/>
  <c r="N406" i="17" s="1" a="1"/>
  <c r="N406" i="17" s="1"/>
  <c r="J406" i="17"/>
  <c r="O406" i="17" s="1" a="1"/>
  <c r="K406" i="17"/>
  <c r="L406" i="17"/>
  <c r="M406" i="17" s="1"/>
  <c r="I407" i="17"/>
  <c r="J407" i="17"/>
  <c r="O407" i="17" s="1" a="1"/>
  <c r="O407" i="17" s="1"/>
  <c r="K407" i="17"/>
  <c r="L407" i="17"/>
  <c r="M407" i="17" s="1"/>
  <c r="I408" i="17"/>
  <c r="N408" i="17" s="1" a="1"/>
  <c r="N408" i="17" s="1"/>
  <c r="J408" i="17"/>
  <c r="O408" i="17" s="1" a="1"/>
  <c r="O408" i="17" s="1"/>
  <c r="K408" i="17"/>
  <c r="L408" i="17"/>
  <c r="M408" i="17" s="1"/>
  <c r="I409" i="17"/>
  <c r="J409" i="17"/>
  <c r="K409" i="17"/>
  <c r="L409" i="17"/>
  <c r="I410" i="17"/>
  <c r="N410" i="17" s="1" a="1"/>
  <c r="J410" i="17"/>
  <c r="O410" i="17" s="1" a="1"/>
  <c r="O410" i="17" s="1"/>
  <c r="K410" i="17"/>
  <c r="L410" i="17"/>
  <c r="M410" i="17" s="1"/>
  <c r="I411" i="17"/>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I414" i="17"/>
  <c r="J414" i="17"/>
  <c r="O414" i="17" s="1" a="1"/>
  <c r="K414" i="17"/>
  <c r="L414" i="17"/>
  <c r="M414" i="17" s="1"/>
  <c r="I415" i="17"/>
  <c r="N415" i="17" s="1" a="1"/>
  <c r="N415" i="17" s="1"/>
  <c r="J415" i="17"/>
  <c r="O415" i="17" s="1" a="1"/>
  <c r="O415" i="17" s="1"/>
  <c r="K415" i="17"/>
  <c r="L415" i="17"/>
  <c r="I416" i="17"/>
  <c r="N416" i="17" s="1" a="1"/>
  <c r="N416" i="17" s="1"/>
  <c r="J416" i="17"/>
  <c r="O416" i="17" s="1" a="1"/>
  <c r="O416" i="17" s="1"/>
  <c r="K416" i="17"/>
  <c r="L416" i="17"/>
  <c r="M416" i="17" s="1"/>
  <c r="I417" i="17"/>
  <c r="N417" i="17" s="1" a="1"/>
  <c r="N417" i="17" s="1"/>
  <c r="J417" i="17"/>
  <c r="K417" i="17"/>
  <c r="L417" i="17"/>
  <c r="M417" i="17" s="1"/>
  <c r="I418" i="17"/>
  <c r="N418" i="17" s="1" a="1"/>
  <c r="N418" i="17" s="1"/>
  <c r="J418" i="17"/>
  <c r="O418" i="17" s="1" a="1"/>
  <c r="K418" i="17"/>
  <c r="L418" i="17"/>
  <c r="M418" i="17" s="1"/>
  <c r="I419" i="17"/>
  <c r="J419" i="17"/>
  <c r="O419" i="17" s="1" a="1"/>
  <c r="O419" i="17" s="1"/>
  <c r="K419" i="17"/>
  <c r="L419" i="17"/>
  <c r="I420" i="17"/>
  <c r="J420" i="17"/>
  <c r="O420" i="17" s="1" a="1"/>
  <c r="O420" i="17" s="1"/>
  <c r="K420" i="17"/>
  <c r="L420" i="17"/>
  <c r="M420" i="17" s="1"/>
  <c r="I421" i="17"/>
  <c r="N421" i="17" s="1" a="1"/>
  <c r="N421" i="17" s="1"/>
  <c r="J421" i="17"/>
  <c r="K421" i="17"/>
  <c r="L421" i="17"/>
  <c r="M421" i="17" s="1"/>
  <c r="I422" i="17"/>
  <c r="N422" i="17" s="1" a="1"/>
  <c r="N422" i="17" s="1"/>
  <c r="J422" i="17"/>
  <c r="K422" i="17"/>
  <c r="L422" i="17"/>
  <c r="I423" i="17"/>
  <c r="J423" i="17"/>
  <c r="O423" i="17" s="1" a="1"/>
  <c r="O423" i="17" s="1"/>
  <c r="K423" i="17"/>
  <c r="L423" i="17"/>
  <c r="M423" i="17" s="1"/>
  <c r="I424" i="17"/>
  <c r="J424" i="17"/>
  <c r="O424" i="17" s="1" a="1"/>
  <c r="O424" i="17" s="1"/>
  <c r="K424" i="17"/>
  <c r="L424" i="17"/>
  <c r="I425" i="17"/>
  <c r="N425" i="17" s="1" a="1"/>
  <c r="N425" i="17" s="1"/>
  <c r="J425" i="17"/>
  <c r="K425" i="17"/>
  <c r="L425" i="17"/>
  <c r="I426" i="17"/>
  <c r="N426" i="17" s="1" a="1"/>
  <c r="N426" i="17" s="1"/>
  <c r="J426" i="17"/>
  <c r="O426" i="17" s="1" a="1"/>
  <c r="O426" i="17" s="1"/>
  <c r="K426" i="17"/>
  <c r="L426" i="17"/>
  <c r="I427" i="17"/>
  <c r="J427" i="17"/>
  <c r="O427" i="17" s="1" a="1"/>
  <c r="O427" i="17" s="1"/>
  <c r="K427" i="17"/>
  <c r="L427" i="17"/>
  <c r="M427" i="17" s="1"/>
  <c r="I428" i="17"/>
  <c r="N428" i="17" s="1" a="1"/>
  <c r="N428" i="17" s="1"/>
  <c r="J428" i="17"/>
  <c r="O428" i="17" s="1" a="1"/>
  <c r="O428" i="17" s="1"/>
  <c r="K428" i="17"/>
  <c r="L428" i="17"/>
  <c r="M428" i="17" s="1"/>
  <c r="I429" i="17"/>
  <c r="N429" i="17" s="1" a="1"/>
  <c r="N429" i="17" s="1"/>
  <c r="J429" i="17"/>
  <c r="K429" i="17"/>
  <c r="L429" i="17"/>
  <c r="I430" i="17"/>
  <c r="N430" i="17" s="1" a="1"/>
  <c r="N430" i="17" s="1"/>
  <c r="J430" i="17"/>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J433" i="17"/>
  <c r="O433" i="17" s="1" a="1"/>
  <c r="O433" i="17" s="1"/>
  <c r="K433" i="17"/>
  <c r="L433" i="17"/>
  <c r="M433" i="17" s="1"/>
  <c r="I434" i="17"/>
  <c r="J434" i="17"/>
  <c r="K434" i="17"/>
  <c r="L434" i="17"/>
  <c r="M434" i="17" s="1"/>
  <c r="I435" i="17"/>
  <c r="J435" i="17"/>
  <c r="O435" i="17" s="1" a="1"/>
  <c r="O435" i="17" s="1"/>
  <c r="K435" i="17"/>
  <c r="L435" i="17"/>
  <c r="M435" i="17" s="1"/>
  <c r="I436" i="17"/>
  <c r="J436" i="17"/>
  <c r="K436" i="17"/>
  <c r="L436" i="17"/>
  <c r="M436" i="17" s="1"/>
  <c r="I437" i="17"/>
  <c r="J437" i="17"/>
  <c r="K437" i="17"/>
  <c r="L437" i="17"/>
  <c r="M437" i="17" s="1"/>
  <c r="I438" i="17"/>
  <c r="N438" i="17" s="1" a="1"/>
  <c r="N438" i="17" s="1"/>
  <c r="J438" i="17"/>
  <c r="K438" i="17"/>
  <c r="L438" i="17"/>
  <c r="M438" i="17" s="1"/>
  <c r="I439" i="17"/>
  <c r="J439" i="17"/>
  <c r="O439" i="17" s="1" a="1"/>
  <c r="O439" i="17" s="1"/>
  <c r="K439" i="17"/>
  <c r="L439" i="17"/>
  <c r="M439" i="17" s="1"/>
  <c r="I440" i="17"/>
  <c r="J440" i="17"/>
  <c r="O440" i="17" s="1" a="1"/>
  <c r="O440" i="17" s="1"/>
  <c r="K440" i="17"/>
  <c r="L440" i="17"/>
  <c r="M440" i="17" s="1"/>
  <c r="I441" i="17"/>
  <c r="J441" i="17"/>
  <c r="O441" i="17" s="1" a="1"/>
  <c r="O441" i="17" s="1"/>
  <c r="K441" i="17"/>
  <c r="L441" i="17"/>
  <c r="I442" i="17"/>
  <c r="N442" i="17" s="1" a="1"/>
  <c r="N442" i="17" s="1"/>
  <c r="J442" i="17"/>
  <c r="O442" i="17" s="1" a="1"/>
  <c r="O442" i="17" s="1"/>
  <c r="K442" i="17"/>
  <c r="L442" i="17"/>
  <c r="I443" i="17"/>
  <c r="N443" i="17" s="1" a="1"/>
  <c r="N443" i="17" s="1"/>
  <c r="J443" i="17"/>
  <c r="O443" i="17" s="1" a="1"/>
  <c r="O443" i="17" s="1"/>
  <c r="K443" i="17"/>
  <c r="L443" i="17"/>
  <c r="I444" i="17"/>
  <c r="N444" i="17" s="1" a="1"/>
  <c r="N444" i="17" s="1"/>
  <c r="J444" i="17"/>
  <c r="O444" i="17" s="1" a="1"/>
  <c r="O444" i="17" s="1"/>
  <c r="K444" i="17"/>
  <c r="L444" i="17"/>
  <c r="M444" i="17" s="1"/>
  <c r="I445" i="17"/>
  <c r="N445" i="17" s="1" a="1"/>
  <c r="J445" i="17"/>
  <c r="K445" i="17"/>
  <c r="L445" i="17"/>
  <c r="I446" i="17"/>
  <c r="N446" i="17" s="1" a="1"/>
  <c r="N446" i="17" s="1"/>
  <c r="J446" i="17"/>
  <c r="K446" i="17"/>
  <c r="L446" i="17"/>
  <c r="I447" i="17"/>
  <c r="J447" i="17"/>
  <c r="O447" i="17" s="1" a="1"/>
  <c r="O447" i="17" s="1"/>
  <c r="K447" i="17"/>
  <c r="L447" i="17"/>
  <c r="I448" i="17"/>
  <c r="N448" i="17" s="1" a="1"/>
  <c r="N448" i="17" s="1"/>
  <c r="J448" i="17"/>
  <c r="O448" i="17" s="1" a="1"/>
  <c r="O448" i="17" s="1"/>
  <c r="K448" i="17"/>
  <c r="L448" i="17"/>
  <c r="M448" i="17" s="1"/>
  <c r="I449" i="17"/>
  <c r="N449" i="17" s="1" a="1"/>
  <c r="J449" i="17"/>
  <c r="K449" i="17"/>
  <c r="L449" i="17"/>
  <c r="I450" i="17"/>
  <c r="J450" i="17"/>
  <c r="O450" i="17" s="1" a="1"/>
  <c r="O450" i="17" s="1"/>
  <c r="K450" i="17"/>
  <c r="L450" i="17"/>
  <c r="I451" i="17"/>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I454" i="17"/>
  <c r="N454" i="17" s="1" a="1"/>
  <c r="N454" i="17" s="1"/>
  <c r="J454" i="17"/>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K457" i="17"/>
  <c r="L457" i="17"/>
  <c r="M457" i="17" s="1"/>
  <c r="I458" i="17"/>
  <c r="J458" i="17"/>
  <c r="O458" i="17" s="1" a="1"/>
  <c r="O458" i="17" s="1"/>
  <c r="K458" i="17"/>
  <c r="L458" i="17"/>
  <c r="M458" i="17" s="1"/>
  <c r="I459" i="17"/>
  <c r="J459" i="17"/>
  <c r="O459" i="17" s="1" a="1"/>
  <c r="O459" i="17" s="1"/>
  <c r="K459" i="17"/>
  <c r="L459" i="17"/>
  <c r="M459" i="17" s="1"/>
  <c r="I460" i="17"/>
  <c r="N460" i="17" s="1" a="1"/>
  <c r="N460" i="17" s="1"/>
  <c r="J460" i="17"/>
  <c r="O460" i="17" s="1" a="1"/>
  <c r="O460" i="17" s="1"/>
  <c r="K460" i="17"/>
  <c r="L460" i="17"/>
  <c r="I461" i="17"/>
  <c r="J461" i="17"/>
  <c r="K461" i="17"/>
  <c r="L461" i="17"/>
  <c r="I462" i="17"/>
  <c r="J462" i="17"/>
  <c r="K462" i="17"/>
  <c r="L462" i="17"/>
  <c r="M462" i="17" s="1"/>
  <c r="I463" i="17"/>
  <c r="J463" i="17"/>
  <c r="O463" i="17" s="1" a="1"/>
  <c r="O463" i="17" s="1"/>
  <c r="K463" i="17"/>
  <c r="L463" i="17"/>
  <c r="M463" i="17" s="1"/>
  <c r="I464" i="17"/>
  <c r="N464" i="17" s="1" a="1"/>
  <c r="N464" i="17" s="1"/>
  <c r="J464" i="17"/>
  <c r="K464" i="17"/>
  <c r="L464" i="17"/>
  <c r="M464" i="17" s="1"/>
  <c r="I465" i="17"/>
  <c r="J465" i="17"/>
  <c r="K465" i="17"/>
  <c r="L465" i="17"/>
  <c r="I466" i="17"/>
  <c r="N466" i="17" s="1" a="1"/>
  <c r="J466" i="17"/>
  <c r="O466" i="17" s="1" a="1"/>
  <c r="O466" i="17" s="1"/>
  <c r="K466" i="17"/>
  <c r="L466" i="17"/>
  <c r="M466" i="17" s="1"/>
  <c r="I467" i="17"/>
  <c r="J467" i="17"/>
  <c r="O467" i="17" s="1" a="1"/>
  <c r="O467" i="17" s="1"/>
  <c r="K467" i="17"/>
  <c r="L467" i="17"/>
  <c r="M467" i="17" s="1"/>
  <c r="I468" i="17"/>
  <c r="N468" i="17" s="1" a="1"/>
  <c r="N468" i="17" s="1"/>
  <c r="J468" i="17"/>
  <c r="O468" i="17" s="1" a="1"/>
  <c r="O468" i="17" s="1"/>
  <c r="K468" i="17"/>
  <c r="L468" i="17"/>
  <c r="M468" i="17" s="1"/>
  <c r="I469" i="17"/>
  <c r="N469" i="17" s="1" a="1"/>
  <c r="N469" i="17" s="1"/>
  <c r="J469" i="17"/>
  <c r="K469" i="17"/>
  <c r="L469" i="17"/>
  <c r="M469" i="17" s="1"/>
  <c r="I470" i="17"/>
  <c r="N470" i="17" s="1" a="1"/>
  <c r="N470" i="17" s="1"/>
  <c r="J470" i="17"/>
  <c r="K470" i="17"/>
  <c r="L470" i="17"/>
  <c r="I471" i="17"/>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K474" i="17"/>
  <c r="L474" i="17"/>
  <c r="I475" i="17"/>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K477" i="17"/>
  <c r="L477" i="17"/>
  <c r="I478" i="17"/>
  <c r="J478" i="17"/>
  <c r="K478" i="17"/>
  <c r="L478" i="17"/>
  <c r="M478" i="17" s="1"/>
  <c r="I479" i="17"/>
  <c r="J479" i="17"/>
  <c r="O479" i="17" s="1" a="1"/>
  <c r="O479" i="17" s="1"/>
  <c r="K479" i="17"/>
  <c r="L479" i="17"/>
  <c r="M479" i="17" s="1"/>
  <c r="I480" i="17"/>
  <c r="J480" i="17"/>
  <c r="O480" i="17" s="1" a="1"/>
  <c r="O480" i="17" s="1"/>
  <c r="K480" i="17"/>
  <c r="L480" i="17"/>
  <c r="M480" i="17" s="1"/>
  <c r="I481" i="17"/>
  <c r="J481" i="17"/>
  <c r="K481" i="17"/>
  <c r="L481" i="17"/>
  <c r="I482" i="17"/>
  <c r="N482" i="17" s="1" a="1"/>
  <c r="N482" i="17" s="1"/>
  <c r="J482" i="17"/>
  <c r="O482" i="17" s="1" a="1"/>
  <c r="O482" i="17" s="1"/>
  <c r="K482" i="17"/>
  <c r="L482" i="17"/>
  <c r="I483" i="17"/>
  <c r="J483" i="17"/>
  <c r="O483" i="17" s="1" a="1"/>
  <c r="O483" i="17" s="1"/>
  <c r="K483" i="17"/>
  <c r="L483" i="17"/>
  <c r="M483" i="17" s="1"/>
  <c r="I484" i="17"/>
  <c r="N484" i="17" s="1" a="1"/>
  <c r="N484" i="17" s="1"/>
  <c r="J484" i="17"/>
  <c r="O484" i="17" s="1" a="1"/>
  <c r="O484" i="17" s="1"/>
  <c r="K484" i="17"/>
  <c r="L484" i="17"/>
  <c r="M484" i="17" s="1"/>
  <c r="I485" i="17"/>
  <c r="N485" i="17" s="1" a="1"/>
  <c r="N485" i="17" s="1"/>
  <c r="J485" i="17"/>
  <c r="K485" i="17"/>
  <c r="L485" i="17"/>
  <c r="I486" i="17"/>
  <c r="J486" i="17"/>
  <c r="K486" i="17"/>
  <c r="L486" i="17"/>
  <c r="M486" i="17" s="1"/>
  <c r="I487" i="17"/>
  <c r="J487" i="17"/>
  <c r="O487" i="17" s="1" a="1"/>
  <c r="O487" i="17" s="1"/>
  <c r="K487" i="17"/>
  <c r="L487" i="17"/>
  <c r="I488" i="17"/>
  <c r="N488" i="17" s="1" a="1"/>
  <c r="N488" i="17" s="1"/>
  <c r="J488" i="17"/>
  <c r="O488" i="17" s="1" a="1"/>
  <c r="O488" i="17" s="1"/>
  <c r="K488" i="17"/>
  <c r="L488" i="17"/>
  <c r="M488" i="17" s="1"/>
  <c r="I489" i="17"/>
  <c r="N489" i="17" s="1" a="1"/>
  <c r="N489" i="17" s="1"/>
  <c r="J489" i="17"/>
  <c r="K489" i="17"/>
  <c r="L489" i="17"/>
  <c r="I490" i="17"/>
  <c r="N490" i="17" s="1" a="1"/>
  <c r="N490" i="17" s="1"/>
  <c r="J490" i="17"/>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K494" i="17"/>
  <c r="L494" i="17"/>
  <c r="M494" i="17" s="1"/>
  <c r="I495" i="17"/>
  <c r="J495" i="17"/>
  <c r="O495" i="17" s="1" a="1"/>
  <c r="O495" i="17" s="1"/>
  <c r="K495" i="17"/>
  <c r="L495" i="17"/>
  <c r="M495" i="17" s="1"/>
  <c r="I496" i="17"/>
  <c r="N496" i="17" s="1" a="1"/>
  <c r="N496" i="17" s="1"/>
  <c r="J496" i="17"/>
  <c r="O496" i="17" s="1" a="1"/>
  <c r="O496" i="17" s="1"/>
  <c r="K496" i="17"/>
  <c r="L496" i="17"/>
  <c r="M496" i="17" s="1"/>
  <c r="I497" i="17"/>
  <c r="N497" i="17" s="1" a="1"/>
  <c r="N497" i="17" s="1"/>
  <c r="J497" i="17"/>
  <c r="K497" i="17"/>
  <c r="L497" i="17"/>
  <c r="I498" i="17"/>
  <c r="N498" i="17" s="1" a="1"/>
  <c r="N498" i="17" s="1"/>
  <c r="J498" i="17"/>
  <c r="O498" i="17" s="1" a="1"/>
  <c r="O498" i="17" s="1"/>
  <c r="K498" i="17"/>
  <c r="L498" i="17"/>
  <c r="I499" i="17"/>
  <c r="J499" i="17"/>
  <c r="O499" i="17" s="1" a="1"/>
  <c r="O499" i="17" s="1"/>
  <c r="K499" i="17"/>
  <c r="L499" i="17"/>
  <c r="M499" i="17" s="1"/>
  <c r="I500" i="17"/>
  <c r="N500" i="17" s="1" a="1"/>
  <c r="N500" i="17" s="1"/>
  <c r="J500" i="17"/>
  <c r="O500" i="17" s="1" a="1"/>
  <c r="O500" i="17" s="1"/>
  <c r="K500" i="17"/>
  <c r="L500" i="17"/>
  <c r="M500" i="17" s="1"/>
  <c r="I501" i="17"/>
  <c r="J501" i="17"/>
  <c r="K501" i="17"/>
  <c r="L501" i="17"/>
  <c r="M501" i="17" s="1"/>
  <c r="I502" i="17"/>
  <c r="J502" i="17"/>
  <c r="O502" i="17" s="1" a="1"/>
  <c r="O502" i="17" s="1"/>
  <c r="K502" i="17"/>
  <c r="L502" i="17"/>
  <c r="M502" i="17" s="1"/>
  <c r="I503" i="17"/>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I506" i="17"/>
  <c r="J506" i="17"/>
  <c r="O506" i="17" s="1" a="1"/>
  <c r="O506" i="17" s="1"/>
  <c r="K506" i="17"/>
  <c r="L506" i="17"/>
  <c r="I507" i="17"/>
  <c r="N507" i="17" s="1" a="1"/>
  <c r="N507" i="17" s="1"/>
  <c r="J507" i="17"/>
  <c r="O507" i="17" s="1" a="1"/>
  <c r="O507" i="17" s="1"/>
  <c r="K507" i="17"/>
  <c r="L507" i="17"/>
  <c r="M507" i="17" s="1"/>
  <c r="I508" i="17"/>
  <c r="N508" i="17" s="1" a="1"/>
  <c r="N508" i="17" s="1"/>
  <c r="J508" i="17"/>
  <c r="O508" i="17" s="1" a="1"/>
  <c r="O508" i="17" s="1"/>
  <c r="K508" i="17"/>
  <c r="L508" i="17"/>
  <c r="M508" i="17" s="1"/>
  <c r="I509" i="17"/>
  <c r="J509" i="17"/>
  <c r="K509" i="17"/>
  <c r="L509" i="17"/>
  <c r="M509" i="17" s="1"/>
  <c r="I510" i="17"/>
  <c r="N510" i="17" s="1" a="1"/>
  <c r="N510" i="17" s="1"/>
  <c r="J510" i="17"/>
  <c r="O510" i="17" s="1" a="1"/>
  <c r="O510" i="17" s="1"/>
  <c r="K510" i="17"/>
  <c r="L510" i="17"/>
  <c r="I511" i="17"/>
  <c r="N511" i="17" s="1" a="1"/>
  <c r="J511" i="17"/>
  <c r="O511" i="17" s="1" a="1"/>
  <c r="O511" i="17" s="1"/>
  <c r="K511" i="17"/>
  <c r="L511" i="17"/>
  <c r="M511" i="17" s="1"/>
  <c r="I512" i="17"/>
  <c r="J512" i="17"/>
  <c r="K512" i="17"/>
  <c r="L512" i="17"/>
  <c r="M512" i="17" s="1"/>
  <c r="I513" i="17"/>
  <c r="N513" i="17" s="1" a="1"/>
  <c r="N513" i="17" s="1"/>
  <c r="J513" i="17"/>
  <c r="O513" i="17" s="1" a="1"/>
  <c r="K513" i="17"/>
  <c r="L513" i="17"/>
  <c r="I514" i="17"/>
  <c r="N514" i="17" s="1" a="1"/>
  <c r="N514" i="17" s="1"/>
  <c r="J514" i="17"/>
  <c r="K514" i="17"/>
  <c r="L514" i="17"/>
  <c r="I515" i="17"/>
  <c r="N515" i="17" s="1" a="1"/>
  <c r="N515" i="17" s="1"/>
  <c r="J515" i="17"/>
  <c r="O515" i="17" s="1" a="1"/>
  <c r="O515" i="17" s="1"/>
  <c r="K515" i="17"/>
  <c r="L515" i="17"/>
  <c r="I516" i="17"/>
  <c r="N516" i="17" s="1" a="1"/>
  <c r="N516" i="17" s="1"/>
  <c r="J516" i="17"/>
  <c r="O516" i="17" s="1" a="1"/>
  <c r="O516" i="17" s="1"/>
  <c r="K516" i="17"/>
  <c r="L516" i="17"/>
  <c r="M516" i="17" s="1"/>
  <c r="I517" i="17"/>
  <c r="N517" i="17" s="1" a="1"/>
  <c r="N517" i="17" s="1"/>
  <c r="J517" i="17"/>
  <c r="K517" i="17"/>
  <c r="L517" i="17"/>
  <c r="I518" i="17"/>
  <c r="N518" i="17" s="1" a="1"/>
  <c r="N518" i="17" s="1"/>
  <c r="J518" i="17"/>
  <c r="O518" i="17" s="1" a="1"/>
  <c r="O518" i="17" s="1"/>
  <c r="K518" i="17"/>
  <c r="L518" i="17"/>
  <c r="M518" i="17" s="1"/>
  <c r="I519" i="17"/>
  <c r="J519" i="17"/>
  <c r="O519" i="17" s="1" a="1"/>
  <c r="O519" i="17" s="1"/>
  <c r="K519" i="17"/>
  <c r="L519" i="17"/>
  <c r="M519" i="17" s="1"/>
  <c r="I520" i="17"/>
  <c r="N520" i="17" s="1" a="1"/>
  <c r="N520" i="17" s="1"/>
  <c r="J520" i="17"/>
  <c r="O520" i="17" s="1" a="1"/>
  <c r="K520" i="17"/>
  <c r="L520" i="17"/>
  <c r="M520" i="17" s="1"/>
  <c r="I521" i="17"/>
  <c r="N521" i="17" s="1" a="1"/>
  <c r="N521" i="17" s="1"/>
  <c r="J521" i="17"/>
  <c r="K521" i="17"/>
  <c r="L521" i="17"/>
  <c r="I522" i="17"/>
  <c r="J522" i="17"/>
  <c r="O522" i="17" s="1" a="1"/>
  <c r="O522" i="17" s="1"/>
  <c r="K522" i="17"/>
  <c r="L522" i="17"/>
  <c r="M522" i="17" s="1"/>
  <c r="I523" i="17"/>
  <c r="J523" i="17"/>
  <c r="O523" i="17" s="1" a="1"/>
  <c r="O523" i="17" s="1"/>
  <c r="K523" i="17"/>
  <c r="L523" i="17"/>
  <c r="M523" i="17" s="1"/>
  <c r="I524" i="17"/>
  <c r="J524" i="17"/>
  <c r="O524" i="17" s="1" a="1"/>
  <c r="O524" i="17" s="1"/>
  <c r="K524" i="17"/>
  <c r="L524" i="17"/>
  <c r="M524" i="17" s="1"/>
  <c r="I525" i="17"/>
  <c r="J525" i="17"/>
  <c r="O525" i="17" s="1" a="1"/>
  <c r="K525" i="17"/>
  <c r="L525" i="17"/>
  <c r="I526" i="17"/>
  <c r="J526" i="17"/>
  <c r="O526" i="17" s="1" a="1"/>
  <c r="O526" i="17" s="1"/>
  <c r="K526" i="17"/>
  <c r="L526" i="17"/>
  <c r="M526" i="17" s="1"/>
  <c r="I527" i="17"/>
  <c r="N527" i="17" s="1" a="1"/>
  <c r="N527" i="17" s="1"/>
  <c r="J527" i="17"/>
  <c r="O527" i="17" s="1" a="1"/>
  <c r="O527" i="17" s="1"/>
  <c r="K527" i="17"/>
  <c r="L527" i="17"/>
  <c r="M527" i="17" s="1"/>
  <c r="I528" i="17"/>
  <c r="J528" i="17"/>
  <c r="O528" i="17" s="1" a="1"/>
  <c r="O528" i="17" s="1"/>
  <c r="K528" i="17"/>
  <c r="L528" i="17"/>
  <c r="M528" i="17" s="1"/>
  <c r="I529" i="17"/>
  <c r="N529" i="17" s="1" a="1"/>
  <c r="N529" i="17" s="1"/>
  <c r="J529" i="17"/>
  <c r="K529" i="17"/>
  <c r="L529" i="17"/>
  <c r="M529" i="17" s="1"/>
  <c r="I530" i="17"/>
  <c r="N530" i="17" s="1" a="1"/>
  <c r="J530" i="17"/>
  <c r="K530" i="17"/>
  <c r="L530" i="17"/>
  <c r="I531" i="17"/>
  <c r="N531" i="17" s="1" a="1"/>
  <c r="N531" i="17" s="1"/>
  <c r="J531" i="17"/>
  <c r="O531" i="17" s="1" a="1"/>
  <c r="O531" i="17" s="1"/>
  <c r="K531" i="17"/>
  <c r="L531" i="17"/>
  <c r="I532" i="17"/>
  <c r="N532" i="17" s="1" a="1"/>
  <c r="N532" i="17" s="1"/>
  <c r="J532" i="17"/>
  <c r="O532" i="17" s="1" a="1"/>
  <c r="O532" i="17" s="1"/>
  <c r="K532" i="17"/>
  <c r="L532" i="17"/>
  <c r="M532" i="17" s="1"/>
  <c r="I533" i="17"/>
  <c r="J533" i="17"/>
  <c r="O533" i="17" s="1" a="1"/>
  <c r="O533" i="17" s="1"/>
  <c r="K533" i="17"/>
  <c r="L533" i="17"/>
  <c r="I534" i="17"/>
  <c r="N534" i="17" s="1" a="1"/>
  <c r="N534" i="17" s="1"/>
  <c r="J534" i="17"/>
  <c r="O534" i="17" s="1" a="1"/>
  <c r="K534" i="17"/>
  <c r="L534" i="17"/>
  <c r="I535" i="17"/>
  <c r="N535" i="17" s="1" a="1"/>
  <c r="N535" i="17" s="1"/>
  <c r="J535" i="17"/>
  <c r="O535" i="17" s="1" a="1"/>
  <c r="O535" i="17" s="1"/>
  <c r="K535" i="17"/>
  <c r="L535" i="17"/>
  <c r="I536" i="17"/>
  <c r="N536" i="17" s="1" a="1"/>
  <c r="N536" i="17" s="1"/>
  <c r="J536" i="17"/>
  <c r="O536" i="17" s="1" a="1"/>
  <c r="O536" i="17" s="1"/>
  <c r="K536" i="17"/>
  <c r="L536" i="17"/>
  <c r="I537" i="17"/>
  <c r="J537" i="17"/>
  <c r="K537" i="17"/>
  <c r="L537" i="17"/>
  <c r="M537" i="17" s="1"/>
  <c r="I538" i="17"/>
  <c r="N538" i="17" s="1" a="1"/>
  <c r="N538" i="17" s="1"/>
  <c r="J538" i="17"/>
  <c r="K538" i="17"/>
  <c r="L538" i="17"/>
  <c r="I539" i="17"/>
  <c r="N539" i="17" s="1" a="1"/>
  <c r="N539" i="17" s="1"/>
  <c r="J539" i="17"/>
  <c r="O539" i="17" s="1" a="1"/>
  <c r="O539" i="17" s="1"/>
  <c r="K539" i="17"/>
  <c r="L539" i="17"/>
  <c r="I540" i="17"/>
  <c r="N540" i="17" s="1" a="1"/>
  <c r="N540" i="17" s="1"/>
  <c r="J540" i="17"/>
  <c r="O540" i="17" s="1" a="1"/>
  <c r="K540" i="17"/>
  <c r="L540" i="17"/>
  <c r="M540" i="17" s="1"/>
  <c r="I541" i="17"/>
  <c r="N541" i="17" s="1" a="1"/>
  <c r="N541" i="17" s="1"/>
  <c r="J541" i="17"/>
  <c r="K541" i="17"/>
  <c r="L541" i="17"/>
  <c r="I542" i="17"/>
  <c r="N542" i="17" s="1" a="1"/>
  <c r="N542" i="17" s="1"/>
  <c r="J542" i="17"/>
  <c r="K542" i="17"/>
  <c r="L542" i="17"/>
  <c r="I543" i="17"/>
  <c r="J543" i="17"/>
  <c r="O543" i="17" s="1" a="1"/>
  <c r="O543" i="17" s="1"/>
  <c r="K543" i="17"/>
  <c r="L543" i="17"/>
  <c r="M543" i="17" s="1"/>
  <c r="I544" i="17"/>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K549" i="17"/>
  <c r="L549" i="17"/>
  <c r="M549" i="17" s="1"/>
  <c r="I550" i="17"/>
  <c r="N550" i="17" s="1" a="1"/>
  <c r="N550" i="17" s="1"/>
  <c r="J550" i="17"/>
  <c r="K550" i="17"/>
  <c r="L550" i="17"/>
  <c r="M550" i="17" s="1"/>
  <c r="I551" i="17"/>
  <c r="J551" i="17"/>
  <c r="O551" i="17" s="1" a="1"/>
  <c r="O551" i="17" s="1"/>
  <c r="K551" i="17"/>
  <c r="L551" i="17"/>
  <c r="M551" i="17" s="1"/>
  <c r="I552" i="17"/>
  <c r="J552" i="17"/>
  <c r="O552" i="17" s="1" a="1"/>
  <c r="O552" i="17" s="1"/>
  <c r="K552" i="17"/>
  <c r="L552" i="17"/>
  <c r="M552" i="17" s="1"/>
  <c r="I553" i="17"/>
  <c r="J553" i="17"/>
  <c r="O553" i="17" s="1" a="1"/>
  <c r="O553" i="17" s="1"/>
  <c r="K553" i="17"/>
  <c r="L553" i="17"/>
  <c r="I554" i="17"/>
  <c r="N554" i="17" s="1" a="1"/>
  <c r="J554" i="17"/>
  <c r="O554" i="17" s="1" a="1"/>
  <c r="O554" i="17" s="1"/>
  <c r="K554" i="17"/>
  <c r="L554" i="17"/>
  <c r="M554" i="17" s="1"/>
  <c r="I555" i="17"/>
  <c r="J555" i="17"/>
  <c r="O555" i="17" s="1" a="1"/>
  <c r="O555" i="17" s="1"/>
  <c r="K555" i="17"/>
  <c r="L555" i="17"/>
  <c r="M555" i="17" s="1"/>
  <c r="I556" i="17"/>
  <c r="J556" i="17"/>
  <c r="O556" i="17" s="1" a="1"/>
  <c r="O556" i="17" s="1"/>
  <c r="K556" i="17"/>
  <c r="L556" i="17"/>
  <c r="M556" i="17" s="1"/>
  <c r="I557" i="17"/>
  <c r="N557" i="17" s="1" a="1"/>
  <c r="N557" i="17" s="1"/>
  <c r="J557" i="17"/>
  <c r="K557" i="17"/>
  <c r="L557" i="17"/>
  <c r="I558" i="17"/>
  <c r="J558" i="17"/>
  <c r="K558" i="17"/>
  <c r="L558" i="17"/>
  <c r="M558" i="17" s="1"/>
  <c r="I559" i="17"/>
  <c r="J559" i="17"/>
  <c r="O559" i="17" s="1" a="1"/>
  <c r="O559" i="17" s="1"/>
  <c r="K559" i="17"/>
  <c r="L559" i="17"/>
  <c r="M559" i="17" s="1"/>
  <c r="I560" i="17"/>
  <c r="N560" i="17" s="1" a="1"/>
  <c r="N560" i="17" s="1"/>
  <c r="J560" i="17"/>
  <c r="O560" i="17" s="1" a="1"/>
  <c r="K560" i="17"/>
  <c r="L560" i="17"/>
  <c r="M560" i="17" s="1"/>
  <c r="I561" i="17"/>
  <c r="N561" i="17" s="1" a="1"/>
  <c r="N561" i="17" s="1"/>
  <c r="J561" i="17"/>
  <c r="K561" i="17"/>
  <c r="L561" i="17"/>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K564" i="17"/>
  <c r="L564" i="17"/>
  <c r="M564" i="17" s="1"/>
  <c r="I565" i="17"/>
  <c r="N565" i="17" s="1" a="1"/>
  <c r="N565" i="17" s="1"/>
  <c r="J565" i="17"/>
  <c r="O565" i="17" s="1" a="1"/>
  <c r="K565" i="17"/>
  <c r="L565" i="17"/>
  <c r="I566" i="17"/>
  <c r="N566" i="17" s="1" a="1"/>
  <c r="N566" i="17" s="1"/>
  <c r="J566" i="17"/>
  <c r="O566" i="17" s="1" a="1"/>
  <c r="O566" i="17" s="1"/>
  <c r="K566" i="17"/>
  <c r="L566" i="17"/>
  <c r="M566" i="17" s="1"/>
  <c r="I567" i="17"/>
  <c r="N567" i="17" s="1" a="1"/>
  <c r="N567" i="17" s="1"/>
  <c r="J567" i="17"/>
  <c r="O567" i="17" s="1" a="1"/>
  <c r="O567" i="17" s="1"/>
  <c r="K567" i="17"/>
  <c r="L567" i="17"/>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K570" i="17"/>
  <c r="L570" i="17"/>
  <c r="M570" i="17" s="1"/>
  <c r="I571" i="17"/>
  <c r="J571" i="17"/>
  <c r="O571" i="17" s="1" a="1"/>
  <c r="O571" i="17" s="1"/>
  <c r="K571" i="17"/>
  <c r="L571" i="17"/>
  <c r="M571" i="17" s="1"/>
  <c r="I572" i="17"/>
  <c r="J572" i="17"/>
  <c r="O572" i="17" s="1" a="1"/>
  <c r="O572" i="17" s="1"/>
  <c r="K572" i="17"/>
  <c r="L572" i="17"/>
  <c r="M572" i="17" s="1"/>
  <c r="I573" i="17"/>
  <c r="N573" i="17" s="1" a="1"/>
  <c r="J573" i="17"/>
  <c r="O573" i="17" s="1" a="1"/>
  <c r="O573" i="17" s="1"/>
  <c r="K573" i="17"/>
  <c r="L573" i="17"/>
  <c r="I574" i="17"/>
  <c r="J574" i="17"/>
  <c r="O574" i="17" s="1" a="1"/>
  <c r="K574" i="17"/>
  <c r="L574" i="17"/>
  <c r="I575" i="17"/>
  <c r="N575" i="17" s="1" a="1"/>
  <c r="J575" i="17"/>
  <c r="O575" i="17" s="1" a="1"/>
  <c r="O575" i="17" s="1"/>
  <c r="K575" i="17"/>
  <c r="L575" i="17"/>
  <c r="M575" i="17" s="1"/>
  <c r="I576" i="17"/>
  <c r="N576" i="17" s="1" a="1"/>
  <c r="N576" i="17" s="1"/>
  <c r="J576" i="17"/>
  <c r="O576" i="17" s="1" a="1"/>
  <c r="O576" i="17" s="1"/>
  <c r="K576" i="17"/>
  <c r="L576" i="17"/>
  <c r="M576" i="17" s="1"/>
  <c r="I577" i="17"/>
  <c r="N577" i="17" s="1" a="1"/>
  <c r="J577" i="17"/>
  <c r="K577" i="17"/>
  <c r="L577" i="17"/>
  <c r="I578" i="17"/>
  <c r="N578" i="17" s="1" a="1"/>
  <c r="N578" i="17" s="1"/>
  <c r="J578" i="17"/>
  <c r="O578" i="17" s="1" a="1"/>
  <c r="O578" i="17" s="1"/>
  <c r="K578" i="17"/>
  <c r="L578" i="17"/>
  <c r="M578" i="17" s="1"/>
  <c r="I579" i="17"/>
  <c r="J579" i="17"/>
  <c r="O579" i="17" s="1" a="1"/>
  <c r="O579" i="17" s="1"/>
  <c r="K579" i="17"/>
  <c r="L579" i="17"/>
  <c r="M579" i="17" s="1"/>
  <c r="I580" i="17"/>
  <c r="N580" i="17" s="1" a="1"/>
  <c r="N580" i="17" s="1"/>
  <c r="J580" i="17"/>
  <c r="O580" i="17" s="1" a="1"/>
  <c r="O580" i="17" s="1"/>
  <c r="K580" i="17"/>
  <c r="L580" i="17"/>
  <c r="M580" i="17" s="1"/>
  <c r="I581" i="17"/>
  <c r="J581" i="17"/>
  <c r="K581" i="17"/>
  <c r="L581" i="17"/>
  <c r="M581" i="17" s="1"/>
  <c r="I582" i="17"/>
  <c r="J582" i="17"/>
  <c r="O582" i="17" s="1" a="1"/>
  <c r="O582" i="17" s="1"/>
  <c r="K582" i="17"/>
  <c r="L582" i="17"/>
  <c r="M582" i="17" s="1"/>
  <c r="I583" i="17"/>
  <c r="J583" i="17"/>
  <c r="O583" i="17" s="1" a="1"/>
  <c r="O583" i="17" s="1"/>
  <c r="K583" i="17"/>
  <c r="L583" i="17"/>
  <c r="I584" i="17"/>
  <c r="N584" i="17" s="1" a="1"/>
  <c r="N584" i="17" s="1"/>
  <c r="J584" i="17"/>
  <c r="O584" i="17" s="1" a="1"/>
  <c r="O584" i="17" s="1"/>
  <c r="K584" i="17"/>
  <c r="L584" i="17"/>
  <c r="M584" i="17" s="1"/>
  <c r="I585" i="17"/>
  <c r="N585" i="17" s="1" a="1"/>
  <c r="N585" i="17" s="1"/>
  <c r="J585" i="17"/>
  <c r="K585" i="17"/>
  <c r="L585" i="17"/>
  <c r="I586" i="17"/>
  <c r="N586" i="17" s="1" a="1"/>
  <c r="N586" i="17" s="1"/>
  <c r="J586" i="17"/>
  <c r="O586" i="17" s="1" a="1"/>
  <c r="O586" i="17" s="1"/>
  <c r="K586" i="17"/>
  <c r="L586" i="17"/>
  <c r="M586" i="17" s="1"/>
  <c r="I587" i="17"/>
  <c r="J587" i="17"/>
  <c r="O587" i="17" s="1" a="1"/>
  <c r="O587" i="17" s="1"/>
  <c r="K587" i="17"/>
  <c r="L587" i="17"/>
  <c r="M587" i="17" s="1"/>
  <c r="I588" i="17"/>
  <c r="N588" i="17" s="1" a="1"/>
  <c r="N588" i="17" s="1"/>
  <c r="J588" i="17"/>
  <c r="O588" i="17" s="1" a="1"/>
  <c r="O588" i="17" s="1"/>
  <c r="K588" i="17"/>
  <c r="L588" i="17"/>
  <c r="M588" i="17" s="1"/>
  <c r="I589" i="17"/>
  <c r="N589" i="17" s="1" a="1"/>
  <c r="N589" i="17" s="1"/>
  <c r="J589" i="17"/>
  <c r="K589" i="17"/>
  <c r="L589" i="17"/>
  <c r="I590" i="17"/>
  <c r="N590" i="17" s="1" a="1"/>
  <c r="N590" i="17" s="1"/>
  <c r="J590" i="17"/>
  <c r="K590" i="17"/>
  <c r="L590" i="17"/>
  <c r="M590" i="17" s="1"/>
  <c r="I591" i="17"/>
  <c r="J591" i="17"/>
  <c r="O591" i="17" s="1" a="1"/>
  <c r="O591" i="17" s="1"/>
  <c r="K591" i="17"/>
  <c r="L591" i="17"/>
  <c r="M591" i="17" s="1"/>
  <c r="I592" i="17"/>
  <c r="J592" i="17"/>
  <c r="O592" i="17" s="1" a="1"/>
  <c r="O592" i="17" s="1"/>
  <c r="K592" i="17"/>
  <c r="L592" i="17"/>
  <c r="M592" i="17" s="1"/>
  <c r="I593" i="17"/>
  <c r="N593" i="17" s="1" a="1"/>
  <c r="N593" i="17" s="1"/>
  <c r="J593" i="17"/>
  <c r="O593" i="17" s="1" a="1"/>
  <c r="O593" i="17" s="1"/>
  <c r="K593" i="17"/>
  <c r="L593" i="17"/>
  <c r="I594" i="17"/>
  <c r="N594" i="17" s="1" a="1"/>
  <c r="N594" i="17" s="1"/>
  <c r="J594" i="17"/>
  <c r="O594" i="17" s="1" a="1"/>
  <c r="K594" i="17"/>
  <c r="L594" i="17"/>
  <c r="I595" i="17"/>
  <c r="J595" i="17"/>
  <c r="O595" i="17" s="1" a="1"/>
  <c r="O595" i="17" s="1"/>
  <c r="K595" i="17"/>
  <c r="L595" i="17"/>
  <c r="I596" i="17"/>
  <c r="J596" i="17"/>
  <c r="O596" i="17" s="1" a="1"/>
  <c r="O596" i="17" s="1"/>
  <c r="K596" i="17"/>
  <c r="L596" i="17"/>
  <c r="M596" i="17" s="1"/>
  <c r="I597" i="17"/>
  <c r="J597" i="17"/>
  <c r="K597" i="17"/>
  <c r="L597" i="17"/>
  <c r="I598" i="17"/>
  <c r="J598" i="17"/>
  <c r="K598" i="17"/>
  <c r="L598" i="17"/>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J601" i="17"/>
  <c r="K601" i="17"/>
  <c r="L601" i="17"/>
  <c r="I602" i="17"/>
  <c r="J602" i="17"/>
  <c r="K602" i="17"/>
  <c r="L602" i="17"/>
  <c r="M602" i="17" s="1"/>
  <c r="I603" i="17"/>
  <c r="J603" i="17"/>
  <c r="O603" i="17" s="1" a="1"/>
  <c r="O603" i="17" s="1"/>
  <c r="K603" i="17"/>
  <c r="L603" i="17"/>
  <c r="M603" i="17" s="1"/>
  <c r="I604" i="17"/>
  <c r="N604" i="17" s="1" a="1"/>
  <c r="N604" i="17" s="1"/>
  <c r="J604" i="17"/>
  <c r="O604" i="17" s="1" a="1"/>
  <c r="O604" i="17" s="1"/>
  <c r="K604" i="17"/>
  <c r="L604" i="17"/>
  <c r="M604" i="17" s="1"/>
  <c r="I605" i="17"/>
  <c r="J605" i="17"/>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I610" i="17"/>
  <c r="N610" i="17" s="1" a="1"/>
  <c r="N610" i="17" s="1"/>
  <c r="J610" i="17"/>
  <c r="K610" i="17"/>
  <c r="L610" i="17"/>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K614" i="17"/>
  <c r="L614" i="17"/>
  <c r="M614" i="17" s="1"/>
  <c r="I615" i="17"/>
  <c r="J615" i="17"/>
  <c r="O615" i="17" s="1" a="1"/>
  <c r="K615" i="17"/>
  <c r="L615" i="17"/>
  <c r="M615" i="17" s="1"/>
  <c r="I616" i="17"/>
  <c r="N616" i="17" s="1" a="1"/>
  <c r="N616" i="17" s="1"/>
  <c r="J616" i="17"/>
  <c r="O616" i="17" s="1" a="1"/>
  <c r="O616" i="17" s="1"/>
  <c r="K616" i="17"/>
  <c r="L616" i="17"/>
  <c r="M616" i="17" s="1"/>
  <c r="I617" i="17"/>
  <c r="J617" i="17"/>
  <c r="O617" i="17" s="1" a="1"/>
  <c r="O617" i="17" s="1"/>
  <c r="K617" i="17"/>
  <c r="L617" i="17"/>
  <c r="M617" i="17" s="1"/>
  <c r="I618" i="17"/>
  <c r="J618" i="17"/>
  <c r="K618" i="17"/>
  <c r="L618" i="17"/>
  <c r="M618" i="17" s="1"/>
  <c r="I619" i="17"/>
  <c r="J619" i="17"/>
  <c r="O619" i="17" s="1" a="1"/>
  <c r="O619" i="17" s="1"/>
  <c r="K619" i="17"/>
  <c r="L619" i="17"/>
  <c r="I620" i="17"/>
  <c r="N620" i="17" s="1" a="1"/>
  <c r="N620" i="17" s="1"/>
  <c r="J620" i="17"/>
  <c r="O620" i="17" s="1" a="1"/>
  <c r="O620" i="17" s="1"/>
  <c r="K620" i="17"/>
  <c r="L620" i="17"/>
  <c r="M620" i="17" s="1"/>
  <c r="I621" i="17"/>
  <c r="N621" i="17" s="1" a="1"/>
  <c r="N621" i="17" s="1"/>
  <c r="J621" i="17"/>
  <c r="O621" i="17" s="1" a="1"/>
  <c r="O621" i="17" s="1"/>
  <c r="K621" i="17"/>
  <c r="L621" i="17"/>
  <c r="I622" i="17"/>
  <c r="N622" i="17" s="1" a="1"/>
  <c r="N622" i="17" s="1"/>
  <c r="J622" i="17"/>
  <c r="O622" i="17" s="1" a="1"/>
  <c r="O622" i="17" s="1"/>
  <c r="K622" i="17"/>
  <c r="L622" i="17"/>
  <c r="M622" i="17" s="1"/>
  <c r="I623" i="17"/>
  <c r="J623" i="17"/>
  <c r="O623" i="17" s="1" a="1"/>
  <c r="O623" i="17" s="1"/>
  <c r="K623" i="17"/>
  <c r="L623" i="17"/>
  <c r="I624" i="17"/>
  <c r="J624" i="17"/>
  <c r="O624" i="17" s="1" a="1"/>
  <c r="O624" i="17" s="1"/>
  <c r="K624" i="17"/>
  <c r="L624" i="17"/>
  <c r="I625" i="17"/>
  <c r="N625" i="17" s="1" a="1"/>
  <c r="N625" i="17" s="1"/>
  <c r="J625" i="17"/>
  <c r="O625" i="17" s="1" a="1"/>
  <c r="O625" i="17" s="1"/>
  <c r="K625" i="17"/>
  <c r="L625" i="17"/>
  <c r="I626" i="17"/>
  <c r="N626" i="17" s="1" a="1"/>
  <c r="N626" i="17" s="1"/>
  <c r="J626" i="17"/>
  <c r="O626" i="17" s="1" a="1"/>
  <c r="O626" i="17" s="1"/>
  <c r="K626" i="17"/>
  <c r="L626" i="17"/>
  <c r="I627" i="17"/>
  <c r="J627" i="17"/>
  <c r="O627" i="17" s="1" a="1"/>
  <c r="O627" i="17" s="1"/>
  <c r="K627" i="17"/>
  <c r="L627" i="17"/>
  <c r="M627" i="17" s="1"/>
  <c r="I628" i="17"/>
  <c r="J628" i="17"/>
  <c r="O628" i="17" s="1" a="1"/>
  <c r="O628" i="17" s="1"/>
  <c r="K628" i="17"/>
  <c r="L628" i="17"/>
  <c r="M628" i="17" s="1"/>
  <c r="I629" i="17"/>
  <c r="J629" i="17"/>
  <c r="O629" i="17" s="1" a="1"/>
  <c r="O629" i="17" s="1"/>
  <c r="K629" i="17"/>
  <c r="L629" i="17"/>
  <c r="I630" i="17"/>
  <c r="N630" i="17" s="1" a="1"/>
  <c r="N630" i="17" s="1"/>
  <c r="J630" i="17"/>
  <c r="K630" i="17"/>
  <c r="L630" i="17"/>
  <c r="M630" i="17" s="1"/>
  <c r="I631" i="17"/>
  <c r="J631" i="17"/>
  <c r="O631" i="17" s="1" a="1"/>
  <c r="O631" i="17" s="1"/>
  <c r="K631" i="17"/>
  <c r="L631" i="17"/>
  <c r="M631" i="17" s="1"/>
  <c r="I632" i="17"/>
  <c r="N632" i="17" s="1" a="1"/>
  <c r="N632" i="17" s="1"/>
  <c r="J632" i="17"/>
  <c r="O632" i="17" s="1" a="1"/>
  <c r="O632" i="17" s="1"/>
  <c r="K632" i="17"/>
  <c r="L632" i="17"/>
  <c r="M632" i="17" s="1"/>
  <c r="I633" i="17"/>
  <c r="J633" i="17"/>
  <c r="O633" i="17" s="1" a="1"/>
  <c r="K633" i="17"/>
  <c r="L633" i="17"/>
  <c r="M633" i="17" s="1"/>
  <c r="I634" i="17"/>
  <c r="J634" i="17"/>
  <c r="K634" i="17"/>
  <c r="L634" i="17"/>
  <c r="M634" i="17" s="1"/>
  <c r="I635" i="17"/>
  <c r="J635" i="17"/>
  <c r="O635" i="17" s="1" a="1"/>
  <c r="O635" i="17" s="1"/>
  <c r="K635" i="17"/>
  <c r="L635" i="17"/>
  <c r="M635" i="17" s="1"/>
  <c r="I636" i="17"/>
  <c r="N636" i="17" s="1" a="1"/>
  <c r="N636" i="17" s="1"/>
  <c r="J636" i="17"/>
  <c r="O636" i="17" s="1" a="1"/>
  <c r="O636" i="17" s="1"/>
  <c r="K636" i="17"/>
  <c r="L636" i="17"/>
  <c r="M636" i="17" s="1"/>
  <c r="I637" i="17"/>
  <c r="N637" i="17" s="1" a="1"/>
  <c r="N637" i="17" s="1"/>
  <c r="J637" i="17"/>
  <c r="K637" i="17"/>
  <c r="L637" i="17"/>
  <c r="M637" i="17" s="1"/>
  <c r="I638" i="17"/>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J641" i="17"/>
  <c r="O641" i="17" s="1" a="1"/>
  <c r="K641" i="17"/>
  <c r="L641" i="17"/>
  <c r="I642" i="17"/>
  <c r="J642" i="17"/>
  <c r="O642" i="17" s="1" a="1"/>
  <c r="O642" i="17" s="1"/>
  <c r="K642" i="17"/>
  <c r="L642" i="17"/>
  <c r="I643" i="17"/>
  <c r="N643" i="17" s="1" a="1"/>
  <c r="N643" i="17" s="1"/>
  <c r="J643" i="17"/>
  <c r="O643" i="17" s="1" a="1"/>
  <c r="O643" i="17" s="1"/>
  <c r="K643" i="17"/>
  <c r="L643" i="17"/>
  <c r="M643" i="17" s="1"/>
  <c r="I644" i="17"/>
  <c r="N644" i="17" s="1" a="1"/>
  <c r="N644" i="17" s="1"/>
  <c r="J644" i="17"/>
  <c r="O644" i="17" s="1" a="1"/>
  <c r="O644" i="17" s="1"/>
  <c r="K644" i="17"/>
  <c r="L644" i="17"/>
  <c r="M644" i="17" s="1"/>
  <c r="I645" i="17"/>
  <c r="J645" i="17"/>
  <c r="O645" i="17" s="1" a="1"/>
  <c r="O645" i="17" s="1"/>
  <c r="K645" i="17"/>
  <c r="L645" i="17"/>
  <c r="I646" i="17"/>
  <c r="N646" i="17" s="1" a="1"/>
  <c r="J646" i="17"/>
  <c r="O646" i="17" s="1" a="1"/>
  <c r="O646" i="17" s="1"/>
  <c r="K646" i="17"/>
  <c r="L646" i="17"/>
  <c r="I647" i="17"/>
  <c r="J647" i="17"/>
  <c r="O647" i="17" s="1" a="1"/>
  <c r="O647" i="17" s="1"/>
  <c r="K647" i="17"/>
  <c r="L647" i="17"/>
  <c r="M647" i="17" s="1"/>
  <c r="I648" i="17"/>
  <c r="N648" i="17" s="1" a="1"/>
  <c r="N648" i="17" s="1"/>
  <c r="J648" i="17"/>
  <c r="O648" i="17" s="1" a="1"/>
  <c r="K648" i="17"/>
  <c r="L648" i="17"/>
  <c r="M648" i="17" s="1"/>
  <c r="I649" i="17"/>
  <c r="N649" i="17" s="1" a="1"/>
  <c r="N649" i="17" s="1"/>
  <c r="J649" i="17"/>
  <c r="O649" i="17" s="1" a="1"/>
  <c r="K649" i="17"/>
  <c r="L649" i="17"/>
  <c r="I650" i="17"/>
  <c r="N650" i="17" s="1" a="1"/>
  <c r="N650" i="17" s="1"/>
  <c r="J650" i="17"/>
  <c r="K650" i="17"/>
  <c r="L650" i="17"/>
  <c r="I651" i="17"/>
  <c r="N651" i="17" s="1" a="1"/>
  <c r="N651" i="17" s="1"/>
  <c r="J651" i="17"/>
  <c r="O651" i="17" s="1" a="1"/>
  <c r="O651" i="17" s="1"/>
  <c r="K651" i="17"/>
  <c r="L651" i="17"/>
  <c r="I652" i="17"/>
  <c r="N652" i="17" s="1" a="1"/>
  <c r="N652" i="17" s="1"/>
  <c r="J652" i="17"/>
  <c r="O652" i="17" s="1" a="1"/>
  <c r="O652" i="17" s="1"/>
  <c r="K652" i="17"/>
  <c r="L652" i="17"/>
  <c r="I653" i="17"/>
  <c r="N653" i="17" s="1" a="1"/>
  <c r="N653" i="17" s="1"/>
  <c r="J653" i="17"/>
  <c r="O653" i="17" s="1" a="1"/>
  <c r="O653" i="17" s="1"/>
  <c r="K653" i="17"/>
  <c r="L653" i="17"/>
  <c r="M653" i="17" s="1"/>
  <c r="I654" i="17"/>
  <c r="N654" i="17" s="1" a="1"/>
  <c r="N654" i="17" s="1"/>
  <c r="J654" i="17"/>
  <c r="O654" i="17" s="1" a="1"/>
  <c r="O654" i="17" s="1"/>
  <c r="K654" i="17"/>
  <c r="L654" i="17"/>
  <c r="M654" i="17" s="1"/>
  <c r="I655" i="17"/>
  <c r="J655" i="17"/>
  <c r="O655" i="17" s="1" a="1"/>
  <c r="O655" i="17" s="1"/>
  <c r="K655" i="17"/>
  <c r="L655" i="17"/>
  <c r="M655" i="17" s="1"/>
  <c r="I656" i="17"/>
  <c r="N656" i="17" s="1" a="1"/>
  <c r="N656" i="17" s="1"/>
  <c r="J656" i="17"/>
  <c r="O656" i="17" s="1" a="1"/>
  <c r="K656" i="17"/>
  <c r="L656" i="17"/>
  <c r="M656" i="17" s="1"/>
  <c r="I657" i="17"/>
  <c r="N657" i="17" s="1" a="1"/>
  <c r="N657" i="17" s="1"/>
  <c r="J657" i="17"/>
  <c r="K657" i="17"/>
  <c r="L657" i="17"/>
  <c r="M657" i="17" s="1"/>
  <c r="I658" i="17"/>
  <c r="N658" i="17" s="1" a="1"/>
  <c r="N658" i="17" s="1"/>
  <c r="J658" i="17"/>
  <c r="O658" i="17" s="1" a="1"/>
  <c r="K658" i="17"/>
  <c r="L658" i="17"/>
  <c r="M658" i="17" s="1"/>
  <c r="I659" i="17"/>
  <c r="J659" i="17"/>
  <c r="O659" i="17" s="1" a="1"/>
  <c r="O659" i="17" s="1"/>
  <c r="K659" i="17"/>
  <c r="L659" i="17"/>
  <c r="M659" i="17" s="1"/>
  <c r="I660" i="17"/>
  <c r="J660" i="17"/>
  <c r="O660" i="17" s="1" a="1"/>
  <c r="O660" i="17" s="1"/>
  <c r="K660" i="17"/>
  <c r="L660" i="17"/>
  <c r="M660" i="17" s="1"/>
  <c r="I661" i="17"/>
  <c r="N661" i="17" s="1" a="1"/>
  <c r="N661" i="17" s="1"/>
  <c r="J661" i="17"/>
  <c r="K661" i="17"/>
  <c r="L661" i="17"/>
  <c r="M661" i="17" s="1"/>
  <c r="I662" i="17"/>
  <c r="J662" i="17"/>
  <c r="K662" i="17"/>
  <c r="L662" i="17"/>
  <c r="M662" i="17" s="1"/>
  <c r="I663" i="17"/>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I666" i="17"/>
  <c r="N666" i="17" s="1" a="1"/>
  <c r="N666" i="17" s="1"/>
  <c r="J666" i="17"/>
  <c r="O666" i="17" s="1" a="1"/>
  <c r="K666" i="17"/>
  <c r="L666" i="17"/>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I670" i="17"/>
  <c r="J670" i="17"/>
  <c r="O670" i="17" s="1" a="1"/>
  <c r="K670" i="17"/>
  <c r="L670" i="17"/>
  <c r="I671" i="17"/>
  <c r="J671" i="17"/>
  <c r="O671" i="17" s="1" a="1"/>
  <c r="O671" i="17" s="1"/>
  <c r="K671" i="17"/>
  <c r="L671" i="17"/>
  <c r="M671" i="17" s="1"/>
  <c r="I672" i="17"/>
  <c r="J672" i="17"/>
  <c r="O672" i="17" s="1" a="1"/>
  <c r="O672" i="17" s="1"/>
  <c r="K672" i="17"/>
  <c r="L672" i="17"/>
  <c r="M672" i="17" s="1"/>
  <c r="I673" i="17"/>
  <c r="J673" i="17"/>
  <c r="O673" i="17" s="1" a="1"/>
  <c r="K673" i="17"/>
  <c r="L673" i="17"/>
  <c r="M673" i="17" s="1"/>
  <c r="I674" i="17"/>
  <c r="N674" i="17" s="1" a="1"/>
  <c r="N674" i="17" s="1"/>
  <c r="J674" i="17"/>
  <c r="O674" i="17" s="1" a="1"/>
  <c r="O674" i="17" s="1"/>
  <c r="K674" i="17"/>
  <c r="L674" i="17"/>
  <c r="I675" i="17"/>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I678" i="17"/>
  <c r="N678" i="17" s="1" a="1"/>
  <c r="N678" i="17" s="1"/>
  <c r="J678" i="17"/>
  <c r="K678" i="17"/>
  <c r="L678" i="17"/>
  <c r="I679" i="17"/>
  <c r="J679" i="17"/>
  <c r="O679" i="17" s="1" a="1"/>
  <c r="O679" i="17" s="1"/>
  <c r="K679" i="17"/>
  <c r="L679" i="17"/>
  <c r="M679" i="17" s="1"/>
  <c r="I680" i="17"/>
  <c r="N680" i="17" s="1" a="1"/>
  <c r="N680" i="17" s="1"/>
  <c r="J680" i="17"/>
  <c r="K680" i="17"/>
  <c r="L680" i="17"/>
  <c r="M680" i="17" s="1"/>
  <c r="I681" i="17"/>
  <c r="N681" i="17" s="1" a="1"/>
  <c r="N681" i="17" s="1"/>
  <c r="J681" i="17"/>
  <c r="K681" i="17"/>
  <c r="L681" i="17"/>
  <c r="M681" i="17" s="1"/>
  <c r="I682" i="17"/>
  <c r="J682" i="17"/>
  <c r="O682" i="17" s="1" a="1"/>
  <c r="O682" i="17" s="1"/>
  <c r="K682" i="17"/>
  <c r="L682" i="17"/>
  <c r="M682" i="17" s="1"/>
  <c r="I683" i="17"/>
  <c r="N683" i="17" s="1" a="1"/>
  <c r="N683" i="17" s="1"/>
  <c r="J683" i="17"/>
  <c r="O683" i="17" s="1" a="1"/>
  <c r="O683" i="17" s="1"/>
  <c r="K683" i="17"/>
  <c r="L683" i="17"/>
  <c r="I684" i="17"/>
  <c r="N684" i="17" s="1" a="1"/>
  <c r="N684" i="17" s="1"/>
  <c r="J684" i="17"/>
  <c r="O684" i="17" s="1" a="1"/>
  <c r="O684" i="17" s="1"/>
  <c r="K684" i="17"/>
  <c r="L684" i="17"/>
  <c r="M684" i="17" s="1"/>
  <c r="I685" i="17"/>
  <c r="N685" i="17" s="1" a="1"/>
  <c r="N685" i="17" s="1"/>
  <c r="J685" i="17"/>
  <c r="O685" i="17" s="1" a="1"/>
  <c r="O685" i="17" s="1"/>
  <c r="K685" i="17"/>
  <c r="L685" i="17"/>
  <c r="I686" i="17"/>
  <c r="J686" i="17"/>
  <c r="O686" i="17" s="1" a="1"/>
  <c r="O686" i="17" s="1"/>
  <c r="K686" i="17"/>
  <c r="L686" i="17"/>
  <c r="M686" i="17" s="1"/>
  <c r="I687" i="17"/>
  <c r="J687" i="17"/>
  <c r="O687" i="17" s="1" a="1"/>
  <c r="O687" i="17" s="1"/>
  <c r="K687" i="17"/>
  <c r="L687" i="17"/>
  <c r="M687" i="17" s="1"/>
  <c r="I688" i="17"/>
  <c r="J688" i="17"/>
  <c r="O688" i="17" s="1" a="1"/>
  <c r="O688" i="17" s="1"/>
  <c r="K688" i="17"/>
  <c r="L688" i="17"/>
  <c r="M688" i="17" s="1"/>
  <c r="I689" i="17"/>
  <c r="J689" i="17"/>
  <c r="O689" i="17" s="1" a="1"/>
  <c r="O689" i="17" s="1"/>
  <c r="K689" i="17"/>
  <c r="L689" i="17"/>
  <c r="M689" i="17" s="1"/>
  <c r="I690" i="17"/>
  <c r="N690" i="17" s="1" a="1"/>
  <c r="N690" i="17" s="1"/>
  <c r="J690" i="17"/>
  <c r="K690" i="17"/>
  <c r="L690" i="17"/>
  <c r="M690" i="17" s="1"/>
  <c r="I691" i="17"/>
  <c r="N691" i="17" s="1" a="1"/>
  <c r="N691" i="17" s="1"/>
  <c r="J691" i="17"/>
  <c r="O691" i="17" s="1" a="1"/>
  <c r="O691" i="17" s="1"/>
  <c r="K691" i="17"/>
  <c r="L691" i="17"/>
  <c r="M691" i="17" s="1"/>
  <c r="I692" i="17"/>
  <c r="J692" i="17"/>
  <c r="O692" i="17" s="1" a="1"/>
  <c r="O692" i="17" s="1"/>
  <c r="K692" i="17"/>
  <c r="L692" i="17"/>
  <c r="M692" i="17" s="1"/>
  <c r="I693" i="17"/>
  <c r="N693" i="17" s="1" a="1"/>
  <c r="N693" i="17" s="1"/>
  <c r="J693" i="17"/>
  <c r="O693" i="17" s="1" a="1"/>
  <c r="O693" i="17" s="1"/>
  <c r="K693" i="17"/>
  <c r="L693" i="17"/>
  <c r="I694" i="17"/>
  <c r="N694" i="17" s="1" a="1"/>
  <c r="N694" i="17" s="1"/>
  <c r="J694" i="17"/>
  <c r="O694" i="17" s="1" a="1"/>
  <c r="O694" i="17" s="1"/>
  <c r="K694" i="17"/>
  <c r="L694" i="17"/>
  <c r="M694" i="17" s="1"/>
  <c r="I695" i="17"/>
  <c r="N695" i="17" s="1" a="1"/>
  <c r="N695" i="17" s="1"/>
  <c r="J695" i="17"/>
  <c r="O695" i="17" s="1" a="1"/>
  <c r="O695" i="17" s="1"/>
  <c r="K695" i="17"/>
  <c r="L695" i="17"/>
  <c r="I696" i="17"/>
  <c r="N696" i="17" s="1" a="1"/>
  <c r="N696" i="17" s="1"/>
  <c r="J696" i="17"/>
  <c r="O696" i="17" s="1" a="1"/>
  <c r="O696" i="17" s="1"/>
  <c r="K696" i="17"/>
  <c r="L696" i="17"/>
  <c r="I697" i="17"/>
  <c r="N697" i="17" s="1" a="1"/>
  <c r="N697" i="17" s="1"/>
  <c r="J697" i="17"/>
  <c r="K697" i="17"/>
  <c r="L697" i="17"/>
  <c r="I698" i="17"/>
  <c r="N698" i="17" s="1" a="1"/>
  <c r="N698" i="17" s="1"/>
  <c r="J698" i="17"/>
  <c r="K698" i="17"/>
  <c r="L698" i="17"/>
  <c r="I699" i="17"/>
  <c r="J699" i="17"/>
  <c r="O699" i="17" s="1" a="1"/>
  <c r="O699" i="17" s="1"/>
  <c r="K699" i="17"/>
  <c r="L699" i="17"/>
  <c r="I700" i="17"/>
  <c r="N700" i="17" s="1" a="1"/>
  <c r="N700" i="17" s="1"/>
  <c r="J700" i="17"/>
  <c r="O700" i="17" s="1" a="1"/>
  <c r="O700" i="17" s="1"/>
  <c r="K700" i="17"/>
  <c r="L700" i="17"/>
  <c r="M700" i="17" s="1"/>
  <c r="I701" i="17"/>
  <c r="N701" i="17" s="1" a="1"/>
  <c r="N701" i="17" s="1"/>
  <c r="J701" i="17"/>
  <c r="K701" i="17"/>
  <c r="L701" i="17"/>
  <c r="M701" i="17" s="1"/>
  <c r="I702" i="17"/>
  <c r="N702" i="17" s="1" a="1"/>
  <c r="N702" i="17" s="1"/>
  <c r="J702" i="17"/>
  <c r="O702" i="17" s="1" a="1"/>
  <c r="O702" i="17" s="1"/>
  <c r="K702" i="17"/>
  <c r="L702" i="17"/>
  <c r="M702" i="17" s="1"/>
  <c r="I703" i="17"/>
  <c r="J703" i="17"/>
  <c r="O703" i="17" s="1" a="1"/>
  <c r="O703" i="17" s="1"/>
  <c r="K703" i="17"/>
  <c r="L703" i="17"/>
  <c r="M703" i="17" s="1"/>
  <c r="I704" i="17"/>
  <c r="J704" i="17"/>
  <c r="K704" i="17"/>
  <c r="L704" i="17"/>
  <c r="M704" i="17" s="1"/>
  <c r="I705" i="17"/>
  <c r="N705" i="17" s="1" a="1"/>
  <c r="N705" i="17" s="1"/>
  <c r="J705" i="17"/>
  <c r="O705" i="17" s="1" a="1"/>
  <c r="O705" i="17" s="1"/>
  <c r="K705" i="17"/>
  <c r="L705" i="17"/>
  <c r="I706" i="17"/>
  <c r="J706" i="17"/>
  <c r="O706" i="17" s="1" a="1"/>
  <c r="K706" i="17"/>
  <c r="L706" i="17"/>
  <c r="I707" i="17"/>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K713" i="17"/>
  <c r="L713" i="17"/>
  <c r="I714" i="17"/>
  <c r="J714" i="17"/>
  <c r="O714" i="17" s="1" a="1"/>
  <c r="O714" i="17" s="1"/>
  <c r="K714" i="17"/>
  <c r="L714" i="17"/>
  <c r="M714" i="17" s="1"/>
  <c r="I715" i="17"/>
  <c r="N715" i="17" s="1" a="1"/>
  <c r="N715" i="17" s="1"/>
  <c r="J715" i="17"/>
  <c r="O715" i="17" s="1" a="1"/>
  <c r="O715" i="17" s="1"/>
  <c r="K715" i="17"/>
  <c r="L715" i="17"/>
  <c r="M715" i="17" s="1"/>
  <c r="I716" i="17"/>
  <c r="J716" i="17"/>
  <c r="O716" i="17" s="1" a="1"/>
  <c r="O716" i="17" s="1"/>
  <c r="K716" i="17"/>
  <c r="L716" i="17"/>
  <c r="M716" i="17" s="1"/>
  <c r="I717" i="17"/>
  <c r="J717" i="17"/>
  <c r="K717" i="17"/>
  <c r="L717" i="17"/>
  <c r="I718" i="17"/>
  <c r="J718" i="17"/>
  <c r="O718" i="17" s="1" a="1"/>
  <c r="O718" i="17" s="1"/>
  <c r="K718" i="17"/>
  <c r="L718" i="17"/>
  <c r="M718" i="17" s="1"/>
  <c r="I719" i="17"/>
  <c r="J719" i="17"/>
  <c r="O719" i="17" s="1" a="1"/>
  <c r="O719" i="17" s="1"/>
  <c r="K719" i="17"/>
  <c r="L719" i="17"/>
  <c r="I720" i="17"/>
  <c r="N720" i="17" s="1" a="1"/>
  <c r="N720" i="17" s="1"/>
  <c r="J720" i="17"/>
  <c r="O720" i="17" s="1" a="1"/>
  <c r="O720" i="17" s="1"/>
  <c r="K720" i="17"/>
  <c r="L720" i="17"/>
  <c r="M720" i="17" s="1"/>
  <c r="I721" i="17"/>
  <c r="N721" i="17" s="1" a="1"/>
  <c r="N721" i="17" s="1"/>
  <c r="J721" i="17"/>
  <c r="O721" i="17" s="1" a="1"/>
  <c r="O721" i="17" s="1"/>
  <c r="K721" i="17"/>
  <c r="L721" i="17"/>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J725" i="17"/>
  <c r="O725" i="17" s="1" a="1"/>
  <c r="O725" i="17" s="1"/>
  <c r="K725" i="17"/>
  <c r="L725" i="17"/>
  <c r="M725" i="17" s="1"/>
  <c r="I726" i="17"/>
  <c r="N726" i="17" s="1" a="1"/>
  <c r="N726" i="17" s="1"/>
  <c r="J726" i="17"/>
  <c r="O726" i="17" s="1" a="1"/>
  <c r="O726" i="17" s="1"/>
  <c r="K726" i="17"/>
  <c r="L726" i="17"/>
  <c r="M726" i="17" s="1"/>
  <c r="I727" i="17"/>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I730" i="17"/>
  <c r="N730" i="17" s="1" a="1"/>
  <c r="N730" i="17" s="1"/>
  <c r="J730" i="17"/>
  <c r="K730" i="17"/>
  <c r="L730" i="17"/>
  <c r="M730" i="17" s="1"/>
  <c r="I731" i="17"/>
  <c r="J731" i="17"/>
  <c r="O731" i="17" s="1" a="1"/>
  <c r="O731" i="17" s="1"/>
  <c r="K731" i="17"/>
  <c r="L731" i="17"/>
  <c r="I732" i="17"/>
  <c r="N732" i="17" s="1" a="1"/>
  <c r="J732" i="17"/>
  <c r="O732" i="17" s="1" a="1"/>
  <c r="O732" i="17" s="1"/>
  <c r="K732" i="17"/>
  <c r="L732" i="17"/>
  <c r="I733" i="17"/>
  <c r="J733" i="17"/>
  <c r="O733" i="17" s="1" a="1"/>
  <c r="O733" i="17" s="1"/>
  <c r="K733" i="17"/>
  <c r="L733" i="17"/>
  <c r="I734" i="17"/>
  <c r="N734" i="17" s="1" a="1"/>
  <c r="N734" i="17" s="1"/>
  <c r="J734" i="17"/>
  <c r="O734" i="17" s="1" a="1"/>
  <c r="O734" i="17" s="1"/>
  <c r="K734" i="17"/>
  <c r="L734" i="17"/>
  <c r="I735" i="17"/>
  <c r="J735" i="17"/>
  <c r="O735" i="17" s="1" a="1"/>
  <c r="O735" i="17" s="1"/>
  <c r="K735" i="17"/>
  <c r="L735" i="17"/>
  <c r="I736" i="17"/>
  <c r="N736" i="17" s="1" a="1"/>
  <c r="N736" i="17" s="1"/>
  <c r="J736" i="17"/>
  <c r="O736" i="17" s="1" a="1"/>
  <c r="O736" i="17" s="1"/>
  <c r="K736" i="17"/>
  <c r="L736" i="17"/>
  <c r="M736" i="17" s="1"/>
  <c r="I737" i="17"/>
  <c r="N737" i="17" s="1" a="1"/>
  <c r="N737" i="17" s="1"/>
  <c r="J737" i="17"/>
  <c r="K737" i="17"/>
  <c r="L737" i="17"/>
  <c r="I738" i="17"/>
  <c r="J738" i="17"/>
  <c r="K738" i="17"/>
  <c r="L738" i="17"/>
  <c r="M738" i="17" s="1"/>
  <c r="I739" i="17"/>
  <c r="N739" i="17" s="1" a="1"/>
  <c r="N739" i="17" s="1"/>
  <c r="J739" i="17"/>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I742" i="17"/>
  <c r="N742" i="17" s="1" a="1"/>
  <c r="N742" i="17" s="1"/>
  <c r="J742" i="17"/>
  <c r="O742" i="17" s="1" a="1"/>
  <c r="O742" i="17" s="1"/>
  <c r="K742" i="17"/>
  <c r="L742" i="17"/>
  <c r="M742" i="17" s="1"/>
  <c r="I743" i="17"/>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K746" i="17"/>
  <c r="L746" i="17"/>
  <c r="M746" i="17" s="1"/>
  <c r="I747" i="17"/>
  <c r="J747" i="17"/>
  <c r="O747" i="17" s="1" a="1"/>
  <c r="O747" i="17" s="1"/>
  <c r="K747" i="17"/>
  <c r="L747" i="17"/>
  <c r="M747" i="17" s="1"/>
  <c r="I748" i="17"/>
  <c r="N748" i="17" s="1" a="1"/>
  <c r="J748" i="17"/>
  <c r="O748" i="17" s="1" a="1"/>
  <c r="O748" i="17" s="1"/>
  <c r="K748" i="17"/>
  <c r="L748" i="17"/>
  <c r="M748" i="17" s="1"/>
  <c r="I749" i="17"/>
  <c r="N749" i="17" s="1" a="1"/>
  <c r="J749" i="17"/>
  <c r="K749" i="17"/>
  <c r="L749" i="17"/>
  <c r="M749" i="17" s="1"/>
  <c r="I750" i="17"/>
  <c r="J750" i="17"/>
  <c r="K750" i="17"/>
  <c r="L750" i="17"/>
  <c r="M750" i="17" s="1"/>
  <c r="I751" i="17"/>
  <c r="N751" i="17" s="1" a="1"/>
  <c r="N751" i="17" s="1"/>
  <c r="J751" i="17"/>
  <c r="O751" i="17" s="1" a="1"/>
  <c r="O751" i="17" s="1"/>
  <c r="K751" i="17"/>
  <c r="L751" i="17"/>
  <c r="I752" i="17"/>
  <c r="N752" i="17" s="1" a="1"/>
  <c r="N752" i="17" s="1"/>
  <c r="J752" i="17"/>
  <c r="O752" i="17" s="1" a="1"/>
  <c r="O752" i="17" s="1"/>
  <c r="K752" i="17"/>
  <c r="L752" i="17"/>
  <c r="M752" i="17" s="1"/>
  <c r="I753" i="17"/>
  <c r="N753" i="17" s="1" a="1"/>
  <c r="N753" i="17" s="1"/>
  <c r="J753" i="17"/>
  <c r="O753" i="17" s="1" a="1"/>
  <c r="O753" i="17" s="1"/>
  <c r="K753" i="17"/>
  <c r="L753" i="17"/>
  <c r="I754" i="17"/>
  <c r="J754" i="17"/>
  <c r="O754" i="17" s="1" a="1"/>
  <c r="K754" i="17"/>
  <c r="L754" i="17"/>
  <c r="I755" i="17"/>
  <c r="N755" i="17" s="1" a="1"/>
  <c r="N755" i="17" s="1"/>
  <c r="J755" i="17"/>
  <c r="O755" i="17" s="1" a="1"/>
  <c r="O755" i="17" s="1"/>
  <c r="K755" i="17"/>
  <c r="L755" i="17"/>
  <c r="M755" i="17" s="1"/>
  <c r="I756" i="17"/>
  <c r="N756" i="17" s="1" a="1"/>
  <c r="N756" i="17" s="1"/>
  <c r="J756" i="17"/>
  <c r="O756" i="17" s="1" a="1"/>
  <c r="O756" i="17" s="1"/>
  <c r="K756" i="17"/>
  <c r="L756" i="17"/>
  <c r="M756" i="17" s="1"/>
  <c r="I757" i="17"/>
  <c r="J757" i="17"/>
  <c r="O757" i="17" s="1" a="1"/>
  <c r="O757" i="17" s="1"/>
  <c r="K757" i="17"/>
  <c r="L757" i="17"/>
  <c r="I758" i="17"/>
  <c r="J758" i="17"/>
  <c r="K758" i="17"/>
  <c r="L758" i="17"/>
  <c r="I759" i="17"/>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I762" i="17"/>
  <c r="N762" i="17" s="1" a="1"/>
  <c r="N762" i="17" s="1"/>
  <c r="J762" i="17"/>
  <c r="O762" i="17" s="1" a="1"/>
  <c r="K762" i="17"/>
  <c r="L762" i="17"/>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K765" i="17"/>
  <c r="L765" i="17"/>
  <c r="I766" i="17"/>
  <c r="N766" i="17" s="1" a="1"/>
  <c r="N766" i="17" s="1"/>
  <c r="J766" i="17"/>
  <c r="K766" i="17"/>
  <c r="L766" i="17"/>
  <c r="M766" i="17" s="1"/>
  <c r="I767" i="17"/>
  <c r="N767" i="17" s="1" a="1"/>
  <c r="N767" i="17" s="1"/>
  <c r="J767" i="17"/>
  <c r="O767" i="17" s="1" a="1"/>
  <c r="O767" i="17" s="1"/>
  <c r="K767" i="17"/>
  <c r="L767" i="17"/>
  <c r="M767" i="17" s="1"/>
  <c r="I768" i="17"/>
  <c r="J768" i="17"/>
  <c r="K768" i="17"/>
  <c r="L768" i="17"/>
  <c r="M768" i="17" s="1"/>
  <c r="I769" i="17"/>
  <c r="N769" i="17" s="1" a="1"/>
  <c r="N769" i="17" s="1"/>
  <c r="J769" i="17"/>
  <c r="K769" i="17"/>
  <c r="L769" i="17"/>
  <c r="M769" i="17" s="1"/>
  <c r="I770" i="17"/>
  <c r="N770" i="17" s="1" a="1"/>
  <c r="N770" i="17" s="1"/>
  <c r="J770" i="17"/>
  <c r="O770" i="17" s="1" a="1"/>
  <c r="K770" i="17"/>
  <c r="L770" i="17"/>
  <c r="M770" i="17" s="1"/>
  <c r="I771" i="17"/>
  <c r="J771" i="17"/>
  <c r="O771" i="17" s="1" a="1"/>
  <c r="O771" i="17" s="1"/>
  <c r="K771" i="17"/>
  <c r="L771" i="17"/>
  <c r="M771" i="17" s="1"/>
  <c r="I772" i="17"/>
  <c r="N772" i="17" s="1" a="1"/>
  <c r="N772" i="17" s="1"/>
  <c r="J772" i="17"/>
  <c r="O772" i="17" s="1" a="1"/>
  <c r="O772" i="17" s="1"/>
  <c r="K772" i="17"/>
  <c r="L772" i="17"/>
  <c r="M772" i="17" s="1"/>
  <c r="I773" i="17"/>
  <c r="J773" i="17"/>
  <c r="O773" i="17" s="1" a="1"/>
  <c r="O773" i="17" s="1"/>
  <c r="K773" i="17"/>
  <c r="L773" i="17"/>
  <c r="I774" i="17"/>
  <c r="N774" i="17" s="1" a="1"/>
  <c r="N774" i="17" s="1"/>
  <c r="J774" i="17"/>
  <c r="O774" i="17" s="1" a="1"/>
  <c r="O774" i="17" s="1"/>
  <c r="K774" i="17"/>
  <c r="L774" i="17"/>
  <c r="M774" i="17" s="1"/>
  <c r="I775" i="17"/>
  <c r="J775" i="17"/>
  <c r="O775" i="17" s="1" a="1"/>
  <c r="O775" i="17" s="1"/>
  <c r="K775" i="17"/>
  <c r="L775" i="17"/>
  <c r="M775" i="17" s="1"/>
  <c r="I776" i="17"/>
  <c r="J776" i="17"/>
  <c r="O776" i="17" s="1" a="1"/>
  <c r="O776" i="17" s="1"/>
  <c r="K776" i="17"/>
  <c r="L776" i="17"/>
  <c r="M776" i="17" s="1"/>
  <c r="I777" i="17"/>
  <c r="N777" i="17" s="1" a="1"/>
  <c r="N777" i="17" s="1"/>
  <c r="J777" i="17"/>
  <c r="O777" i="17" s="1" a="1"/>
  <c r="O777" i="17" s="1"/>
  <c r="K777" i="17"/>
  <c r="L777" i="17"/>
  <c r="I778" i="17"/>
  <c r="N778" i="17" s="1" a="1"/>
  <c r="N778" i="17" s="1"/>
  <c r="J778" i="17"/>
  <c r="O778" i="17" s="1" a="1"/>
  <c r="K778" i="17"/>
  <c r="L778" i="17"/>
  <c r="I779" i="17"/>
  <c r="N779" i="17" s="1" a="1"/>
  <c r="N779" i="17" s="1"/>
  <c r="J779" i="17"/>
  <c r="O779" i="17" s="1" a="1"/>
  <c r="O779" i="17" s="1"/>
  <c r="K779" i="17"/>
  <c r="L779" i="17"/>
  <c r="M779" i="17" s="1"/>
  <c r="I780" i="17"/>
  <c r="J780" i="17"/>
  <c r="O780" i="17" s="1" a="1"/>
  <c r="O780" i="17" s="1"/>
  <c r="K780" i="17"/>
  <c r="L780" i="17"/>
  <c r="M780" i="17" s="1"/>
  <c r="I781" i="17"/>
  <c r="N781" i="17" s="1" a="1"/>
  <c r="N781" i="17" s="1"/>
  <c r="J781" i="17"/>
  <c r="O781" i="17" s="1" a="1"/>
  <c r="O781" i="17" s="1"/>
  <c r="K781" i="17"/>
  <c r="L781" i="17"/>
  <c r="M781" i="17" s="1"/>
  <c r="I782" i="17"/>
  <c r="N782" i="17" s="1" a="1"/>
  <c r="N782" i="17" s="1"/>
  <c r="J782" i="17"/>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K785" i="17"/>
  <c r="L785" i="17"/>
  <c r="I786" i="17"/>
  <c r="N786" i="17" s="1" a="1"/>
  <c r="N786" i="17" s="1"/>
  <c r="J786" i="17"/>
  <c r="K786" i="17"/>
  <c r="L786" i="17"/>
  <c r="I787" i="17"/>
  <c r="J787" i="17"/>
  <c r="O787" i="17" s="1" a="1"/>
  <c r="O787" i="17" s="1"/>
  <c r="K787" i="17"/>
  <c r="L787" i="17"/>
  <c r="I788" i="17"/>
  <c r="N788" i="17" s="1" a="1"/>
  <c r="N788" i="17" s="1"/>
  <c r="J788" i="17"/>
  <c r="O788" i="17" s="1" a="1"/>
  <c r="O788" i="17" s="1"/>
  <c r="K788" i="17"/>
  <c r="L788" i="17"/>
  <c r="M788" i="17" s="1"/>
  <c r="I789" i="17"/>
  <c r="N789" i="17" s="1" a="1"/>
  <c r="N789" i="17" s="1"/>
  <c r="J789" i="17"/>
  <c r="K789" i="17"/>
  <c r="L789" i="17"/>
  <c r="I790" i="17"/>
  <c r="N790" i="17" s="1" a="1"/>
  <c r="J790" i="17"/>
  <c r="K790" i="17"/>
  <c r="L790" i="17"/>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J794" i="17"/>
  <c r="O794" i="17" s="1" a="1"/>
  <c r="O794" i="17" s="1"/>
  <c r="K794" i="17"/>
  <c r="L794" i="17"/>
  <c r="M794" i="17" s="1"/>
  <c r="I795" i="17"/>
  <c r="N795" i="17" s="1" a="1"/>
  <c r="N795" i="17" s="1"/>
  <c r="J795" i="17"/>
  <c r="O795" i="17" s="1" a="1"/>
  <c r="O795" i="17" s="1"/>
  <c r="K795" i="17"/>
  <c r="L795" i="17"/>
  <c r="M795" i="17" s="1"/>
  <c r="I796" i="17"/>
  <c r="N796" i="17" s="1" a="1"/>
  <c r="J796" i="17"/>
  <c r="O796" i="17" s="1" a="1"/>
  <c r="O796" i="17" s="1"/>
  <c r="K796" i="17"/>
  <c r="L796" i="17"/>
  <c r="M796" i="17" s="1"/>
  <c r="I797" i="17"/>
  <c r="J797" i="17"/>
  <c r="O797" i="17" s="1" a="1"/>
  <c r="O797" i="17" s="1"/>
  <c r="K797" i="17"/>
  <c r="L797" i="17"/>
  <c r="I798" i="17"/>
  <c r="J798" i="17"/>
  <c r="K798" i="17"/>
  <c r="L798" i="17"/>
  <c r="M798" i="17" s="1"/>
  <c r="I799" i="17"/>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I802" i="17"/>
  <c r="N802" i="17" s="1" a="1"/>
  <c r="N802" i="17" s="1"/>
  <c r="J802" i="17"/>
  <c r="K802" i="17"/>
  <c r="L802" i="17"/>
  <c r="M802" i="17" s="1"/>
  <c r="I803" i="17"/>
  <c r="J803" i="17"/>
  <c r="O803" i="17" s="1" a="1"/>
  <c r="O803" i="17" s="1"/>
  <c r="K803" i="17"/>
  <c r="L803" i="17"/>
  <c r="M803" i="17" s="1"/>
  <c r="I804" i="17"/>
  <c r="N804" i="17" s="1" a="1"/>
  <c r="N804" i="17" s="1"/>
  <c r="J804" i="17"/>
  <c r="O804" i="17" s="1" a="1"/>
  <c r="O804" i="17" s="1"/>
  <c r="K804" i="17"/>
  <c r="L804" i="17"/>
  <c r="M804" i="17" s="1"/>
  <c r="I805" i="17"/>
  <c r="N805" i="17" s="1" a="1"/>
  <c r="N805" i="17" s="1"/>
  <c r="J805" i="17"/>
  <c r="K805" i="17"/>
  <c r="L805" i="17"/>
  <c r="I806" i="17"/>
  <c r="N806" i="17" s="1" a="1"/>
  <c r="N806" i="17" s="1"/>
  <c r="J806" i="17"/>
  <c r="K806" i="17"/>
  <c r="L806" i="17"/>
  <c r="I807" i="17"/>
  <c r="N807" i="17" s="1" a="1"/>
  <c r="J807" i="17"/>
  <c r="O807" i="17" s="1" a="1"/>
  <c r="O807" i="17" s="1"/>
  <c r="K807" i="17"/>
  <c r="L807" i="17"/>
  <c r="M807" i="17" s="1"/>
  <c r="I808" i="17"/>
  <c r="N808" i="17" s="1" a="1"/>
  <c r="N808" i="17" s="1"/>
  <c r="J808" i="17"/>
  <c r="O808" i="17" s="1" a="1"/>
  <c r="O808" i="17" s="1"/>
  <c r="K808" i="17"/>
  <c r="L808" i="17"/>
  <c r="I809" i="17"/>
  <c r="N809" i="17" s="1" a="1"/>
  <c r="N809" i="17" s="1"/>
  <c r="J809" i="17"/>
  <c r="K809" i="17"/>
  <c r="L809" i="17"/>
  <c r="I810" i="17"/>
  <c r="J810" i="17"/>
  <c r="K810" i="17"/>
  <c r="L810" i="17"/>
  <c r="M810" i="17" s="1"/>
  <c r="I811" i="17"/>
  <c r="J811" i="17"/>
  <c r="O811" i="17" s="1" a="1"/>
  <c r="O811" i="17" s="1"/>
  <c r="K811" i="17"/>
  <c r="L811" i="17"/>
  <c r="I812" i="17"/>
  <c r="N812" i="17" s="1" a="1"/>
  <c r="J812" i="17"/>
  <c r="O812" i="17" s="1" a="1"/>
  <c r="O812" i="17" s="1"/>
  <c r="K812" i="17"/>
  <c r="L812" i="17"/>
  <c r="M812" i="17" s="1"/>
  <c r="I813" i="17"/>
  <c r="N813" i="17" s="1" a="1"/>
  <c r="N813" i="17" s="1"/>
  <c r="J813" i="17"/>
  <c r="K813" i="17"/>
  <c r="L813" i="17"/>
  <c r="M813" i="17" s="1"/>
  <c r="I814" i="17"/>
  <c r="N814" i="17" s="1" a="1"/>
  <c r="N814" i="17" s="1"/>
  <c r="J814" i="17"/>
  <c r="O814" i="17" s="1" a="1"/>
  <c r="O814" i="17" s="1"/>
  <c r="K814" i="17"/>
  <c r="L814" i="17"/>
  <c r="M814" i="17" s="1"/>
  <c r="I815" i="17"/>
  <c r="N815" i="17" s="1" a="1"/>
  <c r="J815" i="17"/>
  <c r="O815" i="17" s="1" a="1"/>
  <c r="O815" i="17" s="1"/>
  <c r="K815" i="17"/>
  <c r="L815" i="17"/>
  <c r="M815" i="17" s="1"/>
  <c r="I816" i="17"/>
  <c r="N816" i="17" s="1" a="1"/>
  <c r="N816" i="17" s="1"/>
  <c r="J816" i="17"/>
  <c r="O816" i="17" s="1" a="1"/>
  <c r="O816" i="17" s="1"/>
  <c r="K816" i="17"/>
  <c r="L816" i="17"/>
  <c r="M816" i="17" s="1"/>
  <c r="I817" i="17"/>
  <c r="J817" i="17"/>
  <c r="O817" i="17" s="1" a="1"/>
  <c r="K817" i="17"/>
  <c r="L817" i="17"/>
  <c r="M817" i="17" s="1"/>
  <c r="I818" i="17"/>
  <c r="J818" i="17"/>
  <c r="O818" i="17" s="1" a="1"/>
  <c r="O818" i="17" s="1"/>
  <c r="K818" i="17"/>
  <c r="L818" i="17"/>
  <c r="M818" i="17" s="1"/>
  <c r="I819" i="17"/>
  <c r="J819" i="17"/>
  <c r="O819" i="17" s="1" a="1"/>
  <c r="O819" i="17" s="1"/>
  <c r="K819" i="17"/>
  <c r="L819" i="17"/>
  <c r="M819" i="17" s="1"/>
  <c r="I820" i="17"/>
  <c r="N820" i="17" s="1" a="1"/>
  <c r="N820" i="17" s="1"/>
  <c r="J820" i="17"/>
  <c r="O820" i="17" s="1" a="1"/>
  <c r="O820" i="17" s="1"/>
  <c r="K820" i="17"/>
  <c r="L820" i="17"/>
  <c r="M820" i="17" s="1"/>
  <c r="I821" i="17"/>
  <c r="N821" i="17" s="1" a="1"/>
  <c r="N821" i="17" s="1"/>
  <c r="J821" i="17"/>
  <c r="K821" i="17"/>
  <c r="L821" i="17"/>
  <c r="M821" i="17" s="1"/>
  <c r="I822" i="17"/>
  <c r="N822" i="17" s="1" a="1"/>
  <c r="N822" i="17" s="1"/>
  <c r="J822" i="17"/>
  <c r="O822" i="17" s="1" a="1"/>
  <c r="O822" i="17" s="1"/>
  <c r="K822" i="17"/>
  <c r="L822" i="17"/>
  <c r="I823" i="17"/>
  <c r="J823" i="17"/>
  <c r="O823" i="17" s="1" a="1"/>
  <c r="O823" i="17" s="1"/>
  <c r="K823" i="17"/>
  <c r="L823" i="17"/>
  <c r="I824" i="17"/>
  <c r="N824" i="17" s="1" a="1"/>
  <c r="N824" i="17" s="1"/>
  <c r="J824" i="17"/>
  <c r="O824" i="17" s="1" a="1"/>
  <c r="O824" i="17" s="1"/>
  <c r="K824" i="17"/>
  <c r="L824" i="17"/>
  <c r="M824" i="17" s="1"/>
  <c r="I825" i="17"/>
  <c r="N825" i="17" s="1" a="1"/>
  <c r="N825" i="17" s="1"/>
  <c r="J825" i="17"/>
  <c r="K825" i="17"/>
  <c r="L825" i="17"/>
  <c r="I826" i="17"/>
  <c r="N826" i="17" s="1" a="1"/>
  <c r="N826" i="17" s="1"/>
  <c r="J826" i="17"/>
  <c r="K826" i="17"/>
  <c r="L826" i="17"/>
  <c r="M826" i="17" s="1"/>
  <c r="I827" i="17"/>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I830" i="17"/>
  <c r="N830" i="17" s="1" a="1"/>
  <c r="N830" i="17" s="1"/>
  <c r="J830" i="17"/>
  <c r="K830" i="17"/>
  <c r="L830" i="17"/>
  <c r="I831" i="17"/>
  <c r="J831" i="17"/>
  <c r="O831" i="17" s="1" a="1"/>
  <c r="O831" i="17" s="1"/>
  <c r="K831" i="17"/>
  <c r="L831" i="17"/>
  <c r="M831" i="17" s="1"/>
  <c r="I832" i="17"/>
  <c r="J832" i="17"/>
  <c r="O832" i="17" s="1" a="1"/>
  <c r="O832" i="17" s="1"/>
  <c r="K832" i="17"/>
  <c r="L832" i="17"/>
  <c r="M832" i="17" s="1"/>
  <c r="I833" i="17"/>
  <c r="J833" i="17"/>
  <c r="K833" i="17"/>
  <c r="L833" i="17"/>
  <c r="I834" i="17"/>
  <c r="J834" i="17"/>
  <c r="O834" i="17" s="1" a="1"/>
  <c r="O834" i="17" s="1"/>
  <c r="K834" i="17"/>
  <c r="L834" i="17"/>
  <c r="M834" i="17" s="1"/>
  <c r="I835" i="17"/>
  <c r="N835" i="17" s="1" a="1"/>
  <c r="J835" i="17"/>
  <c r="O835" i="17" s="1" a="1"/>
  <c r="O835" i="17" s="1"/>
  <c r="K835" i="17"/>
  <c r="L835" i="17"/>
  <c r="M835" i="17" s="1"/>
  <c r="I836" i="17"/>
  <c r="N836" i="17" s="1" a="1"/>
  <c r="N836" i="17" s="1"/>
  <c r="J836" i="17"/>
  <c r="O836" i="17" s="1" a="1"/>
  <c r="O836" i="17" s="1"/>
  <c r="K836" i="17"/>
  <c r="L836" i="17"/>
  <c r="M836" i="17" s="1"/>
  <c r="I837" i="17"/>
  <c r="N837" i="17" s="1" a="1"/>
  <c r="N837" i="17" s="1"/>
  <c r="J837" i="17"/>
  <c r="K837" i="17"/>
  <c r="L837" i="17"/>
  <c r="M837" i="17" s="1"/>
  <c r="I838" i="17"/>
  <c r="N838" i="17" s="1" a="1"/>
  <c r="N838" i="17" s="1"/>
  <c r="J838" i="17"/>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K841" i="17"/>
  <c r="L841" i="17"/>
  <c r="I842" i="17"/>
  <c r="N842" i="17" s="1" a="1"/>
  <c r="N842" i="17" s="1"/>
  <c r="J842" i="17"/>
  <c r="O842" i="17" s="1" a="1"/>
  <c r="O842" i="17" s="1"/>
  <c r="K842" i="17"/>
  <c r="L842" i="17"/>
  <c r="I843" i="17"/>
  <c r="J843" i="17"/>
  <c r="O843" i="17" s="1" a="1"/>
  <c r="O843" i="17" s="1"/>
  <c r="K843" i="17"/>
  <c r="L843" i="17"/>
  <c r="I844" i="17"/>
  <c r="J844" i="17"/>
  <c r="O844" i="17" s="1" a="1"/>
  <c r="O844" i="17" s="1"/>
  <c r="K844" i="17"/>
  <c r="L844" i="17"/>
  <c r="M844" i="17" s="1"/>
  <c r="I845" i="17"/>
  <c r="J845" i="17"/>
  <c r="K845" i="17"/>
  <c r="L845" i="17"/>
  <c r="I846" i="17"/>
  <c r="N846" i="17" s="1" a="1"/>
  <c r="J846" i="17"/>
  <c r="K846" i="17"/>
  <c r="L846" i="17"/>
  <c r="I847" i="17"/>
  <c r="J847" i="17"/>
  <c r="O847" i="17" s="1" a="1"/>
  <c r="O847" i="17" s="1"/>
  <c r="K847" i="17"/>
  <c r="L847" i="17"/>
  <c r="I848" i="17"/>
  <c r="N848" i="17" s="1" a="1"/>
  <c r="N848" i="17" s="1"/>
  <c r="J848" i="17"/>
  <c r="O848" i="17" s="1" a="1"/>
  <c r="O848" i="17" s="1"/>
  <c r="K848" i="17"/>
  <c r="L848" i="17"/>
  <c r="M848" i="17" s="1"/>
  <c r="I849" i="17"/>
  <c r="N849" i="17" s="1" a="1"/>
  <c r="N849" i="17" s="1"/>
  <c r="J849" i="17"/>
  <c r="K849" i="17"/>
  <c r="L849" i="17"/>
  <c r="I850" i="17"/>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I854" i="17"/>
  <c r="J854" i="17"/>
  <c r="O854" i="17" s="1" a="1"/>
  <c r="O854" i="17" s="1"/>
  <c r="K854" i="17"/>
  <c r="L854" i="17"/>
  <c r="M854" i="17" s="1"/>
  <c r="I855" i="17"/>
  <c r="N855" i="17" s="1" a="1"/>
  <c r="N855" i="17" s="1"/>
  <c r="J855" i="17"/>
  <c r="O855" i="17" s="1" a="1"/>
  <c r="O855" i="17" s="1"/>
  <c r="K855" i="17"/>
  <c r="L855" i="17"/>
  <c r="M855" i="17" s="1"/>
  <c r="I856" i="17"/>
  <c r="J856" i="17"/>
  <c r="K856" i="17"/>
  <c r="L856" i="17"/>
  <c r="M856" i="17" s="1"/>
  <c r="I857" i="17"/>
  <c r="J857" i="17"/>
  <c r="O857" i="17" s="1" a="1"/>
  <c r="K857" i="17"/>
  <c r="L857" i="17"/>
  <c r="M857" i="17" s="1"/>
  <c r="I858" i="17"/>
  <c r="N858" i="17" s="1" a="1"/>
  <c r="N858" i="17" s="1"/>
  <c r="J858" i="17"/>
  <c r="K858" i="17"/>
  <c r="L858" i="17"/>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K861" i="17"/>
  <c r="L861" i="17"/>
  <c r="M861" i="17" s="1"/>
  <c r="I862" i="17"/>
  <c r="N862" i="17" s="1" a="1"/>
  <c r="N862" i="17" s="1"/>
  <c r="J862" i="17"/>
  <c r="K862" i="17"/>
  <c r="L862" i="17"/>
  <c r="M862" i="17" s="1"/>
  <c r="I863" i="17"/>
  <c r="N863" i="17" s="1" a="1"/>
  <c r="N863" i="17" s="1"/>
  <c r="J863" i="17"/>
  <c r="O863" i="17" s="1" a="1"/>
  <c r="O863" i="17" s="1"/>
  <c r="K863" i="17"/>
  <c r="L863" i="17"/>
  <c r="I864" i="17"/>
  <c r="J864" i="17"/>
  <c r="O864" i="17" s="1" a="1"/>
  <c r="O864" i="17" s="1"/>
  <c r="K864" i="17"/>
  <c r="L864" i="17"/>
  <c r="M864" i="17" s="1"/>
  <c r="I865" i="17"/>
  <c r="N865" i="17" s="1" a="1"/>
  <c r="J865" i="17"/>
  <c r="O865" i="17" s="1" a="1"/>
  <c r="O865" i="17" s="1"/>
  <c r="K865" i="17"/>
  <c r="L865" i="17"/>
  <c r="I866" i="17"/>
  <c r="N866" i="17" s="1" a="1"/>
  <c r="N866" i="17" s="1"/>
  <c r="J866" i="17"/>
  <c r="O866" i="17" s="1" a="1"/>
  <c r="O866" i="17" s="1"/>
  <c r="K866" i="17"/>
  <c r="L866" i="17"/>
  <c r="I867" i="17"/>
  <c r="J867" i="17"/>
  <c r="O867" i="17" s="1" a="1"/>
  <c r="O867" i="17" s="1"/>
  <c r="K867" i="17"/>
  <c r="L867" i="17"/>
  <c r="M867" i="17" s="1"/>
  <c r="I868" i="17"/>
  <c r="N868" i="17" s="1" a="1"/>
  <c r="N868" i="17" s="1"/>
  <c r="J868" i="17"/>
  <c r="O868" i="17" s="1" a="1"/>
  <c r="O868" i="17" s="1"/>
  <c r="K868" i="17"/>
  <c r="L868" i="17"/>
  <c r="M868" i="17" s="1"/>
  <c r="I869" i="17"/>
  <c r="N869" i="17" s="1" a="1"/>
  <c r="J869" i="17"/>
  <c r="O869" i="17" s="1" a="1"/>
  <c r="O869" i="17" s="1"/>
  <c r="K869" i="17"/>
  <c r="L869" i="17"/>
  <c r="I870" i="17"/>
  <c r="N870" i="17" s="1" a="1"/>
  <c r="N870" i="17" s="1"/>
  <c r="J870" i="17"/>
  <c r="K870" i="17"/>
  <c r="L870" i="17"/>
  <c r="I871" i="17"/>
  <c r="N871" i="17" s="1" a="1"/>
  <c r="N871" i="17" s="1"/>
  <c r="J871" i="17"/>
  <c r="O871" i="17" s="1" a="1"/>
  <c r="O871" i="17" s="1"/>
  <c r="K871" i="17"/>
  <c r="L871" i="17"/>
  <c r="I872" i="17"/>
  <c r="N872" i="17" s="1" a="1"/>
  <c r="N872" i="17" s="1"/>
  <c r="J872" i="17"/>
  <c r="K872" i="17"/>
  <c r="L872" i="17"/>
  <c r="M872" i="17" s="1"/>
  <c r="I873" i="17"/>
  <c r="J873" i="17"/>
  <c r="K873" i="17"/>
  <c r="L873" i="17"/>
  <c r="M873" i="17" s="1"/>
  <c r="I874" i="17"/>
  <c r="J874" i="17"/>
  <c r="K874" i="17"/>
  <c r="L874" i="17"/>
  <c r="I875" i="17"/>
  <c r="N875" i="17" s="1" a="1"/>
  <c r="N875" i="17" s="1"/>
  <c r="J875" i="17"/>
  <c r="O875" i="17" s="1" a="1"/>
  <c r="O875" i="17" s="1"/>
  <c r="K875" i="17"/>
  <c r="L875" i="17"/>
  <c r="M875" i="17" s="1"/>
  <c r="I876" i="17"/>
  <c r="N876" i="17" s="1" a="1"/>
  <c r="J876" i="17"/>
  <c r="O876" i="17" s="1" a="1"/>
  <c r="O876" i="17" s="1"/>
  <c r="K876" i="17"/>
  <c r="L876" i="17"/>
  <c r="I877" i="17"/>
  <c r="N877" i="17" s="1" a="1"/>
  <c r="J877" i="17"/>
  <c r="O877" i="17" s="1" a="1"/>
  <c r="O877" i="17" s="1"/>
  <c r="K877" i="17"/>
  <c r="L877" i="17"/>
  <c r="I878" i="17"/>
  <c r="N878" i="17" s="1" a="1"/>
  <c r="N878" i="17" s="1"/>
  <c r="J878" i="17"/>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J885" i="17"/>
  <c r="O885" i="17" s="1" a="1"/>
  <c r="O885" i="17" s="1"/>
  <c r="K885" i="17"/>
  <c r="L885" i="17"/>
  <c r="I886" i="17"/>
  <c r="N886" i="17" s="1" a="1"/>
  <c r="N886" i="17" s="1"/>
  <c r="J886" i="17"/>
  <c r="K886" i="17"/>
  <c r="L886" i="17"/>
  <c r="M886" i="17" s="1"/>
  <c r="I887" i="17"/>
  <c r="N887" i="17" s="1" a="1"/>
  <c r="N887" i="17" s="1"/>
  <c r="J887" i="17"/>
  <c r="O887" i="17" s="1" a="1"/>
  <c r="O887" i="17" s="1"/>
  <c r="K887" i="17"/>
  <c r="L887" i="17"/>
  <c r="I888" i="17"/>
  <c r="N888" i="17" s="1" a="1"/>
  <c r="N888" i="17" s="1"/>
  <c r="J888" i="17"/>
  <c r="O888" i="17" s="1" a="1"/>
  <c r="O888" i="17" s="1"/>
  <c r="K888" i="17"/>
  <c r="L888" i="17"/>
  <c r="M888" i="17" s="1"/>
  <c r="I889" i="17"/>
  <c r="N889" i="17" s="1" a="1"/>
  <c r="N889" i="17" s="1"/>
  <c r="J889" i="17"/>
  <c r="O889" i="17" s="1" a="1"/>
  <c r="K889" i="17"/>
  <c r="L889" i="17"/>
  <c r="I890" i="17"/>
  <c r="J890" i="17"/>
  <c r="K890" i="17"/>
  <c r="L890" i="17"/>
  <c r="M890" i="17" s="1"/>
  <c r="I891" i="17"/>
  <c r="N891" i="17" s="1" a="1"/>
  <c r="N891" i="17" s="1"/>
  <c r="J891" i="17"/>
  <c r="O891" i="17" s="1" a="1"/>
  <c r="O891" i="17" s="1"/>
  <c r="K891" i="17"/>
  <c r="L891" i="17"/>
  <c r="M891" i="17" s="1"/>
  <c r="I892" i="17"/>
  <c r="J892" i="17"/>
  <c r="O892" i="17" s="1" a="1"/>
  <c r="O892" i="17" s="1"/>
  <c r="K892" i="17"/>
  <c r="L892" i="17"/>
  <c r="M892" i="17" s="1"/>
  <c r="I893" i="17"/>
  <c r="N893" i="17" s="1" a="1"/>
  <c r="J893" i="17"/>
  <c r="K893" i="17"/>
  <c r="L893" i="17"/>
  <c r="M893" i="17" s="1"/>
  <c r="I894" i="17"/>
  <c r="J894" i="17"/>
  <c r="O894" i="17" s="1" a="1"/>
  <c r="O894" i="17" s="1"/>
  <c r="K894" i="17"/>
  <c r="L894" i="17"/>
  <c r="I895" i="17"/>
  <c r="J895" i="17"/>
  <c r="O895" i="17" s="1" a="1"/>
  <c r="O895" i="17" s="1"/>
  <c r="K895" i="17"/>
  <c r="L895" i="17"/>
  <c r="M895" i="17" s="1"/>
  <c r="I896" i="17"/>
  <c r="J896" i="17"/>
  <c r="K896" i="17"/>
  <c r="L896" i="17"/>
  <c r="M896" i="17" s="1"/>
  <c r="I897" i="17"/>
  <c r="J897" i="17"/>
  <c r="O897" i="17" s="1" a="1"/>
  <c r="O897" i="17" s="1"/>
  <c r="K897" i="17"/>
  <c r="L897" i="17"/>
  <c r="I898" i="17"/>
  <c r="N898" i="17" s="1" a="1"/>
  <c r="N898" i="17" s="1"/>
  <c r="J898" i="17"/>
  <c r="O898" i="17" s="1" a="1"/>
  <c r="K898" i="17"/>
  <c r="L898" i="17"/>
  <c r="I899" i="17"/>
  <c r="N899" i="17" s="1" a="1"/>
  <c r="N899" i="17" s="1"/>
  <c r="J899" i="17"/>
  <c r="O899" i="17" s="1" a="1"/>
  <c r="O899" i="17" s="1"/>
  <c r="K899" i="17"/>
  <c r="L899" i="17"/>
  <c r="M899" i="17" s="1"/>
  <c r="I900" i="17"/>
  <c r="N900" i="17" s="1" a="1"/>
  <c r="N900" i="17" s="1"/>
  <c r="J900" i="17"/>
  <c r="O900" i="17" s="1" a="1"/>
  <c r="K900" i="17"/>
  <c r="L900" i="17"/>
  <c r="M900" i="17" s="1"/>
  <c r="I901" i="17"/>
  <c r="N901" i="17" s="1" a="1"/>
  <c r="N901" i="17" s="1"/>
  <c r="J901" i="17"/>
  <c r="K901" i="17"/>
  <c r="L901" i="17"/>
  <c r="I902" i="17"/>
  <c r="N902" i="17" s="1" a="1"/>
  <c r="N902" i="17" s="1"/>
  <c r="J902" i="17"/>
  <c r="K902" i="17"/>
  <c r="L902" i="17"/>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K909" i="17"/>
  <c r="L909" i="17"/>
  <c r="M909" i="17" s="1"/>
  <c r="I910" i="17"/>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J913" i="17"/>
  <c r="O913" i="17" s="1" a="1"/>
  <c r="O913" i="17" s="1"/>
  <c r="K913" i="17"/>
  <c r="L913" i="17"/>
  <c r="I914" i="17"/>
  <c r="N914" i="17" s="1" a="1"/>
  <c r="N914" i="17" s="1"/>
  <c r="J914" i="17"/>
  <c r="O914" i="17" s="1" a="1"/>
  <c r="O914" i="17" s="1"/>
  <c r="K914" i="17"/>
  <c r="L914" i="17"/>
  <c r="M914" i="17" s="1"/>
  <c r="I915" i="17"/>
  <c r="N915" i="17" s="1" a="1"/>
  <c r="N915" i="17" s="1"/>
  <c r="J915" i="17"/>
  <c r="O915" i="17" s="1" a="1"/>
  <c r="O915" i="17" s="1"/>
  <c r="K915" i="17"/>
  <c r="L915" i="17"/>
  <c r="I916" i="17"/>
  <c r="N916" i="17" s="1" a="1"/>
  <c r="N916" i="17" s="1"/>
  <c r="J916" i="17"/>
  <c r="O916" i="17" s="1" a="1"/>
  <c r="O916" i="17" s="1"/>
  <c r="K916" i="17"/>
  <c r="L916" i="17"/>
  <c r="M916" i="17" s="1"/>
  <c r="I917" i="17"/>
  <c r="N917" i="17" s="1" a="1"/>
  <c r="N917" i="17" s="1"/>
  <c r="J917" i="17"/>
  <c r="O917" i="17" s="1" a="1"/>
  <c r="O917" i="17" s="1"/>
  <c r="K917" i="17"/>
  <c r="L917" i="17"/>
  <c r="I918" i="17"/>
  <c r="N918" i="17" s="1" a="1"/>
  <c r="N918" i="17" s="1"/>
  <c r="J918" i="17"/>
  <c r="O918" i="17" s="1" a="1"/>
  <c r="O918" i="17" s="1"/>
  <c r="K918" i="17"/>
  <c r="L918" i="17"/>
  <c r="M918" i="17" s="1"/>
  <c r="I919" i="17"/>
  <c r="N919" i="17" s="1" a="1"/>
  <c r="N919" i="17" s="1"/>
  <c r="J919" i="17"/>
  <c r="O919" i="17" s="1" a="1"/>
  <c r="O919" i="17" s="1"/>
  <c r="K919" i="17"/>
  <c r="L919" i="17"/>
  <c r="I920" i="17"/>
  <c r="N920" i="17" s="1" a="1"/>
  <c r="N920" i="17" s="1"/>
  <c r="J920" i="17"/>
  <c r="K920" i="17"/>
  <c r="L920" i="17"/>
  <c r="I921" i="17"/>
  <c r="J921" i="17"/>
  <c r="K921" i="17"/>
  <c r="L921" i="17"/>
  <c r="I922" i="17"/>
  <c r="N922" i="17" s="1" a="1"/>
  <c r="N922" i="17" s="1"/>
  <c r="J922" i="17"/>
  <c r="O922" i="17" s="1" a="1"/>
  <c r="O922" i="17" s="1"/>
  <c r="K922" i="17"/>
  <c r="L922" i="17"/>
  <c r="I923" i="17"/>
  <c r="N923" i="17" s="1" a="1"/>
  <c r="N923" i="17" s="1"/>
  <c r="J923" i="17"/>
  <c r="O923" i="17" s="1" a="1"/>
  <c r="O923" i="17" s="1"/>
  <c r="K923" i="17"/>
  <c r="L923" i="17"/>
  <c r="M923" i="17" s="1"/>
  <c r="I924" i="17"/>
  <c r="N924" i="17" s="1" a="1"/>
  <c r="J924" i="17"/>
  <c r="O924" i="17" s="1" a="1"/>
  <c r="O924" i="17" s="1"/>
  <c r="K924" i="17"/>
  <c r="L924" i="17"/>
  <c r="M924" i="17" s="1"/>
  <c r="I925" i="17"/>
  <c r="N925" i="17" s="1" a="1"/>
  <c r="N925" i="17" s="1"/>
  <c r="J925" i="17"/>
  <c r="K925" i="17"/>
  <c r="L925" i="17"/>
  <c r="M925" i="17" s="1"/>
  <c r="I926" i="17"/>
  <c r="N926" i="17" s="1" a="1"/>
  <c r="N926" i="17" s="1"/>
  <c r="J926" i="17"/>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J929" i="17"/>
  <c r="O929" i="17" s="1" a="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J933" i="17"/>
  <c r="O933" i="17" s="1" a="1"/>
  <c r="O933" i="17" s="1"/>
  <c r="K933" i="17"/>
  <c r="L933" i="17"/>
  <c r="I934" i="17"/>
  <c r="J934" i="17"/>
  <c r="K934" i="17"/>
  <c r="L934" i="17"/>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K937" i="17"/>
  <c r="L937" i="17"/>
  <c r="I938" i="17"/>
  <c r="N938" i="17" s="1" a="1"/>
  <c r="J938" i="17"/>
  <c r="K938" i="17"/>
  <c r="L938" i="17"/>
  <c r="M938" i="17" s="1"/>
  <c r="I939" i="17"/>
  <c r="N939" i="17" s="1" a="1"/>
  <c r="N939" i="17" s="1"/>
  <c r="J939" i="17"/>
  <c r="O939" i="17" s="1" a="1"/>
  <c r="K939" i="17"/>
  <c r="L939" i="17"/>
  <c r="M939" i="17" s="1"/>
  <c r="I940" i="17"/>
  <c r="N940" i="17" s="1" a="1"/>
  <c r="J940" i="17"/>
  <c r="O940" i="17" s="1" a="1"/>
  <c r="O940" i="17" s="1"/>
  <c r="K940" i="17"/>
  <c r="L940" i="17"/>
  <c r="M940" i="17" s="1"/>
  <c r="I941" i="17"/>
  <c r="N941" i="17" s="1" a="1"/>
  <c r="N941" i="17" s="1"/>
  <c r="J941" i="17"/>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J950" i="17"/>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J953" i="17"/>
  <c r="K953" i="17"/>
  <c r="L953" i="17"/>
  <c r="I954" i="17"/>
  <c r="N954" i="17" s="1" a="1"/>
  <c r="J954" i="17"/>
  <c r="K954" i="17"/>
  <c r="L954" i="17"/>
  <c r="I955" i="17"/>
  <c r="N955" i="17" s="1" a="1"/>
  <c r="N955" i="17" s="1"/>
  <c r="J955" i="17"/>
  <c r="O955" i="17" s="1" a="1"/>
  <c r="O955" i="17" s="1"/>
  <c r="K955" i="17"/>
  <c r="L955" i="17"/>
  <c r="I956" i="17"/>
  <c r="J956" i="17"/>
  <c r="O956" i="17" s="1" a="1"/>
  <c r="O956" i="17" s="1"/>
  <c r="K956" i="17"/>
  <c r="L956" i="17"/>
  <c r="I957" i="17"/>
  <c r="N957" i="17" s="1" a="1"/>
  <c r="J957" i="17"/>
  <c r="K957" i="17"/>
  <c r="L957" i="17"/>
  <c r="I958" i="17"/>
  <c r="N958" i="17" s="1" a="1"/>
  <c r="N958" i="17" s="1"/>
  <c r="J958" i="17"/>
  <c r="O958" i="17" s="1" a="1"/>
  <c r="O958" i="17" s="1"/>
  <c r="K958" i="17"/>
  <c r="L958" i="17"/>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K962" i="17"/>
  <c r="L962" i="17"/>
  <c r="M962" i="17" s="1"/>
  <c r="I963" i="17"/>
  <c r="N963" i="17" s="1" a="1"/>
  <c r="N963" i="17" s="1"/>
  <c r="J963" i="17"/>
  <c r="O963" i="17" s="1" a="1"/>
  <c r="O963" i="17" s="1"/>
  <c r="K963" i="17"/>
  <c r="L963" i="17"/>
  <c r="M963" i="17" s="1"/>
  <c r="I964" i="17"/>
  <c r="N964" i="17" s="1" a="1"/>
  <c r="N964" i="17" s="1"/>
  <c r="J964" i="17"/>
  <c r="O964" i="17" s="1" a="1"/>
  <c r="K964" i="17"/>
  <c r="L964" i="17"/>
  <c r="M964" i="17" s="1"/>
  <c r="I965" i="17"/>
  <c r="N965" i="17" s="1" a="1"/>
  <c r="N965" i="17" s="1"/>
  <c r="J965" i="17"/>
  <c r="K965" i="17"/>
  <c r="L965" i="17"/>
  <c r="M965" i="17" s="1"/>
  <c r="I966" i="17"/>
  <c r="J966" i="17"/>
  <c r="O966" i="17" s="1" a="1"/>
  <c r="O966" i="17" s="1"/>
  <c r="K966" i="17"/>
  <c r="L966" i="17"/>
  <c r="M966" i="17" s="1"/>
  <c r="I967" i="17"/>
  <c r="N967" i="17" s="1" a="1"/>
  <c r="N967" i="17" s="1"/>
  <c r="J967" i="17"/>
  <c r="O967" i="17" s="1" a="1"/>
  <c r="O967" i="17" s="1"/>
  <c r="K967" i="17"/>
  <c r="L967" i="17"/>
  <c r="M967" i="17" s="1"/>
  <c r="I968" i="17"/>
  <c r="N968" i="17" s="1" a="1"/>
  <c r="N968" i="17" s="1"/>
  <c r="J968" i="17"/>
  <c r="K968" i="17"/>
  <c r="L968" i="17"/>
  <c r="M968" i="17" s="1"/>
  <c r="I969" i="17"/>
  <c r="J969" i="17"/>
  <c r="O969" i="17" s="1" a="1"/>
  <c r="O969" i="17" s="1"/>
  <c r="K969" i="17"/>
  <c r="L969" i="17"/>
  <c r="I970" i="17"/>
  <c r="J970" i="17"/>
  <c r="K970" i="17"/>
  <c r="L970" i="17"/>
  <c r="I971" i="17"/>
  <c r="N971" i="17" s="1" a="1"/>
  <c r="N971" i="17" s="1"/>
  <c r="J971" i="17"/>
  <c r="O971" i="17" s="1" a="1"/>
  <c r="O971" i="17" s="1"/>
  <c r="K971" i="17"/>
  <c r="L971" i="17"/>
  <c r="M971" i="17" s="1"/>
  <c r="I972" i="17"/>
  <c r="J972" i="17"/>
  <c r="O972" i="17" s="1" a="1"/>
  <c r="O972" i="17" s="1"/>
  <c r="K972" i="17"/>
  <c r="L972" i="17"/>
  <c r="M972" i="17" s="1"/>
  <c r="I973" i="17"/>
  <c r="J973" i="17"/>
  <c r="K973" i="17"/>
  <c r="L973" i="17"/>
  <c r="M973" i="17" s="1"/>
  <c r="I974" i="17"/>
  <c r="N974" i="17" s="1" a="1"/>
  <c r="N974" i="17" s="1"/>
  <c r="J974" i="17"/>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K977" i="17"/>
  <c r="L977" i="17"/>
  <c r="I978" i="17"/>
  <c r="N978" i="17" s="1" a="1"/>
  <c r="J978" i="17"/>
  <c r="O978" i="17" s="1" a="1"/>
  <c r="O978" i="17" s="1"/>
  <c r="K978" i="17"/>
  <c r="L978" i="17"/>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K985" i="17"/>
  <c r="L985" i="17"/>
  <c r="M985" i="17" s="1"/>
  <c r="I986" i="17"/>
  <c r="J986" i="17"/>
  <c r="K986" i="17"/>
  <c r="L986" i="17"/>
  <c r="I987" i="17"/>
  <c r="N987" i="17" s="1" a="1"/>
  <c r="N987" i="17" s="1"/>
  <c r="J987" i="17"/>
  <c r="O987" i="17" s="1" a="1"/>
  <c r="O987" i="17" s="1"/>
  <c r="K987" i="17"/>
  <c r="L987" i="17"/>
  <c r="M987" i="17" s="1"/>
  <c r="I988" i="17"/>
  <c r="N988" i="17" s="1" a="1"/>
  <c r="N988" i="17" s="1"/>
  <c r="J988" i="17"/>
  <c r="O988" i="17" s="1" a="1"/>
  <c r="O988" i="17" s="1"/>
  <c r="K988" i="17"/>
  <c r="L988" i="17"/>
  <c r="M988" i="17" s="1"/>
  <c r="I989" i="17"/>
  <c r="J989" i="17"/>
  <c r="K989" i="17"/>
  <c r="L989" i="17"/>
  <c r="M989" i="17" s="1"/>
  <c r="I990" i="17"/>
  <c r="N990" i="17" s="1" a="1"/>
  <c r="N990" i="17" s="1"/>
  <c r="J990" i="17"/>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J993" i="17"/>
  <c r="O993" i="17" s="1" a="1"/>
  <c r="K993" i="17"/>
  <c r="L993" i="17"/>
  <c r="M993" i="17" s="1"/>
  <c r="I994" i="17"/>
  <c r="N994" i="17" s="1" a="1"/>
  <c r="J994" i="17"/>
  <c r="O994" i="17" s="1" a="1"/>
  <c r="O994" i="17" s="1"/>
  <c r="K994" i="17"/>
  <c r="L994" i="17"/>
  <c r="M994" i="17" s="1"/>
  <c r="I995" i="17"/>
  <c r="J995" i="17"/>
  <c r="O995" i="17" s="1" a="1"/>
  <c r="O995" i="17" s="1"/>
  <c r="K995" i="17"/>
  <c r="L995" i="17"/>
  <c r="M995" i="17" s="1"/>
  <c r="I996" i="17"/>
  <c r="N996" i="17" s="1" a="1"/>
  <c r="N996" i="17" s="1"/>
  <c r="J996" i="17"/>
  <c r="O996" i="17" s="1" a="1"/>
  <c r="K996" i="17"/>
  <c r="L996" i="17"/>
  <c r="M996" i="17" s="1"/>
  <c r="I997" i="17"/>
  <c r="J997" i="17"/>
  <c r="K997" i="17"/>
  <c r="L997" i="17"/>
  <c r="I998" i="17"/>
  <c r="N998" i="17" s="1" a="1"/>
  <c r="N998" i="17" s="1"/>
  <c r="J998" i="17"/>
  <c r="O998" i="17" s="1" a="1"/>
  <c r="O998" i="17" s="1"/>
  <c r="K998" i="17"/>
  <c r="L998" i="17"/>
  <c r="M998" i="17" s="1"/>
  <c r="I999" i="17"/>
  <c r="N999" i="17" s="1" a="1"/>
  <c r="N999" i="17" s="1"/>
  <c r="J999" i="17"/>
  <c r="O999" i="17" s="1" a="1"/>
  <c r="O999" i="17" s="1"/>
  <c r="K999" i="17"/>
  <c r="L999" i="17"/>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<sst xmlns="http://schemas.openxmlformats.org/spreadsheetml/2006/main" count="11128" uniqueCount="6221">
  <si>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</si>
  <si>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</si>
  <si>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</si>
  <si>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</si>
  <si>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</si>
  <si>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</si>
  <si>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</si>
  <si>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</si>
  <si>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</si>
  <si>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</si>
  <si>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</si>
  <si>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</si>
  <si>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</si>
  <si>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</si>
  <si>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</si>
  <si>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</si>
  <si>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</si>
  <si>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</si>
  <si>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</si>
  <si>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</si>
  <si>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</si>
  <si>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</si>
  <si>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</si>
  <si>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</si>
  <si>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</si>
  <si>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</si>
  <si>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</si>
  <si>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</si>
  <si>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</si>
  <si>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</si>
  <si>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</si>
  <si>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</si>
  <si>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</si>
  <si>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</si>
  <si>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</si>
  <si>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</si>
  <si>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</si>
  <si>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</si>
  <si>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</si>
  <si>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</si>
  <si>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</si>
  <si>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</si>
  <si>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</si>
  <si>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</si>
  <si>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</si>
  <si>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</si>
  <si>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</si>
  <si>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</si>
  <si>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</si>
  <si>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</si>
  <si>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</si>
  <si>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</si>
  <si>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</si>
  <si>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</si>
  <si>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</si>
  <si>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</si>
  <si>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</si>
  <si>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</si>
  <si>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</si>
  <si>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</si>
  <si>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</si>
  <si>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</si>
  <si>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</si>
  <si>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</si>
  <si>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</si>
  <si>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</si>
  <si>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</si>
  <si>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</si>
  <si>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</si>
  <si>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</si>
  <si>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</si>
  <si>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</si>
  <si>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</si>
  <si>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</si>
  <si>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</si>
  <si>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</si>
  <si>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</si>
  <si>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</si>
  <si>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</si>
  <si>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</si>
  <si>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</si>
  <si>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</si>
  <si>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</si>
  <si>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</si>
  <si>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</si>
  <si>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</si>
  <si>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</si>
  <si>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</si>
  <si>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</si>
  <si>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</si>
  <si>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</si>
  <si>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</si>
  <si>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</si>
  <si>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</si>
  <si>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</si>
  <si>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</si>
  <si>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</si>
  <si>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</si>
  <si>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</si>
  <si>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</si>
  <si>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</si>
  <si>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</si>
  <si>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</si>
  <si>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</si>
  <si>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</si>
  <si>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</si>
  <si>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</si>
  <si>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</si>
  <si>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</si>
  <si>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</si>
  <si>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</si>
  <si>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</si>
  <si>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</si>
  <si>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</si>
  <si>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</si>
  <si>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</si>
  <si>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</si>
  <si>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</si>
  <si>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</si>
  <si>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</si>
  <si>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</si>
  <si>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</si>
  <si>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</si>
  <si>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</si>
  <si>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</si>
  <si>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</si>
  <si>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</si>
  <si>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</si>
  <si>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</si>
  <si>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</si>
  <si>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</si>
  <si>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</si>
  <si>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</si>
  <si>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</si>
  <si>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</si>
  <si>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</si>
  <si>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</si>
  <si>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</si>
  <si>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</si>
  <si>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</si>
  <si>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</si>
  <si>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</si>
  <si>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</si>
  <si>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</si>
  <si>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</si>
  <si>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</si>
  <si>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</si>
  <si>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</si>
  <si>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</si>
  <si>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</si>
  <si>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</si>
  <si>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</si>
  <si>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</si>
  <si>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</si>
  <si>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</si>
  <si>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</si>
  <si>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</si>
  <si>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</si>
  <si>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</si>
  <si>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</si>
  <si>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</si>
  <si>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</si>
  <si>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</si>
  <si>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</si>
  <si>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</si>
  <si>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</si>
  <si>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</si>
  <si>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</si>
  <si>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</si>
  <si>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</si>
  <si>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</si>
  <si>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</si>
  <si>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</si>
  <si>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</si>
  <si>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</si>
  <si>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</si>
  <si>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</si>
  <si>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</si>
  <si>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</si>
  <si>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</si>
  <si>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</si>
  <si>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</si>
  <si>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</si>
  <si>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</si>
  <si>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</si>
  <si>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</si>
  <si>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</si>
  <si>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</si>
  <si>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</si>
  <si>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</si>
  <si>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</si>
  <si>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</si>
  <si>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</si>
  <si>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</si>
  <si>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</si>
  <si>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</si>
  <si>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</si>
  <si>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</si>
  <si>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</si>
  <si>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</si>
  <si>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</si>
  <si>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</si>
  <si>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</si>
  <si>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</si>
  <si>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</si>
  <si>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</si>
  <si>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</si>
  <si>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</si>
  <si>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</si>
  <si>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</si>
  <si>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</si>
  <si>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</si>
  <si>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</si>
  <si>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</si>
  <si>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</si>
  <si>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</si>
  <si>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</si>
  <si>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</si>
  <si>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</si>
  <si>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</si>
  <si>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</si>
  <si>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</si>
  <si>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</si>
  <si>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</si>
  <si>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</si>
  <si>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</si>
  <si>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</si>
  <si>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</si>
  <si>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</si>
  <si>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</si>
  <si>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</si>
  <si>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</si>
  <si>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</si>
  <si>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</si>
  <si>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</si>
  <si>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</si>
  <si>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</si>
  <si>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</si>
  <si>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</si>
  <si>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</si>
  <si>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</si>
  <si>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</si>
  <si>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</si>
  <si>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</si>
  <si>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</si>
  <si>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</si>
  <si>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</si>
  <si>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</si>
  <si>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</si>
  <si>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</si>
  <si>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</si>
  <si>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</si>
  <si>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</si>
  <si>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</si>
  <si>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</si>
  <si>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</si>
  <si>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</si>
  <si>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</si>
  <si>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</si>
  <si>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</si>
  <si>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</si>
  <si>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</si>
  <si>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</si>
  <si>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</si>
  <si>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</si>
  <si>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</si>
  <si>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</si>
  <si>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</si>
  <si>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</si>
  <si>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</si>
  <si>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</si>
  <si>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</si>
  <si>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</si>
  <si>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</si>
  <si>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</si>
  <si>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</si>
  <si>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</si>
  <si>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</si>
  <si>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</si>
  <si>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</si>
  <si>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</si>
  <si>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</si>
  <si>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</si>
  <si>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</si>
  <si>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</si>
  <si>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</si>
  <si>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</si>
  <si>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</si>
  <si>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</si>
  <si>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</si>
  <si>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</si>
  <si>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</si>
  <si>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</si>
  <si>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</si>
  <si>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</si>
  <si>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</si>
  <si>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</si>
  <si>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</si>
  <si>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</si>
  <si>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</si>
  <si>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</si>
  <si>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</si>
  <si>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</si>
  <si>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</si>
  <si>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</si>
  <si>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</si>
  <si>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</si>
  <si>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</si>
  <si>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</si>
  <si>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</si>
  <si>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</si>
  <si>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</si>
  <si>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</si>
  <si>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</si>
  <si>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</si>
  <si>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</si>
  <si>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</si>
  <si>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</si>
  <si>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</si>
  <si>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</si>
  <si>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</si>
  <si>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</si>
  <si>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</si>
  <si>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</si>
  <si>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</si>
  <si>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</si>
  <si>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</si>
  <si>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</si>
  <si>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</si>
  <si>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</si>
  <si>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</si>
  <si>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</si>
  <si>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</si>
  <si>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</si>
  <si>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</si>
  <si>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</si>
  <si>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</si>
  <si>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</si>
  <si>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</si>
  <si>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</si>
  <si>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</si>
  <si>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</si>
  <si>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</si>
  <si>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</si>
  <si>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</si>
  <si>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</si>
  <si>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</si>
  <si>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</si>
  <si>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</si>
  <si>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</si>
  <si>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</si>
  <si>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</si>
  <si>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</si>
  <si>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</si>
  <si>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</si>
  <si>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</si>
  <si>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</si>
  <si>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</si>
  <si>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</si>
  <si>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</si>
  <si>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</si>
  <si>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</si>
  <si>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</si>
  <si>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</si>
  <si>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</si>
  <si>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</si>
  <si>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</si>
  <si>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</si>
  <si>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</si>
  <si>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</si>
  <si>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</si>
  <si>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</si>
  <si>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</si>
  <si>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</si>
  <si>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</si>
  <si>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</si>
  <si>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</si>
  <si>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</si>
  <si>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</si>
  <si>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</si>
  <si>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</si>
  <si>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</si>
  <si>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</si>
  <si>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</si>
  <si>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</si>
  <si>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</si>
  <si>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</si>
  <si>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</si>
  <si>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</si>
  <si>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</si>
  <si>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</si>
  <si>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</si>
  <si>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</si>
  <si>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</si>
  <si>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</si>
  <si>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</si>
  <si>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</si>
  <si>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</si>
  <si>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</si>
  <si>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</si>
  <si>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</si>
  <si>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</si>
  <si>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</si>
  <si>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</si>
  <si>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</si>
  <si>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</si>
  <si>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</si>
  <si>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</si>
  <si>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</si>
  <si>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</si>
  <si>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</si>
  <si>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</si>
  <si>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</si>
  <si>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</si>
  <si>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</si>
  <si>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</si>
  <si>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</si>
  <si>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</si>
  <si>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</si>
  <si>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</si>
  <si>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</si>
  <si>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</si>
  <si>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</si>
  <si>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</si>
  <si>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</si>
  <si>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</si>
  <si>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</si>
  <si>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</si>
  <si>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</si>
  <si>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</si>
  <si>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</si>
  <si>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</si>
  <si>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</si>
  <si>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</si>
  <si>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</si>
  <si>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</si>
  <si>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</si>
  <si>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</si>
  <si>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</si>
  <si>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</si>
  <si>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</si>
  <si>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</si>
  <si>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</si>
  <si>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</si>
  <si>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</si>
  <si>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</si>
  <si>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</si>
  <si>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</si>
  <si>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</si>
  <si>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</si>
  <si>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</si>
  <si>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</si>
  <si>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</si>
  <si>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</si>
  <si>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</si>
  <si>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</si>
  <si>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</si>
  <si>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</si>
  <si>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</si>
  <si>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</si>
  <si>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</si>
  <si>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</si>
  <si>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</si>
  <si>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</si>
  <si>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</si>
  <si>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</si>
  <si>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</si>
  <si>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</si>
  <si>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</si>
  <si>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</si>
  <si>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</si>
  <si>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</si>
  <si>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</si>
  <si>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</si>
  <si>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</si>
  <si>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</si>
  <si>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</si>
  <si>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</si>
  <si>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</si>
  <si>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</si>
  <si>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</si>
  <si>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</si>
  <si>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</si>
  <si>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</si>
  <si>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</si>
  <si>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</si>
  <si>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</si>
  <si>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</si>
  <si>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</si>
  <si>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</si>
  <si>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</si>
  <si>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</si>
  <si>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</si>
  <si>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</si>
  <si>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</si>
  <si>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</si>
  <si>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</si>
  <si>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</si>
  <si>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</si>
  <si>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</si>
  <si>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</si>
  <si>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</si>
  <si>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</si>
  <si>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</si>
  <si>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</si>
  <si>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</si>
  <si>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</si>
  <si>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</si>
  <si>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</si>
  <si>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</si>
  <si>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</si>
  <si>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</si>
  <si>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</si>
  <si>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</si>
  <si>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</si>
  <si>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</si>
  <si>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</si>
  <si>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</si>
  <si>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</si>
  <si>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</si>
  <si>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</si>
  <si>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</si>
  <si>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</si>
  <si>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</si>
  <si>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</si>
  <si>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</si>
  <si>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</si>
  <si>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</si>
  <si>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</si>
  <si>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</si>
  <si>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</si>
  <si>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</si>
  <si>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</si>
  <si>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</si>
  <si>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</si>
  <si>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</si>
  <si>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</si>
  <si>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</si>
  <si>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</si>
  <si>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</si>
  <si>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</si>
  <si>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</si>
  <si>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</si>
  <si>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</si>
  <si>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</si>
  <si>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</si>
  <si>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</si>
  <si>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</si>
  <si>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</si>
  <si>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</si>
  <si>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</si>
  <si>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</si>
  <si>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</si>
  <si>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</si>
  <si>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</si>
  <si>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</si>
  <si>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</si>
  <si>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</si>
  <si>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</si>
  <si>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</si>
  <si>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</si>
  <si>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</si>
  <si>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</si>
  <si>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</si>
  <si>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</si>
  <si>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</si>
  <si>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</si>
  <si>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</si>
  <si>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</si>
  <si>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</si>
  <si>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</si>
  <si>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</si>
  <si>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</si>
  <si>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</si>
  <si>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</si>
  <si>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</si>
  <si>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</si>
  <si>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</si>
  <si>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</si>
  <si>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</si>
  <si>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</si>
  <si>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</si>
  <si>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</si>
  <si>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</si>
  <si>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</si>
  <si>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</si>
  <si>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</si>
  <si>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</si>
  <si>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</si>
  <si>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</si>
  <si>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</si>
  <si>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</si>
  <si>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</si>
  <si>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</si>
  <si>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</si>
  <si>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</si>
  <si>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</si>
  <si>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</si>
  <si>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</si>
  <si>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</si>
  <si>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</si>
  <si>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</si>
  <si>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</si>
  <si>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</si>
  <si>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</si>
  <si>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</si>
  <si>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</si>
  <si>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</si>
  <si>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</si>
  <si>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</si>
  <si>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</si>
  <si>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</si>
  <si>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</si>
  <si>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</si>
  <si>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</si>
  <si>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</si>
  <si>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</si>
  <si>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</si>
  <si>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</si>
  <si>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</si>
  <si>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</si>
  <si>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</si>
  <si>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</si>
  <si>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</si>
  <si>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</si>
  <si>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</si>
  <si>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</si>
  <si>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</si>
  <si>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</si>
  <si>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</si>
  <si>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</si>
  <si>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</si>
  <si>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</si>
  <si>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</si>
  <si>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</si>
  <si>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</si>
  <si>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</si>
  <si>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</si>
  <si>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</si>
  <si>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</si>
  <si>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</si>
  <si>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</si>
  <si>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</si>
  <si>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</si>
  <si>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</si>
  <si>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</si>
  <si>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</si>
  <si>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</si>
  <si>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</si>
  <si>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</si>
  <si>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</si>
  <si>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</si>
  <si>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</si>
  <si>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</si>
  <si>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</si>
  <si>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</si>
  <si>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</si>
  <si>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</si>
  <si>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</si>
  <si>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</si>
  <si>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</si>
  <si>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</si>
  <si>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</si>
  <si>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</si>
  <si>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</si>
  <si>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</si>
  <si>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</si>
  <si>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</si>
  <si>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</si>
  <si>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</si>
  <si>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</si>
  <si>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</si>
  <si>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</si>
  <si>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</si>
  <si>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</si>
  <si>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</si>
  <si>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</si>
  <si>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</si>
  <si>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</si>
  <si>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</si>
  <si>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</si>
  <si>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</si>
  <si>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</si>
  <si>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</si>
  <si>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</si>
  <si>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</si>
  <si>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</si>
  <si>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</si>
  <si>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</si>
  <si>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</si>
  <si>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</si>
  <si>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</si>
  <si>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</si>
  <si>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</si>
  <si>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</si>
  <si>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</si>
  <si>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</si>
  <si>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</si>
  <si>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</si>
  <si>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</si>
  <si>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</si>
  <si>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</si>
  <si>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</si>
  <si>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</si>
  <si>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</si>
  <si>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</si>
  <si>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</si>
  <si>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</si>
  <si>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</si>
  <si>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</si>
  <si>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</si>
  <si>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</si>
  <si>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</si>
  <si>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</si>
  <si>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</si>
  <si>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</si>
  <si>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</si>
  <si>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</si>
  <si>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</si>
  <si>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</si>
  <si>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</si>
  <si>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</si>
  <si>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</si>
  <si>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</si>
  <si>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</si>
  <si>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</si>
  <si>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</si>
  <si>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</si>
  <si>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</si>
  <si>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</si>
  <si>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</si>
  <si>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</si>
  <si>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</si>
  <si>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</si>
  <si>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</si>
  <si>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</si>
  <si>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</si>
  <si>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</si>
  <si>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</si>
  <si>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</si>
  <si>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</si>
  <si>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</si>
  <si>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</si>
  <si>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</si>
  <si>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</si>
  <si>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</si>
  <si>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</si>
  <si>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</si>
  <si>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</si>
  <si>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</si>
  <si>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</si>
  <si>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</si>
  <si>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</si>
  <si>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</si>
  <si>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</si>
  <si>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</si>
  <si>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</si>
  <si>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</si>
  <si>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</si>
  <si>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</si>
  <si>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</si>
  <si>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</si>
  <si>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</si>
  <si>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</si>
  <si>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</si>
  <si>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</si>
  <si>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</si>
  <si>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</si>
  <si>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</si>
  <si>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</si>
  <si>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</si>
  <si>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</si>
  <si>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</si>
  <si>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</si>
  <si>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</si>
  <si>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</si>
  <si>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</si>
  <si>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</si>
  <si>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</si>
  <si>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</si>
  <si>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</si>
  <si>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</si>
  <si>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</si>
  <si>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</si>
  <si>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</si>
  <si>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</si>
  <si>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</si>
  <si>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</si>
  <si>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</si>
  <si>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</si>
  <si>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</si>
  <si>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</si>
  <si>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</si>
  <si>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</si>
  <si>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</si>
  <si>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</si>
  <si>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</si>
  <si>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</si>
  <si>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</si>
  <si>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</si>
  <si>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</si>
  <si>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</si>
  <si>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</si>
  <si>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</si>
  <si>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</si>
  <si>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</si>
  <si>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</si>
  <si>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</si>
  <si>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</si>
  <si>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</si>
  <si>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</si>
  <si>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</si>
  <si>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</si>
  <si>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</si>
  <si>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</si>
  <si>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</si>
  <si>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</si>
  <si>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</si>
  <si>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</si>
  <si>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</si>
  <si>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</si>
  <si>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</si>
  <si>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</si>
  <si>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</si>
  <si>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</si>
  <si>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</si>
  <si>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</si>
  <si>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</si>
  <si>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</si>
  <si>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</si>
  <si>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</si>
  <si>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</si>
  <si>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</si>
  <si>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</si>
  <si>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</si>
  <si>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</si>
  <si>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</si>
  <si>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</si>
  <si>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</si>
  <si>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</si>
  <si>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</si>
  <si>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</si>
  <si>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</si>
  <si>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</si>
  <si>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</si>
  <si>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</si>
  <si>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</si>
  <si>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</si>
  <si>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</si>
  <si>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</si>
  <si>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</si>
  <si>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</si>
  <si>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</si>
  <si>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</si>
  <si>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</si>
  <si>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</si>
  <si>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</si>
  <si>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</si>
  <si>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</si>
  <si>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</si>
  <si>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</si>
  <si>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</si>
  <si>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</si>
  <si>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</si>
  <si>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</si>
  <si>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</si>
  <si>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</si>
  <si>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</si>
  <si>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</si>
  <si>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</si>
  <si>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</si>
  <si>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</si>
  <si>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</si>
  <si>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</si>
  <si>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</si>
  <si>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</si>
  <si>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</si>
  <si>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</si>
  <si>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</si>
  <si>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</si>
  <si>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</si>
  <si>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</si>
  <si>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</si>
  <si>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</si>
  <si>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</si>
  <si>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</si>
  <si>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</si>
  <si>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</si>
  <si>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</si>
  <si>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</si>
  <si>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</si>
  <si>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</si>
  <si>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</si>
  <si>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</si>
  <si>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</si>
  <si>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</si>
  <si>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</si>
  <si>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</si>
  <si>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</si>
  <si>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</si>
  <si>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</si>
  <si>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</si>
  <si>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</si>
  <si>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</si>
  <si>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</si>
  <si>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</si>
  <si>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</si>
  <si>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</si>
  <si>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</si>
  <si>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</si>
  <si>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</si>
  <si>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</si>
  <si>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</si>
  <si>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</si>
  <si>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</si>
  <si>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</si>
  <si>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</si>
  <si>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</si>
  <si>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</si>
  <si>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</si>
  <si>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</si>
  <si>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</si>
  <si>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</si>
  <si>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</si>
  <si>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</si>
  <si>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</si>
  <si>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</si>
  <si>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</si>
  <si>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</si>
  <si>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</si>
  <si>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</si>
  <si>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</si>
  <si>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</si>
  <si>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</si>
  <si>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</si>
  <si>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</si>
  <si>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</si>
  <si>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</si>
  <si>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</si>
  <si>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</si>
  <si>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</si>
  <si>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</si>
  <si>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</si>
  <si>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</si>
  <si>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</si>
  <si>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</si>
  <si>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</si>
  <si>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</si>
  <si>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</si>
  <si>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</si>
  <si>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</si>
  <si>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</si>
  <si>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</si>
  <si>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</si>
  <si>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</si>
  <si>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</si>
  <si>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</si>
  <si>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</si>
  <si>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</si>
  <si>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</si>
  <si>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</si>
  <si>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</si>
  <si>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</si>
  <si>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</si>
  <si>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</si>
  <si>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</si>
  <si>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</si>
  <si>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</si>
  <si>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</si>
  <si>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</si>
  <si>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</si>
  <si>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</si>
  <si>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</si>
  <si>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</si>
  <si>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</si>
  <si>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</si>
  <si>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</si>
  <si>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</si>
  <si>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</si>
  <si>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</si>
  <si>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</si>
  <si>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</si>
  <si>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</si>
  <si>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</si>
  <si>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</si>
  <si>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</si>
  <si>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</si>
  <si>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</si>
  <si>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</si>
  <si>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</si>
  <si>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</si>
  <si>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</si>
  <si>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</si>
  <si>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</si>
  <si>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</si>
  <si>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</si>
  <si>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</si>
  <si>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</si>
  <si>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</si>
  <si>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</si>
  <si>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</si>
  <si>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</si>
  <si>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</si>
  <si>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</si>
  <si>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</si>
  <si>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</si>
  <si>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</si>
  <si>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</si>
  <si>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</si>
  <si>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</si>
  <si>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</si>
  <si>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</si>
  <si>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</si>
  <si>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</si>
  <si>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</si>
  <si>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</si>
  <si>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</si>
  <si>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</si>
  <si>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</si>
  <si>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</si>
  <si>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</si>
  <si>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</si>
  <si>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</si>
  <si>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</si>
  <si>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</si>
  <si>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</si>
  <si>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</si>
  <si>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</si>
  <si>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</si>
  <si>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</si>
  <si>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</si>
  <si>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</si>
  <si>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</si>
  <si>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</si>
  <si>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</si>
  <si>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</si>
  <si>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</si>
  <si>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</si>
  <si>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</si>
  <si>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</si>
  <si>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</si>
  <si>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</si>
  <si>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</si>
  <si>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</si>
  <si>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</si>
  <si>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</si>
  <si>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</si>
  <si>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</si>
  <si>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</si>
  <si>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</si>
  <si>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</si>
  <si>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</si>
  <si>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</si>
  <si>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</si>
  <si>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</si>
  <si>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</si>
  <si>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</si>
  <si>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</si>
  <si>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</si>
  <si>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</si>
  <si>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</si>
  <si>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</si>
  <si>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</si>
  <si>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</si>
  <si>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</si>
  <si>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</si>
  <si>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</si>
  <si>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</si>
  <si>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</si>
  <si>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</si>
  <si>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</si>
  <si>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</si>
  <si>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</si>
  <si>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</si>
  <si>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</si>
  <si>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</si>
  <si>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</si>
  <si>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</si>
  <si>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</si>
  <si>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</si>
  <si>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</si>
  <si>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</si>
  <si>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</si>
  <si>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</si>
  <si>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</si>
  <si>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</si>
  <si>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</si>
  <si>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</si>
  <si>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</si>
  <si>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</si>
  <si>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</si>
  <si>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</si>
  <si>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</si>
  <si>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</si>
  <si>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</si>
  <si>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</si>
  <si>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</si>
  <si>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</si>
  <si>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</si>
  <si>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</si>
  <si>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</si>
  <si>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</si>
  <si>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</si>
  <si>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</si>
  <si>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</si>
  <si>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</si>
  <si>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</si>
  <si>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</si>
  <si>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</si>
  <si>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</si>
  <si>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</si>
  <si>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</si>
  <si>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</si>
  <si>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</si>
  <si>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</si>
  <si>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</si>
  <si>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</si>
  <si>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</si>
  <si>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</si>
  <si>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</si>
  <si>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</si>
  <si>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</si>
  <si>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</si>
  <si>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</si>
  <si>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</si>
  <si>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</si>
  <si>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</si>
  <si>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</si>
  <si>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</si>
  <si>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</si>
  <si>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</si>
  <si>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</si>
  <si>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</si>
  <si>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</si>
  <si>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</si>
  <si>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</si>
  <si>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</si>
  <si>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</si>
  <si>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</si>
  <si>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</si>
  <si>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</si>
  <si>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</si>
  <si>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</si>
  <si>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</si>
  <si>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</si>
  <si>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</si>
  <si>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</si>
  <si>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</si>
  <si>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</si>
  <si>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</si>
  <si>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</si>
  <si>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</si>
  <si>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</si>
  <si>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</si>
  <si>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</si>
  <si>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</si>
  <si>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</si>
  <si>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</si>
  <si>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</si>
  <si>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</si>
  <si>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</si>
  <si>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</si>
  <si>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</si>
  <si>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</si>
  <si>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</si>
  <si>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</si>
  <si>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</si>
  <si>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</si>
  <si>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</si>
  <si>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</si>
  <si>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</si>
  <si>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</si>
  <si>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</si>
  <si>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</si>
  <si>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</si>
  <si>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</si>
  <si>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</si>
  <si>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</si>
  <si>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</si>
  <si>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</si>
  <si>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</si>
  <si>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</si>
  <si>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</si>
  <si>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</si>
  <si>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</si>
  <si>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</si>
  <si>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</si>
  <si>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</si>
  <si>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</si>
  <si>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</si>
  <si>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</si>
  <si>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</si>
  <si>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</si>
  <si>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</si>
  <si>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</si>
  <si>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</si>
  <si>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</si>
  <si>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</si>
  <si>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</si>
  <si>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</si>
  <si>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</si>
  <si>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</si>
  <si>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</si>
  <si>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</si>
  <si>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</si>
  <si>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</si>
  <si>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</si>
  <si>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</si>
  <si>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</si>
  <si>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</si>
  <si>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</si>
  <si>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</si>
  <si>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</si>
  <si>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</si>
  <si>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</si>
  <si>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</si>
  <si>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</si>
  <si>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</si>
  <si>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</si>
  <si>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</si>
  <si>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</si>
  <si>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</si>
  <si>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</si>
  <si>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</si>
  <si>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</si>
  <si>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</si>
  <si>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</si>
  <si>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</si>
  <si>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</si>
  <si>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</si>
  <si>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</si>
  <si>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</si>
  <si>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</si>
  <si>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</si>
  <si>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</si>
  <si>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</si>
  <si>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</si>
  <si>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</si>
  <si>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</si>
  <si>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</si>
  <si>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</si>
  <si>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</si>
  <si>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</si>
  <si>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</si>
  <si>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</si>
  <si>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</si>
  <si>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</si>
  <si>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</si>
  <si>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</si>
  <si>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</si>
  <si>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</si>
  <si>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</si>
  <si>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</si>
  <si>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</si>
  <si>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</si>
  <si>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</si>
  <si>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</si>
  <si>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</si>
  <si>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</si>
  <si>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</si>
  <si>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</si>
  <si>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</si>
  <si>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</si>
  <si>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</si>
  <si>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</si>
  <si>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</si>
  <si>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</si>
  <si>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</si>
  <si>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</si>
  <si>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</si>
  <si>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</si>
  <si>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</si>
  <si>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</si>
  <si>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</si>
  <si>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</si>
  <si>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</si>
  <si>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</si>
  <si>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</si>
  <si>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</si>
  <si>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</si>
  <si>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</si>
  <si>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</si>
  <si>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</si>
  <si>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</si>
  <si>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</si>
  <si>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</si>
  <si>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</si>
  <si>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</si>
  <si>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</si>
  <si>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</si>
  <si>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</si>
  <si>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</si>
  <si>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</si>
  <si>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</si>
  <si>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</si>
  <si>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</si>
  <si>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</si>
  <si>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</si>
  <si>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</si>
  <si>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</si>
  <si>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</si>
  <si>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</si>
  <si>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</si>
  <si>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</si>
  <si>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</si>
  <si>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</si>
  <si>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</si>
  <si>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</si>
  <si>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</si>
  <si>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</si>
  <si>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</si>
  <si>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</si>
  <si>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</si>
  <si>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</si>
  <si>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</si>
  <si>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</si>
  <si>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</si>
  <si>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</si>
  <si>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</si>
  <si>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</si>
  <si>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</si>
  <si>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</si>
  <si>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</si>
  <si>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</si>
  <si>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</si>
  <si>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</si>
  <si>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</si>
  <si>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</si>
  <si>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</si>
  <si>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</si>
  <si>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</si>
  <si>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</si>
  <si>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</si>
  <si>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</si>
  <si>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</si>
  <si>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</si>
  <si>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</si>
  <si>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</si>
  <si>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</si>
  <si>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</si>
  <si>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</si>
  <si>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</si>
  <si>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</si>
  <si>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</si>
  <si>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</si>
  <si>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</si>
  <si>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</si>
  <si>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</si>
  <si>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</si>
  <si>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</si>
  <si>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</si>
  <si>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</si>
  <si>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</si>
  <si>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</si>
  <si>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</si>
  <si>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</si>
  <si>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</si>
  <si>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</si>
  <si>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</si>
  <si>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</si>
  <si>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</si>
  <si>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</si>
  <si>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</si>
  <si>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</si>
  <si>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</si>
  <si>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</si>
  <si>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</si>
  <si>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</si>
  <si>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</si>
  <si>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</si>
  <si>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</si>
  <si>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</si>
  <si>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</si>
  <si>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</si>
  <si>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</si>
  <si>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</si>
  <si>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</si>
  <si>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</si>
  <si>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</si>
  <si>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</si>
  <si>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</si>
  <si>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</si>
  <si>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</si>
  <si>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</si>
  <si>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</si>
  <si>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</si>
  <si>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</si>
  <si>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</si>
  <si>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</si>
  <si>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</si>
  <si>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</si>
  <si>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</si>
  <si>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</si>
  <si>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</si>
  <si>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</si>
  <si>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</si>
  <si>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</si>
  <si>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</si>
  <si>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</si>
  <si>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</si>
  <si>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</si>
  <si>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</si>
  <si>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</si>
  <si>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</si>
  <si>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</si>
  <si>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</si>
  <si>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</si>
  <si>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</si>
  <si>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</si>
  <si>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</si>
  <si>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</si>
  <si>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</si>
  <si>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</si>
  <si>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</si>
  <si>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</si>
  <si>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</si>
  <si>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</si>
  <si>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</si>
  <si>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</si>
  <si>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</si>
  <si>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</si>
  <si>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</si>
  <si>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</si>
  <si>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</si>
  <si>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</si>
  <si>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</si>
  <si>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</si>
  <si>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</si>
  <si>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</si>
  <si>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</si>
  <si>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</si>
  <si>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</si>
  <si>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</si>
  <si>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</si>
  <si>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</si>
  <si>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</si>
  <si>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</si>
  <si>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</si>
  <si>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</si>
  <si>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</si>
  <si>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</si>
  <si>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</si>
  <si>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</si>
  <si>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</si>
  <si>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</si>
  <si>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</si>
  <si>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</si>
  <si>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</si>
  <si>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</si>
  <si>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</si>
  <si>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</si>
  <si>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</si>
  <si>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</si>
  <si>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</si>
  <si>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</si>
  <si>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</si>
  <si>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</si>
  <si>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</si>
  <si>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</si>
  <si>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</si>
  <si>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</si>
  <si>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</si>
  <si>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</si>
  <si>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</si>
  <si>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</si>
  <si>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</si>
  <si>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</si>
  <si>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</si>
  <si>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</si>
  <si>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</si>
  <si>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</si>
  <si>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</si>
  <si>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</si>
  <si>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</si>
  <si>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</si>
  <si>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</si>
  <si>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</si>
  <si>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</si>
  <si>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</si>
  <si>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</si>
  <si>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</si>
  <si>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</si>
  <si>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</si>
  <si>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</si>
  <si>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</si>
  <si>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</si>
  <si>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</si>
  <si>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</si>
  <si>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</si>
  <si>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</si>
  <si>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</si>
  <si>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</si>
  <si>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</si>
  <si>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</si>
  <si>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</si>
  <si>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</si>
  <si>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</si>
  <si>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</si>
  <si>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</si>
  <si>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</si>
  <si>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</si>
  <si>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</si>
  <si>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</si>
  <si>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</si>
  <si>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</si>
  <si>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</si>
  <si>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</si>
  <si>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</si>
  <si>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</si>
  <si>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</si>
  <si>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</si>
  <si>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</si>
  <si>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</si>
  <si>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</si>
  <si>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</si>
  <si>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</si>
  <si>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</si>
  <si>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</si>
  <si>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</si>
  <si>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</si>
  <si>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</si>
  <si>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</si>
  <si>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</si>
  <si>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</si>
  <si>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</si>
  <si>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</si>
  <si>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</si>
  <si>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</si>
  <si>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</si>
  <si>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</si>
  <si>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</si>
  <si>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</si>
  <si>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</si>
  <si>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</si>
  <si>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</si>
  <si>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</si>
  <si>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</si>
  <si>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</si>
  <si>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</si>
  <si>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</si>
  <si>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</si>
  <si>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</si>
  <si>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</si>
  <si>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</si>
  <si>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</si>
  <si>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</si>
  <si>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</si>
  <si>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</si>
  <si>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</si>
  <si>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</si>
  <si>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</si>
  <si>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</si>
  <si>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</si>
  <si>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</si>
  <si>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</si>
  <si>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</si>
  <si>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</si>
  <si>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</si>
  <si>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</si>
  <si>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</si>
  <si>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</si>
  <si>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</si>
  <si>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</si>
  <si>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</si>
  <si>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</si>
  <si>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</si>
  <si>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</si>
  <si>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</si>
  <si>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</si>
  <si>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</si>
  <si>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</si>
  <si>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</si>
  <si>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</si>
  <si>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</si>
  <si>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</si>
  <si>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</si>
  <si>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</si>
  <si>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</si>
  <si>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</si>
  <si>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</si>
  <si>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</si>
  <si>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</si>
  <si>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</si>
  <si>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</si>
  <si>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</si>
  <si>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</si>
  <si>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</si>
  <si>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</si>
  <si>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</si>
  <si>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</si>
  <si>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</si>
  <si>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</si>
  <si>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</si>
  <si>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</si>
  <si>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</si>
  <si>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</si>
  <si>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</si>
  <si>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</si>
  <si>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</si>
  <si>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</si>
  <si>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</si>
  <si>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</si>
  <si>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</si>
  <si>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</si>
  <si>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</si>
  <si>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</si>
  <si>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</si>
  <si>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</si>
  <si>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</si>
  <si>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</si>
  <si>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</si>
  <si>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</si>
  <si>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</si>
  <si>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</si>
  <si>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</si>
  <si>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</si>
  <si>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</si>
  <si>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</si>
  <si>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</si>
  <si>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</si>
  <si>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</si>
  <si>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</si>
  <si>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</si>
  <si>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</si>
  <si>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</si>
  <si>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</si>
  <si>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</si>
  <si>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</si>
  <si>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</si>
  <si>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</si>
  <si>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</si>
  <si>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</si>
  <si>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</si>
  <si>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</si>
  <si>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</si>
  <si>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</si>
  <si>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</si>
  <si>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</si>
  <si>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</si>
  <si>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</si>
  <si>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</si>
  <si>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</si>
  <si>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</si>
  <si>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</si>
  <si>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</si>
  <si>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</si>
  <si>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</si>
  <si>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</si>
  <si>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</si>
  <si>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</si>
  <si>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</si>
  <si>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</si>
  <si>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</si>
  <si>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</si>
  <si>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</si>
  <si>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</si>
  <si>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</si>
  <si>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</si>
  <si>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</si>
  <si>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</si>
  <si>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</si>
  <si>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</si>
  <si>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</si>
  <si>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</si>
  <si>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</si>
  <si>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</si>
  <si>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</si>
  <si>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</si>
  <si>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</si>
  <si>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</si>
  <si>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</si>
  <si>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</si>
  <si>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</si>
  <si>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</si>
  <si>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</si>
  <si>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</si>
  <si>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</si>
  <si>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</si>
  <si>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</si>
  <si>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</si>
  <si>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</si>
  <si>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</si>
  <si>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</si>
  <si>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</si>
  <si>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</si>
  <si>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</si>
  <si>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</si>
  <si>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</si>
  <si>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</si>
  <si>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</si>
  <si>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</si>
  <si>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</si>
  <si>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</si>
  <si>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</si>
  <si>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</si>
  <si>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</si>
  <si>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</si>
  <si>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</si>
  <si>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</si>
  <si>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</si>
  <si>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</si>
  <si>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</si>
  <si>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</si>
  <si>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</si>
  <si>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</si>
  <si>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</si>
  <si>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</si>
  <si>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</si>
  <si>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</si>
  <si>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</si>
  <si>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</si>
  <si>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</si>
  <si>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</si>
  <si>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</si>
  <si>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</si>
  <si>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</si>
  <si>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</si>
  <si>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</si>
  <si>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</si>
  <si>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</si>
  <si>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</si>
  <si>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</si>
  <si>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</si>
  <si>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</si>
  <si>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</si>
  <si>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</si>
  <si>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</si>
  <si>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</si>
  <si>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</si>
  <si>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</si>
  <si>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</si>
  <si>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</si>
  <si>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</si>
  <si>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</si>
  <si>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</si>
  <si>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</si>
  <si>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</si>
  <si>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</si>
  <si>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</si>
  <si>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</si>
  <si>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</si>
  <si>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</si>
  <si>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</si>
  <si>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</si>
  <si>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</si>
  <si>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</si>
  <si>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</si>
  <si>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</si>
  <si>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</si>
  <si>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</si>
  <si>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</si>
  <si>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</si>
  <si>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</si>
  <si>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</si>
  <si>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</si>
  <si>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</si>
  <si>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</si>
  <si>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</si>
  <si>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</si>
  <si>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</si>
  <si>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</si>
  <si>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</si>
  <si>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</si>
  <si>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</si>
  <si>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</si>
  <si>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</si>
  <si>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</si>
  <si>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</si>
  <si>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</si>
  <si>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</si>
  <si>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</si>
  <si>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</si>
  <si>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</si>
  <si>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</si>
  <si>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</si>
  <si>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</si>
  <si>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</si>
  <si>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</si>
  <si>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</si>
  <si>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</si>
  <si>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</si>
  <si>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</si>
  <si>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</si>
  <si>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</si>
  <si>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</si>
  <si>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</si>
  <si>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</si>
  <si>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</si>
  <si>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</si>
  <si>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</si>
  <si>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</si>
  <si>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</si>
  <si>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</si>
  <si>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</si>
  <si>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</si>
  <si>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</si>
  <si>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</si>
  <si>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</si>
  <si>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</si>
  <si>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</si>
  <si>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</si>
  <si>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</si>
  <si>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</si>
  <si>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</si>
  <si>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</si>
  <si>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</si>
  <si>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</si>
  <si>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</si>
  <si>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</si>
  <si>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</si>
  <si>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</si>
  <si>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</si>
  <si>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</si>
  <si>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</si>
  <si>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</si>
  <si>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</si>
  <si>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</si>
  <si>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</si>
  <si>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</si>
  <si>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</si>
  <si>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</si>
  <si>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</si>
  <si>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</si>
  <si>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</si>
  <si>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</si>
  <si>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</si>
  <si>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</si>
  <si>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</si>
  <si>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</si>
  <si>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</si>
  <si>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</si>
  <si>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</si>
  <si>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</si>
  <si>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</si>
  <si>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</si>
  <si>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</si>
  <si>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</si>
  <si>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</si>
  <si>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</si>
  <si>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</si>
  <si>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</si>
  <si>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</si>
  <si>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</si>
  <si>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</si>
  <si>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</si>
  <si>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</si>
  <si>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</si>
  <si>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</si>
  <si>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</si>
  <si>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</si>
  <si>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</si>
  <si>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</si>
  <si>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</si>
  <si>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</si>
  <si>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</si>
  <si>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</si>
  <si>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</si>
  <si>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</si>
  <si>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</si>
  <si>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</si>
  <si>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</si>
  <si>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</si>
  <si>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</si>
  <si>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</si>
  <si>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</si>
  <si>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</si>
  <si>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</si>
  <si>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</si>
  <si>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</si>
  <si>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</si>
  <si>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</si>
  <si>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</si>
  <si>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</si>
  <si>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</si>
  <si>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</si>
  <si>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</si>
  <si>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</si>
  <si>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</si>
  <si>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</si>
  <si>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</si>
  <si>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</si>
  <si>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</si>
  <si>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</si>
  <si>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</si>
  <si>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</si>
  <si>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</si>
  <si>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</si>
  <si>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</si>
  <si>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</si>
  <si>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</si>
  <si>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</si>
  <si>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</si>
  <si>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</si>
  <si>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</si>
  <si>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</si>
  <si>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</si>
  <si>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</si>
  <si>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</si>
  <si>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</si>
  <si>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</si>
  <si>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</si>
  <si>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</si>
  <si>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</si>
  <si>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</si>
  <si>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</si>
  <si>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</si>
  <si>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</si>
  <si>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</si>
  <si>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</si>
  <si>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</si>
  <si>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</si>
  <si>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</si>
  <si>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</si>
  <si>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</si>
  <si>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</si>
  <si>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</si>
  <si>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</si>
  <si>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</si>
  <si>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</si>
  <si>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</si>
  <si>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</si>
  <si>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</si>
  <si>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</si>
  <si>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</si>
  <si>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</si>
  <si>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</si>
  <si>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</si>
  <si>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</si>
  <si>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</si>
  <si>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</si>
  <si>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</si>
  <si>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</si>
  <si>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</si>
  <si>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</si>
  <si>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</si>
  <si>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</si>
  <si>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</si>
  <si>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</si>
  <si>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</si>
  <si>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</si>
  <si>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</si>
  <si>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</si>
  <si>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</si>
  <si>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</si>
  <si>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</si>
  <si>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</si>
  <si>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</si>
  <si>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</si>
  <si>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</si>
  <si>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</si>
  <si>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</si>
  <si>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</si>
  <si>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</si>
  <si>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</si>
  <si>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</si>
  <si>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</si>
  <si>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</si>
  <si>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</si>
  <si>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</si>
  <si>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</si>
  <si>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</si>
  <si>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</si>
  <si>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</si>
  <si>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</si>
  <si>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</si>
  <si>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</si>
  <si>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</si>
  <si>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</si>
  <si>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</si>
  <si>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</si>
  <si>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</si>
  <si>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</si>
  <si>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</si>
  <si>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</si>
  <si>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</si>
  <si>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</si>
  <si>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</si>
  <si>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</si>
  <si>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</si>
  <si>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</si>
  <si>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</si>
  <si>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</si>
  <si>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</si>
  <si>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</si>
  <si>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</si>
  <si>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</si>
  <si>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</si>
  <si>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</si>
  <si>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</si>
  <si>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</si>
  <si>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</si>
  <si>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</si>
  <si>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</si>
  <si>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</si>
  <si>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</si>
  <si>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</si>
  <si>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</si>
  <si>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</si>
  <si>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</si>
  <si>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</si>
  <si>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</si>
  <si>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</si>
  <si>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</si>
  <si>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</si>
  <si>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</si>
  <si>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</si>
  <si>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</si>
  <si>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</si>
  <si>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</si>
  <si>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</si>
  <si>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</si>
  <si>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</si>
  <si>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</si>
  <si>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</si>
  <si>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</si>
  <si>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</si>
  <si>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</si>
  <si>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</si>
  <si>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</si>
  <si>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</si>
  <si>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</si>
  <si>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</si>
  <si>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</si>
  <si>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</si>
  <si>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</si>
  <si>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</si>
  <si>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</si>
  <si>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</si>
  <si>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</si>
  <si>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</si>
  <si>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</si>
  <si>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</si>
  <si>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</si>
  <si>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</si>
  <si>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</si>
  <si>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</si>
  <si>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</si>
  <si>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</si>
  <si>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</si>
  <si>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</si>
  <si>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</si>
  <si>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</si>
  <si>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</si>
  <si>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</si>
  <si>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</si>
  <si>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</si>
  <si>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</si>
  <si>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</si>
  <si>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</si>
  <si>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</si>
  <si>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</si>
  <si>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</si>
  <si>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</si>
  <si>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</si>
  <si>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</si>
  <si>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</si>
  <si>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</si>
  <si>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</si>
  <si>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</si>
  <si>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</si>
  <si>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</si>
  <si>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</si>
  <si>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</si>
  <si>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</si>
  <si>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</si>
  <si>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</si>
  <si>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</si>
  <si>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</si>
  <si>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</si>
  <si>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</si>
  <si>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</si>
  <si>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</si>
  <si>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</si>
  <si>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</si>
  <si>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</si>
  <si>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</si>
  <si>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</si>
  <si>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</si>
  <si>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</si>
  <si>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</si>
  <si>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</si>
  <si>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</si>
  <si>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</si>
  <si>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</si>
  <si>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</si>
  <si>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</si>
  <si>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</si>
  <si>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</si>
  <si>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</si>
  <si>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</si>
  <si>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</si>
  <si>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</si>
  <si>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</si>
  <si>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</si>
  <si>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</si>
  <si>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</si>
  <si>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</si>
  <si>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</si>
  <si>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</si>
  <si>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</si>
  <si>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</si>
  <si>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</si>
  <si>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</si>
  <si>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</si>
  <si>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</si>
  <si>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</si>
  <si>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</si>
  <si>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</si>
  <si>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</si>
  <si>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</si>
  <si>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</si>
  <si>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</si>
  <si>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</si>
  <si>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</si>
  <si>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</si>
  <si>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</si>
  <si>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</si>
  <si>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</si>
  <si>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</si>
  <si>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</si>
  <si>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</si>
  <si>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</si>
  <si>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</si>
  <si>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</si>
  <si>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</si>
  <si>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</si>
  <si>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</si>
  <si>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</si>
  <si>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</si>
  <si>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</si>
  <si>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</si>
  <si>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</si>
  <si>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</si>
  <si>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</si>
  <si>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</si>
  <si>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</si>
  <si>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</si>
  <si>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</si>
  <si>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</si>
  <si>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</si>
  <si>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</si>
  <si>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</si>
  <si>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</si>
  <si>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</si>
  <si>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</si>
  <si>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</si>
  <si>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</si>
  <si>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</si>
  <si>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</si>
  <si>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</si>
  <si>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</si>
  <si>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</si>
  <si>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</si>
  <si>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</si>
  <si>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</si>
  <si>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</si>
  <si>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</si>
  <si>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</si>
  <si>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</si>
  <si>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</si>
  <si>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</si>
  <si>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</si>
  <si>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</si>
  <si>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</si>
  <si>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</si>
  <si>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</si>
  <si>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</si>
  <si>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</si>
  <si>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</si>
  <si>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</si>
  <si>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</si>
  <si>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</si>
  <si>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</si>
  <si>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</si>
  <si>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</si>
  <si>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</si>
  <si>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</si>
  <si>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</si>
  <si>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</si>
  <si>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</si>
  <si>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</si>
  <si>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</si>
  <si>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</si>
  <si>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</si>
  <si>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</si>
  <si>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</si>
  <si>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</si>
  <si>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</si>
  <si>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</si>
  <si>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</si>
  <si>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</si>
  <si>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</si>
  <si>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</si>
  <si>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</si>
  <si>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</si>
  <si>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</si>
  <si>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</si>
  <si>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</si>
  <si>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</si>
  <si>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</si>
  <si>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</si>
  <si>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</si>
  <si>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</si>
  <si>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</si>
  <si>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</si>
  <si>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</si>
  <si>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</si>
  <si>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</si>
  <si>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</si>
  <si>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</si>
  <si>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</si>
  <si>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</si>
  <si>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</si>
  <si>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</si>
  <si>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</si>
  <si>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</si>
  <si>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</si>
  <si>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</si>
  <si>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</si>
  <si>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</si>
  <si>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</si>
  <si>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</si>
  <si>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</si>
  <si>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</si>
  <si>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</si>
  <si>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</si>
  <si>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</si>
  <si>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</si>
  <si>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</si>
  <si>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</si>
  <si>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</si>
  <si>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</si>
  <si>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</si>
  <si>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</si>
  <si>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</si>
  <si>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</si>
  <si>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</si>
  <si>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</si>
  <si>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</si>
  <si>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</si>
  <si>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</si>
  <si>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</si>
  <si>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</si>
  <si>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</si>
  <si>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</si>
  <si>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</si>
  <si>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</si>
  <si>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</si>
  <si>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</si>
  <si>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</si>
  <si>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</si>
  <si>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</si>
  <si>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</si>
  <si>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</si>
  <si>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</si>
  <si>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</si>
  <si>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</si>
  <si>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</si>
  <si>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</si>
  <si>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</si>
  <si>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</si>
  <si>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</si>
  <si>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</si>
  <si>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</si>
  <si>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</si>
  <si>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</si>
  <si>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</si>
  <si>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</si>
  <si>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</si>
  <si>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</si>
  <si>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</si>
  <si>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</si>
  <si>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</si>
  <si>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</si>
  <si>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</si>
  <si>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</si>
  <si>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</si>
  <si>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</si>
  <si>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</si>
  <si>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</si>
  <si>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</si>
  <si>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</si>
  <si>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</si>
  <si>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</si>
  <si>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</si>
  <si>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</si>
  <si>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</si>
  <si>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</si>
  <si>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</si>
  <si>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</si>
  <si>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</si>
  <si>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</si>
  <si>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</si>
  <si>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</si>
  <si>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</si>
  <si>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</si>
  <si>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</si>
  <si>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</si>
  <si>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</si>
  <si>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</si>
  <si>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</si>
  <si>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</si>
  <si>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</si>
  <si>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</si>
  <si>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</si>
  <si>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</si>
  <si>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</si>
  <si>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</si>
  <si>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</si>
  <si>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</si>
  <si>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</si>
  <si>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</si>
  <si>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</si>
  <si>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</si>
  <si>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</si>
  <si>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</si>
  <si>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</si>
  <si>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</si>
  <si>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</si>
  <si>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</si>
  <si>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</si>
  <si>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</si>
  <si>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</si>
  <si>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</si>
  <si>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</si>
  <si>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</si>
  <si>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</si>
  <si>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</si>
  <si>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</si>
  <si>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</si>
  <si>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</si>
  <si>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</si>
  <si>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</si>
  <si>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</si>
  <si>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</si>
  <si>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</si>
  <si>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</si>
  <si>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</si>
  <si>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</si>
  <si>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</si>
  <si>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</si>
  <si>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</si>
  <si>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</si>
  <si>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</si>
  <si>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</si>
  <si>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</si>
  <si>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</si>
  <si>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</si>
  <si>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</si>
  <si>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</si>
  <si>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</si>
  <si>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</si>
  <si>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</si>
  <si>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</si>
  <si>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</si>
  <si>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</si>
  <si>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</si>
  <si>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</si>
  <si>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</si>
  <si>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</si>
  <si>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</si>
  <si>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</si>
  <si>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</si>
  <si>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</si>
  <si>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</si>
  <si>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</si>
  <si>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</si>
  <si>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</si>
  <si>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</si>
  <si>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</si>
  <si>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</si>
  <si>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</si>
  <si>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</si>
  <si>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</si>
  <si>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</si>
  <si>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</si>
  <si>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</si>
  <si>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</si>
  <si>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</si>
  <si>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</si>
  <si>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</si>
  <si>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</si>
  <si>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</si>
  <si>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</si>
  <si>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</si>
  <si>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</si>
  <si>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</si>
  <si>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</si>
  <si>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</si>
  <si>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</si>
  <si>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</si>
  <si>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</si>
  <si>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</si>
  <si>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</si>
  <si>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</si>
  <si>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</si>
  <si>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</si>
  <si>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</si>
  <si>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</si>
  <si>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</si>
  <si>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</si>
  <si>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</si>
  <si>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</si>
  <si>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</si>
  <si>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</si>
  <si>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</si>
  <si>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</si>
  <si>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</si>
  <si>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</si>
  <si>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</si>
  <si>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</si>
  <si>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</si>
  <si>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</si>
  <si>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</si>
  <si>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</si>
  <si>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</si>
  <si>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</si>
  <si>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</si>
  <si>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</si>
  <si>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</si>
  <si>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</si>
  <si>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</si>
  <si>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</si>
  <si>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</si>
  <si>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</si>
  <si>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</si>
  <si>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</si>
  <si>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</si>
  <si>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</si>
  <si>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</si>
  <si>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</si>
  <si>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</si>
  <si>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</si>
  <si>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</si>
  <si>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</si>
  <si>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</si>
  <si>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</si>
  <si>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</si>
  <si>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</si>
  <si>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</si>
  <si>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</si>
  <si>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</si>
  <si>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</si>
  <si>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</si>
  <si>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</si>
  <si>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</si>
  <si>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</si>
  <si>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</si>
  <si>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</si>
  <si>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</si>
  <si>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</si>
  <si>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</si>
  <si>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</si>
  <si>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</si>
  <si>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</si>
  <si>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</si>
  <si>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</si>
  <si>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</si>
  <si>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</si>
  <si>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</si>
  <si>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</si>
  <si>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</si>
  <si>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</si>
  <si>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</si>
  <si>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</si>
  <si>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</si>
  <si>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</si>
  <si>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</si>
  <si>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</si>
  <si>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</si>
  <si>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</si>
  <si>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</si>
  <si>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</si>
  <si>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</si>
  <si>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</si>
  <si>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</si>
  <si>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</si>
  <si>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</si>
  <si>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</si>
  <si>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</si>
  <si>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</si>
  <si>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</si>
  <si>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</si>
  <si>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</si>
  <si>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</si>
  <si>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</si>
  <si>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</si>
  <si>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</si>
  <si>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</si>
  <si>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</si>
  <si>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</si>
  <si>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</si>
  <si>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</si>
  <si>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</si>
  <si>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</si>
  <si>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</si>
  <si>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</si>
  <si>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</si>
  <si>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</si>
  <si>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</si>
  <si>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</si>
  <si>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</si>
  <si>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</si>
  <si>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</si>
  <si>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</si>
  <si>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</si>
  <si>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</si>
  <si>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</si>
  <si>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</si>
  <si>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</si>
  <si>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</si>
  <si>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</si>
  <si>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</si>
  <si>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</si>
  <si>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</si>
  <si>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</si>
  <si>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</si>
  <si>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</si>
  <si>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</si>
  <si>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</si>
  <si>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</si>
  <si>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</si>
  <si>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</si>
  <si>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</si>
  <si>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</si>
  <si>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</si>
  <si>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</si>
  <si>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</si>
  <si>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</si>
  <si>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</si>
  <si>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</si>
  <si>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</si>
  <si>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</si>
  <si>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</si>
  <si>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</si>
  <si>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</si>
  <si>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</si>
  <si>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</si>
  <si>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</si>
  <si>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</si>
  <si>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</si>
  <si>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</si>
  <si>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</si>
  <si>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</si>
  <si>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</si>
  <si>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</si>
  <si>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</si>
  <si>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</si>
  <si>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</si>
  <si>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</si>
  <si>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</si>
  <si>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</si>
  <si>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</si>
  <si>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</si>
  <si>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</si>
  <si>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</si>
  <si>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</si>
  <si>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</si>
  <si>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</si>
  <si>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</si>
  <si>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</si>
  <si>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</si>
  <si>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</si>
  <si>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</si>
  <si>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</si>
  <si>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</si>
  <si>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</si>
  <si>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</si>
  <si>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</si>
  <si>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</si>
  <si>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</si>
  <si>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</si>
  <si>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</si>
  <si>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</si>
  <si>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</si>
  <si>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</si>
  <si>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</si>
  <si>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</si>
  <si>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</si>
  <si>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</si>
  <si>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</si>
  <si>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</si>
  <si>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</si>
  <si>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</si>
  <si>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</si>
  <si>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</si>
  <si>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</si>
  <si>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</si>
  <si>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</si>
  <si>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</si>
  <si>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</si>
  <si>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</si>
  <si>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</si>
  <si>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</si>
  <si>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</si>
  <si>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</si>
  <si>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</si>
  <si>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</si>
  <si>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</si>
  <si>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</si>
  <si>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</si>
  <si>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</si>
  <si>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</si>
  <si>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</si>
  <si>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</si>
  <si>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</si>
  <si>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</si>
  <si>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</si>
  <si>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</si>
  <si>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</si>
  <si>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</si>
  <si>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</si>
  <si>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</si>
  <si>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</si>
  <si>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</si>
  <si>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</si>
  <si>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</si>
  <si>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</si>
  <si>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</si>
  <si>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</si>
  <si>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</si>
  <si>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</si>
  <si>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</si>
  <si>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</si>
  <si>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</si>
  <si>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</si>
  <si>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</si>
  <si>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</si>
  <si>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</si>
  <si>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</si>
  <si>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</si>
  <si>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</si>
  <si>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</si>
  <si>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</si>
  <si>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</si>
  <si>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</si>
  <si>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</si>
  <si>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</si>
  <si>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</si>
  <si>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</si>
  <si>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</si>
  <si>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</si>
  <si>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</si>
  <si>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</si>
  <si>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</si>
  <si>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</si>
  <si>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</si>
  <si>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</si>
  <si>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</si>
  <si>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</si>
  <si>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</si>
  <si>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</si>
  <si>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</si>
  <si>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</si>
  <si>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</si>
  <si>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</si>
  <si>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</si>
  <si>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</si>
  <si>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</si>
  <si>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</si>
  <si>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</si>
  <si>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</si>
  <si>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</si>
  <si>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</si>
  <si>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</si>
  <si>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</si>
  <si>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</si>
  <si>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</si>
  <si>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</si>
  <si>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</si>
  <si>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</si>
  <si>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</si>
  <si>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</si>
  <si>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</si>
  <si>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</si>
  <si>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</si>
  <si>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</si>
  <si>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</si>
  <si>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</si>
  <si>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</si>
  <si>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</si>
  <si>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</si>
  <si>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</si>
  <si>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</si>
  <si>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</si>
  <si>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</si>
  <si>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</si>
  <si>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</si>
  <si>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</si>
  <si>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</si>
  <si>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</si>
  <si>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</si>
  <si>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</si>
  <si>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</si>
  <si>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</si>
  <si>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</si>
  <si>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</si>
  <si>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</si>
  <si>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</si>
  <si>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</si>
  <si>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</si>
  <si>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</si>
  <si>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</si>
  <si>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</si>
  <si>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</si>
  <si>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</si>
  <si>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</si>
  <si>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</si>
  <si>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</si>
  <si>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</si>
  <si>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</si>
  <si>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</si>
  <si>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</si>
  <si>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</si>
  <si>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</si>
  <si>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</si>
  <si>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</si>
  <si>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</si>
  <si>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</si>
  <si>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</si>
  <si>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</si>
  <si>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</si>
  <si>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</si>
  <si>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</si>
  <si>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</si>
  <si>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</si>
  <si>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</si>
  <si>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</si>
  <si>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</si>
  <si>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</si>
  <si>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</si>
  <si>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</si>
  <si>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</si>
  <si>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</si>
  <si>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</si>
  <si>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</si>
  <si>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</si>
  <si>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</si>
  <si>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</si>
  <si>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</si>
  <si>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</si>
  <si>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</si>
  <si>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</si>
  <si>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</si>
  <si>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</si>
  <si>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</si>
  <si>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</si>
  <si>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</si>
  <si>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</si>
  <si>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</si>
  <si>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</si>
  <si>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</si>
  <si>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</si>
  <si>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</si>
  <si>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</si>
  <si>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</si>
  <si>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</si>
  <si>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</si>
  <si>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</si>
  <si>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</si>
  <si>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</si>
  <si>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</si>
  <si>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</si>
  <si>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</si>
  <si>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</si>
  <si>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</si>
  <si>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</si>
  <si>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</si>
  <si>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</si>
  <si>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</si>
  <si>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</si>
  <si>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</si>
  <si>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</si>
  <si>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</si>
  <si>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</si>
  <si>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</si>
  <si>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</si>
  <si>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</si>
  <si>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</si>
  <si>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</si>
  <si>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</si>
  <si>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</si>
  <si>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</si>
  <si>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</si>
  <si>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</si>
  <si>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</si>
  <si>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</si>
  <si>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</si>
  <si>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</si>
  <si>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</si>
  <si>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</si>
  <si>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</si>
  <si>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</si>
  <si>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</si>
  <si>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</si>
  <si>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</si>
  <si>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</si>
  <si>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</si>
  <si>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</si>
  <si>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</si>
  <si>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</si>
  <si>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</si>
  <si>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</si>
  <si>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</si>
  <si>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</si>
  <si>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</si>
  <si>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</si>
  <si>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</si>
  <si>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</si>
  <si>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</si>
  <si>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</si>
  <si>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</si>
  <si>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</si>
  <si>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</si>
  <si>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</si>
  <si>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</si>
  <si>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</si>
  <si>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</si>
  <si>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</si>
  <si>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</si>
  <si>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</si>
  <si>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</si>
  <si>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</si>
  <si>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</si>
  <si>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</si>
  <si>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</si>
  <si>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</si>
  <si>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</si>
  <si>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</si>
  <si>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</si>
  <si>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</si>
  <si>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</si>
  <si>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</si>
  <si>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</si>
  <si>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</si>
  <si>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</si>
  <si>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</si>
  <si>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</si>
  <si>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</si>
  <si>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</si>
  <si>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</si>
  <si>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</si>
  <si>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</si>
  <si>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</si>
  <si>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</si>
  <si>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</si>
  <si>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</si>
  <si>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</si>
  <si>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</si>
  <si>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</si>
  <si>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</si>
  <si>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</si>
  <si>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</si>
  <si>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</si>
  <si>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</si>
  <si>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</si>
  <si>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</si>
  <si>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</si>
  <si>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</si>
  <si>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</si>
  <si>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</si>
  <si>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</si>
  <si>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</si>
  <si>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</si>
  <si>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</si>
  <si>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</si>
  <si>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</si>
  <si>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</si>
  <si>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</si>
  <si>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</si>
  <si>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</si>
  <si>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</si>
  <si>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</si>
  <si>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</si>
  <si>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</si>
  <si>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</si>
  <si>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</si>
  <si>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</si>
  <si>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</si>
  <si>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</si>
  <si>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</si>
  <si>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</si>
  <si>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</si>
  <si>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</si>
  <si>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</si>
  <si>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</si>
  <si>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</si>
  <si>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</si>
  <si>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</si>
  <si>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</si>
  <si>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</si>
  <si>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</si>
  <si>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</si>
  <si>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</si>
  <si>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</si>
  <si>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</si>
  <si>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</si>
  <si>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</si>
  <si>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</si>
  <si>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</si>
  <si>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</si>
  <si>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</si>
  <si>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</si>
  <si>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</si>
  <si>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</si>
  <si>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</si>
  <si>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</si>
  <si>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</si>
  <si>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</si>
  <si>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</si>
  <si>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</si>
  <si>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</si>
  <si>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</si>
  <si>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</si>
  <si>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</si>
  <si>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</si>
  <si>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</si>
  <si>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</si>
  <si>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</si>
  <si>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</si>
  <si>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</si>
  <si>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</si>
  <si>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</si>
  <si>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</si>
  <si>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</si>
  <si>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</si>
  <si>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</si>
  <si>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</si>
  <si>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</si>
  <si>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</si>
  <si>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</si>
  <si>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</si>
  <si>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</si>
  <si>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</si>
  <si>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</si>
  <si>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</si>
  <si>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</si>
  <si>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</si>
  <si>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</si>
  <si>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</si>
  <si>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</si>
  <si>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</si>
  <si>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</si>
  <si>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</si>
  <si>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</si>
  <si>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</si>
  <si>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</si>
  <si>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</si>
  <si>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</si>
  <si>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</si>
  <si>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</si>
  <si>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</si>
  <si>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</si>
  <si>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</si>
  <si>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</si>
  <si>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</si>
  <si>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</si>
  <si>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</si>
  <si>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</si>
  <si>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</si>
  <si>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</si>
  <si>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</si>
  <si>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</si>
  <si>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</si>
  <si>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</si>
  <si>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</si>
  <si>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</si>
  <si>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</si>
  <si>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</si>
  <si>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</si>
  <si>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</si>
  <si>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</si>
  <si>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</si>
  <si>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</si>
  <si>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</si>
  <si>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</si>
  <si>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</si>
  <si>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</si>
  <si>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</si>
  <si>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</si>
  <si>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</si>
  <si>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</si>
  <si>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</si>
  <si>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</si>
  <si>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</si>
  <si>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</si>
  <si>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</si>
  <si>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</si>
  <si>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</si>
  <si>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</si>
  <si>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</si>
  <si>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</si>
  <si>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</si>
  <si>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</si>
  <si>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</si>
  <si>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</si>
  <si>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</si>
  <si>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</si>
  <si>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</si>
  <si>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</si>
  <si>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</si>
  <si>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</si>
  <si>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</si>
  <si>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</si>
  <si>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</si>
  <si>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</si>
  <si>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</si>
  <si>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</si>
  <si>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</si>
  <si>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</si>
  <si>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</si>
  <si>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</si>
  <si>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</si>
  <si>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</si>
  <si>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</si>
  <si>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</si>
  <si>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</si>
  <si>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</si>
  <si>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</si>
  <si>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</si>
  <si>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</si>
  <si>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</si>
  <si>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</si>
  <si>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</si>
  <si>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</si>
  <si>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</si>
  <si>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</si>
  <si>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</si>
  <si>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</si>
  <si>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</si>
  <si>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</si>
  <si>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</si>
  <si>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</si>
  <si>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</si>
  <si>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</si>
  <si>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</si>
  <si>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</si>
  <si>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</si>
  <si>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</si>
  <si>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</si>
  <si>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</si>
  <si>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</si>
  <si>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</si>
  <si>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</si>
  <si>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</si>
  <si>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</si>
  <si>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</si>
  <si>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</si>
  <si>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</si>
  <si>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</si>
  <si>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</si>
  <si>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</si>
  <si>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</si>
  <si>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</si>
  <si>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</si>
  <si>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</si>
  <si>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</si>
  <si>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</si>
  <si>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</si>
  <si>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</si>
  <si>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</si>
  <si>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</si>
  <si>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</si>
  <si>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</si>
  <si>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</si>
  <si>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</si>
  <si>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</si>
  <si>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</si>
  <si>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</si>
  <si>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</si>
  <si>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</si>
  <si>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</si>
  <si>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</si>
  <si>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</si>
  <si>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</si>
  <si>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</si>
  <si>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</si>
  <si>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</si>
  <si>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</si>
  <si>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</si>
  <si>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</si>
  <si>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</si>
  <si>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</si>
  <si>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</si>
  <si>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</si>
  <si>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</si>
  <si>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</si>
  <si>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</si>
  <si>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</si>
  <si>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</si>
  <si>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</si>
  <si>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</si>
  <si>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</si>
  <si>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</si>
  <si>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</si>
  <si>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</si>
  <si>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</si>
  <si>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</si>
  <si>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</si>
  <si>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</si>
  <si>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</si>
  <si>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</si>
  <si>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</si>
  <si>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</si>
  <si>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</si>
  <si>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</si>
  <si>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</si>
  <si>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</si>
  <si>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</si>
  <si>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</si>
  <si>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</si>
  <si>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</si>
  <si>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</si>
  <si>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</si>
  <si>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</si>
  <si>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</si>
  <si>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</si>
  <si>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</si>
  <si>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</si>
  <si>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</si>
  <si>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</si>
  <si>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</si>
  <si>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</si>
  <si>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</si>
  <si>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</si>
  <si>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</si>
  <si>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</si>
  <si>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</si>
  <si>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</si>
  <si>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</si>
  <si>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</si>
  <si>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</si>
  <si>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</si>
  <si>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</si>
  <si>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</si>
  <si>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</si>
  <si>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</si>
  <si>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</si>
  <si>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</si>
  <si>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</si>
  <si>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</si>
  <si>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</si>
  <si>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</si>
  <si>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</si>
  <si>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</si>
  <si>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</si>
  <si>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</si>
  <si>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</si>
  <si>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</si>
  <si>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</si>
  <si>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</si>
  <si>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</si>
  <si>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</si>
  <si>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</si>
  <si>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</si>
  <si>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</si>
  <si>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</si>
  <si>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</si>
  <si>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</si>
  <si>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</si>
  <si>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</si>
  <si>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</si>
  <si>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</si>
  <si>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</si>
  <si>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</si>
  <si>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</si>
  <si>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</si>
  <si>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</si>
  <si>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</si>
  <si>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</si>
  <si>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</si>
  <si>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</si>
  <si>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</si>
  <si>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</si>
  <si>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</si>
  <si>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</si>
  <si>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</si>
  <si>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</si>
  <si>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</si>
  <si>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</si>
  <si>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</si>
  <si>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</si>
  <si>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</si>
  <si>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</si>
  <si>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</si>
  <si>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</si>
  <si>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</si>
  <si>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</si>
  <si>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</si>
  <si>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</si>
  <si>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</si>
  <si>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</si>
  <si>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</si>
  <si>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</si>
  <si>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</si>
  <si>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</si>
  <si>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</si>
  <si>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</si>
  <si>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</si>
  <si>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</si>
  <si>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</si>
  <si>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</si>
  <si>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</si>
  <si>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</si>
  <si>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</si>
  <si>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</si>
  <si>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</si>
  <si>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</si>
  <si>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</si>
  <si>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</si>
  <si>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</si>
  <si>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</si>
  <si>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</si>
  <si>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</si>
  <si>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</si>
  <si>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</si>
  <si>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</si>
  <si>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</si>
  <si>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</si>
  <si>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</si>
  <si>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</si>
  <si>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</si>
  <si>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</si>
  <si>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</si>
  <si>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</si>
  <si>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</si>
  <si>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</si>
  <si>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</si>
  <si>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</si>
  <si>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</si>
  <si>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</si>
  <si>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</si>
  <si>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</si>
  <si>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</si>
  <si>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</si>
  <si>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</si>
  <si>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</si>
  <si>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</si>
  <si>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</si>
  <si>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</si>
  <si>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</si>
  <si>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</si>
  <si>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</si>
  <si>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</si>
  <si>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</si>
  <si>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</si>
  <si>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</si>
  <si>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</si>
  <si>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</si>
  <si>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</si>
  <si>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</si>
  <si>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</si>
  <si>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</si>
  <si>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</si>
  <si>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</si>
  <si>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</si>
  <si>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</si>
  <si>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</si>
  <si>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</si>
  <si>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</si>
  <si>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</si>
  <si>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</si>
  <si>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</si>
  <si>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</si>
  <si>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</si>
  <si>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</si>
  <si>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</si>
  <si>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</si>
  <si>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</si>
  <si>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</si>
  <si>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</si>
  <si>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</si>
  <si>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</si>
  <si>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</si>
  <si>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</si>
  <si>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</si>
  <si>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</si>
  <si>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</si>
  <si>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</si>
  <si>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</si>
  <si>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</si>
  <si>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</si>
  <si>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</si>
  <si>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</si>
  <si>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</si>
  <si>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</si>
  <si>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</si>
  <si>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</si>
  <si>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</si>
  <si>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</si>
  <si>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</si>
  <si>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</si>
  <si>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</si>
  <si>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</si>
  <si>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</si>
  <si>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</si>
  <si>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</si>
  <si>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</si>
  <si>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</si>
  <si>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</si>
  <si>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</si>
  <si>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</si>
  <si>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</si>
  <si>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</si>
  <si>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</si>
  <si>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</si>
  <si>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</si>
  <si>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</si>
  <si>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</si>
  <si>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</si>
  <si>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</si>
  <si>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</si>
  <si>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</si>
  <si>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</si>
  <si>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</si>
  <si>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</si>
  <si>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</si>
  <si>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</si>
  <si>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</si>
  <si>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</si>
  <si>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</si>
  <si>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</si>
  <si>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</si>
  <si>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</si>
  <si>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</si>
  <si>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</si>
  <si>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</si>
  <si>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</si>
  <si>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</si>
  <si>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</si>
  <si>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</si>
  <si>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</si>
  <si>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</si>
  <si>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</si>
  <si>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</si>
  <si>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</si>
  <si>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</si>
  <si>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</si>
  <si>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</si>
  <si>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</si>
  <si>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</si>
  <si>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</si>
  <si>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</si>
  <si>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</si>
  <si>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</si>
  <si>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</si>
  <si>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</si>
  <si>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</si>
  <si>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</si>
  <si>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</si>
  <si>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</si>
  <si>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</si>
  <si>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</si>
  <si>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</si>
  <si>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</si>
  <si>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</si>
  <si>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</si>
  <si>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</si>
  <si>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</si>
  <si>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</si>
  <si>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</si>
  <si>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</si>
  <si>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</si>
  <si>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</si>
  <si>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</si>
  <si>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</si>
  <si>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</si>
  <si>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</si>
  <si>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</si>
  <si>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</si>
  <si>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</si>
  <si>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</si>
  <si>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</si>
  <si>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</si>
  <si>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</si>
  <si>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</si>
  <si>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</si>
  <si>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</si>
  <si>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</si>
  <si>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</si>
  <si>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</si>
  <si>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</si>
  <si>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</si>
  <si>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</si>
  <si>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</si>
  <si>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</si>
  <si>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</si>
  <si>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</si>
  <si>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</si>
  <si>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</si>
  <si>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</si>
  <si>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</si>
  <si>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</si>
  <si>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</si>
  <si>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</si>
  <si>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</si>
  <si>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</si>
  <si>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</si>
  <si>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</si>
  <si>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</si>
  <si>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</si>
  <si>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</si>
  <si>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</si>
  <si>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</si>
  <si>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</si>
  <si>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</si>
  <si>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</si>
  <si>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</si>
  <si>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</si>
  <si>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</si>
  <si>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</si>
  <si>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</si>
  <si>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</si>
  <si>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</si>
  <si>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</si>
  <si>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</si>
  <si>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</si>
  <si>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</si>
  <si>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</si>
  <si>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</si>
  <si>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</si>
  <si>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</si>
  <si>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</si>
  <si>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</si>
  <si>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</si>
  <si>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</si>
  <si>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</si>
  <si>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</si>
  <si>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</si>
  <si>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</si>
  <si>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</si>
  <si>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</si>
  <si>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</si>
  <si>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</si>
  <si>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</si>
  <si>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</si>
  <si>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</si>
  <si>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</si>
  <si>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</si>
  <si>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</si>
  <si>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</si>
  <si>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</si>
  <si>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</si>
  <si>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</si>
  <si>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</si>
  <si>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</si>
  <si>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</si>
  <si>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</si>
  <si>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</si>
  <si>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</si>
  <si>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</si>
  <si>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</si>
  <si>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</si>
  <si>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</si>
  <si>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</si>
  <si>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</si>
  <si>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</si>
  <si>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</si>
  <si>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</si>
  <si>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</si>
  <si>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</si>
  <si>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</si>
  <si>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</si>
  <si>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</si>
  <si>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</si>
  <si>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</si>
  <si>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</si>
  <si>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</si>
  <si>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</si>
  <si>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</si>
  <si>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</si>
  <si>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</si>
  <si>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</si>
  <si>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</si>
  <si>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</si>
  <si>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</si>
  <si>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</si>
  <si>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</si>
  <si>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</si>
  <si>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</si>
  <si>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</si>
  <si>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</si>
  <si>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</si>
  <si>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</si>
  <si>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</si>
  <si>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</si>
  <si>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</si>
  <si>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</si>
  <si>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</si>
  <si>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</si>
  <si>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</si>
  <si>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</si>
  <si>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</si>
  <si>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</si>
  <si>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</si>
  <si>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</si>
  <si>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</si>
  <si>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</si>
  <si>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</si>
  <si>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</si>
  <si>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</si>
  <si>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</si>
  <si>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</si>
  <si>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</si>
  <si>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</si>
  <si>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</si>
  <si>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</si>
  <si>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</si>
  <si>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</si>
  <si>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</si>
  <si>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</si>
  <si>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</si>
  <si>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</si>
  <si>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</si>
  <si>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</si>
  <si>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</si>
  <si>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</si>
  <si>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</si>
  <si>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</si>
  <si>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</si>
  <si>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</si>
  <si>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</si>
  <si>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</si>
  <si>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</si>
  <si>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</si>
  <si>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</si>
  <si>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</si>
  <si>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</si>
  <si>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</si>
  <si>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</si>
  <si>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</si>
  <si>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</si>
  <si>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</si>
  <si>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</si>
  <si>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</si>
  <si>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</si>
  <si>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</si>
  <si>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</si>
  <si>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</si>
  <si>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</si>
  <si>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</si>
  <si>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</si>
  <si>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</si>
  <si>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</si>
  <si>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</si>
  <si>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</si>
  <si>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</si>
  <si>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</si>
  <si>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</si>
  <si>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</si>
  <si>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</si>
  <si>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</si>
  <si>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</si>
  <si>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</si>
  <si>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</si>
  <si>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</si>
  <si>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</si>
  <si>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</si>
  <si>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</si>
  <si>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</si>
  <si>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</si>
  <si>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</si>
  <si>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</si>
  <si>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</si>
  <si>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</si>
  <si>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</si>
  <si>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</si>
  <si>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</si>
  <si>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</si>
  <si>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</si>
  <si>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</si>
  <si>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</si>
  <si>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</si>
  <si>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</si>
  <si>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</si>
  <si>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</si>
  <si>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</si>
  <si>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</si>
  <si>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</si>
  <si>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</si>
  <si>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</si>
  <si>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</si>
  <si>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</si>
  <si>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</si>
  <si>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</si>
  <si>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</si>
  <si>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</si>
  <si>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</si>
  <si>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</si>
  <si>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</si>
  <si>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</si>
  <si>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</si>
  <si>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</si>
  <si>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</si>
  <si>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</si>
  <si>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</si>
  <si>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</si>
  <si>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</si>
  <si>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</si>
  <si>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</si>
  <si>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</si>
  <si>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</si>
  <si>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</si>
  <si>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</si>
  <si>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</si>
  <si>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</si>
  <si>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</si>
  <si>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</si>
  <si>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</si>
  <si>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</si>
  <si>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</si>
  <si>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</si>
  <si>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</si>
  <si>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</si>
  <si>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</si>
  <si>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</si>
  <si>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</si>
  <si>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</si>
  <si>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</si>
  <si>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</si>
  <si>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</si>
  <si>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</si>
  <si>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</si>
  <si>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</si>
  <si>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</si>
  <si>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</si>
  <si>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</si>
  <si>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</si>
  <si>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</si>
  <si>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</si>
  <si>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</si>
  <si>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</si>
  <si>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</si>
  <si>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</si>
  <si>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</si>
  <si>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</si>
  <si>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</si>
  <si>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</si>
  <si>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</si>
  <si>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</si>
  <si>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</si>
  <si>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</si>
  <si>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</si>
  <si>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</si>
  <si>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</si>
  <si>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</si>
  <si>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</si>
  <si>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</si>
  <si>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</si>
  <si>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</si>
  <si>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</si>
  <si>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</si>
  <si>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</si>
  <si>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</si>
  <si>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</si>
  <si>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</si>
  <si>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</si>
  <si>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</si>
  <si>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</si>
  <si>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</si>
  <si>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</si>
  <si>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</si>
  <si>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</si>
  <si>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</si>
  <si>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</si>
  <si>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</si>
  <si>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</si>
  <si>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</si>
  <si>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</si>
  <si>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</si>
  <si>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</si>
  <si>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</si>
  <si>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</si>
  <si>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</si>
  <si>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</si>
  <si>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</si>
  <si>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</si>
  <si>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</si>
  <si>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</si>
  <si>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</si>
  <si>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</si>
  <si>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</si>
  <si>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</si>
  <si>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</si>
  <si>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</si>
  <si>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</si>
  <si>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</si>
  <si>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</si>
  <si>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</si>
  <si>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</si>
  <si>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</si>
  <si>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</si>
  <si>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</si>
  <si>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</si>
  <si>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</si>
  <si>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</si>
  <si>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</si>
  <si>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</si>
  <si>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</si>
  <si>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</si>
  <si>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</si>
  <si>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</si>
  <si>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</si>
  <si>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</si>
  <si>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</si>
  <si>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</si>
  <si>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</si>
  <si>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</si>
  <si>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</si>
  <si>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</si>
  <si>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</si>
  <si>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</si>
  <si>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</si>
  <si>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</si>
  <si>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</si>
  <si>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</si>
  <si>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</si>
  <si>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</si>
  <si>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</si>
  <si>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</si>
  <si>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</si>
  <si>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</si>
  <si>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</si>
  <si>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</si>
  <si>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</si>
  <si>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</si>
  <si>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</si>
  <si>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</si>
  <si>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</si>
  <si>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</si>
  <si>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</si>
  <si>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</si>
  <si>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</si>
  <si>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</si>
  <si>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</si>
  <si>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</si>
  <si>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</si>
  <si>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</si>
  <si>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</si>
  <si>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</si>
  <si>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</si>
  <si>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</si>
  <si>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</si>
  <si>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</si>
  <si>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</si>
  <si>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</si>
  <si>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</si>
  <si>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</si>
  <si>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</si>
  <si>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</si>
  <si>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</si>
  <si>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</si>
  <si>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</si>
  <si>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</si>
  <si>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</si>
  <si>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</si>
  <si>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</si>
  <si>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</si>
  <si>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</si>
  <si>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</si>
  <si>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</si>
  <si>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</si>
  <si>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</si>
  <si>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</si>
  <si>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</si>
  <si>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</si>
  <si>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</si>
  <si>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</si>
  <si>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</si>
  <si>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</si>
  <si>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</si>
  <si>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</si>
  <si>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</si>
  <si>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</si>
  <si>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</si>
  <si>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</si>
  <si>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</si>
  <si>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</si>
  <si>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</si>
  <si>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</si>
  <si>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</si>
  <si>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</si>
  <si>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</si>
  <si>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</si>
  <si>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</si>
  <si>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</si>
  <si>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</si>
  <si>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</si>
  <si>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</si>
  <si>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</si>
  <si>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</si>
  <si>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</si>
  <si>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</si>
  <si>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</si>
  <si>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</si>
  <si>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</si>
  <si>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</si>
  <si>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</si>
  <si>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</si>
  <si>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</si>
  <si>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</si>
  <si>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</si>
  <si>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</si>
  <si>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</si>
  <si>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</si>
  <si>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</si>
  <si>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</si>
  <si>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</si>
  <si>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</si>
  <si>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</si>
  <si>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</si>
  <si>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</si>
  <si>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</si>
  <si>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</si>
  <si>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</si>
  <si>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</si>
  <si>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</si>
  <si>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</si>
  <si>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</si>
  <si>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</si>
  <si>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</si>
  <si>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</si>
  <si>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</si>
  <si>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</si>
  <si>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</si>
  <si>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</si>
  <si>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</si>
  <si>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</si>
  <si>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</si>
  <si>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</si>
  <si>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</si>
  <si>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</si>
  <si>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</si>
  <si>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</si>
  <si>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</si>
  <si>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</si>
  <si>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</si>
  <si>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</si>
  <si>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</si>
  <si>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</si>
  <si>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</si>
  <si>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</si>
  <si>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</si>
  <si>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</si>
  <si>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</si>
  <si>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</si>
  <si>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</si>
  <si>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</si>
  <si>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</si>
  <si>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</si>
  <si>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</si>
  <si>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</si>
  <si>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</si>
  <si>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</si>
  <si>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</si>
  <si>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</si>
  <si>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</si>
  <si>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</si>
  <si>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</si>
  <si>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</si>
  <si>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</si>
  <si>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</si>
  <si>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</si>
  <si>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</si>
  <si>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</si>
  <si>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</si>
  <si>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</si>
  <si>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</si>
  <si>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</si>
  <si>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</si>
  <si>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</si>
  <si>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</si>
  <si>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</si>
  <si>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</si>
  <si>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</si>
  <si>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</si>
  <si>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</si>
  <si>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</si>
  <si>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</si>
  <si>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</si>
  <si>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</si>
  <si>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</si>
  <si>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</si>
  <si>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</si>
  <si>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</si>
  <si>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</si>
  <si>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</si>
  <si>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</si>
  <si>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</si>
  <si>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</si>
  <si>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</si>
  <si>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</si>
  <si>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</si>
  <si>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</si>
  <si>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</si>
  <si>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</si>
  <si>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</si>
  <si>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</si>
  <si>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</si>
  <si>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</si>
  <si>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</si>
  <si>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</si>
  <si>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</si>
  <si>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</si>
  <si>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</si>
  <si>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</si>
  <si>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</si>
  <si>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</si>
  <si>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</si>
  <si>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</si>
  <si>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</si>
  <si>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</si>
  <si>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</si>
  <si>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</si>
  <si>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</si>
  <si>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</si>
  <si>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</si>
  <si>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</si>
  <si>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</si>
  <si>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</si>
  <si>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</si>
  <si>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</si>
  <si>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</si>
  <si>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</si>
  <si>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</si>
  <si>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</si>
  <si>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</si>
  <si>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</si>
  <si>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</si>
  <si>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</si>
  <si>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</si>
  <si>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</si>
  <si>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</si>
  <si>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</si>
  <si>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</si>
  <si>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</si>
  <si>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</si>
  <si>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</si>
  <si>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</si>
  <si>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</si>
  <si>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</si>
  <si>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</si>
  <si>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</si>
  <si>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</si>
  <si>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</si>
  <si>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</si>
  <si>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</si>
  <si>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</si>
  <si>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</si>
  <si>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</si>
  <si>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</si>
  <si>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</si>
  <si>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</si>
  <si>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</si>
  <si>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</si>
  <si>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</si>
  <si>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</si>
  <si>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</si>
  <si>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</si>
  <si>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</si>
  <si>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</si>
  <si>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</si>
  <si>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</si>
  <si>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</si>
  <si>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</si>
  <si>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</si>
  <si>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</si>
  <si>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</si>
  <si>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</si>
  <si>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</si>
  <si>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</si>
  <si>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</si>
  <si>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</si>
  <si>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</si>
  <si>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</si>
  <si>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</si>
  <si>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</si>
  <si>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</si>
  <si>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</si>
  <si>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</si>
  <si>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</si>
  <si>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</si>
  <si>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</si>
  <si>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</si>
  <si>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</si>
  <si>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</si>
  <si>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</si>
  <si>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</si>
  <si>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</si>
  <si>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</si>
  <si>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</si>
  <si>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</si>
  <si>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</si>
  <si>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</si>
  <si>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</si>
  <si>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</si>
  <si>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</si>
  <si>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</si>
  <si>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</si>
  <si>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</si>
  <si>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</si>
  <si>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</si>
  <si>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</si>
  <si>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</si>
  <si>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</si>
  <si>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</si>
  <si>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</si>
  <si>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</si>
  <si>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</si>
  <si>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</si>
  <si>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</si>
  <si>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</si>
  <si>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</si>
  <si>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</si>
  <si>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</si>
  <si>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</si>
  <si>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</si>
  <si>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</si>
  <si>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</si>
  <si>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</si>
  <si>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</si>
  <si>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</si>
  <si>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</si>
  <si>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</si>
  <si>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</si>
  <si>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</si>
  <si>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</si>
  <si>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</si>
  <si>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</si>
  <si>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</si>
  <si>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</si>
  <si>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</si>
  <si>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</si>
  <si>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</si>
  <si>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</si>
  <si>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</si>
  <si>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</si>
  <si>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</si>
  <si>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</si>
  <si>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</si>
  <si>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</si>
  <si>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</si>
  <si>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</si>
  <si>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</si>
  <si>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</si>
  <si>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</si>
  <si>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</si>
  <si>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</si>
  <si>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</si>
  <si>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</si>
  <si>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</si>
  <si>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</si>
  <si>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</si>
  <si>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</si>
  <si>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</si>
  <si>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</si>
  <si>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</si>
  <si>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</si>
  <si>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</si>
  <si>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</si>
  <si>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</si>
  <si>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</si>
  <si>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</si>
  <si>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</si>
  <si>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</si>
  <si>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</si>
  <si>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</si>
  <si>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</si>
  <si>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</si>
  <si>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</si>
  <si>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</si>
  <si>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</si>
  <si>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</si>
  <si>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</si>
  <si>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</si>
  <si>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</si>
  <si>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</si>
  <si>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</si>
  <si>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</si>
  <si>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</si>
  <si>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</si>
  <si>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</si>
  <si>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</si>
  <si>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</si>
  <si>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</si>
  <si>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</si>
  <si>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</si>
  <si>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</si>
  <si>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</si>
  <si>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</si>
  <si>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</si>
  <si>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</si>
  <si>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</si>
  <si>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</si>
  <si>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</si>
  <si>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</si>
  <si>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</si>
  <si>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</si>
  <si>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</si>
  <si>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</si>
  <si>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</si>
  <si>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</si>
  <si>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</si>
  <si>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</si>
  <si>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</si>
  <si>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</si>
  <si>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</si>
  <si>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</si>
  <si>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</si>
  <si>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</si>
  <si>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</si>
  <si>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</si>
  <si>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</si>
  <si>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</si>
  <si>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</si>
  <si>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</si>
  <si>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</si>
  <si>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</si>
  <si>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</si>
  <si>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</si>
  <si>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</si>
  <si>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</si>
  <si>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</si>
  <si>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</si>
  <si>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</si>
  <si>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</si>
  <si>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</si>
  <si>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</si>
  <si>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</si>
  <si>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</si>
  <si>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</si>
  <si>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</si>
  <si>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</si>
  <si>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</si>
  <si>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</si>
  <si>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</si>
  <si>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</si>
  <si>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</si>
  <si>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</si>
  <si>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</si>
  <si>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</si>
  <si>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</si>
  <si>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</si>
  <si>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</si>
  <si>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</si>
  <si>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</si>
  <si>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</si>
  <si>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</si>
  <si>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</si>
  <si>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</si>
  <si>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</si>
  <si>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</si>
  <si>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</si>
  <si>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</si>
  <si>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</si>
  <si>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</si>
  <si>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</si>
  <si>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</si>
  <si>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</si>
  <si>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</si>
  <si>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</si>
  <si>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</si>
  <si>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</si>
  <si>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</si>
  <si>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</si>
  <si>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</si>
  <si>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</si>
  <si>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</si>
  <si>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</si>
  <si>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</si>
  <si>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</si>
  <si>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</si>
  <si>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</si>
  <si>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</si>
  <si>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</si>
  <si>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</si>
  <si>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</si>
  <si>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</si>
  <si>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</si>
  <si>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</si>
  <si>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</si>
  <si>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</si>
  <si>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</si>
  <si>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</si>
  <si>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</si>
  <si>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</si>
  <si>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</si>
  <si>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</si>
  <si>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</si>
  <si>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</si>
  <si>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</si>
  <si>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</si>
  <si>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</si>
  <si>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</si>
  <si>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</si>
  <si>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</si>
  <si>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</si>
  <si>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</si>
  <si>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</si>
  <si>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</si>
  <si>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</si>
  <si>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</si>
  <si>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</si>
  <si>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</si>
  <si>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</si>
  <si>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</si>
  <si>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</si>
  <si>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</si>
  <si>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</si>
  <si>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</si>
  <si>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</si>
  <si>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</si>
  <si>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</si>
  <si>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</si>
  <si>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</si>
  <si>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</si>
  <si>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</si>
  <si>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</si>
  <si>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</si>
  <si>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</si>
  <si>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</si>
  <si>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</si>
  <si>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</si>
  <si>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</si>
  <si>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</si>
  <si>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</si>
  <si>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</si>
  <si>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</si>
  <si>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</si>
  <si>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</si>
  <si>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</si>
  <si>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</si>
  <si>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</si>
  <si>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</si>
  <si>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</si>
  <si>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</si>
  <si>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</si>
  <si>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</si>
  <si>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</si>
  <si>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</si>
  <si>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</si>
  <si>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</si>
  <si>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</si>
  <si>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</si>
  <si>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</si>
  <si>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</si>
  <si>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</si>
  <si>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</si>
  <si>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</si>
  <si>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</si>
  <si>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</si>
  <si>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</si>
  <si>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</si>
  <si>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</si>
  <si>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</si>
  <si>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</si>
  <si>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</si>
  <si>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</si>
  <si>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</si>
  <si>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</si>
  <si>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</si>
  <si>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</si>
  <si>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</si>
  <si>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</si>
  <si>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</si>
  <si>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</si>
  <si>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</si>
  <si>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</si>
  <si>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</si>
  <si>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</si>
  <si>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</si>
  <si>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</si>
  <si>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</si>
  <si>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</si>
  <si>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</si>
  <si>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</si>
  <si>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</si>
  <si>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</si>
  <si>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</si>
  <si>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</si>
  <si>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</si>
  <si>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</si>
  <si>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</si>
  <si>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</si>
  <si>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</si>
  <si>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</si>
  <si>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</si>
  <si>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</si>
  <si>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</si>
  <si>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</si>
  <si>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</si>
  <si>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</si>
  <si>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</si>
  <si>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</si>
  <si>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</si>
  <si>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</si>
  <si>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</si>
  <si>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</si>
  <si>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</si>
  <si>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</si>
  <si>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</si>
  <si>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</si>
  <si>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</si>
  <si>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</si>
  <si>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</si>
  <si>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</si>
  <si>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</si>
  <si>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</si>
  <si>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</si>
  <si>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</si>
  <si>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</si>
  <si>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</si>
  <si>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</si>
  <si>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</si>
  <si>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</si>
  <si>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</si>
  <si>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</si>
  <si>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</si>
  <si>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</si>
  <si>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</si>
  <si>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</si>
  <si>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</si>
  <si>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</si>
  <si>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</si>
  <si>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</si>
  <si>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</si>
  <si>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</si>
  <si>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</si>
  <si>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</si>
  <si>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</si>
  <si>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</si>
  <si>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</si>
  <si>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</si>
  <si>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</si>
  <si>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</si>
  <si>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</si>
  <si>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</si>
  <si>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</si>
  <si>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</si>
  <si>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</si>
  <si>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</si>
  <si>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</si>
  <si>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</si>
  <si>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</si>
  <si>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</si>
  <si>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</si>
  <si>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</si>
  <si>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</si>
  <si>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</si>
  <si>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</si>
  <si>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</si>
  <si>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</si>
  <si>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</si>
  <si>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</si>
  <si>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</si>
  <si>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</si>
  <si>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</si>
  <si>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</si>
  <si>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</si>
  <si>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</si>
  <si>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</si>
  <si>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</si>
  <si>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</si>
  <si>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</si>
  <si>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</si>
  <si>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</si>
  <si>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</si>
  <si>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</si>
  <si>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</si>
  <si>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</si>
  <si>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</si>
  <si>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</si>
  <si>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</si>
  <si>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</si>
  <si>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</si>
  <si>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</si>
  <si>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</si>
  <si>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</si>
  <si>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</si>
  <si>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</si>
  <si>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</si>
  <si>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</si>
  <si>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</si>
  <si>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</si>
  <si>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</si>
  <si>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</si>
  <si>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</si>
  <si>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</si>
  <si>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</si>
  <si>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</si>
  <si>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</si>
  <si>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</si>
  <si>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</si>
  <si>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</si>
  <si>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</si>
  <si>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</si>
  <si>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</si>
  <si>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</si>
  <si>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</si>
  <si>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</si>
  <si>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</si>
  <si>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</si>
  <si>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</si>
  <si>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</si>
  <si>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</si>
  <si>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</si>
  <si>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</si>
  <si>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</si>
  <si>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</si>
  <si>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</si>
  <si>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</si>
  <si>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</si>
  <si>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</si>
  <si>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</si>
  <si>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</si>
  <si>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</si>
  <si>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</si>
  <si>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</si>
  <si>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</si>
  <si>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</si>
  <si>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</si>
  <si>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</si>
  <si>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</si>
  <si>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</si>
  <si>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</si>
  <si>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</si>
  <si>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</si>
  <si>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</si>
  <si>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</si>
  <si>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</si>
  <si>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</si>
  <si>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</si>
  <si>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</si>
  <si>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</si>
  <si>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</si>
  <si>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</si>
  <si>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</si>
  <si>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</si>
  <si>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</si>
  <si>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</si>
  <si>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</si>
  <si>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</si>
  <si>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</si>
  <si>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</si>
  <si>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</si>
  <si>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</si>
  <si>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</si>
  <si>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</si>
  <si>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</si>
  <si>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</si>
  <si>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</si>
  <si>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</si>
  <si>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</si>
  <si>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</si>
  <si>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</si>
  <si>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</si>
  <si>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</si>
  <si>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</si>
  <si>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</si>
  <si>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</si>
  <si>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</si>
  <si>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</si>
  <si>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</si>
  <si>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</si>
  <si>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</si>
  <si>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</si>
  <si>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</si>
  <si>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</si>
  <si>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</si>
  <si>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</si>
  <si>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</si>
  <si>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</si>
  <si>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</si>
  <si>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</si>
  <si>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</si>
  <si>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</si>
  <si>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</si>
  <si>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</si>
  <si>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</si>
  <si>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</si>
  <si>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</si>
  <si>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</si>
  <si>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</si>
  <si>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</si>
  <si>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</si>
  <si>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</si>
  <si>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</si>
  <si>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</si>
  <si>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</si>
  <si>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</si>
  <si>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</si>
  <si>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</si>
  <si>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</si>
  <si>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</si>
  <si>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</si>
  <si>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</si>
  <si>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</si>
  <si>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</si>
  <si>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</si>
  <si>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</si>
  <si>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</si>
  <si>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</si>
  <si>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</si>
  <si>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</si>
  <si>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</si>
  <si>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</si>
  <si>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</si>
  <si>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</si>
  <si>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</si>
  <si>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</si>
  <si>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</si>
  <si>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</si>
  <si>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</si>
  <si>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</si>
  <si>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</si>
  <si>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</si>
  <si>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</si>
  <si>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</si>
  <si>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</si>
  <si>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</si>
  <si>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</si>
  <si>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</si>
  <si>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</si>
  <si>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</si>
  <si>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</si>
  <si>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</si>
  <si>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</si>
  <si>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</si>
  <si>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</si>
  <si>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</si>
  <si>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</si>
  <si>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</si>
  <si>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</si>
  <si>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</si>
  <si>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</si>
  <si>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</si>
  <si>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</si>
  <si>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</si>
  <si>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</si>
  <si>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</si>
  <si>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</si>
  <si>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</si>
  <si>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</si>
  <si>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</si>
  <si>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</si>
  <si>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</si>
  <si>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</si>
  <si>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</si>
  <si>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</si>
  <si>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</si>
  <si>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</si>
  <si>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</si>
  <si>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</si>
  <si>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</si>
  <si>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</si>
  <si>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</si>
  <si>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</si>
  <si>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</si>
  <si>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</si>
  <si>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</si>
  <si>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</si>
  <si>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</si>
  <si>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</si>
  <si>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</si>
  <si>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</si>
  <si>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</si>
  <si>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</si>
  <si>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</si>
  <si>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</si>
  <si>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</si>
  <si>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</si>
  <si>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</si>
  <si>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</si>
  <si>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</si>
  <si>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</si>
  <si>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</si>
  <si>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</si>
  <si>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</si>
  <si>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</si>
  <si>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</si>
  <si>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</si>
  <si>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</si>
  <si>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</si>
  <si>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</si>
  <si>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</si>
  <si>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</si>
  <si>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</si>
  <si>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</si>
  <si>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</si>
  <si>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</si>
  <si>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</si>
  <si>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</si>
  <si>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</si>
  <si>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</si>
  <si>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</si>
  <si>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</si>
  <si>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</si>
  <si>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</si>
  <si>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</si>
  <si>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</si>
  <si>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</si>
  <si>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</si>
  <si>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</si>
  <si>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</si>
  <si>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</si>
  <si>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</si>
  <si>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</si>
  <si>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</si>
  <si>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</si>
  <si>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</si>
  <si>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</si>
  <si>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</si>
  <si>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</si>
  <si>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</si>
  <si>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</si>
  <si>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</si>
  <si>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</si>
  <si>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</si>
  <si>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</si>
  <si>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</si>
  <si>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</si>
  <si>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</si>
  <si>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</si>
  <si>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</si>
  <si>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</si>
  <si>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</si>
  <si>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</si>
  <si>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</si>
  <si>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</si>
  <si>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</si>
  <si>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</si>
  <si>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</si>
  <si>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</si>
  <si>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</si>
  <si>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</si>
  <si>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</si>
  <si>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</si>
  <si>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</si>
  <si>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</si>
  <si>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</si>
  <si>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</si>
  <si>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</si>
  <si>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</si>
  <si>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</si>
  <si>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</si>
  <si>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</si>
  <si>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</si>
  <si>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</si>
  <si>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</si>
  <si>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</si>
  <si>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</si>
  <si>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</si>
  <si>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</si>
  <si>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</si>
  <si>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</si>
  <si>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</si>
  <si>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</si>
  <si>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</si>
  <si>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</si>
  <si>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</si>
  <si>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</si>
  <si>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</si>
  <si>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</si>
  <si>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</si>
  <si>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</si>
  <si>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</si>
  <si>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</si>
  <si>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</si>
  <si>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</si>
  <si>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</si>
  <si>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</si>
  <si>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</si>
  <si>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</si>
  <si>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</si>
  <si>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</si>
  <si>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</si>
  <si>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</si>
  <si>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</si>
  <si>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</si>
  <si>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</si>
  <si>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</si>
  <si>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</si>
  <si>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</si>
  <si>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</si>
  <si>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</si>
  <si>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</si>
  <si>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</si>
  <si>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</si>
  <si>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</si>
  <si>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</si>
  <si>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</si>
  <si>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</si>
  <si>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</si>
  <si>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</si>
  <si>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</si>
  <si>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</si>
  <si>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</si>
  <si>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</si>
  <si>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</si>
  <si>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</si>
  <si>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</si>
  <si>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</si>
  <si>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</si>
  <si>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</si>
  <si>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</si>
  <si>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</si>
  <si>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</si>
  <si>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</si>
  <si>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</si>
  <si>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</si>
  <si>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</si>
  <si>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</si>
  <si>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</si>
  <si>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</si>
  <si>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</si>
  <si>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</si>
  <si>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</si>
  <si>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</si>
  <si>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</si>
  <si>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</si>
  <si>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</si>
  <si>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</si>
  <si>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</si>
  <si>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</si>
  <si>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</si>
  <si>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</si>
  <si>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</si>
  <si>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</si>
  <si>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</si>
  <si>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</si>
  <si>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</si>
  <si>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</si>
  <si>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</si>
  <si>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</si>
  <si>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</si>
  <si>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</si>
  <si>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</si>
  <si>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</si>
  <si>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</si>
  <si>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</si>
  <si>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</si>
  <si>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</si>
  <si>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</si>
  <si>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</si>
  <si>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</si>
  <si>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</si>
  <si>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</si>
  <si>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</si>
  <si>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</si>
  <si>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</si>
  <si>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</si>
  <si>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</si>
  <si>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</si>
  <si>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</si>
  <si>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</si>
  <si>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</si>
  <si>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</si>
  <si>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</si>
  <si>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</si>
  <si>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</si>
  <si>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</si>
  <si>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</si>
  <si>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</si>
  <si>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</si>
  <si>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</si>
  <si>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</si>
  <si>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</si>
  <si>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</si>
  <si>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</si>
  <si>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</si>
  <si>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</si>
  <si>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</si>
  <si>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</si>
  <si>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</si>
  <si>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</si>
  <si>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</si>
  <si>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</si>
  <si>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</si>
  <si>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</si>
  <si>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</si>
  <si>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</si>
  <si>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</si>
  <si>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</si>
  <si>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</si>
  <si>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</si>
  <si>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</si>
  <si>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</si>
  <si>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</si>
  <si>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</si>
  <si>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</si>
  <si>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</si>
  <si>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</si>
  <si>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</si>
  <si>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</si>
  <si>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</si>
  <si>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</si>
  <si>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</si>
  <si>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</si>
  <si>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</si>
  <si>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</si>
  <si>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</si>
  <si>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</si>
  <si>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</si>
  <si>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</si>
  <si>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</si>
  <si>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</si>
  <si>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</si>
  <si>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</si>
  <si>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</si>
  <si>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</si>
  <si>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</si>
  <si>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</si>
  <si>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</si>
  <si>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</si>
  <si>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</si>
  <si>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</si>
  <si>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</si>
  <si>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</si>
  <si>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</si>
  <si>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</si>
  <si>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</si>
  <si>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</si>
  <si>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</si>
  <si>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</si>
  <si>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</si>
  <si>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</si>
  <si>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</si>
  <si>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</si>
  <si>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</si>
  <si>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</si>
  <si>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</si>
  <si>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</si>
  <si>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</si>
  <si>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</si>
  <si>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</si>
  <si>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</si>
  <si>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</si>
  <si>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</si>
  <si>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</si>
  <si>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</si>
  <si>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</si>
  <si>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</si>
  <si>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</si>
  <si>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</si>
  <si>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</si>
  <si>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</si>
  <si>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</si>
  <si>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</si>
  <si>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</si>
  <si>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</si>
  <si>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</si>
  <si>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</si>
  <si>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</si>
  <si>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</si>
  <si>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</si>
  <si>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</si>
  <si>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</si>
  <si>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</si>
  <si>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</si>
  <si>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</si>
  <si>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</si>
  <si>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</si>
  <si>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</si>
  <si>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</si>
  <si>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</si>
  <si>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</si>
  <si>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</si>
  <si>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</si>
  <si>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</si>
  <si>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</si>
  <si>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</si>
  <si>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</si>
  <si>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</si>
  <si>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</si>
  <si>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</si>
  <si>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</si>
  <si>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</si>
  <si>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</si>
  <si>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</si>
  <si>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</si>
  <si>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</si>
  <si>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</si>
  <si>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</si>
  <si>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</si>
  <si>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</si>
  <si>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</si>
  <si>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</si>
  <si>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</si>
  <si>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</si>
  <si>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</si>
  <si>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</si>
  <si>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</si>
  <si>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</si>
  <si>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</si>
  <si>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</si>
  <si>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</si>
  <si>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</si>
  <si>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</si>
  <si>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</si>
  <si>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</si>
  <si>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</si>
  <si>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</si>
  <si>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</si>
  <si>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</si>
  <si>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</si>
  <si>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</si>
  <si>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</si>
  <si>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</si>
  <si>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</si>
  <si>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</si>
  <si>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</si>
  <si>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</si>
  <si>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</si>
  <si>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</si>
  <si>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</si>
  <si>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</si>
  <si>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</si>
  <si>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</si>
  <si>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</si>
  <si>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</si>
  <si>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</si>
  <si>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</si>
  <si>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</si>
  <si>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</si>
  <si>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</si>
  <si>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</si>
  <si>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</si>
  <si>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</si>
  <si>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</si>
  <si>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</si>
  <si>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</si>
  <si>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</si>
  <si>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</si>
  <si>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</si>
  <si>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</si>
  <si>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</si>
  <si>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</si>
  <si>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</si>
  <si>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</si>
  <si>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</si>
  <si>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</si>
  <si>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</si>
  <si>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</si>
  <si>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</si>
  <si>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</si>
  <si>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</si>
  <si>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</si>
  <si>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</si>
  <si>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</si>
  <si>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</si>
  <si>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</si>
  <si>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</si>
  <si>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</si>
  <si>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</si>
  <si>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</si>
  <si>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</si>
  <si>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</si>
  <si>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</si>
  <si>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</si>
  <si>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</si>
  <si>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</si>
  <si>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</si>
  <si>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</si>
  <si>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</si>
  <si>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</si>
  <si>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</si>
  <si>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</si>
  <si>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</si>
  <si>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</si>
  <si>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</si>
  <si>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</si>
  <si>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</si>
  <si>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</si>
  <si>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</si>
  <si>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</si>
  <si>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</si>
  <si>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</si>
  <si>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</si>
  <si>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</si>
  <si>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</si>
  <si>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</si>
  <si>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</si>
  <si>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</si>
  <si>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</si>
  <si>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</si>
  <si>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</si>
  <si>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</si>
  <si>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</si>
  <si>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</si>
  <si>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</si>
  <si>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</si>
  <si>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</si>
  <si>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</si>
  <si>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</si>
  <si>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</si>
  <si>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</si>
  <si>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</si>
  <si>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</si>
  <si>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</si>
  <si>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</si>
  <si>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</si>
  <si>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</si>
  <si>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</si>
  <si>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</si>
  <si>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</si>
  <si>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</si>
  <si>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</si>
  <si>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</si>
  <si>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</si>
  <si>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</si>
  <si>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</si>
  <si>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</si>
  <si>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</si>
  <si>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</si>
  <si>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</si>
  <si>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</si>
  <si>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</si>
  <si>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</si>
  <si>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</si>
  <si>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</si>
  <si>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</si>
  <si>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</si>
  <si>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</si>
  <si>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</si>
  <si>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</si>
  <si>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</si>
  <si>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</si>
  <si>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</si>
  <si>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</si>
  <si>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</si>
  <si>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</si>
  <si>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</si>
  <si>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</si>
  <si>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</si>
  <si>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</si>
  <si>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</si>
  <si>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</si>
  <si>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</si>
  <si>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</si>
  <si>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</si>
  <si>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</si>
  <si>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</si>
  <si>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</si>
  <si>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</si>
  <si>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</si>
  <si>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</si>
  <si>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</si>
  <si>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</si>
  <si>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</si>
  <si>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</si>
  <si>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</si>
  <si>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</si>
  <si>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</si>
  <si>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</si>
  <si>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</si>
  <si>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</si>
  <si>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</si>
  <si>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</si>
  <si>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</si>
  <si>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</si>
  <si>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</si>
  <si>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</si>
  <si>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</si>
  <si>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</si>
  <si>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</si>
  <si>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</si>
  <si>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</si>
  <si>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</si>
  <si>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</si>
  <si>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</si>
  <si>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</si>
  <si>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</si>
  <si>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</si>
  <si>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</si>
  <si>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</si>
  <si>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</si>
  <si>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</si>
  <si>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</si>
  <si>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</si>
  <si>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</si>
  <si>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</si>
  <si>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</si>
  <si>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</si>
  <si>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</si>
  <si>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</si>
  <si>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</si>
  <si>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</si>
  <si>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</si>
  <si>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</si>
  <si>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</si>
  <si>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</si>
  <si>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</si>
  <si>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</si>
  <si>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</si>
  <si>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</si>
  <si>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</si>
  <si>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</si>
  <si>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</si>
  <si>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</si>
  <si>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</si>
  <si>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</si>
  <si>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</si>
  <si>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</si>
  <si>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</si>
  <si>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</si>
  <si>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</si>
  <si>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</si>
  <si>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</si>
  <si>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</si>
  <si>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</si>
  <si>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</si>
  <si>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</si>
  <si>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</si>
  <si>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</si>
  <si>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</si>
  <si>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</si>
  <si>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</si>
  <si>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</si>
  <si>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</si>
  <si>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</si>
  <si>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</si>
  <si>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</si>
  <si>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</si>
  <si>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</si>
  <si>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</si>
  <si>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</si>
  <si>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</si>
  <si>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</si>
  <si>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</si>
  <si>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</si>
  <si>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</si>
  <si>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</si>
  <si>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</si>
  <si>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</si>
  <si>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</si>
  <si>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</si>
  <si>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</si>
  <si>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</si>
  <si>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</si>
  <si>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</si>
  <si>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</si>
  <si>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</si>
  <si>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</si>
  <si>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</si>
  <si>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</si>
  <si>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</si>
  <si>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</si>
  <si>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</si>
  <si>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</si>
  <si>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</si>
  <si>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</si>
  <si>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</si>
  <si>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</si>
  <si>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</si>
  <si>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</si>
  <si>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</si>
  <si>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</si>
  <si>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</si>
  <si>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</si>
  <si>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</si>
  <si>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</si>
  <si>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</si>
  <si>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</si>
  <si>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</si>
  <si>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</si>
  <si>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</si>
  <si>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</si>
  <si>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</si>
  <si>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</si>
  <si>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</si>
  <si>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</si>
  <si>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</si>
  <si>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</si>
  <si>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</si>
  <si>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</si>
  <si>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</si>
  <si>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</si>
  <si>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</si>
  <si>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</si>
  <si>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</si>
  <si>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</si>
  <si>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</si>
  <si>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</si>
  <si>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</si>
  <si>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</si>
  <si>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</si>
  <si>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</si>
  <si>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</si>
  <si>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</si>
  <si>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</si>
  <si>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</si>
  <si>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</si>
  <si>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</si>
  <si>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</si>
  <si>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</si>
  <si>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</si>
  <si>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</si>
  <si>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</si>
  <si>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</si>
  <si>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</si>
  <si>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</si>
  <si>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</si>
  <si>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</si>
  <si>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</si>
  <si>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</si>
  <si>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</si>
  <si>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</si>
  <si>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</si>
  <si>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</si>
  <si>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</si>
  <si>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</si>
  <si>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</si>
  <si>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</si>
  <si>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</si>
  <si>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</si>
  <si>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</si>
  <si>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</si>
  <si>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</si>
  <si>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</si>
  <si>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</si>
  <si>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</si>
  <si>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</si>
  <si>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</si>
  <si>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</si>
  <si>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</si>
  <si>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</si>
  <si>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</si>
  <si>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</si>
  <si>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</si>
  <si>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</si>
  <si>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</si>
  <si>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</si>
  <si>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</si>
  <si>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</si>
  <si>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</si>
  <si>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</si>
  <si>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</si>
  <si>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</si>
  <si>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</si>
  <si>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</si>
  <si>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</si>
  <si>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</si>
  <si>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</si>
  <si>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</si>
  <si>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</si>
  <si>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</si>
  <si>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</si>
  <si>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</si>
  <si>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</si>
  <si>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</si>
  <si>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</si>
  <si>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</si>
  <si>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</si>
  <si>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</si>
  <si>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</si>
  <si>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</si>
  <si>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</si>
  <si>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</si>
  <si>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</si>
  <si>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</si>
  <si>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</si>
  <si>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</si>
  <si>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</si>
  <si>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</si>
  <si>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</si>
  <si>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</si>
  <si>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</si>
  <si>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</si>
  <si>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</si>
  <si>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</si>
  <si>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</si>
  <si>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</si>
  <si>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</si>
  <si>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</si>
  <si>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</si>
  <si>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</si>
  <si>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</si>
  <si>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</si>
  <si>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</si>
  <si>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</si>
  <si>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</si>
  <si>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</si>
  <si>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</si>
  <si>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</si>
  <si>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</si>
  <si>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</si>
  <si>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</si>
  <si>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</si>
  <si>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</si>
  <si>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</si>
  <si>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</si>
  <si>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</si>
  <si>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</si>
  <si>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</si>
  <si>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</si>
  <si>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</si>
  <si>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</si>
  <si>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</si>
  <si>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</si>
  <si>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</si>
  <si>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</si>
  <si>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</si>
  <si>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</si>
  <si>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</si>
  <si>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</si>
  <si>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</si>
  <si>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</si>
  <si>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</si>
  <si>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</si>
  <si>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</si>
  <si>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</si>
  <si>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</si>
  <si>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</si>
  <si>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</si>
  <si>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</si>
  <si>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</si>
  <si>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</si>
  <si>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</si>
  <si>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</si>
  <si>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</si>
  <si>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</si>
  <si>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</si>
  <si>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</si>
  <si>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</si>
  <si>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</si>
  <si>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</si>
  <si>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</si>
  <si>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</si>
  <si>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</si>
  <si>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</si>
  <si>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</si>
  <si>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</si>
  <si>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</si>
  <si>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</si>
  <si>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</si>
  <si>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</si>
  <si>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</si>
  <si>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</si>
  <si>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</si>
  <si>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</si>
  <si>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</si>
  <si>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</si>
  <si>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</si>
  <si>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</si>
  <si>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</si>
  <si>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</si>
  <si>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</si>
  <si>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</si>
  <si>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</si>
  <si>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</si>
  <si>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</si>
  <si>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</si>
  <si>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</si>
  <si>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</si>
  <si>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</si>
  <si>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</si>
  <si>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</si>
  <si>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</si>
  <si>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</si>
  <si>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</si>
  <si>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</si>
  <si>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</si>
  <si>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</si>
  <si>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</si>
  <si>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</si>
  <si>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</si>
  <si>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</si>
  <si>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</si>
  <si>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</si>
  <si>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</si>
  <si>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</si>
  <si>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</si>
  <si>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</si>
  <si>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</si>
  <si>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</si>
  <si>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</si>
  <si>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</si>
  <si>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</si>
  <si>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</si>
  <si>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</si>
  <si>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</si>
  <si>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</si>
  <si>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</si>
  <si>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</si>
  <si>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</si>
  <si>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</si>
  <si>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</si>
  <si>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</si>
  <si>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</si>
  <si>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</si>
  <si>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</si>
  <si>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</si>
  <si>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</si>
  <si>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</si>
  <si>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</si>
  <si>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</si>
  <si>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</si>
  <si>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</si>
  <si>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</si>
  <si>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</si>
  <si>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</si>
  <si>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</si>
  <si>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</si>
  <si>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</si>
  <si>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</si>
  <si>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</si>
  <si>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</si>
  <si>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</si>
  <si>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</si>
  <si>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</si>
  <si>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</si>
  <si>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</si>
  <si>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</si>
  <si>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</si>
  <si>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</si>
  <si>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</si>
  <si>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</si>
  <si>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</si>
  <si>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</si>
  <si>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</si>
  <si>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</si>
  <si>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</si>
  <si>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</si>
  <si>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</si>
  <si>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</si>
  <si>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</si>
  <si>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</si>
  <si>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</si>
  <si>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</si>
  <si>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</si>
  <si>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</si>
  <si>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</si>
  <si>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</si>
  <si>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</si>
  <si>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</si>
  <si>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</si>
  <si>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</si>
  <si>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</si>
  <si>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</si>
  <si>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</si>
  <si>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</si>
  <si>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</si>
  <si>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</si>
  <si>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</si>
  <si>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</si>
  <si>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</si>
  <si>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</si>
  <si>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</si>
  <si>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</si>
  <si>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</si>
  <si>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</si>
  <si>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</si>
  <si>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</si>
  <si>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</si>
  <si>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</si>
  <si>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</si>
  <si>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</si>
  <si>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</si>
  <si>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</si>
  <si>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</si>
  <si>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</si>
  <si>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</si>
  <si>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</si>
  <si>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</si>
  <si>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</si>
  <si>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</si>
  <si>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</si>
  <si>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</si>
  <si>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</si>
  <si>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</si>
  <si>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</si>
  <si>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</si>
  <si>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</si>
  <si>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</si>
  <si>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</si>
  <si>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</si>
  <si>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</si>
  <si>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</si>
  <si>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</si>
  <si>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</si>
  <si>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</si>
  <si>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</si>
  <si>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</si>
  <si>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</si>
  <si>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</si>
  <si>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</si>
  <si>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</si>
  <si>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</si>
  <si>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</si>
  <si>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</si>
  <si>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</si>
  <si>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</si>
  <si>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</si>
  <si>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</si>
  <si>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</si>
  <si>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</si>
  <si>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</si>
  <si>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</si>
  <si>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</si>
  <si>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</si>
  <si>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</si>
  <si>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</si>
  <si>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</si>
  <si>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</si>
  <si>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</si>
  <si>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</si>
  <si>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</si>
  <si>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</si>
  <si>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</si>
  <si>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</si>
  <si>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</si>
  <si>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</si>
  <si>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</si>
  <si>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</si>
  <si>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</si>
  <si>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</si>
  <si>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</si>
  <si>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</si>
  <si>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</si>
  <si>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</si>
  <si>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</si>
  <si>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</si>
  <si>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</si>
  <si>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</si>
  <si>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</si>
  <si>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</si>
  <si>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</si>
  <si>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</si>
  <si>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</si>
  <si>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</si>
  <si>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</si>
  <si>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</si>
  <si>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</si>
  <si>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</si>
  <si>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</si>
  <si>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</si>
  <si>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</si>
  <si>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</si>
  <si>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</si>
  <si>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</si>
  <si>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</si>
  <si>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</si>
  <si>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</si>
  <si>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</si>
  <si>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</si>
  <si>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</si>
  <si>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</si>
  <si>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</si>
  <si>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</si>
  <si>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</si>
  <si>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</si>
  <si>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</si>
  <si>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</si>
  <si>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</si>
  <si>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</si>
  <si>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</si>
  <si>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</si>
  <si>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</si>
  <si>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</si>
  <si>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</si>
  <si>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</si>
  <si>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</si>
  <si>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</si>
  <si>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</si>
  <si>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</si>
  <si>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</si>
  <si>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</si>
  <si>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</si>
  <si>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</si>
  <si>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</si>
  <si>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</si>
  <si>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</si>
  <si>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</si>
  <si>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</si>
  <si>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</si>
  <si>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</si>
  <si>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</si>
  <si>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</si>
  <si>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</si>
  <si>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</si>
  <si>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</si>
  <si>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</si>
  <si>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</si>
  <si>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</si>
  <si>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</si>
  <si>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</si>
  <si>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</si>
  <si>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</si>
  <si>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</si>
  <si>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</si>
  <si>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</si>
  <si>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</si>
  <si>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</si>
  <si>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</si>
  <si>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</si>
  <si>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</si>
  <si>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</si>
  <si>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</si>
  <si>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</si>
  <si>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</si>
  <si>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</si>
  <si>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</si>
  <si>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</si>
  <si>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</si>
  <si>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</si>
  <si>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</si>
  <si>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</si>
  <si>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</si>
  <si>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</si>
  <si>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</si>
  <si>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</si>
  <si>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</si>
  <si>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</si>
  <si>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</si>
  <si>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</si>
  <si>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</si>
  <si>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</si>
  <si>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</si>
  <si>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</si>
  <si>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</si>
  <si>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</si>
  <si>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</si>
  <si>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</si>
  <si>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</si>
  <si>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</si>
  <si>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</si>
  <si>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</si>
  <si>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</si>
  <si>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</si>
  <si>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</si>
  <si>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</si>
  <si>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</si>
  <si>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</si>
  <si>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</si>
  <si>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</si>
  <si>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</si>
  <si>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</si>
  <si>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</si>
  <si>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</si>
  <si>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</si>
  <si>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</si>
  <si>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</si>
  <si>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</si>
  <si>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</si>
  <si>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</si>
  <si>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</si>
  <si>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</si>
  <si>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</si>
  <si>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</si>
  <si>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</si>
  <si>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</si>
  <si>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</si>
  <si>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</si>
  <si>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</si>
  <si>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</si>
  <si>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</si>
  <si>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</si>
  <si>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</si>
  <si>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</si>
  <si>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</si>
  <si>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</si>
  <si>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</si>
  <si>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</si>
  <si>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</si>
  <si>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</si>
  <si>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</si>
  <si>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</si>
  <si>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</si>
  <si>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</si>
  <si>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</si>
  <si>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</si>
  <si>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</si>
  <si>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</si>
  <si>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</si>
  <si>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</si>
  <si>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</si>
  <si>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</si>
  <si>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</si>
  <si>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</si>
  <si>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</si>
  <si>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</si>
  <si>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</si>
  <si>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</si>
  <si>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</si>
  <si>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</si>
  <si>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</si>
  <si>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</si>
  <si>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</si>
  <si>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</si>
  <si>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</si>
  <si>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</si>
  <si>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</si>
  <si>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</si>
  <si>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</si>
  <si>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</si>
  <si>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</si>
  <si>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</si>
  <si>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</si>
  <si>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</si>
  <si>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</si>
  <si>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</si>
  <si>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</si>
  <si>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</si>
  <si>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</si>
  <si>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</si>
  <si>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</si>
  <si>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</si>
  <si>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</si>
  <si>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</si>
  <si>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</si>
  <si>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</si>
  <si>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</si>
  <si>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</si>
  <si>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</si>
  <si>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</si>
  <si>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</si>
  <si>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</si>
  <si>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</si>
  <si>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</si>
  <si>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</si>
  <si>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</si>
  <si>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</si>
  <si>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</si>
  <si>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</si>
  <si>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</si>
  <si>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</si>
  <si>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</si>
  <si>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</si>
  <si>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</si>
  <si>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</si>
  <si>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</si>
  <si>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</si>
  <si>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</si>
  <si>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</si>
  <si>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</si>
  <si>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</si>
  <si>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</si>
  <si>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</si>
  <si>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</si>
  <si>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</si>
  <si>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</si>
  <si>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</si>
  <si>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</si>
  <si>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</si>
  <si>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</si>
  <si>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</si>
  <si>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</si>
  <si>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</si>
  <si>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</si>
  <si>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</si>
  <si>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</si>
  <si>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</si>
  <si>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</si>
  <si>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</si>
  <si>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</si>
  <si>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</si>
  <si>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</si>
  <si>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</si>
  <si>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</si>
  <si>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</si>
  <si>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</si>
  <si>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</si>
  <si>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</si>
  <si>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</si>
  <si>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</si>
  <si>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</si>
  <si>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</si>
  <si>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</si>
  <si>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</si>
  <si>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</si>
  <si>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</si>
  <si>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</si>
  <si>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</si>
  <si>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</si>
  <si>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</si>
  <si>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</si>
  <si>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</si>
  <si>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</si>
  <si>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</si>
  <si>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</si>
  <si>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</si>
  <si>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</si>
  <si>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</si>
  <si>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</si>
  <si>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</si>
  <si>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</si>
  <si>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</si>
  <si>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</si>
  <si>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</si>
  <si>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</si>
  <si>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</si>
  <si>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</si>
  <si>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</si>
  <si>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</si>
  <si>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</si>
  <si>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</si>
  <si>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</si>
  <si>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</si>
  <si>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</si>
  <si>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</si>
  <si>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</si>
  <si>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</si>
  <si>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</si>
  <si>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</si>
  <si>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</si>
  <si>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</si>
  <si>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</si>
  <si>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</si>
  <si>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</si>
  <si>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</si>
  <si>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</si>
  <si>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</si>
  <si>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</si>
  <si>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</si>
  <si>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</si>
  <si>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</si>
  <si>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</si>
  <si>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</si>
  <si>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</si>
  <si>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</si>
  <si>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</si>
  <si>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</si>
  <si>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</si>
  <si>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</si>
  <si>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</si>
  <si>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</si>
  <si>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</si>
  <si>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</si>
  <si>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</si>
  <si>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</si>
  <si>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</si>
  <si>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</si>
  <si>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</si>
  <si>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</si>
  <si>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</si>
  <si>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</si>
  <si>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</si>
  <si>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</si>
  <si>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</si>
  <si>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</si>
  <si>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</si>
  <si>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</si>
  <si>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</si>
  <si>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</si>
  <si>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</si>
  <si>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</si>
  <si>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</si>
  <si>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</si>
  <si>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</si>
  <si>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</si>
  <si>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</si>
  <si>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</si>
  <si>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</si>
  <si>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</si>
  <si>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</si>
  <si>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</si>
  <si>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</si>
  <si>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</si>
  <si>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</si>
  <si>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</si>
  <si>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</si>
  <si>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</si>
  <si>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</si>
  <si>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</si>
  <si>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</si>
  <si>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</si>
  <si>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</si>
  <si>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</si>
  <si>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</si>
  <si>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</si>
  <si>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</si>
  <si>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</si>
  <si>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</si>
  <si>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</si>
  <si>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</si>
  <si>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</si>
  <si>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</si>
  <si>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</si>
  <si>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</si>
  <si>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</si>
  <si>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</si>
  <si>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</si>
  <si>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</si>
  <si>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</si>
  <si>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</si>
  <si>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</si>
  <si>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</si>
  <si>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</si>
  <si>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</si>
  <si>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</si>
  <si>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</si>
  <si>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</si>
  <si>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</si>
  <si>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</si>
  <si>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</si>
  <si>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</si>
  <si>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</si>
  <si>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</si>
  <si>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</si>
  <si>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</si>
  <si>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</si>
  <si>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</si>
  <si>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</si>
  <si>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</si>
  <si>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</si>
  <si>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</si>
  <si>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</si>
  <si>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</si>
  <si>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</si>
  <si>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</si>
  <si>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</si>
  <si>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</si>
  <si>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</si>
  <si>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</si>
  <si>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</si>
  <si>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</si>
  <si>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</si>
  <si>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</si>
  <si>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</si>
  <si>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</si>
  <si>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</si>
  <si>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</si>
  <si>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</si>
  <si>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</si>
  <si>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</si>
  <si>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</si>
  <si>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</si>
  <si>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</si>
  <si>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</si>
  <si>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</si>
  <si>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</si>
  <si>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</si>
  <si>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</si>
  <si>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</si>
  <si>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</si>
  <si>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</si>
  <si>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</si>
  <si>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</si>
  <si>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</si>
  <si>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</si>
  <si>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</si>
  <si>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</si>
  <si>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</si>
  <si>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</si>
  <si>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</si>
  <si>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</si>
  <si>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</si>
  <si>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</si>
  <si>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</si>
  <si>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</si>
  <si>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</si>
  <si>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</si>
  <si>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</si>
  <si>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</si>
  <si>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</si>
  <si>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</si>
  <si>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</si>
  <si>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</si>
  <si>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</si>
  <si>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</si>
  <si>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</si>
  <si>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</si>
  <si>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</si>
  <si>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</si>
  <si>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</si>
  <si>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</si>
  <si>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</si>
  <si>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</si>
  <si>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</si>
  <si>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</si>
  <si>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</si>
  <si>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</si>
  <si>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</si>
  <si>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</si>
  <si>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</si>
  <si>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</si>
  <si>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</si>
  <si>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</si>
  <si>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</si>
  <si>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</si>
  <si>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</si>
  <si>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</si>
  <si>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</si>
  <si>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</si>
  <si>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</si>
  <si>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</si>
  <si>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</si>
  <si>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</si>
  <si>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</si>
  <si>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</si>
  <si>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</si>
  <si>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</si>
  <si>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</si>
  <si>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</si>
  <si>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</si>
  <si>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</si>
  <si>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</si>
  <si>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</si>
  <si>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</si>
  <si>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</si>
  <si>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</si>
  <si>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</si>
  <si>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</si>
  <si>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</si>
  <si>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</si>
  <si>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</si>
  <si>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</si>
  <si>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</si>
  <si>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</si>
  <si>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</si>
  <si>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</si>
  <si>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</si>
  <si>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</si>
  <si>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</si>
  <si>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</si>
  <si>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</si>
  <si>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</si>
  <si>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</si>
  <si>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</si>
  <si>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</si>
  <si>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</si>
  <si>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</si>
  <si>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</si>
  <si>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</si>
  <si>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</si>
  <si>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</si>
  <si>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</si>
  <si>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</si>
  <si>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</si>
  <si>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</si>
  <si>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</si>
  <si>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</si>
  <si>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</si>
  <si>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</si>
  <si>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</si>
  <si>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</si>
  <si>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</si>
  <si>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</si>
  <si>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</si>
  <si>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</si>
  <si>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</si>
  <si>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</si>
  <si>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</si>
  <si>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</si>
  <si>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</si>
  <si>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</si>
  <si>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</si>
  <si>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</si>
  <si>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</si>
  <si>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</si>
  <si>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</si>
  <si>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</si>
  <si>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</si>
  <si>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</si>
  <si>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</si>
  <si>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</si>
  <si>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</si>
  <si>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</si>
  <si>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</si>
  <si>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</si>
  <si>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</si>
  <si>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</si>
  <si>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</si>
  <si>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</si>
  <si>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</si>
  <si>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</si>
  <si>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</si>
  <si>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</si>
  <si>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</si>
  <si>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</si>
  <si>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</si>
  <si>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</si>
  <si>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</si>
  <si>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</si>
  <si>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</si>
  <si>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</si>
  <si>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</si>
  <si>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</si>
  <si>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</si>
  <si>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</si>
  <si>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</si>
  <si>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</si>
  <si>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</si>
  <si>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</si>
  <si>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</si>
  <si>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</si>
  <si>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</si>
  <si>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</si>
  <si>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</si>
  <si>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</si>
  <si>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</si>
  <si>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</si>
  <si>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</si>
  <si>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</si>
  <si>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</si>
  <si>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</si>
  <si>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</si>
  <si>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</si>
  <si>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</si>
  <si>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</si>
  <si>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</si>
  <si>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</si>
  <si>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</si>
  <si>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</si>
  <si>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</si>
  <si>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</si>
  <si>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</si>
  <si>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</si>
  <si>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</si>
  <si>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</si>
  <si>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</si>
  <si>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</si>
  <si>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</si>
  <si>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</si>
  <si>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</si>
  <si>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</si>
  <si>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</si>
  <si>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</si>
  <si>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</si>
  <si>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</si>
  <si>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</si>
  <si>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</si>
  <si>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</si>
  <si>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</si>
  <si>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</si>
  <si>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</si>
  <si>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</si>
  <si>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</si>
  <si>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</si>
  <si>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</si>
  <si>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</si>
  <si>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</si>
  <si>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</si>
  <si>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</si>
  <si>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</si>
  <si>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</si>
  <si>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</si>
  <si>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</si>
  <si>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</si>
  <si>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</si>
  <si>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</si>
  <si>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</si>
  <si>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</si>
  <si>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</si>
  <si>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</si>
  <si>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</si>
  <si>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</si>
  <si>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</si>
  <si>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</si>
  <si>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</si>
  <si>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</si>
  <si>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</si>
  <si>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</si>
  <si>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</si>
  <si>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</si>
  <si>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</si>
  <si>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</si>
  <si>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</si>
  <si>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</si>
  <si>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</si>
  <si>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</si>
  <si>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</si>
  <si>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</si>
  <si>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</si>
  <si>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</si>
  <si>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</si>
  <si>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</si>
  <si>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</si>
  <si>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</si>
  <si>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</si>
  <si>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</si>
  <si>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</si>
  <si>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</si>
  <si>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</si>
  <si>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</si>
  <si>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</si>
  <si>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</si>
  <si>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</si>
  <si>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</si>
  <si>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</si>
  <si>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</si>
  <si>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</si>
  <si>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</si>
  <si>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</si>
  <si>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</si>
  <si>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</si>
  <si>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</si>
  <si>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</si>
  <si>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</si>
  <si>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</si>
  <si>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</si>
  <si>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</si>
  <si>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</si>
  <si>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</si>
  <si>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</si>
  <si>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</si>
  <si>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</si>
  <si>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</si>
  <si>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</si>
  <si>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Arabica</t>
  </si>
  <si>
    <t>Excelsa</t>
  </si>
  <si>
    <t>Liberica</t>
  </si>
  <si>
    <t>Robusta</t>
  </si>
  <si>
    <t>2019</t>
  </si>
  <si>
    <t>2020</t>
  </si>
  <si>
    <t>2021</t>
  </si>
  <si>
    <t>2022</t>
  </si>
  <si>
    <t>Jan</t>
  </si>
  <si>
    <t>Feb</t>
  </si>
  <si>
    <t>Mar</t>
  </si>
  <si>
    <t>Apr</t>
  </si>
  <si>
    <t>May</t>
  </si>
  <si>
    <t>Jun</t>
  </si>
  <si>
    <t>Jul</t>
  </si>
  <si>
    <t>Aug</t>
  </si>
  <si>
    <t>Sep</t>
  </si>
  <si>
    <t>Oct</t>
  </si>
  <si>
    <t>Nov</t>
  </si>
  <si>
    <t>Dec</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</si>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</sst>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 &quot;Kg&quot;"/>
    <numFmt numFmtId="166" formatCode="_-[$$-409]* #,##0.00_ ;_-[$$-409]* \-#,##0.00\ ;_-[$$-409]* &quot;-&quot;??_ ;_-@_ "/>
    <numFmt numFmtId="167" formatCode="#,##0_ ;\-#,##0\ "/>
    <numFmt numFmtId="168" formatCode="[$$-409]#,##0_ ;\-[$$-409]#,##0\ "/>
  </numFmts>
  <fonts count="3" x14ac:knownFonts="1">
    <font>
      <sz val="11"/>
      <color theme="1"/>
      <name val="Calibri"/>
      <family val="2"/>
      <scheme val="minor"/>
    </font>
    <font>
      <sz val="11"/>
      <color indexed="8"/>
      <name val="Calibri"/>
      <family val="2"/>
    </font>
    <font>
      <b/>
      <sz val="11"/>
      <color theme="0"/>
      <name val="Calibri"/>
      <family val="2"/>
    </font>
  </fonts>
  <fills count="3">
    <fill>
      <patternFill patternType="none"/>
    </fill>
    <fill>
      <patternFill patternType="gray125"/>
    </fill>
    <fill>
      <patternFill patternType="solid">
        <fgColor rgb="FF61403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164" fontId="0" fillId="0" borderId="0" xfId="0" applyNumberFormat="1"/>
    <xf numFmtId="0" fontId="1" fillId="0" borderId="0" xfId="0" applyFont="1" applyAlignment="1">
      <alignment vertical="center"/>
    </xf>
    <xf numFmtId="0" fontId="1" fillId="0" borderId="1" xfId="0" applyFont="1" applyBorder="1" applyAlignment="1">
      <alignment vertical="center"/>
    </xf>
    <xf numFmtId="0" fontId="0" fillId="0" borderId="1" xfId="0" applyBorder="1"/>
    <xf numFmtId="0" fontId="0" fillId="0" borderId="1" xfId="0" applyBorder="1" applyAlignment="1">
      <alignment horizontal="center" vertical="center"/>
    </xf>
    <xf numFmtId="15" fontId="1" fillId="0" borderId="1" xfId="0" applyNumberFormat="1" applyFont="1" applyBorder="1" applyAlignment="1">
      <alignment vertical="center"/>
    </xf>
    <xf numFmtId="15" fontId="0" fillId="0" borderId="0" xfId="0" applyNumberFormat="1"/>
    <xf numFmtId="165" fontId="0" fillId="0" borderId="1" xfId="0" applyNumberFormat="1" applyBorder="1"/>
    <xf numFmtId="165" fontId="0" fillId="0" borderId="0" xfId="0" applyNumberFormat="1"/>
    <xf numFmtId="166" fontId="0" fillId="0" borderId="1" xfId="0" applyNumberFormat="1" applyBorder="1"/>
    <xf numFmtId="0" fontId="1" fillId="0" borderId="2" xfId="0" applyFont="1" applyBorder="1" applyAlignment="1">
      <alignment vertical="center"/>
    </xf>
    <xf numFmtId="0" fontId="0" fillId="0" borderId="3" xfId="0" applyBorder="1"/>
    <xf numFmtId="0" fontId="1" fillId="0" borderId="7" xfId="0" applyFont="1" applyBorder="1" applyAlignment="1">
      <alignment vertical="center"/>
    </xf>
    <xf numFmtId="15" fontId="1" fillId="0" borderId="8" xfId="0" applyNumberFormat="1" applyFont="1" applyBorder="1" applyAlignment="1">
      <alignment vertical="center"/>
    </xf>
    <xf numFmtId="0" fontId="1" fillId="0" borderId="8" xfId="0" applyFont="1" applyBorder="1" applyAlignment="1">
      <alignment vertical="center"/>
    </xf>
    <xf numFmtId="0" fontId="0" fillId="0" borderId="8" xfId="0" applyBorder="1"/>
    <xf numFmtId="165" fontId="0" fillId="0" borderId="8" xfId="0" applyNumberFormat="1" applyBorder="1"/>
    <xf numFmtId="166" fontId="0" fillId="0" borderId="8" xfId="0" applyNumberFormat="1" applyBorder="1"/>
    <xf numFmtId="0" fontId="0" fillId="0" borderId="8" xfId="0" applyBorder="1" applyAlignment="1">
      <alignment horizontal="center" vertical="center"/>
    </xf>
    <xf numFmtId="0" fontId="0" fillId="0" borderId="9" xfId="0" applyBorder="1"/>
    <xf numFmtId="0" fontId="0" fillId="0" borderId="0" xfId="0" pivotButton="1"/>
    <xf numFmtId="167" fontId="0" fillId="0" borderId="0" xfId="0" applyNumberFormat="1"/>
    <xf numFmtId="168" fontId="0" fillId="0" borderId="0" xfId="0" applyNumberFormat="1"/>
    <xf numFmtId="0" fontId="2" fillId="2" borderId="4" xfId="0" applyFont="1" applyFill="1" applyBorder="1" applyAlignment="1">
      <alignment horizontal="center" vertical="center"/>
    </xf>
    <xf numFmtId="15" fontId="2" fillId="2" borderId="5" xfId="0" applyNumberFormat="1" applyFont="1" applyFill="1" applyBorder="1" applyAlignment="1">
      <alignment horizontal="center" vertical="center"/>
    </xf>
    <xf numFmtId="0" fontId="2" fillId="2" borderId="5" xfId="0" applyFont="1" applyFill="1" applyBorder="1" applyAlignment="1">
      <alignment horizontal="center" vertical="center"/>
    </xf>
    <xf numFmtId="165" fontId="2" fillId="2" borderId="5" xfId="0" applyNumberFormat="1" applyFont="1" applyFill="1" applyBorder="1" applyAlignment="1">
      <alignment horizontal="center" vertical="center"/>
    </xf>
    <xf numFmtId="0" fontId="2" fillId="2" borderId="6" xfId="0" applyFont="1" applyFill="1" applyBorder="1" applyAlignment="1">
      <alignment horizontal="center" vertical="center"/>
    </xf>
  </cellXfs>
  <cellStyles count="1">
    <cellStyle name="Normal" xfId="0" builtinId="0"/>
  </cellStyles>
  <dxfs count="29">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6" formatCode="_-[$$-409]* #,##0.00_ ;_-[$$-409]* \-#,##0.00\ ;_-[$$-409]* &quot;-&quot;??_ ;_-@_ "/>
      <border diagonalUp="0" diagonalDown="0">
        <left style="thin">
          <color indexed="64"/>
        </left>
        <right style="thin">
          <color indexed="64"/>
        </right>
        <top style="thin">
          <color indexed="64"/>
        </top>
        <bottom style="thin">
          <color indexed="64"/>
        </bottom>
        <vertical/>
        <horizontal/>
      </border>
    </dxf>
    <dxf>
      <numFmt numFmtId="166" formatCode="_-[$$-409]* #,##0.00_ ;_-[$$-409]* \-#,##0.00\ ;_-[$$-409]* &quot;-&quot;??_ ;_-@_ "/>
      <border diagonalUp="0" diagonalDown="0">
        <left style="thin">
          <color indexed="64"/>
        </left>
        <right style="thin">
          <color indexed="64"/>
        </right>
        <top style="thin">
          <color indexed="64"/>
        </top>
        <bottom style="thin">
          <color indexed="64"/>
        </bottom>
        <vertical/>
        <horizontal/>
      </border>
    </dxf>
    <dxf>
      <numFmt numFmtId="165" formatCode="0.0\ &quot;Kg&quo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20" formatCode="dd\-mmm\-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rgb="FF61403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bgColor theme="7" tint="0.79998168889431442"/>
        </patternFill>
      </fill>
    </dxf>
    <dxf>
      <fill>
        <patternFill>
          <bgColor theme="0"/>
        </patternFill>
      </fill>
    </dxf>
    <dxf>
      <fill>
        <patternFill>
          <bgColor theme="7" tint="-0.499984740745262"/>
        </patternFill>
      </fill>
    </dxf>
    <dxf>
      <fill>
        <patternFill>
          <bgColor theme="4"/>
        </patternFill>
      </fill>
    </dxf>
    <dxf>
      <font>
        <color auto="1"/>
      </font>
      <fill>
        <patternFill>
          <bgColor theme="7" tint="0.79998168889431442"/>
        </patternFill>
      </fill>
    </dxf>
    <dxf>
      <font>
        <b/>
        <i val="0"/>
        <sz val="11"/>
        <color theme="0"/>
        <name val="Cambria"/>
        <family val="1"/>
        <scheme val="none"/>
      </font>
      <border>
        <left style="thin">
          <color theme="0"/>
        </left>
        <right style="thin">
          <color theme="0"/>
        </right>
        <top style="thin">
          <color theme="0"/>
        </top>
        <bottom style="thin">
          <color theme="0"/>
        </bottom>
      </border>
    </dxf>
    <dxf>
      <font>
        <b val="0"/>
        <i val="0"/>
        <sz val="11"/>
        <name val="Cambria"/>
        <family val="1"/>
        <scheme val="none"/>
      </font>
      <fill>
        <patternFill patternType="solid">
          <fgColor theme="0"/>
          <bgColor rgb="FF614033"/>
        </patternFill>
      </fill>
      <border>
        <left style="thin">
          <color rgb="FF663300"/>
        </left>
        <right style="thin">
          <color rgb="FF663300"/>
        </right>
        <top style="thin">
          <color rgb="FF663300"/>
        </top>
        <bottom style="thin">
          <color rgb="FF663300"/>
        </bottom>
      </border>
    </dxf>
    <dxf>
      <font>
        <b/>
        <i val="0"/>
        <sz val="11"/>
        <color theme="0"/>
        <name val="Cambria"/>
        <family val="1"/>
        <scheme val="none"/>
      </font>
      <border diagonalUp="0" diagonalDown="0">
        <left/>
        <right/>
        <top/>
        <bottom/>
        <vertical/>
        <horizontal/>
      </border>
    </dxf>
    <dxf>
      <font>
        <b val="0"/>
        <i val="0"/>
        <sz val="11"/>
        <color theme="0"/>
        <name val="Cambria"/>
        <family val="1"/>
        <scheme val="none"/>
      </font>
      <fill>
        <patternFill>
          <bgColor rgb="FF614033"/>
        </patternFill>
      </fill>
      <border>
        <left style="thin">
          <color rgb="FF663300"/>
        </left>
        <right style="thin">
          <color rgb="FF663300"/>
        </right>
        <top style="thin">
          <color rgb="FF663300"/>
        </top>
        <bottom style="thin">
          <color rgb="FF663300"/>
        </bottom>
      </border>
    </dxf>
  </dxfs>
  <tableStyles count="5" defaultTableStyle="TableStyleMedium2" defaultPivotStyle="PivotStyleMedium9">
    <tableStyle name="Coffee_Slicer_Style" pivot="0" table="0" count="6" xr9:uid="{2A347A2F-75F6-410E-A4B8-339417443249}">
      <tableStyleElement type="wholeTable" dxfId="28"/>
      <tableStyleElement type="headerRow" dxfId="27"/>
    </tableStyle>
    <tableStyle name="Coffee_Timeline_Style" pivot="0" table="0" count="8" xr9:uid="{574D4763-2DC6-4205-BB2A-A35A9F5DB04E}">
      <tableStyleElement type="wholeTable" dxfId="26"/>
      <tableStyleElement type="headerRow" dxfId="25"/>
    </tableStyle>
    <tableStyle name="Table Style 1" pivot="0" count="1" xr9:uid="{9F8CB3A9-AA50-433C-BED3-8EF5F21A9071}">
      <tableStyleElement type="firstRowStripe" dxfId="24"/>
    </tableStyle>
    <tableStyle name="Table Style 2" pivot="0" count="1" xr9:uid="{BF4DE9EA-1A8C-4010-A3E6-318140A4CFEB}">
      <tableStyleElement type="secondRowStripe" dxfId="23"/>
    </tableStyle>
    <tableStyle name="Table Style 3" pivot="0" count="3" xr9:uid="{AB486C0E-CFC4-4ADE-89A7-003F86637620}">
      <tableStyleElement type="headerRow" dxfId="22"/>
      <tableStyleElement type="firstRowStripe" dxfId="21"/>
      <tableStyleElement type="secondRowStripe" dxfId="20"/>
    </tableStyle>
  </tableStyles>
  <colors>
    <mruColors>
      <color rgb="FF967259"/>
      <color rgb="FF614033"/>
      <color rgb="FFDBC1AC"/>
      <color rgb="FFECE0D1"/>
      <color rgb="FF38220F"/>
      <color rgb="FF634832"/>
      <color rgb="FF663300"/>
      <color rgb="FF996633"/>
      <color rgb="FFBE9757"/>
      <color rgb="FFF0DEBB"/>
    </mruColors>
  </colors>
  <extLst>
    <ext xmlns:x14="http://schemas.microsoft.com/office/spreadsheetml/2009/9/main" uri="{46F421CA-312F-682f-3DD2-61675219B42D}">
      <x14:dxfs count="4">
        <dxf>
          <font>
            <b/>
            <i val="0"/>
            <strike val="0"/>
            <color theme="0"/>
            <name val="Cambria"/>
            <family val="1"/>
          </font>
          <border>
            <left style="thin">
              <color theme="0"/>
            </left>
            <right style="thin">
              <color theme="0"/>
            </right>
            <top style="thin">
              <color theme="0"/>
            </top>
            <bottom style="thin">
              <color theme="0"/>
            </bottom>
          </border>
        </dxf>
        <dxf>
          <font>
            <b/>
            <i val="0"/>
            <strike val="0"/>
            <color theme="1"/>
            <name val="Cambria"/>
            <family val="1"/>
            <scheme val="none"/>
          </font>
          <fill>
            <patternFill>
              <bgColor rgb="FFECE0D1"/>
            </patternFill>
          </fill>
          <border>
            <left style="thin">
              <color theme="0"/>
            </left>
            <right style="thin">
              <color theme="0"/>
            </right>
            <top style="thin">
              <color theme="0"/>
            </top>
            <bottom style="thin">
              <color theme="0"/>
            </bottom>
          </border>
        </dxf>
        <dxf>
          <font>
            <b val="0"/>
            <i val="0"/>
            <strike/>
            <color theme="0" tint="-4.9989318521683403E-2"/>
            <name val="Cambria"/>
            <family val="1"/>
            <scheme val="none"/>
          </font>
          <border>
            <left style="thin">
              <color theme="0"/>
            </left>
            <right style="thin">
              <color theme="0"/>
            </right>
            <top style="thin">
              <color theme="0"/>
            </top>
            <bottom style="thin">
              <color theme="0"/>
            </bottom>
          </border>
        </dxf>
        <dxf>
          <font>
            <b val="0"/>
            <i val="0"/>
            <strike/>
            <color theme="0" tint="-4.9989318521683403E-2"/>
            <name val="Cambria"/>
            <family val="1"/>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Coffee_Slicer_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theme="7" tint="0.39994506668294322"/>
            </patternFill>
          </fill>
        </dxf>
        <dxf>
          <font>
            <b/>
            <i val="0"/>
            <sz val="9"/>
            <color theme="0"/>
            <name val="Cambria"/>
            <family val="1"/>
            <scheme val="none"/>
          </font>
        </dxf>
        <dxf>
          <font>
            <b/>
            <i val="0"/>
            <sz val="9"/>
            <color theme="0"/>
            <name val="Cambria"/>
            <family val="1"/>
            <scheme val="none"/>
          </font>
        </dxf>
        <dxf>
          <font>
            <b/>
            <i val="0"/>
            <sz val="9"/>
            <color theme="0"/>
            <name val="Cambria"/>
            <family val="1"/>
            <scheme val="none"/>
          </font>
        </dxf>
        <dxf>
          <font>
            <b/>
            <i val="0"/>
            <sz val="11"/>
            <color theme="0"/>
            <name val="Cambria"/>
            <family val="1"/>
            <scheme val="none"/>
          </font>
        </dxf>
      </x15:dxfs>
    </ext>
    <ext xmlns:x15="http://schemas.microsoft.com/office/spreadsheetml/2010/11/main" uri="{9260A510-F301-46a8-8635-F512D64BE5F5}">
      <x15:timelineStyles defaultTimelineStyle="TimeSlicerStyleLight1">
        <x15:timelineStyle name="Coffee_Timeline_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[Coffee_Sales_Project.xlsx]Total_Sales!Total_Sales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solidFill>
                  <a:srgbClr val="614033"/>
                </a:solidFill>
                <a:effectLst>
                  <a:outerShdw blurRad="50800" dist="38100" dir="2700000" algn="tl" rotWithShape="0">
                    <a:prstClr val="black">
                      <a:alpha val="40000"/>
                    </a:prstClr>
                  </a:outerShdw>
                </a:effectLst>
              </a:rPr>
              <a:t>Total Sales per Year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34925" cap="rnd">
            <a:solidFill>
              <a:srgbClr val="6140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4925" cap="rnd">
            <a:solidFill>
              <a:srgbClr val="CF5D3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4925" cap="rnd" cmpd="sng">
            <a:solidFill>
              <a:srgbClr val="BB914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4925" cap="rnd">
            <a:solidFill>
              <a:srgbClr val="FFCA2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34925" cap="rnd">
            <a:solidFill>
              <a:srgbClr val="6140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34925" cap="rnd">
            <a:solidFill>
              <a:srgbClr val="CF5D3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34925" cap="rnd" cmpd="sng">
            <a:solidFill>
              <a:srgbClr val="BB914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34925" cap="rnd">
            <a:solidFill>
              <a:srgbClr val="FFCA2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rgbClr val="6140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rgbClr val="CF5D3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cmpd="sng">
            <a:solidFill>
              <a:srgbClr val="BB914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rgbClr val="FFCA2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34925" cap="rnd">
              <a:solidFill>
                <a:srgbClr val="614033"/>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Total_Sales!$C$5:$C$52</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C4B-4EA4-83BB-B0995B562D3E}"/>
            </c:ext>
          </c:extLst>
        </c:ser>
        <c:ser>
          <c:idx val="1"/>
          <c:order val="1"/>
          <c:tx>
            <c:strRef>
              <c:f>Total_Sales!$D$3:$D$4</c:f>
              <c:strCache>
                <c:ptCount val="1"/>
                <c:pt idx="0">
                  <c:v>Excelsa</c:v>
                </c:pt>
              </c:strCache>
            </c:strRef>
          </c:tx>
          <c:spPr>
            <a:ln w="34925" cap="rnd">
              <a:solidFill>
                <a:srgbClr val="CF5D39"/>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Total_Sales!$D$5:$D$52</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C4B-4EA4-83BB-B0995B562D3E}"/>
            </c:ext>
          </c:extLst>
        </c:ser>
        <c:ser>
          <c:idx val="2"/>
          <c:order val="2"/>
          <c:tx>
            <c:strRef>
              <c:f>Total_Sales!$E$3:$E$4</c:f>
              <c:strCache>
                <c:ptCount val="1"/>
                <c:pt idx="0">
                  <c:v>Liberica</c:v>
                </c:pt>
              </c:strCache>
            </c:strRef>
          </c:tx>
          <c:spPr>
            <a:ln w="34925" cap="rnd" cmpd="sng">
              <a:solidFill>
                <a:srgbClr val="BB914D"/>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Total_Sales!$E$5:$E$52</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C4B-4EA4-83BB-B0995B562D3E}"/>
            </c:ext>
          </c:extLst>
        </c:ser>
        <c:ser>
          <c:idx val="3"/>
          <c:order val="3"/>
          <c:tx>
            <c:strRef>
              <c:f>Total_Sales!$F$3:$F$4</c:f>
              <c:strCache>
                <c:ptCount val="1"/>
                <c:pt idx="0">
                  <c:v>Robusta</c:v>
                </c:pt>
              </c:strCache>
            </c:strRef>
          </c:tx>
          <c:spPr>
            <a:ln w="34925" cap="rnd">
              <a:solidFill>
                <a:srgbClr val="FFCA21"/>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Total_Sales!$F$5:$F$52</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C4B-4EA4-83BB-B0995B562D3E}"/>
            </c:ext>
          </c:extLst>
        </c:ser>
        <c:dLbls>
          <c:showLegendKey val="0"/>
          <c:showVal val="0"/>
          <c:showCatName val="0"/>
          <c:showSerName val="0"/>
          <c:showPercent val="0"/>
          <c:showBubbleSize val="0"/>
        </c:dLbls>
        <c:smooth val="0"/>
        <c:axId val="1934619056"/>
        <c:axId val="1934616656"/>
      </c:lineChart>
      <c:catAx>
        <c:axId val="193461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b="1">
                    <a:solidFill>
                      <a:srgbClr val="614033"/>
                    </a:solidFill>
                    <a:effectLst>
                      <a:outerShdw blurRad="50800" dist="38100" dir="2700000" algn="tl" rotWithShape="0">
                        <a:prstClr val="black">
                          <a:alpha val="40000"/>
                        </a:prstClr>
                      </a:outerShdw>
                    </a:effectLst>
                  </a:rPr>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616656"/>
        <c:crosses val="autoZero"/>
        <c:auto val="1"/>
        <c:lblAlgn val="ctr"/>
        <c:lblOffset val="100"/>
        <c:noMultiLvlLbl val="0"/>
      </c:catAx>
      <c:valAx>
        <c:axId val="1934616656"/>
        <c:scaling>
          <c:orientation val="minMax"/>
        </c:scaling>
        <c:delete val="0"/>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b="1">
                    <a:solidFill>
                      <a:srgbClr val="614033"/>
                    </a:solidFill>
                    <a:effectLst>
                      <a:outerShdw blurRad="50800" dist="38100" dir="2700000" algn="tl" rotWithShape="0">
                        <a:prstClr val="black">
                          <a:alpha val="40000"/>
                        </a:prstClr>
                      </a:outerShdw>
                    </a:effectLst>
                  </a:rPr>
                  <a:t>US Dollars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61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[Coffee_Sales_Project.xlsx]Country_Sales!Total_Sales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614033"/>
                </a:solidFill>
                <a:effectLst>
                  <a:outerShdw blurRad="50800" dist="38100" dir="2700000" algn="tl" rotWithShape="0">
                    <a:prstClr val="black">
                      <a:alpha val="40000"/>
                    </a:prstClr>
                  </a:outerShdw>
                </a:effectLst>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E9757"/>
          </a:solidFill>
          <a:ln>
            <a:solidFill>
              <a:schemeClr val="tx1"/>
            </a:solidFill>
          </a:ln>
          <a:effectLst/>
        </c:spPr>
      </c:pivotFmt>
      <c:pivotFmt>
        <c:idx val="2"/>
        <c:spPr>
          <a:solidFill>
            <a:srgbClr val="F0DEBB"/>
          </a:solidFill>
          <a:ln>
            <a:solidFill>
              <a:schemeClr val="tx1"/>
            </a:solidFill>
          </a:ln>
          <a:effectLst/>
        </c:spPr>
      </c:pivotFmt>
      <c:pivotFmt>
        <c:idx val="3"/>
        <c:spPr>
          <a:solidFill>
            <a:srgbClr val="996633"/>
          </a:solidFill>
          <a:ln>
            <a:solidFill>
              <a:schemeClr val="tx1"/>
            </a:solidFill>
          </a:ln>
          <a:effectLst/>
        </c:spPr>
      </c:pivotFmt>
      <c:pivotFmt>
        <c:idx val="4"/>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0DEBB"/>
          </a:solidFill>
          <a:ln>
            <a:solidFill>
              <a:schemeClr val="tx1"/>
            </a:solidFill>
          </a:ln>
          <a:effectLst/>
        </c:spPr>
      </c:pivotFmt>
      <c:pivotFmt>
        <c:idx val="6"/>
        <c:spPr>
          <a:solidFill>
            <a:srgbClr val="BE9757"/>
          </a:solidFill>
          <a:ln>
            <a:solidFill>
              <a:schemeClr val="tx1"/>
            </a:solidFill>
          </a:ln>
          <a:effectLst/>
        </c:spPr>
      </c:pivotFmt>
      <c:pivotFmt>
        <c:idx val="7"/>
        <c:spPr>
          <a:solidFill>
            <a:srgbClr val="996633"/>
          </a:solidFill>
          <a:ln>
            <a:solidFill>
              <a:schemeClr val="tx1"/>
            </a:solidFill>
          </a:ln>
          <a:effectLst/>
        </c:spPr>
      </c:pivotFmt>
      <c:pivotFmt>
        <c:idx val="8"/>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CE0D1"/>
          </a:solidFill>
          <a:ln>
            <a:solidFill>
              <a:schemeClr val="tx1"/>
            </a:solidFill>
          </a:ln>
          <a:effectLst/>
        </c:spPr>
      </c:pivotFmt>
      <c:pivotFmt>
        <c:idx val="10"/>
        <c:spPr>
          <a:solidFill>
            <a:srgbClr val="967259"/>
          </a:solidFill>
          <a:ln>
            <a:solidFill>
              <a:schemeClr val="tx1"/>
            </a:solidFill>
          </a:ln>
          <a:effectLst/>
        </c:spPr>
      </c:pivotFmt>
      <c:pivotFmt>
        <c:idx val="11"/>
        <c:spPr>
          <a:solidFill>
            <a:srgbClr val="38220F"/>
          </a:solidFill>
          <a:ln>
            <a:solidFill>
              <a:schemeClr val="tx1"/>
            </a:solidFill>
          </a:ln>
          <a:effectLst/>
        </c:spPr>
      </c:pivotFmt>
    </c:pivotFmts>
    <c:plotArea>
      <c:layout/>
      <c:barChart>
        <c:barDir val="bar"/>
        <c:grouping val="clustered"/>
        <c:varyColors val="0"/>
        <c:ser>
          <c:idx val="0"/>
          <c:order val="0"/>
          <c:tx>
            <c:strRef>
              <c:f>Country_Sales!$B$3</c:f>
              <c:strCache>
                <c:ptCount val="1"/>
                <c:pt idx="0">
                  <c:v>Total</c:v>
                </c:pt>
              </c:strCache>
            </c:strRef>
          </c:tx>
          <c:spPr>
            <a:solidFill>
              <a:schemeClr val="accent1"/>
            </a:solidFill>
            <a:ln>
              <a:solidFill>
                <a:schemeClr val="tx1"/>
              </a:solidFill>
            </a:ln>
            <a:effectLst/>
          </c:spPr>
          <c:invertIfNegative val="0"/>
          <c:dPt>
            <c:idx val="0"/>
            <c:invertIfNegative val="0"/>
            <c:bubble3D val="0"/>
            <c:spPr>
              <a:solidFill>
                <a:srgbClr val="ECE0D1"/>
              </a:solidFill>
              <a:ln>
                <a:solidFill>
                  <a:schemeClr val="tx1"/>
                </a:solidFill>
              </a:ln>
              <a:effectLst/>
            </c:spPr>
            <c:extLst>
              <c:ext xmlns:c16="http://schemas.microsoft.com/office/drawing/2014/chart" uri="{C3380CC4-5D6E-409C-BE32-E72D297353CC}">
                <c16:uniqueId val="{00000001-907E-4B07-8449-78FFEFA2DA91}"/>
              </c:ext>
            </c:extLst>
          </c:dPt>
          <c:dPt>
            <c:idx val="1"/>
            <c:invertIfNegative val="0"/>
            <c:bubble3D val="0"/>
            <c:spPr>
              <a:solidFill>
                <a:srgbClr val="967259"/>
              </a:solidFill>
              <a:ln>
                <a:solidFill>
                  <a:schemeClr val="tx1"/>
                </a:solidFill>
              </a:ln>
              <a:effectLst/>
            </c:spPr>
            <c:extLst>
              <c:ext xmlns:c16="http://schemas.microsoft.com/office/drawing/2014/chart" uri="{C3380CC4-5D6E-409C-BE32-E72D297353CC}">
                <c16:uniqueId val="{00000003-907E-4B07-8449-78FFEFA2DA91}"/>
              </c:ext>
            </c:extLst>
          </c:dPt>
          <c:dPt>
            <c:idx val="2"/>
            <c:invertIfNegative val="0"/>
            <c:bubble3D val="0"/>
            <c:spPr>
              <a:solidFill>
                <a:srgbClr val="38220F"/>
              </a:solidFill>
              <a:ln>
                <a:solidFill>
                  <a:schemeClr val="tx1"/>
                </a:solidFill>
              </a:ln>
              <a:effectLst/>
            </c:spPr>
            <c:extLst>
              <c:ext xmlns:c16="http://schemas.microsoft.com/office/drawing/2014/chart" uri="{C3380CC4-5D6E-409C-BE32-E72D297353CC}">
                <c16:uniqueId val="{00000005-907E-4B07-8449-78FFEFA2DA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Country_Sales!$A$4:$A$6</c:f>
              <c:strCache>
                <c:ptCount val="3"/>
                <c:pt idx="0">
                  <c:v>United Kingdom</c:v>
                </c:pt>
                <c:pt idx="1">
                  <c:v>Ireland</c:v>
                </c:pt>
                <c:pt idx="2">
                  <c:v>United States</c:v>
                </c:pt>
              </c:strCache>
            </c:strRef>
          </c:cat>
          <c:val>
            <c:numRef>
              <c:f>Country_Sales!$B$4:$B$6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907E-4B07-8449-78FFEFA2DA91}"/>
            </c:ext>
          </c:extLst>
        </c:ser>
        <c:dLbls>
          <c:showLegendKey val="0"/>
          <c:showVal val="0"/>
          <c:showCatName val="0"/>
          <c:showSerName val="0"/>
          <c:showPercent val="0"/>
          <c:showBubbleSize val="0"/>
        </c:dLbls>
        <c:gapWidth val="182"/>
        <c:axId val="288284480"/>
        <c:axId val="288296000"/>
      </c:barChart>
      <c:catAx>
        <c:axId val="288284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96000"/>
        <c:crosses val="autoZero"/>
        <c:auto val="1"/>
        <c:lblAlgn val="ctr"/>
        <c:lblOffset val="100"/>
        <c:noMultiLvlLbl val="0"/>
      </c:catAx>
      <c:valAx>
        <c:axId val="288296000"/>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8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[Coffee_Sales_Project.xlsx]Top_Customers!Total_Sales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614033"/>
                </a:solidFill>
                <a:effectLst>
                  <a:outerShdw blurRad="50800" dist="38100" dir="2700000" algn="tl" rotWithShape="0">
                    <a:prstClr val="black">
                      <a:alpha val="40000"/>
                    </a:prstClr>
                  </a:outerShdw>
                </a:effectLst>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E9757"/>
          </a:solidFill>
          <a:ln>
            <a:solidFill>
              <a:schemeClr val="tx1"/>
            </a:solidFill>
          </a:ln>
          <a:effectLst/>
        </c:spPr>
      </c:pivotFmt>
      <c:pivotFmt>
        <c:idx val="2"/>
        <c:spPr>
          <a:solidFill>
            <a:srgbClr val="F0DEBB"/>
          </a:solidFill>
          <a:ln>
            <a:solidFill>
              <a:schemeClr val="tx1"/>
            </a:solidFill>
          </a:ln>
          <a:effectLst/>
        </c:spPr>
      </c:pivotFmt>
      <c:pivotFmt>
        <c:idx val="3"/>
        <c:spPr>
          <a:solidFill>
            <a:srgbClr val="996633"/>
          </a:solidFill>
          <a:ln>
            <a:solidFill>
              <a:schemeClr val="tx1"/>
            </a:solidFill>
          </a:ln>
          <a:effectLst/>
        </c:spPr>
      </c:pivotFmt>
      <c:pivotFmt>
        <c:idx val="4"/>
        <c:spPr>
          <a:solidFill>
            <a:srgbClr val="996633"/>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0DEBB"/>
          </a:solidFill>
          <a:ln>
            <a:solidFill>
              <a:schemeClr val="tx1"/>
            </a:solidFill>
          </a:ln>
          <a:effectLst/>
        </c:spPr>
      </c:pivotFmt>
      <c:pivotFmt>
        <c:idx val="6"/>
        <c:spPr>
          <a:solidFill>
            <a:srgbClr val="BE9757"/>
          </a:solidFill>
          <a:ln>
            <a:solidFill>
              <a:schemeClr val="tx1"/>
            </a:solidFill>
          </a:ln>
          <a:effectLst/>
        </c:spPr>
      </c:pivotFmt>
      <c:pivotFmt>
        <c:idx val="7"/>
        <c:spPr>
          <a:solidFill>
            <a:srgbClr val="996633"/>
          </a:solidFill>
          <a:ln>
            <a:solidFill>
              <a:schemeClr val="tx1"/>
            </a:solidFill>
          </a:ln>
          <a:effectLst/>
        </c:spPr>
      </c:pivotFmt>
      <c:pivotFmt>
        <c:idx val="8"/>
        <c:spPr>
          <a:solidFill>
            <a:srgbClr val="996633"/>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96633"/>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38220F"/>
          </a:solidFill>
          <a:ln>
            <a:solidFill>
              <a:schemeClr val="tx1"/>
            </a:solidFill>
          </a:ln>
          <a:effectLst/>
        </c:spPr>
      </c:pivotFmt>
      <c:pivotFmt>
        <c:idx val="11"/>
        <c:spPr>
          <a:solidFill>
            <a:srgbClr val="634832"/>
          </a:solidFill>
          <a:ln>
            <a:solidFill>
              <a:schemeClr val="tx1"/>
            </a:solidFill>
          </a:ln>
          <a:effectLst/>
        </c:spPr>
      </c:pivotFmt>
      <c:pivotFmt>
        <c:idx val="12"/>
        <c:spPr>
          <a:solidFill>
            <a:srgbClr val="967259"/>
          </a:solidFill>
          <a:ln>
            <a:solidFill>
              <a:schemeClr val="tx1"/>
            </a:solidFill>
          </a:ln>
          <a:effectLst/>
        </c:spPr>
      </c:pivotFmt>
      <c:pivotFmt>
        <c:idx val="13"/>
        <c:spPr>
          <a:solidFill>
            <a:srgbClr val="DBC1AC"/>
          </a:solidFill>
          <a:ln>
            <a:solidFill>
              <a:schemeClr val="tx1"/>
            </a:solidFill>
          </a:ln>
          <a:effectLst/>
        </c:spPr>
      </c:pivotFmt>
      <c:pivotFmt>
        <c:idx val="14"/>
        <c:spPr>
          <a:solidFill>
            <a:srgbClr val="ECE0D1"/>
          </a:solidFill>
          <a:ln>
            <a:solidFill>
              <a:schemeClr val="tx1"/>
            </a:solidFill>
          </a:ln>
          <a:effectLst/>
        </c:spPr>
      </c:pivotFmt>
    </c:pivotFmts>
    <c:plotArea>
      <c:layout/>
      <c:barChart>
        <c:barDir val="bar"/>
        <c:grouping val="clustered"/>
        <c:varyColors val="0"/>
        <c:ser>
          <c:idx val="0"/>
          <c:order val="0"/>
          <c:tx>
            <c:strRef>
              <c:f>Top_Customers!$B$3</c:f>
              <c:strCache>
                <c:ptCount val="1"/>
                <c:pt idx="0">
                  <c:v>Total</c:v>
                </c:pt>
              </c:strCache>
            </c:strRef>
          </c:tx>
          <c:spPr>
            <a:solidFill>
              <a:srgbClr val="996633"/>
            </a:solidFill>
            <a:ln>
              <a:solidFill>
                <a:schemeClr val="tx1"/>
              </a:solidFill>
            </a:ln>
            <a:effectLst/>
          </c:spPr>
          <c:invertIfNegative val="0"/>
          <c:dPt>
            <c:idx val="0"/>
            <c:invertIfNegative val="0"/>
            <c:bubble3D val="0"/>
            <c:spPr>
              <a:solidFill>
                <a:srgbClr val="ECE0D1"/>
              </a:solidFill>
              <a:ln>
                <a:solidFill>
                  <a:schemeClr val="tx1"/>
                </a:solidFill>
              </a:ln>
              <a:effectLst/>
            </c:spPr>
            <c:extLst>
              <c:ext xmlns:c16="http://schemas.microsoft.com/office/drawing/2014/chart" uri="{C3380CC4-5D6E-409C-BE32-E72D297353CC}">
                <c16:uniqueId val="{00000000-C910-4891-B577-7D19FE0A8869}"/>
              </c:ext>
            </c:extLst>
          </c:dPt>
          <c:dPt>
            <c:idx val="1"/>
            <c:invertIfNegative val="0"/>
            <c:bubble3D val="0"/>
            <c:spPr>
              <a:solidFill>
                <a:srgbClr val="DBC1AC"/>
              </a:solidFill>
              <a:ln>
                <a:solidFill>
                  <a:schemeClr val="tx1"/>
                </a:solidFill>
              </a:ln>
              <a:effectLst/>
            </c:spPr>
            <c:extLst>
              <c:ext xmlns:c16="http://schemas.microsoft.com/office/drawing/2014/chart" uri="{C3380CC4-5D6E-409C-BE32-E72D297353CC}">
                <c16:uniqueId val="{00000001-C910-4891-B577-7D19FE0A8869}"/>
              </c:ext>
            </c:extLst>
          </c:dPt>
          <c:dPt>
            <c:idx val="2"/>
            <c:invertIfNegative val="0"/>
            <c:bubble3D val="0"/>
            <c:spPr>
              <a:solidFill>
                <a:srgbClr val="967259"/>
              </a:solidFill>
              <a:ln>
                <a:solidFill>
                  <a:schemeClr val="tx1"/>
                </a:solidFill>
              </a:ln>
              <a:effectLst/>
            </c:spPr>
            <c:extLst>
              <c:ext xmlns:c16="http://schemas.microsoft.com/office/drawing/2014/chart" uri="{C3380CC4-5D6E-409C-BE32-E72D297353CC}">
                <c16:uniqueId val="{00000002-C910-4891-B577-7D19FE0A8869}"/>
              </c:ext>
            </c:extLst>
          </c:dPt>
          <c:dPt>
            <c:idx val="3"/>
            <c:invertIfNegative val="0"/>
            <c:bubble3D val="0"/>
            <c:spPr>
              <a:solidFill>
                <a:srgbClr val="634832"/>
              </a:solidFill>
              <a:ln>
                <a:solidFill>
                  <a:schemeClr val="tx1"/>
                </a:solidFill>
              </a:ln>
              <a:effectLst/>
            </c:spPr>
            <c:extLst>
              <c:ext xmlns:c16="http://schemas.microsoft.com/office/drawing/2014/chart" uri="{C3380CC4-5D6E-409C-BE32-E72D297353CC}">
                <c16:uniqueId val="{00000005-C910-4891-B577-7D19FE0A8869}"/>
              </c:ext>
            </c:extLst>
          </c:dPt>
          <c:dPt>
            <c:idx val="4"/>
            <c:invertIfNegative val="0"/>
            <c:bubble3D val="0"/>
            <c:spPr>
              <a:solidFill>
                <a:srgbClr val="38220F"/>
              </a:solidFill>
              <a:ln>
                <a:solidFill>
                  <a:schemeClr val="tx1"/>
                </a:solidFill>
              </a:ln>
              <a:effectLst/>
            </c:spPr>
            <c:extLst>
              <c:ext xmlns:c16="http://schemas.microsoft.com/office/drawing/2014/chart" uri="{C3380CC4-5D6E-409C-BE32-E72D297353CC}">
                <c16:uniqueId val="{00000004-C910-4891-B577-7D19FE0A88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Top_Customers!$A$4:$A$8</c:f>
              <c:strCache>
                <c:ptCount val="5"/>
                <c:pt idx="0">
                  <c:v>Don Flintiff</c:v>
                </c:pt>
                <c:pt idx="1">
                  <c:v>Nealson Cuttler</c:v>
                </c:pt>
                <c:pt idx="2">
                  <c:v>Terri Farra</c:v>
                </c:pt>
                <c:pt idx="3">
                  <c:v>Brenn Dundredge</c:v>
                </c:pt>
                <c:pt idx="4">
                  <c:v>Allis Wilmore</c:v>
                </c:pt>
              </c:strCache>
            </c:strRef>
          </c:cat>
          <c:val>
            <c:numRef>
              <c:f>Top_Customers!$B$4:$B$8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910-4891-B577-7D19FE0A8869}"/>
            </c:ext>
          </c:extLst>
        </c:ser>
        <c:dLbls>
          <c:showLegendKey val="0"/>
          <c:showVal val="0"/>
          <c:showCatName val="0"/>
          <c:showSerName val="0"/>
          <c:showPercent val="0"/>
          <c:showBubbleSize val="0"/>
        </c:dLbls>
        <c:gapWidth val="182"/>
        <c:axId val="288284480"/>
        <c:axId val="288296000"/>
      </c:barChart>
      <c:catAx>
        <c:axId val="288284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96000"/>
        <c:crosses val="autoZero"/>
        <c:auto val="1"/>
        <c:lblAlgn val="ctr"/>
        <c:lblOffset val="100"/>
        <c:noMultiLvlLbl val="0"/>
      </c:catAx>
      <c:valAx>
        <c:axId val="288296000"/>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8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[Coffee_Sales_Project.xlsx]Total_Sales!Total_Sales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b="1">
                <a:solidFill>
                  <a:srgbClr val="614033"/>
                </a:solidFill>
                <a:effectLst>
                  <a:outerShdw blurRad="50800" dist="38100" dir="2700000" algn="tl" rotWithShape="0">
                    <a:prstClr val="black">
                      <a:alpha val="40000"/>
                    </a:prstClr>
                  </a:outerShdw>
                </a:effectLst>
              </a:rPr>
              <a:t>Total Sales per Year and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rgbClr val="6140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rgbClr val="CF5D3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cmpd="sng">
            <a:solidFill>
              <a:srgbClr val="BB914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rgbClr val="FFCA2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34925" cap="rnd">
              <a:solidFill>
                <a:srgbClr val="614033"/>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Total_Sales!$C$5:$C$52</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2D8-49F5-9022-9A395EDF9D5B}"/>
            </c:ext>
          </c:extLst>
        </c:ser>
        <c:ser>
          <c:idx val="1"/>
          <c:order val="1"/>
          <c:tx>
            <c:strRef>
              <c:f>Total_Sales!$D$3:$D$4</c:f>
              <c:strCache>
                <c:ptCount val="1"/>
                <c:pt idx="0">
                  <c:v>Excelsa</c:v>
                </c:pt>
              </c:strCache>
            </c:strRef>
          </c:tx>
          <c:spPr>
            <a:ln w="34925" cap="rnd">
              <a:solidFill>
                <a:srgbClr val="CF5D39"/>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Total_Sales!$D$5:$D$52</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2D8-49F5-9022-9A395EDF9D5B}"/>
            </c:ext>
          </c:extLst>
        </c:ser>
        <c:ser>
          <c:idx val="2"/>
          <c:order val="2"/>
          <c:tx>
            <c:strRef>
              <c:f>Total_Sales!$E$3:$E$4</c:f>
              <c:strCache>
                <c:ptCount val="1"/>
                <c:pt idx="0">
                  <c:v>Liberica</c:v>
                </c:pt>
              </c:strCache>
            </c:strRef>
          </c:tx>
          <c:spPr>
            <a:ln w="34925" cap="rnd" cmpd="sng">
              <a:solidFill>
                <a:srgbClr val="BB914D"/>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Total_Sales!$E$5:$E$52</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2D8-49F5-9022-9A395EDF9D5B}"/>
            </c:ext>
          </c:extLst>
        </c:ser>
        <c:ser>
          <c:idx val="3"/>
          <c:order val="3"/>
          <c:tx>
            <c:strRef>
              <c:f>Total_Sales!$F$3:$F$4</c:f>
              <c:strCache>
                <c:ptCount val="1"/>
                <c:pt idx="0">
                  <c:v>Robusta</c:v>
                </c:pt>
              </c:strCache>
            </c:strRef>
          </c:tx>
          <c:spPr>
            <a:ln w="34925" cap="rnd">
              <a:solidFill>
                <a:srgbClr val="FFCA21"/>
              </a:solidFill>
              <a:round/>
            </a:ln>
            <a:effectLst/>
          </c:spPr>
          <c:marker>
            <c:symbol val="none"/>
          </c:marker>
          <c:cat>
            <c:multiLvlStrRef>
              <c:f>Total_Sales!$A$5:$B$52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Total_Sales!$F$5:$F$52</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2D8-49F5-9022-9A395EDF9D5B}"/>
            </c:ext>
          </c:extLst>
        </c:ser>
        <c:dLbls>
          <c:showLegendKey val="0"/>
          <c:showVal val="0"/>
          <c:showCatName val="0"/>
          <c:showSerName val="0"/>
          <c:showPercent val="0"/>
          <c:showBubbleSize val="0"/>
        </c:dLbls>
        <c:smooth val="0"/>
        <c:axId val="1934619056"/>
        <c:axId val="1934616656"/>
      </c:lineChart>
      <c:catAx>
        <c:axId val="193461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b="1">
                    <a:solidFill>
                      <a:srgbClr val="614033"/>
                    </a:solidFill>
                    <a:effectLst>
                      <a:outerShdw blurRad="50800" dist="38100" dir="2700000" algn="tl" rotWithShape="0">
                        <a:prstClr val="black">
                          <a:alpha val="40000"/>
                        </a:prstClr>
                      </a:outerShdw>
                    </a:effectLst>
                  </a:rPr>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616656"/>
        <c:crosses val="autoZero"/>
        <c:auto val="1"/>
        <c:lblAlgn val="ctr"/>
        <c:lblOffset val="100"/>
        <c:noMultiLvlLbl val="0"/>
      </c:catAx>
      <c:valAx>
        <c:axId val="1934616656"/>
        <c:scaling>
          <c:orientation val="minMax"/>
        </c:scaling>
        <c:delete val="0"/>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b="1">
                    <a:solidFill>
                      <a:srgbClr val="614033"/>
                    </a:solidFill>
                    <a:effectLst>
                      <a:outerShdw blurRad="50800" dist="38100" dir="2700000" algn="tl" rotWithShape="0">
                        <a:prstClr val="black">
                          <a:alpha val="40000"/>
                        </a:prstClr>
                      </a:outerShdw>
                    </a:effectLst>
                  </a:rPr>
                  <a:t>US Dollars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61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[Coffee_Sales_Project.xlsx]Country_Sales!Total_Sales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614033"/>
                </a:solidFill>
                <a:effectLst>
                  <a:outerShdw blurRad="50800" dist="38100" dir="2700000" algn="tl" rotWithShape="0">
                    <a:prstClr val="black">
                      <a:alpha val="40000"/>
                    </a:prstClr>
                  </a:outerShdw>
                </a:effectLst>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67259"/>
          </a:solidFill>
          <a:ln>
            <a:solidFill>
              <a:schemeClr val="tx1"/>
            </a:solidFill>
          </a:ln>
          <a:effectLst/>
        </c:spPr>
      </c:pivotFmt>
      <c:pivotFmt>
        <c:idx val="2"/>
        <c:spPr>
          <a:solidFill>
            <a:srgbClr val="ECE0D1"/>
          </a:solidFill>
          <a:ln>
            <a:solidFill>
              <a:schemeClr val="tx1"/>
            </a:solidFill>
          </a:ln>
          <a:effectLst/>
        </c:spPr>
      </c:pivotFmt>
      <c:pivotFmt>
        <c:idx val="3"/>
        <c:spPr>
          <a:solidFill>
            <a:srgbClr val="38220F"/>
          </a:solidFill>
          <a:ln>
            <a:solidFill>
              <a:schemeClr val="tx1"/>
            </a:solidFill>
          </a:ln>
          <a:effectLst/>
        </c:spPr>
      </c:pivotFmt>
    </c:pivotFmts>
    <c:plotArea>
      <c:layout/>
      <c:barChart>
        <c:barDir val="bar"/>
        <c:grouping val="clustered"/>
        <c:varyColors val="0"/>
        <c:ser>
          <c:idx val="0"/>
          <c:order val="0"/>
          <c:tx>
            <c:strRef>
              <c:f>Country_Sales!$B$3</c:f>
              <c:strCache>
                <c:ptCount val="1"/>
                <c:pt idx="0">
                  <c:v>Total</c:v>
                </c:pt>
              </c:strCache>
            </c:strRef>
          </c:tx>
          <c:spPr>
            <a:solidFill>
              <a:schemeClr val="accent1"/>
            </a:solidFill>
            <a:ln>
              <a:solidFill>
                <a:schemeClr val="tx1"/>
              </a:solidFill>
            </a:ln>
            <a:effectLst/>
          </c:spPr>
          <c:invertIfNegative val="0"/>
          <c:dPt>
            <c:idx val="0"/>
            <c:invertIfNegative val="0"/>
            <c:bubble3D val="0"/>
            <c:spPr>
              <a:solidFill>
                <a:srgbClr val="ECE0D1"/>
              </a:solidFill>
              <a:ln>
                <a:solidFill>
                  <a:schemeClr val="tx1"/>
                </a:solidFill>
              </a:ln>
              <a:effectLst/>
            </c:spPr>
            <c:extLst>
              <c:ext xmlns:c16="http://schemas.microsoft.com/office/drawing/2014/chart" uri="{C3380CC4-5D6E-409C-BE32-E72D297353CC}">
                <c16:uniqueId val="{00000003-0566-4AE9-A2CB-952CC3002BFD}"/>
              </c:ext>
            </c:extLst>
          </c:dPt>
          <c:dPt>
            <c:idx val="1"/>
            <c:invertIfNegative val="0"/>
            <c:bubble3D val="0"/>
            <c:spPr>
              <a:solidFill>
                <a:srgbClr val="967259"/>
              </a:solidFill>
              <a:ln>
                <a:solidFill>
                  <a:schemeClr val="tx1"/>
                </a:solidFill>
              </a:ln>
              <a:effectLst/>
            </c:spPr>
            <c:extLst>
              <c:ext xmlns:c16="http://schemas.microsoft.com/office/drawing/2014/chart" uri="{C3380CC4-5D6E-409C-BE32-E72D297353CC}">
                <c16:uniqueId val="{00000002-0566-4AE9-A2CB-952CC3002BFD}"/>
              </c:ext>
            </c:extLst>
          </c:dPt>
          <c:dPt>
            <c:idx val="2"/>
            <c:invertIfNegative val="0"/>
            <c:bubble3D val="0"/>
            <c:spPr>
              <a:solidFill>
                <a:srgbClr val="38220F"/>
              </a:solidFill>
              <a:ln>
                <a:solidFill>
                  <a:schemeClr val="tx1"/>
                </a:solidFill>
              </a:ln>
              <a:effectLst/>
            </c:spPr>
            <c:extLst>
              <c:ext xmlns:c16="http://schemas.microsoft.com/office/drawing/2014/chart" uri="{C3380CC4-5D6E-409C-BE32-E72D297353CC}">
                <c16:uniqueId val="{00000004-0566-4AE9-A2CB-952CC3002B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Country_Sales!$A$4:$A$6</c:f>
              <c:strCache>
                <c:ptCount val="3"/>
                <c:pt idx="0">
                  <c:v>United Kingdom</c:v>
                </c:pt>
                <c:pt idx="1">
                  <c:v>Ireland</c:v>
                </c:pt>
                <c:pt idx="2">
                  <c:v>United States</c:v>
                </c:pt>
              </c:strCache>
            </c:strRef>
          </c:cat>
          <c:val>
            <c:numRef>
              <c:f>Country_Sales!$B$4:$B$6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566-4AE9-A2CB-952CC3002BFD}"/>
            </c:ext>
          </c:extLst>
        </c:ser>
        <c:dLbls>
          <c:showLegendKey val="0"/>
          <c:showVal val="0"/>
          <c:showCatName val="0"/>
          <c:showSerName val="0"/>
          <c:showPercent val="0"/>
          <c:showBubbleSize val="0"/>
        </c:dLbls>
        <c:gapWidth val="182"/>
        <c:axId val="288284480"/>
        <c:axId val="288296000"/>
      </c:barChart>
      <c:catAx>
        <c:axId val="288284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96000"/>
        <c:crosses val="autoZero"/>
        <c:auto val="1"/>
        <c:lblAlgn val="ctr"/>
        <c:lblOffset val="100"/>
        <c:noMultiLvlLbl val="0"/>
      </c:catAx>
      <c:valAx>
        <c:axId val="288296000"/>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8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[Coffee_Sales_Project.xlsx]Top_Customers!Total_Sales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614033"/>
                </a:solidFill>
                <a:effectLst>
                  <a:outerShdw blurRad="50800" dist="38100" dir="2700000" algn="tl" rotWithShape="0">
                    <a:prstClr val="black">
                      <a:alpha val="40000"/>
                    </a:prstClr>
                  </a:outerShdw>
                </a:effectLst>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E9757"/>
          </a:solidFill>
          <a:ln>
            <a:solidFill>
              <a:schemeClr val="tx1"/>
            </a:solidFill>
          </a:ln>
          <a:effectLst/>
        </c:spPr>
      </c:pivotFmt>
      <c:pivotFmt>
        <c:idx val="2"/>
        <c:spPr>
          <a:solidFill>
            <a:srgbClr val="F0DEBB"/>
          </a:solidFill>
          <a:ln>
            <a:solidFill>
              <a:schemeClr val="tx1"/>
            </a:solidFill>
          </a:ln>
          <a:effectLst/>
        </c:spPr>
      </c:pivotFmt>
      <c:pivotFmt>
        <c:idx val="3"/>
        <c:spPr>
          <a:solidFill>
            <a:srgbClr val="996633"/>
          </a:solidFill>
          <a:ln>
            <a:solidFill>
              <a:schemeClr val="tx1"/>
            </a:solidFill>
          </a:ln>
          <a:effectLst/>
        </c:spPr>
      </c:pivotFmt>
      <c:pivotFmt>
        <c:idx val="4"/>
        <c:spPr>
          <a:solidFill>
            <a:srgbClr val="996633"/>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0DEBB"/>
          </a:solidFill>
          <a:ln>
            <a:solidFill>
              <a:schemeClr val="tx1"/>
            </a:solidFill>
          </a:ln>
          <a:effectLst/>
        </c:spPr>
      </c:pivotFmt>
      <c:pivotFmt>
        <c:idx val="6"/>
        <c:spPr>
          <a:solidFill>
            <a:srgbClr val="BE9757"/>
          </a:solidFill>
          <a:ln>
            <a:solidFill>
              <a:schemeClr val="tx1"/>
            </a:solidFill>
          </a:ln>
          <a:effectLst/>
        </c:spPr>
      </c:pivotFmt>
      <c:pivotFmt>
        <c:idx val="7"/>
        <c:spPr>
          <a:solidFill>
            <a:srgbClr val="996633"/>
          </a:solidFill>
          <a:ln>
            <a:solidFill>
              <a:schemeClr val="tx1"/>
            </a:solidFill>
          </a:ln>
          <a:effectLst/>
        </c:spPr>
      </c:pivotFmt>
      <c:pivotFmt>
        <c:idx val="8"/>
        <c:spPr>
          <a:solidFill>
            <a:srgbClr val="38220F"/>
          </a:solidFill>
          <a:ln>
            <a:solidFill>
              <a:schemeClr val="tx1"/>
            </a:solidFill>
          </a:ln>
          <a:effectLst/>
        </c:spPr>
      </c:pivotFmt>
      <c:pivotFmt>
        <c:idx val="9"/>
        <c:spPr>
          <a:solidFill>
            <a:srgbClr val="ECE0D1"/>
          </a:solidFill>
          <a:ln>
            <a:solidFill>
              <a:schemeClr val="tx1"/>
            </a:solidFill>
          </a:ln>
          <a:effectLst/>
        </c:spPr>
      </c:pivotFmt>
      <c:pivotFmt>
        <c:idx val="10"/>
        <c:spPr>
          <a:solidFill>
            <a:srgbClr val="DBC1AC"/>
          </a:solidFill>
          <a:ln>
            <a:solidFill>
              <a:schemeClr val="tx1"/>
            </a:solidFill>
          </a:ln>
          <a:effectLst/>
        </c:spPr>
      </c:pivotFmt>
      <c:pivotFmt>
        <c:idx val="11"/>
        <c:spPr>
          <a:solidFill>
            <a:srgbClr val="614033"/>
          </a:solidFill>
          <a:ln>
            <a:solidFill>
              <a:schemeClr val="tx1"/>
            </a:solidFill>
          </a:ln>
          <a:effectLst/>
        </c:spPr>
      </c:pivotFmt>
      <c:pivotFmt>
        <c:idx val="12"/>
        <c:spPr>
          <a:solidFill>
            <a:srgbClr val="967259"/>
          </a:solidFill>
          <a:ln>
            <a:solidFill>
              <a:schemeClr val="tx1"/>
            </a:solidFill>
          </a:ln>
          <a:effectLst/>
        </c:spPr>
      </c:pivotFmt>
    </c:pivotFmts>
    <c:plotArea>
      <c:layout/>
      <c:barChart>
        <c:barDir val="bar"/>
        <c:grouping val="clustered"/>
        <c:varyColors val="0"/>
        <c:ser>
          <c:idx val="0"/>
          <c:order val="0"/>
          <c:tx>
            <c:strRef>
              <c:f>Top_Customers!$B$3</c:f>
              <c:strCache>
                <c:ptCount val="1"/>
                <c:pt idx="0">
                  <c:v>Total</c:v>
                </c:pt>
              </c:strCache>
            </c:strRef>
          </c:tx>
          <c:spPr>
            <a:solidFill>
              <a:srgbClr val="996633"/>
            </a:solidFill>
            <a:ln>
              <a:solidFill>
                <a:schemeClr val="tx1"/>
              </a:solidFill>
            </a:ln>
            <a:effectLst/>
          </c:spPr>
          <c:invertIfNegative val="0"/>
          <c:dPt>
            <c:idx val="0"/>
            <c:invertIfNegative val="0"/>
            <c:bubble3D val="0"/>
            <c:spPr>
              <a:solidFill>
                <a:srgbClr val="ECE0D1"/>
              </a:solidFill>
              <a:ln>
                <a:solidFill>
                  <a:schemeClr val="tx1"/>
                </a:solidFill>
              </a:ln>
              <a:effectLst/>
            </c:spPr>
            <c:extLst>
              <c:ext xmlns:c16="http://schemas.microsoft.com/office/drawing/2014/chart" uri="{C3380CC4-5D6E-409C-BE32-E72D297353CC}">
                <c16:uniqueId val="{00000001-DB94-4D8C-8ADF-E06235FBF61F}"/>
              </c:ext>
            </c:extLst>
          </c:dPt>
          <c:dPt>
            <c:idx val="1"/>
            <c:invertIfNegative val="0"/>
            <c:bubble3D val="0"/>
            <c:spPr>
              <a:solidFill>
                <a:srgbClr val="DBC1AC"/>
              </a:solidFill>
              <a:ln>
                <a:solidFill>
                  <a:schemeClr val="tx1"/>
                </a:solidFill>
              </a:ln>
              <a:effectLst/>
            </c:spPr>
            <c:extLst>
              <c:ext xmlns:c16="http://schemas.microsoft.com/office/drawing/2014/chart" uri="{C3380CC4-5D6E-409C-BE32-E72D297353CC}">
                <c16:uniqueId val="{00000003-DB94-4D8C-8ADF-E06235FBF61F}"/>
              </c:ext>
            </c:extLst>
          </c:dPt>
          <c:dPt>
            <c:idx val="2"/>
            <c:invertIfNegative val="0"/>
            <c:bubble3D val="0"/>
            <c:spPr>
              <a:solidFill>
                <a:srgbClr val="967259"/>
              </a:solidFill>
              <a:ln>
                <a:solidFill>
                  <a:schemeClr val="tx1"/>
                </a:solidFill>
              </a:ln>
              <a:effectLst/>
            </c:spPr>
            <c:extLst>
              <c:ext xmlns:c16="http://schemas.microsoft.com/office/drawing/2014/chart" uri="{C3380CC4-5D6E-409C-BE32-E72D297353CC}">
                <c16:uniqueId val="{00000005-DB94-4D8C-8ADF-E06235FBF61F}"/>
              </c:ext>
            </c:extLst>
          </c:dPt>
          <c:dPt>
            <c:idx val="3"/>
            <c:invertIfNegative val="0"/>
            <c:bubble3D val="0"/>
            <c:spPr>
              <a:solidFill>
                <a:srgbClr val="614033"/>
              </a:solidFill>
              <a:ln>
                <a:solidFill>
                  <a:schemeClr val="tx1"/>
                </a:solidFill>
              </a:ln>
              <a:effectLst/>
            </c:spPr>
            <c:extLst>
              <c:ext xmlns:c16="http://schemas.microsoft.com/office/drawing/2014/chart" uri="{C3380CC4-5D6E-409C-BE32-E72D297353CC}">
                <c16:uniqueId val="{00000004-DCAF-47C7-8E8F-E748EDDAED71}"/>
              </c:ext>
            </c:extLst>
          </c:dPt>
          <c:dPt>
            <c:idx val="4"/>
            <c:invertIfNegative val="0"/>
            <c:bubble3D val="0"/>
            <c:spPr>
              <a:solidFill>
                <a:srgbClr val="38220F"/>
              </a:solidFill>
              <a:ln>
                <a:solidFill>
                  <a:schemeClr val="tx1"/>
                </a:solidFill>
              </a:ln>
              <a:effectLst/>
            </c:spPr>
            <c:extLst>
              <c:ext xmlns:c16="http://schemas.microsoft.com/office/drawing/2014/chart" uri="{C3380CC4-5D6E-409C-BE32-E72D297353CC}">
                <c16:uniqueId val="{00000003-DCAF-47C7-8E8F-E748EDDAED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Top_Customers!$A$4:$A$8</c:f>
              <c:strCache>
                <c:ptCount val="5"/>
                <c:pt idx="0">
                  <c:v>Don Flintiff</c:v>
                </c:pt>
                <c:pt idx="1">
                  <c:v>Nealson Cuttler</c:v>
                </c:pt>
                <c:pt idx="2">
                  <c:v>Terri Farra</c:v>
                </c:pt>
                <c:pt idx="3">
                  <c:v>Brenn Dundredge</c:v>
                </c:pt>
                <c:pt idx="4">
                  <c:v>Allis Wilmore</c:v>
                </c:pt>
              </c:strCache>
            </c:strRef>
          </c:cat>
          <c:val>
            <c:numRef>
              <c:f>Top_Customers!$B$4:$B$8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DB94-4D8C-8ADF-E06235FBF61F}"/>
            </c:ext>
          </c:extLst>
        </c:ser>
        <c:dLbls>
          <c:showLegendKey val="0"/>
          <c:showVal val="0"/>
          <c:showCatName val="0"/>
          <c:showSerName val="0"/>
          <c:showPercent val="0"/>
          <c:showBubbleSize val="0"/>
        </c:dLbls>
        <c:gapWidth val="182"/>
        <c:axId val="288284480"/>
        <c:axId val="288296000"/>
      </c:barChart>
      <c:catAx>
        <c:axId val="288284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96000"/>
        <c:crosses val="autoZero"/>
        <c:auto val="1"/>
        <c:lblAlgn val="ctr"/>
        <c:lblOffset val="100"/>
        <c:noMultiLvlLbl val="0"/>
      </c:catAx>
      <c:valAx>
        <c:axId val="288296000"/>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8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DCD2C48-E19A-0B7B-BE9B-C851640EFE91}"/>
            </a:ext>
          </a:extLst>
        </xdr:cNvPr>
        <xdr:cNvSpPr/>
      </xdr:nvSpPr>
      <xdr:spPr>
        <a:xfrm>
          <a:off x="118533" y="59267"/>
          <a:ext cx="15240000" cy="558800"/>
        </a:xfrm>
        <a:prstGeom prst="rect">
          <a:avLst/>
        </a:prstGeom>
        <a:solidFill>
          <a:srgbClr val="614033"/>
        </a:solidFill>
        <a:ln>
          <a:solidFill>
            <a:srgbClr val="614033"/>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200" b="1">
              <a:solidFill>
                <a:schemeClr val="bg1"/>
              </a:solidFill>
              <a:latin typeface="Cambria" panose="02040503050406030204" pitchFamily="18" charset="0"/>
              <a:ea typeface="Cambria" panose="02040503050406030204" pitchFamily="18" charset="0"/>
            </a:rPr>
            <a:t>Coffee</a:t>
          </a:r>
          <a:r>
            <a:rPr lang="en-GB" sz="3200" b="1" baseline="0">
              <a:solidFill>
                <a:schemeClr val="bg1"/>
              </a:solidFill>
              <a:latin typeface="Cambria" panose="02040503050406030204" pitchFamily="18" charset="0"/>
              <a:ea typeface="Cambria" panose="02040503050406030204" pitchFamily="18" charset="0"/>
            </a:rPr>
            <a:t> Sales Analysis</a:t>
          </a:r>
          <a:endParaRPr lang="en-GB" sz="3200" b="1">
            <a:solidFill>
              <a:schemeClr val="bg1"/>
            </a:solidFill>
            <a:latin typeface="Cambria" panose="02040503050406030204" pitchFamily="18" charset="0"/>
            <a:ea typeface="Cambria" panose="02040503050406030204" pitchFamily="18" charset="0"/>
          </a:endParaRPr>
        </a:p>
      </xdr:txBody>
    </xdr:sp>
    <xdr:clientData/>
  </xdr:twoCellAnchor>
  <xdr:twoCellAnchor>
    <xdr:from>
      <xdr:col>1</xdr:col>
      <xdr:colOff>7257</xdr:colOff>
      <xdr:row>16</xdr:row>
      <xdr:rowOff>179615</xdr:rowOff>
    </xdr:from>
    <xdr:to>
      <xdr:col>15</xdr:col>
      <xdr:colOff>0</xdr:colOff>
      <xdr:row>41</xdr:row>
      <xdr:rowOff>0</xdr:rowOff>
    </xdr:to>
    <xdr:graphicFrame macro="">
      <xdr:nvGraphicFramePr>
        <xdr:cNvPr id="4" name="Chart 3">
          <a:extLst>
            <a:ext uri="{FF2B5EF4-FFF2-40B4-BE49-F238E27FC236}">
              <a16:creationId xmlns:a16="http://schemas.microsoft.com/office/drawing/2014/main" id="{F5FC7E57-B6B9-477F-9A18-CD66C56AE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5079</xdr:colOff>
      <xdr:row>6</xdr:row>
      <xdr:rowOff>2176</xdr:rowOff>
    </xdr:from>
    <xdr:to>
      <xdr:col>18</xdr:col>
      <xdr:colOff>0</xdr:colOff>
      <xdr:row>15</xdr:row>
      <xdr:rowOff>177799</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68A61D41-B929-4C8F-9FD3-9E46CB7A4CE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8344" y="831411"/>
              <a:ext cx="9800068" cy="178927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23</xdr:col>
      <xdr:colOff>6167</xdr:colOff>
      <xdr:row>10</xdr:row>
      <xdr:rowOff>114299</xdr:rowOff>
    </xdr:from>
    <xdr:to>
      <xdr:col>26</xdr:col>
      <xdr:colOff>6167</xdr:colOff>
      <xdr:row>16</xdr:row>
      <xdr:rowOff>448</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9E1E3255-EE5F-4C11-B74F-043893DEA16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1996461" y="1660711"/>
              <a:ext cx="1815353" cy="9619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5081</xdr:colOff>
      <xdr:row>6</xdr:row>
      <xdr:rowOff>120</xdr:rowOff>
    </xdr:from>
    <xdr:to>
      <xdr:col>26</xdr:col>
      <xdr:colOff>9527</xdr:colOff>
      <xdr:row>10</xdr:row>
      <xdr:rowOff>32220</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E81CEC98-E91A-4CCC-94FC-AA8FA56873A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056757" y="829355"/>
              <a:ext cx="3758417" cy="7492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5080</xdr:colOff>
      <xdr:row>10</xdr:row>
      <xdr:rowOff>108857</xdr:rowOff>
    </xdr:from>
    <xdr:to>
      <xdr:col>22</xdr:col>
      <xdr:colOff>0</xdr:colOff>
      <xdr:row>16</xdr:row>
      <xdr:rowOff>2264</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7F0F20EB-B09F-4326-AA7A-6B86A9F7135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056756" y="1655269"/>
              <a:ext cx="1810273" cy="9691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10885</xdr:colOff>
      <xdr:row>17</xdr:row>
      <xdr:rowOff>1</xdr:rowOff>
    </xdr:from>
    <xdr:to>
      <xdr:col>26</xdr:col>
      <xdr:colOff>0</xdr:colOff>
      <xdr:row>27</xdr:row>
      <xdr:rowOff>0</xdr:rowOff>
    </xdr:to>
    <xdr:graphicFrame macro="">
      <xdr:nvGraphicFramePr>
        <xdr:cNvPr id="9" name="Chart 8">
          <a:extLst>
            <a:ext uri="{FF2B5EF4-FFF2-40B4-BE49-F238E27FC236}">
              <a16:creationId xmlns:a16="http://schemas.microsoft.com/office/drawing/2014/main" id="{1FFEDF00-6F4B-4195-B15D-BE377633B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609598</xdr:colOff>
      <xdr:row>28</xdr:row>
      <xdr:rowOff>0</xdr:rowOff>
    </xdr:from>
    <xdr:to>
      <xdr:col>25</xdr:col>
      <xdr:colOff>609599</xdr:colOff>
      <xdr:row>41</xdr:row>
      <xdr:rowOff>0</xdr:rowOff>
    </xdr:to>
    <xdr:graphicFrame macro="">
      <xdr:nvGraphicFramePr>
        <xdr:cNvPr id="10" name="Chart 9">
          <a:extLst>
            <a:ext uri="{FF2B5EF4-FFF2-40B4-BE49-F238E27FC236}">
              <a16:creationId xmlns:a16="http://schemas.microsoft.com/office/drawing/2014/main" id="{F038089B-2DDF-4769-9A41-C19C29CCE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587936</xdr:colOff>
      <xdr:row>1</xdr:row>
      <xdr:rowOff>2137</xdr:rowOff>
    </xdr:from>
    <xdr:to>
      <xdr:col>18</xdr:col>
      <xdr:colOff>103094</xdr:colOff>
      <xdr:row>5</xdr:row>
      <xdr:rowOff>4438</xdr:rowOff>
    </xdr:to>
    <xdr:pic>
      <xdr:nvPicPr>
        <xdr:cNvPr id="11" name="Picture 10" descr="Coffee Cup PNGs for Free Download">
          <a:extLst>
            <a:ext uri="{FF2B5EF4-FFF2-40B4-BE49-F238E27FC236}">
              <a16:creationId xmlns:a16="http://schemas.microsoft.com/office/drawing/2014/main" id="{3CC7BF56-C0A9-380E-E638-BD86900D1AC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364383" y="64890"/>
          <a:ext cx="734358" cy="732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10886</xdr:colOff>
      <xdr:row>19</xdr:row>
      <xdr:rowOff>22861</xdr:rowOff>
    </xdr:from>
    <xdr:to>
      <xdr:col>18</xdr:col>
      <xdr:colOff>21772</xdr:colOff>
      <xdr:row>46</xdr:row>
      <xdr:rowOff>108858</xdr:rowOff>
    </xdr:to>
    <xdr:graphicFrame macro="">
      <xdr:nvGraphicFramePr>
        <xdr:cNvPr id="2" name="Chart 1">
          <a:extLst>
            <a:ext uri="{FF2B5EF4-FFF2-40B4-BE49-F238E27FC236}">
              <a16:creationId xmlns:a16="http://schemas.microsoft.com/office/drawing/2014/main" id="{BF1FA136-3EA4-0511-E691-B78164A142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8708</xdr:colOff>
      <xdr:row>4</xdr:row>
      <xdr:rowOff>6531</xdr:rowOff>
    </xdr:from>
    <xdr:to>
      <xdr:col>17</xdr:col>
      <xdr:colOff>947057</xdr:colOff>
      <xdr:row>11</xdr:row>
      <xdr:rowOff>174171</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B27759FB-484D-6A0C-1401-84C6F6543B9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952308" y="746760"/>
              <a:ext cx="8906692" cy="146304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7</xdr:col>
      <xdr:colOff>9797</xdr:colOff>
      <xdr:row>12</xdr:row>
      <xdr:rowOff>134983</xdr:rowOff>
    </xdr:from>
    <xdr:to>
      <xdr:col>9</xdr:col>
      <xdr:colOff>118654</xdr:colOff>
      <xdr:row>18</xdr:row>
      <xdr:rowOff>10886</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9A26B05B-F43B-5376-0D52-28174FA059E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5953397" y="2329543"/>
              <a:ext cx="1825897" cy="9731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10886</xdr:colOff>
      <xdr:row>12</xdr:row>
      <xdr:rowOff>136072</xdr:rowOff>
    </xdr:from>
    <xdr:to>
      <xdr:col>13</xdr:col>
      <xdr:colOff>718457</xdr:colOff>
      <xdr:row>17</xdr:row>
      <xdr:rowOff>174173</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EF534A2D-6FEF-0565-7BD6-6F103149A49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165046" y="2330632"/>
              <a:ext cx="2424611" cy="9525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850173</xdr:colOff>
      <xdr:row>12</xdr:row>
      <xdr:rowOff>137159</xdr:rowOff>
    </xdr:from>
    <xdr:to>
      <xdr:col>18</xdr:col>
      <xdr:colOff>1087</xdr:colOff>
      <xdr:row>17</xdr:row>
      <xdr:rowOff>174171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D54D5693-356E-6D3C-432A-B0E5C0377C3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021853" y="2331719"/>
              <a:ext cx="1822994" cy="9514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522514</xdr:colOff>
      <xdr:row>1</xdr:row>
      <xdr:rowOff>179615</xdr:rowOff>
    </xdr:from>
    <xdr:to>
      <xdr:col>13</xdr:col>
      <xdr:colOff>8466</xdr:colOff>
      <xdr:row>16</xdr:row>
      <xdr:rowOff>146958</xdr:rowOff>
    </xdr:to>
    <xdr:graphicFrame macro="">
      <xdr:nvGraphicFramePr>
        <xdr:cNvPr id="7" name="Chart 6">
          <a:extLst>
            <a:ext uri="{FF2B5EF4-FFF2-40B4-BE49-F238E27FC236}">
              <a16:creationId xmlns:a16="http://schemas.microsoft.com/office/drawing/2014/main" id="{6679BFE4-A4AD-6204-BB99-7F761166D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522514</xdr:colOff>
      <xdr:row>1</xdr:row>
      <xdr:rowOff>179615</xdr:rowOff>
    </xdr:from>
    <xdr:to>
      <xdr:col>13</xdr:col>
      <xdr:colOff>8466</xdr:colOff>
      <xdr:row>16</xdr:row>
      <xdr:rowOff>146958</xdr:rowOff>
    </xdr:to>
    <xdr:graphicFrame macro="">
      <xdr:nvGraphicFramePr>
        <xdr:cNvPr id="2" name="Chart 1">
          <a:extLst>
            <a:ext uri="{FF2B5EF4-FFF2-40B4-BE49-F238E27FC236}">
              <a16:creationId xmlns:a16="http://schemas.microsoft.com/office/drawing/2014/main" id="{9DAFD35A-394B-41D7-B276-DEF2E56D9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fano Gonan" refreshedDate="45858.779691319447" createdVersion="8" refreshedVersion="8" minRefreshableVersion="3" recordCount="1000" xr:uid="{928AA25D-8A5F-4C7C-AC6F-30717E5DABA5}">
  <cacheSource type="worksheet">
    <worksheetSource name="Orders"/>
  </cacheSource>
  <cacheFields count="19">
    <cacheField name="Order ID" numFmtId="0">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111799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6A34A6-782A-4557-A4E5-116D66DBF083}"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5">
  <location ref="A3:F52" firstHeaderRow="1" firstDataRow="2" firstDataCol="2"/>
  <pivotFields count="19">
    <pivotField compact="0" showAll="0" defaultSubtotal="0"/>
    <pivotField compact="0" numFmtId="1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numFmtId="165" showAll="0" defaultSubtotal="0">
      <items count="4">
        <item x="3"/>
        <item x="1"/>
        <item x="0"/>
        <item x="2"/>
      </items>
    </pivotField>
    <pivotField compact="0" numFmtId="166" showAll="0" defaultSubtotal="0"/>
    <pivotField dataField="1" compact="0" numFmtId="166" showAll="0" defaultSubtotal="0"/>
    <pivotField axis="axisCol"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axis="axisRow"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axis="axisRow" compact="0" showAll="0" defaultSubtotal="0">
      <items count="6">
        <item sd="0" x="0"/>
        <item x="1"/>
        <item x="2"/>
        <item x="3"/>
        <item x="4"/>
        <item sd="0" x="5"/>
      </items>
    </pivotField>
  </pivotFields>
  <rowFields count="2">
    <field x="18"/>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17" baseItem="1" numFmtId="167"/>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B828E3-F050-4681-A57D-97D4F67FD8F6}"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0">
  <location ref="A3:B6" firstHeaderRow="1" firstDataRow="1" firstDataCol="1"/>
  <pivotFields count="19">
    <pivotField compact="0" showAll="0" defaultSubtotal="0"/>
    <pivotField compact="0" numFmtId="1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axis="axisRow"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numFmtId="165" showAll="0" defaultSubtotal="0">
      <items count="4">
        <item x="3"/>
        <item x="1"/>
        <item x="0"/>
        <item x="2"/>
      </items>
    </pivotField>
    <pivotField compact="0" numFmtId="166" showAll="0" defaultSubtotal="0"/>
    <pivotField dataField="1" compact="0" numFmtId="166" showAll="0" defaultSubtotal="0"/>
    <pivotField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compact="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17" baseItem="1" numFmtId="168"/>
  </dataFields>
  <chartFormats count="9">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0"/>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4" format="3">
      <pivotArea type="data" outline="0" fieldPosition="0">
        <references count="2">
          <reference field="4294967294" count="1" selected="0">
            <x v="0"/>
          </reference>
          <reference field="7"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ACE3F-3847-46DF-BA69-402AD674C1BA}"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4">
  <location ref="A3:B8" firstHeaderRow="1" firstDataRow="1" firstDataCol="1"/>
  <pivotFields count="19">
    <pivotField compact="0" showAll="0" defaultSubtotal="0"/>
    <pivotField compact="0" numFmtId="1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axis="axisRow" compact="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showAll="0" defaultSubtotal="0"/>
    <pivotField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numFmtId="165" showAll="0" defaultSubtotal="0">
      <items count="4">
        <item x="3"/>
        <item x="1"/>
        <item x="0"/>
        <item x="2"/>
      </items>
    </pivotField>
    <pivotField compact="0" numFmtId="166" showAll="0" defaultSubtotal="0"/>
    <pivotField dataField="1" compact="0" numFmtId="166" showAll="0" defaultSubtotal="0"/>
    <pivotField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compact="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17" baseItem="1" numFmtId="168"/>
  </dataFields>
  <chartFormats count="1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1" format="10">
      <pivotArea type="data" outline="0" fieldPosition="0">
        <references count="2">
          <reference field="4294967294" count="1" selected="0">
            <x v="0"/>
          </reference>
          <reference field="5" count="1" selected="0">
            <x v="28"/>
          </reference>
        </references>
      </pivotArea>
    </chartFormat>
    <chartFormat chart="11" format="11">
      <pivotArea type="data" outline="0" fieldPosition="0">
        <references count="2">
          <reference field="4294967294" count="1" selected="0">
            <x v="0"/>
          </reference>
          <reference field="5" count="1" selected="0">
            <x v="125"/>
          </reference>
        </references>
      </pivotArea>
    </chartFormat>
    <chartFormat chart="11" format="12">
      <pivotArea type="data" outline="0" fieldPosition="0">
        <references count="2">
          <reference field="4294967294" count="1" selected="0">
            <x v="0"/>
          </reference>
          <reference field="5" count="1" selected="0">
            <x v="831"/>
          </reference>
        </references>
      </pivotArea>
    </chartFormat>
    <chartFormat chart="11" format="13">
      <pivotArea type="data" outline="0" fieldPosition="0">
        <references count="2">
          <reference field="4294967294" count="1" selected="0">
            <x v="0"/>
          </reference>
          <reference field="5" count="1" selected="0">
            <x v="646"/>
          </reference>
        </references>
      </pivotArea>
    </chartFormat>
    <chartFormat chart="11" format="14">
      <pivotArea type="data" outline="0" fieldPosition="0">
        <references count="2">
          <reference field="4294967294" count="1" selected="0">
            <x v="0"/>
          </reference>
          <reference field="5" count="1" selected="0">
            <x v="255"/>
          </reference>
        </references>
      </pivotArea>
    </chartFormat>
    <chartFormat chart="8" format="8">
      <pivotArea type="data" outline="0" fieldPosition="0">
        <references count="2">
          <reference field="4294967294" count="1" selected="0">
            <x v="0"/>
          </reference>
          <reference field="5" count="1" selected="0">
            <x v="28"/>
          </reference>
        </references>
      </pivotArea>
    </chartFormat>
    <chartFormat chart="8" format="9">
      <pivotArea type="data" outline="0" fieldPosition="0">
        <references count="2">
          <reference field="4294967294" count="1" selected="0">
            <x v="0"/>
          </reference>
          <reference field="5" count="1" selected="0">
            <x v="255"/>
          </reference>
        </references>
      </pivotArea>
    </chartFormat>
    <chartFormat chart="8" format="10">
      <pivotArea type="data" outline="0" fieldPosition="0">
        <references count="2">
          <reference field="4294967294" count="1" selected="0">
            <x v="0"/>
          </reference>
          <reference field="5" count="1" selected="0">
            <x v="646"/>
          </reference>
        </references>
      </pivotArea>
    </chartFormat>
    <chartFormat chart="8" format="11">
      <pivotArea type="data" outline="0" fieldPosition="0">
        <references count="2">
          <reference field="4294967294" count="1" selected="0">
            <x v="0"/>
          </reference>
          <reference field="5" count="1" selected="0">
            <x v="125"/>
          </reference>
        </references>
      </pivotArea>
    </chartFormat>
    <chartFormat chart="8" format="12">
      <pivotArea type="data" outline="0" fieldPosition="0">
        <references count="2">
          <reference field="4294967294" count="1" selected="0">
            <x v="0"/>
          </reference>
          <reference field="5" count="1" selected="0">
            <x v="831"/>
          </reference>
        </references>
      </pivotArea>
    </chartFormat>
  </chartFormats>
  <pivotTableStyleInfo name="PivotStyleMedium9" showRowHeaders="1" showColHeaders="1" showRowStripes="0" showColStripes="0" showLastColumn="1"/>
  <filters count="1">
    <filter fld="5" type="count" evalOrder="-1" id="4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509F64D-866C-46DD-ADB3-072690BF0B40}" sourceName="Size">
  <pivotTables>
    <pivotTable tabId="20" name="Total_Sales"/>
    <pivotTable tabId="22" name="Total_Sales"/>
    <pivotTable tabId="23" name="Total_Sales"/>
  </pivotTables>
  <data>
    <tabular pivotCacheId="121117990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28AFFDD-C5A5-4019-853E-AA3D30A531BE}" sourceName="Roast Type Name">
  <pivotTables>
    <pivotTable tabId="20" name="Total_Sales"/>
    <pivotTable tabId="22" name="Total_Sales"/>
    <pivotTable tabId="23" name="Total_Sales"/>
  </pivotTables>
  <data>
    <tabular pivotCacheId="121117990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E09450D-7D0F-4DE1-99B8-3657AA10A464}" sourceName="Loyalty Card">
  <pivotTables>
    <pivotTable tabId="20" name="Total_Sales"/>
    <pivotTable tabId="22" name="Total_Sales"/>
    <pivotTable tabId="23" name="Total_Sales"/>
  </pivotTables>
  <data>
    <tabular pivotCacheId="121117990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114C9E8B-0E6E-4758-B343-74523A284C74}" cache="Slicer_Size" caption="Size" columnCount="2" style="Coffee_Slicer_Style" rowHeight="234950"/>
  <slicer name="Roast Type Name 1" xr10:uid="{D1F776B8-7D96-4F27-B72A-48AFE3FB7327}" cache="Slicer_Roast_Type_Name" caption="Roast Type Name" columnCount="3" style="Coffee_Slicer_Style" rowHeight="234950"/>
  <slicer name="Loyalty Card 1" xr10:uid="{EB753308-9D9F-4FFE-874C-C23D33E3AFB0}" cache="Slicer_Loyalty_Card" caption="Loyalty Card" style="Coffee_Slicer_Styl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99FD9AA-EE88-48F5-B1DF-60D886E16F8E}" cache="Slicer_Size" caption="Size" columnCount="2" style="Coffee_Slicer_Style" rowHeight="234950"/>
  <slicer name="Roast Type Name" xr10:uid="{7BAA8E7F-186A-4306-8116-AF4227D74763}" cache="Slicer_Roast_Type_Name" caption="Roast Type Name" columnCount="3" style="Coffee_Slicer_Style" rowHeight="234950"/>
  <slicer name="Loyalty Card" xr10:uid="{DB1DE937-4D16-4678-BB5D-B1DB0204C932}" cache="Slicer_Loyalty_Card" caption="Loyalty Card" style="Coffee_Slicer_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EAA41E-330C-4397-994C-9C3B73115AF5}" name="Orders" displayName="Orders" ref="A1:P1001" totalsRowShown="0" headerRowDxfId="19" headerRowBorderDxfId="18" tableBorderDxfId="17" totalsRowBorderDxfId="16">
  <autoFilter ref="A1:P1001" xr:uid="{E8EAA41E-330C-4397-994C-9C3B73115AF5}"/>
  <tableColumns count="16">
    <tableColumn id="1" xr3:uid="{6CFDB987-B6C2-40E1-A12E-5029AA230814}" name="Order ID" dataDxfId="15"/>
    <tableColumn id="2" xr3:uid="{89B299B8-B076-4BAA-AA11-D112F5438EA2}" name="Order Date" dataDxfId="14"/>
    <tableColumn id="3" xr3:uid="{756A2532-52E9-4864-B306-0CF23B5E35B6}" name="Customer ID" dataDxfId="13"/>
    <tableColumn id="4" xr3:uid="{9AF185DF-9477-4A08-8453-9670E3E87D4B}" name="Product ID" dataDxfId="12"/>
    <tableColumn id="5" xr3:uid="{081FE64F-BD7E-458C-A021-C01979910F03}" name="Quantity" dataDxfId="11"/>
    <tableColumn id="6" xr3:uid="{4FA987C8-AB2C-421C-83A1-14C04D8F36FB}" name="Customer Name" dataDxfId="10">
      <calculatedColumnFormula xml:space="preserve"> _xlfn.XLOOKUP(C2,customers!$A$1:$A$1001,customers!$B$1:$B$1001,,0)</calculatedColumnFormula>
    </tableColumn>
    <tableColumn id="7" xr3:uid="{E5F93299-CB0E-43A9-92B4-09AC05304EE4}" name="Email" dataDxfId="9">
      <calculatedColumnFormula xml:space="preserve"> IF(_xlfn.XLOOKUP(C2, customers!$A$1:$A$1001, customers!$C$1:$C$1001,,0) = 0, "", _xlfn.XLOOKUP(C2, customers!$A$1:$A$1001, customers!$C$1:$C$1001,,0))</calculatedColumnFormula>
    </tableColumn>
    <tableColumn id="8" xr3:uid="{FC4E4D13-4310-42F2-AD87-67BCAE2FE01E}" name="Country" dataDxfId="8">
      <calculatedColumnFormula xml:space="preserve"> _xlfn.XLOOKUP(C2, customers!$A$1:$A$1001, customers!$G$1:$G$1001,,0)</calculatedColumnFormula>
    </tableColumn>
    <tableColumn id="9" xr3:uid="{804DEFA4-4C5D-458B-B9AA-CF872260A19E}" name="Coffee Type" dataDxfId="7">
      <calculatedColumnFormula xml:space="preserve"> INDEX(products!$A$1:$G$49, MATCH(orders!$D2, products!$A$1:$A$49,0), MATCH(orders!I$1, products!$A$1:$G$1,0))</calculatedColumnFormula>
    </tableColumn>
    <tableColumn id="10" xr3:uid="{4AB795B8-F399-4515-BB11-73534AD1F897}" name="Roast Type" dataDxfId="6">
      <calculatedColumnFormula xml:space="preserve"> INDEX(products!$A$1:$G$49, MATCH(orders!$D2, products!$A$1:$A$49,0), MATCH(orders!J$1, products!$A$1:$G$1,0))</calculatedColumnFormula>
    </tableColumn>
    <tableColumn id="11" xr3:uid="{05B9C553-5352-4C52-B7A7-D814BE5450E6}" name="Size" dataDxfId="5">
      <calculatedColumnFormula xml:space="preserve"> INDEX(products!$A$1:$G$49, MATCH(orders!$D2, products!$A$1:$A$49,0), MATCH(orders!K$1, products!$A$1:$G$1,0))</calculatedColumnFormula>
    </tableColumn>
    <tableColumn id="12" xr3:uid="{925FA90E-421A-4C79-998C-5FD7EB5285C7}" name="Unit Price" dataDxfId="4">
      <calculatedColumnFormula xml:space="preserve"> INDEX(products!$A$1:$G$49, MATCH(orders!$D2, products!$A$1:$A$49,0), MATCH(orders!L$1, products!$A$1:$G$1,0))</calculatedColumnFormula>
    </tableColumn>
    <tableColumn id="13" xr3:uid="{E8F7C5B0-1F45-42B0-A9C0-C9C92D8608FA}" name="Sales" dataDxfId="3">
      <calculatedColumnFormula>L2*E2</calculatedColumnFormula>
    </tableColumn>
    <tableColumn id="14" xr3:uid="{4DE3C4BC-524F-41E8-AE34-D0D9D562E352}" name="Coffee Type Name" dataDxfId="2">
      <calculatedColumnFormula array="1" xml:space="preserve"> _xlfn.IFS(I2 = "Rob", "Robusta", I2 = "Ara", "Arabica", I2 = "Exc", "Excelsa", I2 = "Lib", "Liberica")</calculatedColumnFormula>
    </tableColumn>
    <tableColumn id="15" xr3:uid="{772F7C3B-F4C8-48C0-8D5E-6312AA7648D9}" name="Roast Type Name" dataDxfId="1">
      <calculatedColumnFormula array="1" xml:space="preserve"> _xlfn.IFS(J2 = "M", "Medium", J2 = "L", "Light", J2 = "D", "Dark")</calculatedColumnFormula>
    </tableColumn>
    <tableColumn id="16" xr3:uid="{ECCA5E4C-0C9D-4F90-A967-CB6AC72A9D8A}" name="Loyalty Card" dataDxfId="0">
      <calculatedColumnFormula xml:space="preserve"> _xlfn.XLOOKUP(Orders[[#This Row],[Customer ID]], customers!$A$1:$A$1001, customers!$I$1:$I$1001,,0)</calculatedColumnFormula>
    </tableColumn>
  </tableColumns>
  <tableStyleInfo name="Table Style 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E5573A8-7430-4720-9592-6C0131A635E3}" sourceName="Order Date">
  <pivotTables>
    <pivotTable tabId="20" name="Total_Sales"/>
    <pivotTable tabId="22" name="Total_Sales"/>
    <pivotTable tabId="23" name="Total_Sales"/>
  </pivotTables>
  <state minimalRefreshVersion="6" lastRefreshVersion="6" pivotCacheId="121117990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63E8CD6-BD17-46C1-B29C-DE560D4AA0DB}" cache="NativeTimeline_Order_Date" caption="Order Date" level="2" selectionLevel="2" scrollPosition="2019-01-01T00:00:00" style="Coffee_Timeline_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12CB26F-B3A7-4DC4-BB55-FBDBF197E4A4}" cache="NativeTimeline_Order_Date" caption="Order Date" level="2" selectionLevel="2" scrollPosition="2019-01-01T00:00:00" style="Coffee_Timeline_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0383E-AF81-4E7B-BEBD-3ED199752130}">
  <dimension ref="A1:A28"/>
  <sheetViews>
    <sheetView showGridLines="0" tabSelected="1" zoomScale="68" zoomScaleNormal="68" workbookViewId="0">
      <selection activeCell="AC26" sqref="AC26"/>
    </sheetView>
  </sheetViews>
  <sheetFormatPr defaultRowHeight="14.4" x14ac:dyDescent="0.3"/>
  <cols>
    <col min="1" max="1" width="1.77734375" customWidth="1"/>
    <col min="16" max="16" width="1.77734375" customWidth="1"/>
    <col min="19" max="19" width="1.77734375" customWidth="1"/>
    <col min="23" max="23" width="1.77734375" customWidth="1"/>
  </cols>
  <sheetData>
    <row r="1" ht="4.95" customHeight="1" x14ac:dyDescent="0.3"/>
    <row r="6" ht="4.95" customHeight="1" x14ac:dyDescent="0.3"/>
    <row r="17" ht="10.050000000000001" customHeight="1" x14ac:dyDescent="0.3"/>
    <row r="28" ht="10.050000000000001"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12657-B52B-40B4-97AA-87AC90B27D02}">
  <dimension ref="A3:F52"/>
  <sheetViews>
    <sheetView zoomScale="75" zoomScaleNormal="75" workbookViewId="0">
      <selection activeCell="U42" sqref="U42"/>
    </sheetView>
  </sheetViews>
  <sheetFormatPr defaultRowHeight="14.4" x14ac:dyDescent="0.3"/>
  <cols>
    <col min="1" max="1" width="12.5546875" bestFit="1" customWidth="1"/>
    <col min="2" max="2" width="22.77734375" bestFit="1" customWidth="1"/>
    <col min="3" max="3" width="20.44140625" bestFit="1" customWidth="1"/>
    <col min="4" max="4" width="7.109375" bestFit="1" customWidth="1"/>
    <col min="5" max="5" width="7.77734375" bestFit="1" customWidth="1"/>
    <col min="6" max="6" width="8" bestFit="1" customWidth="1"/>
    <col min="7" max="7" width="7.88671875" bestFit="1" customWidth="1"/>
    <col min="8" max="8" width="13.88671875" bestFit="1" customWidth="1"/>
    <col min="9" max="9" width="11.109375" bestFit="1" customWidth="1"/>
    <col min="10" max="10" width="7.88671875" bestFit="1" customWidth="1"/>
    <col min="11" max="11" width="13.88671875" bestFit="1" customWidth="1"/>
    <col min="12" max="12" width="11.109375" bestFit="1" customWidth="1"/>
    <col min="13" max="13" width="13.88671875" bestFit="1" customWidth="1"/>
    <col min="14" max="14" width="11.109375" bestFit="1" customWidth="1"/>
    <col min="15" max="15" width="7.88671875" bestFit="1" customWidth="1"/>
    <col min="16" max="16" width="13.88671875" bestFit="1" customWidth="1"/>
    <col min="17" max="17" width="11.109375" bestFit="1" customWidth="1"/>
    <col min="18" max="18" width="13.88671875" bestFit="1" customWidth="1"/>
    <col min="19" max="19" width="11.109375" bestFit="1" customWidth="1"/>
    <col min="20" max="20" width="7.6640625" bestFit="1" customWidth="1"/>
    <col min="21" max="21" width="13.88671875" bestFit="1" customWidth="1"/>
    <col min="22" max="22" width="11.109375" bestFit="1" customWidth="1"/>
    <col min="23" max="23" width="13.88671875" bestFit="1" customWidth="1"/>
    <col min="24" max="24" width="11.109375" bestFit="1" customWidth="1"/>
    <col min="25" max="25" width="7.6640625" bestFit="1" customWidth="1"/>
    <col min="26" max="26" width="13.88671875" bestFit="1" customWidth="1"/>
    <col min="27" max="27" width="11.109375" bestFit="1" customWidth="1"/>
    <col min="28" max="28" width="13.88671875" bestFit="1" customWidth="1"/>
    <col min="29" max="29" width="11.109375" bestFit="1" customWidth="1"/>
    <col min="30" max="30" width="13.88671875" bestFit="1" customWidth="1"/>
    <col min="31" max="31" width="11.33203125" bestFit="1" customWidth="1"/>
    <col min="32" max="32" width="14.109375" bestFit="1" customWidth="1"/>
    <col min="33" max="33" width="11.33203125" bestFit="1" customWidth="1"/>
    <col min="34" max="34" width="7.6640625" bestFit="1" customWidth="1"/>
    <col min="35" max="35" width="14.109375" bestFit="1" customWidth="1"/>
    <col min="36" max="36" width="11.33203125" bestFit="1" customWidth="1"/>
    <col min="37" max="37" width="14.109375" bestFit="1" customWidth="1"/>
    <col min="38" max="38" width="11.33203125" bestFit="1" customWidth="1"/>
    <col min="39" max="39" width="14.109375" bestFit="1" customWidth="1"/>
    <col min="40" max="40" width="11.33203125" bestFit="1" customWidth="1"/>
    <col min="41" max="41" width="14.109375" bestFit="1" customWidth="1"/>
    <col min="42" max="42" width="11.33203125" bestFit="1" customWidth="1"/>
    <col min="43" max="43" width="14.109375" bestFit="1" customWidth="1"/>
    <col min="44" max="44" width="11.33203125" bestFit="1" customWidth="1"/>
    <col min="45" max="45" width="14.109375" bestFit="1" customWidth="1"/>
    <col min="46" max="46" width="11.33203125" bestFit="1" customWidth="1"/>
    <col min="47" max="47" width="14.109375" bestFit="1" customWidth="1"/>
    <col min="48" max="48" width="11.33203125" bestFit="1" customWidth="1"/>
    <col min="49" max="49" width="14.109375" bestFit="1" customWidth="1"/>
    <col min="50" max="50" width="11.33203125" bestFit="1" customWidth="1"/>
    <col min="51" max="51" width="14.109375" bestFit="1" customWidth="1"/>
    <col min="52" max="52" width="11.33203125" bestFit="1" customWidth="1"/>
    <col min="53" max="53" width="14.109375" bestFit="1" customWidth="1"/>
    <col min="54" max="54" width="11.33203125" bestFit="1" customWidth="1"/>
    <col min="55" max="55" width="14.109375" bestFit="1" customWidth="1"/>
    <col min="56" max="56" width="11.33203125" bestFit="1" customWidth="1"/>
    <col min="57" max="57" width="7.88671875" bestFit="1" customWidth="1"/>
    <col min="58" max="58" width="14.109375" bestFit="1" customWidth="1"/>
    <col min="59" max="59" width="11.33203125" bestFit="1" customWidth="1"/>
    <col min="60" max="60" width="14.109375" bestFit="1" customWidth="1"/>
    <col min="61" max="61" width="11.33203125" bestFit="1" customWidth="1"/>
    <col min="62" max="62" width="14.109375" bestFit="1" customWidth="1"/>
    <col min="63" max="63" width="11.33203125" bestFit="1" customWidth="1"/>
    <col min="64" max="64" width="7.6640625" bestFit="1" customWidth="1"/>
    <col min="65" max="65" width="7.88671875" bestFit="1" customWidth="1"/>
    <col min="66" max="66" width="14.109375" bestFit="1" customWidth="1"/>
    <col min="67" max="67" width="11.33203125" bestFit="1" customWidth="1"/>
    <col min="68" max="68" width="14.109375" bestFit="1" customWidth="1"/>
    <col min="69" max="69" width="11.77734375" bestFit="1" customWidth="1"/>
    <col min="70" max="70" width="7.6640625" bestFit="1" customWidth="1"/>
    <col min="71" max="71" width="14.5546875" bestFit="1" customWidth="1"/>
    <col min="72" max="72" width="11.77734375" bestFit="1" customWidth="1"/>
    <col min="73" max="73" width="14.5546875" bestFit="1" customWidth="1"/>
    <col min="74" max="74" width="11.77734375" bestFit="1" customWidth="1"/>
    <col min="75" max="75" width="14.5546875" bestFit="1" customWidth="1"/>
    <col min="76" max="76" width="11.77734375" bestFit="1" customWidth="1"/>
    <col min="77" max="77" width="14.5546875" bestFit="1" customWidth="1"/>
    <col min="78" max="78" width="11.77734375" bestFit="1" customWidth="1"/>
    <col min="79" max="79" width="14.5546875" bestFit="1" customWidth="1"/>
    <col min="80" max="80" width="11.77734375" bestFit="1" customWidth="1"/>
    <col min="81" max="81" width="14.5546875" bestFit="1" customWidth="1"/>
    <col min="82" max="82" width="11.77734375" bestFit="1" customWidth="1"/>
    <col min="83" max="83" width="14.5546875" bestFit="1" customWidth="1"/>
    <col min="84" max="84" width="11.77734375" bestFit="1" customWidth="1"/>
    <col min="85" max="85" width="7.88671875" bestFit="1" customWidth="1"/>
    <col min="86" max="86" width="14.5546875" bestFit="1" customWidth="1"/>
    <col min="87" max="87" width="11.77734375" bestFit="1" customWidth="1"/>
    <col min="88" max="88" width="7.88671875" bestFit="1" customWidth="1"/>
    <col min="89" max="89" width="14.5546875" bestFit="1" customWidth="1"/>
    <col min="90" max="90" width="11.77734375" bestFit="1" customWidth="1"/>
    <col min="91" max="91" width="7.88671875" bestFit="1" customWidth="1"/>
    <col min="92" max="92" width="14.5546875" bestFit="1" customWidth="1"/>
    <col min="93" max="93" width="11.77734375" bestFit="1" customWidth="1"/>
    <col min="94" max="94" width="14.5546875" bestFit="1" customWidth="1"/>
    <col min="95" max="95" width="11.77734375" bestFit="1" customWidth="1"/>
    <col min="96" max="96" width="7.6640625" bestFit="1" customWidth="1"/>
    <col min="97" max="97" width="7.88671875" bestFit="1" customWidth="1"/>
    <col min="98" max="98" width="14.5546875" bestFit="1" customWidth="1"/>
    <col min="99" max="99" width="11.77734375" bestFit="1" customWidth="1"/>
    <col min="100" max="100" width="14.5546875" bestFit="1" customWidth="1"/>
    <col min="101" max="101" width="11.77734375" bestFit="1" customWidth="1"/>
    <col min="102" max="102" width="14.5546875" bestFit="1" customWidth="1"/>
    <col min="103" max="103" width="11.77734375" bestFit="1" customWidth="1"/>
    <col min="104" max="104" width="14.5546875" bestFit="1" customWidth="1"/>
    <col min="105" max="105" width="11.33203125" bestFit="1" customWidth="1"/>
    <col min="106" max="106" width="7.88671875" bestFit="1" customWidth="1"/>
    <col min="107" max="107" width="14.109375" bestFit="1" customWidth="1"/>
    <col min="108" max="108" width="11.33203125" bestFit="1" customWidth="1"/>
    <col min="109" max="109" width="14.109375" bestFit="1" customWidth="1"/>
    <col min="110" max="110" width="11.33203125" bestFit="1" customWidth="1"/>
    <col min="111" max="111" width="7.6640625" bestFit="1" customWidth="1"/>
    <col min="112" max="112" width="14.109375" bestFit="1" customWidth="1"/>
    <col min="113" max="113" width="11.33203125" bestFit="1" customWidth="1"/>
    <col min="114" max="114" width="7.88671875" bestFit="1" customWidth="1"/>
    <col min="115" max="115" width="14.109375" bestFit="1" customWidth="1"/>
    <col min="116" max="116" width="11.33203125" bestFit="1" customWidth="1"/>
    <col min="117" max="117" width="14.109375" bestFit="1" customWidth="1"/>
    <col min="118" max="118" width="11.33203125" bestFit="1" customWidth="1"/>
    <col min="119" max="119" width="14.109375" bestFit="1" customWidth="1"/>
    <col min="120" max="120" width="11.33203125" bestFit="1" customWidth="1"/>
    <col min="121" max="121" width="14.109375" bestFit="1" customWidth="1"/>
    <col min="122" max="122" width="11.33203125" bestFit="1" customWidth="1"/>
    <col min="123" max="123" width="14.109375" bestFit="1" customWidth="1"/>
    <col min="124" max="124" width="11.33203125" bestFit="1" customWidth="1"/>
    <col min="125" max="125" width="14.109375" bestFit="1" customWidth="1"/>
    <col min="126" max="126" width="11.33203125" bestFit="1" customWidth="1"/>
    <col min="127" max="127" width="14.109375" bestFit="1" customWidth="1"/>
    <col min="128" max="128" width="11.33203125" bestFit="1" customWidth="1"/>
    <col min="129" max="129" width="14.109375" bestFit="1" customWidth="1"/>
    <col min="130" max="130" width="11.33203125" bestFit="1" customWidth="1"/>
    <col min="131" max="131" width="7.88671875" bestFit="1" customWidth="1"/>
    <col min="132" max="132" width="14.109375" bestFit="1" customWidth="1"/>
    <col min="133" max="133" width="11.33203125" bestFit="1" customWidth="1"/>
    <col min="134" max="134" width="14.109375" bestFit="1" customWidth="1"/>
    <col min="135" max="135" width="11.33203125" bestFit="1" customWidth="1"/>
    <col min="136" max="136" width="8.6640625" bestFit="1" customWidth="1"/>
    <col min="137" max="137" width="7.6640625" bestFit="1" customWidth="1"/>
    <col min="138" max="138" width="7.88671875" bestFit="1" customWidth="1"/>
    <col min="139" max="139" width="14.109375" bestFit="1" customWidth="1"/>
    <col min="140" max="140" width="11.33203125" bestFit="1" customWidth="1"/>
    <col min="141" max="141" width="14.109375" bestFit="1" customWidth="1"/>
    <col min="142" max="142" width="11.33203125" bestFit="1" customWidth="1"/>
    <col min="143" max="143" width="14.109375" bestFit="1" customWidth="1"/>
    <col min="144" max="144" width="12.109375" bestFit="1" customWidth="1"/>
    <col min="145" max="145" width="14.88671875" bestFit="1" customWidth="1"/>
    <col min="146" max="146" width="12.109375" bestFit="1" customWidth="1"/>
    <col min="147" max="147" width="14.88671875" bestFit="1" customWidth="1"/>
    <col min="148" max="148" width="12.109375" bestFit="1" customWidth="1"/>
    <col min="149" max="149" width="14.88671875" bestFit="1" customWidth="1"/>
    <col min="150" max="150" width="12.109375" bestFit="1" customWidth="1"/>
    <col min="151" max="151" width="14.88671875" bestFit="1" customWidth="1"/>
    <col min="152" max="152" width="12.109375" bestFit="1" customWidth="1"/>
    <col min="153" max="153" width="14.88671875" bestFit="1" customWidth="1"/>
    <col min="154" max="154" width="12.109375" bestFit="1" customWidth="1"/>
    <col min="155" max="155" width="14.88671875" bestFit="1" customWidth="1"/>
    <col min="156" max="156" width="12.109375" bestFit="1" customWidth="1"/>
    <col min="157" max="157" width="14.88671875" bestFit="1" customWidth="1"/>
    <col min="158" max="158" width="12.109375" bestFit="1" customWidth="1"/>
    <col min="159" max="159" width="14.88671875" bestFit="1" customWidth="1"/>
    <col min="160" max="160" width="12.109375" bestFit="1" customWidth="1"/>
    <col min="161" max="161" width="14.88671875" bestFit="1" customWidth="1"/>
    <col min="162" max="162" width="12.109375" bestFit="1" customWidth="1"/>
    <col min="163" max="163" width="14.88671875" bestFit="1" customWidth="1"/>
    <col min="164" max="164" width="12.109375" bestFit="1" customWidth="1"/>
    <col min="165" max="165" width="14.88671875" bestFit="1" customWidth="1"/>
    <col min="166" max="166" width="12.109375" bestFit="1" customWidth="1"/>
    <col min="167" max="167" width="14.88671875" bestFit="1" customWidth="1"/>
    <col min="168" max="168" width="12.109375" bestFit="1" customWidth="1"/>
    <col min="169" max="169" width="14.88671875" bestFit="1" customWidth="1"/>
    <col min="170" max="170" width="11.21875" bestFit="1" customWidth="1"/>
    <col min="171" max="171" width="14" bestFit="1" customWidth="1"/>
    <col min="172" max="172" width="11.21875" bestFit="1" customWidth="1"/>
    <col min="173" max="173" width="14" bestFit="1" customWidth="1"/>
    <col min="174" max="174" width="11.21875" bestFit="1" customWidth="1"/>
    <col min="175" max="175" width="7.88671875" bestFit="1" customWidth="1"/>
    <col min="176" max="176" width="14" bestFit="1" customWidth="1"/>
    <col min="177" max="177" width="11.21875" bestFit="1" customWidth="1"/>
    <col min="178" max="178" width="14" bestFit="1" customWidth="1"/>
    <col min="179" max="179" width="11.21875" bestFit="1" customWidth="1"/>
    <col min="180" max="180" width="14" bestFit="1" customWidth="1"/>
    <col min="181" max="181" width="11.21875" bestFit="1" customWidth="1"/>
    <col min="182" max="182" width="14" bestFit="1" customWidth="1"/>
    <col min="183" max="183" width="11.21875" bestFit="1" customWidth="1"/>
    <col min="184" max="184" width="14" bestFit="1" customWidth="1"/>
    <col min="185" max="185" width="11.21875" bestFit="1" customWidth="1"/>
    <col min="186" max="186" width="14" bestFit="1" customWidth="1"/>
    <col min="187" max="187" width="11.21875" bestFit="1" customWidth="1"/>
    <col min="188" max="188" width="14" bestFit="1" customWidth="1"/>
    <col min="189" max="189" width="11.21875" bestFit="1" customWidth="1"/>
    <col min="190" max="190" width="14" bestFit="1" customWidth="1"/>
    <col min="191" max="191" width="11.21875" bestFit="1" customWidth="1"/>
    <col min="192" max="192" width="14" bestFit="1" customWidth="1"/>
    <col min="193" max="193" width="11.21875" bestFit="1" customWidth="1"/>
    <col min="194" max="194" width="14" bestFit="1" customWidth="1"/>
    <col min="195" max="195" width="11.21875" bestFit="1" customWidth="1"/>
    <col min="196" max="196" width="8.6640625" bestFit="1" customWidth="1"/>
    <col min="197" max="197" width="14" bestFit="1" customWidth="1"/>
    <col min="198" max="198" width="11.21875" bestFit="1" customWidth="1"/>
    <col min="199" max="199" width="14" bestFit="1" customWidth="1"/>
    <col min="200" max="200" width="11.21875" bestFit="1" customWidth="1"/>
    <col min="201" max="201" width="14" bestFit="1" customWidth="1"/>
    <col min="202" max="202" width="11.21875" bestFit="1" customWidth="1"/>
    <col min="203" max="203" width="14" bestFit="1" customWidth="1"/>
    <col min="204" max="204" width="11.21875" bestFit="1" customWidth="1"/>
    <col min="205" max="205" width="14" bestFit="1" customWidth="1"/>
    <col min="206" max="206" width="11.21875" bestFit="1" customWidth="1"/>
    <col min="207" max="207" width="14" bestFit="1" customWidth="1"/>
    <col min="208" max="208" width="10.5546875" bestFit="1" customWidth="1"/>
    <col min="209" max="209" width="13.33203125" bestFit="1" customWidth="1"/>
    <col min="210" max="210" width="10.5546875" bestFit="1" customWidth="1"/>
    <col min="211" max="211" width="13.33203125" bestFit="1" customWidth="1"/>
    <col min="212" max="212" width="10.5546875" bestFit="1" customWidth="1"/>
    <col min="213" max="213" width="7.6640625" bestFit="1" customWidth="1"/>
    <col min="214" max="214" width="13.33203125" bestFit="1" customWidth="1"/>
    <col min="215" max="215" width="10.5546875" bestFit="1" customWidth="1"/>
    <col min="216" max="216" width="13.33203125" bestFit="1" customWidth="1"/>
    <col min="217" max="217" width="10.5546875" bestFit="1" customWidth="1"/>
    <col min="218" max="218" width="13.33203125" bestFit="1" customWidth="1"/>
    <col min="219" max="219" width="10.5546875" bestFit="1" customWidth="1"/>
    <col min="220" max="220" width="13.33203125" bestFit="1" customWidth="1"/>
    <col min="221" max="221" width="10.5546875" bestFit="1" customWidth="1"/>
    <col min="222" max="222" width="13.33203125" bestFit="1" customWidth="1"/>
    <col min="223" max="223" width="10.5546875" bestFit="1" customWidth="1"/>
    <col min="224" max="224" width="13.33203125" bestFit="1" customWidth="1"/>
    <col min="225" max="225" width="10.5546875" bestFit="1" customWidth="1"/>
    <col min="226" max="226" width="8.6640625" bestFit="1" customWidth="1"/>
    <col min="227" max="227" width="13.33203125" bestFit="1" customWidth="1"/>
    <col min="228" max="228" width="10.5546875" bestFit="1" customWidth="1"/>
    <col min="229" max="229" width="13.33203125" bestFit="1" customWidth="1"/>
    <col min="230" max="230" width="10.5546875" bestFit="1" customWidth="1"/>
    <col min="231" max="231" width="7.88671875" bestFit="1" customWidth="1"/>
    <col min="232" max="232" width="13.33203125" bestFit="1" customWidth="1"/>
    <col min="233" max="233" width="10.5546875" bestFit="1" customWidth="1"/>
    <col min="234" max="234" width="13.33203125" bestFit="1" customWidth="1"/>
    <col min="235" max="235" width="10.5546875" bestFit="1" customWidth="1"/>
    <col min="236" max="236" width="7.6640625" bestFit="1" customWidth="1"/>
    <col min="237" max="237" width="13.33203125" bestFit="1" customWidth="1"/>
    <col min="238" max="238" width="10.5546875" bestFit="1" customWidth="1"/>
    <col min="239" max="239" width="13.33203125" bestFit="1" customWidth="1"/>
    <col min="240" max="240" width="10.5546875" bestFit="1" customWidth="1"/>
    <col min="241" max="241" width="7" bestFit="1" customWidth="1"/>
    <col min="242" max="242" width="13.33203125" bestFit="1" customWidth="1"/>
    <col min="243" max="243" width="10.5546875" bestFit="1" customWidth="1"/>
    <col min="244" max="244" width="13.33203125" bestFit="1" customWidth="1"/>
    <col min="245" max="245" width="11.6640625" bestFit="1" customWidth="1"/>
    <col min="246" max="246" width="14.44140625" bestFit="1" customWidth="1"/>
    <col min="247" max="247" width="11.6640625" bestFit="1" customWidth="1"/>
    <col min="248" max="248" width="7.88671875" bestFit="1" customWidth="1"/>
    <col min="249" max="249" width="14.44140625" bestFit="1" customWidth="1"/>
    <col min="250" max="250" width="11.6640625" bestFit="1" customWidth="1"/>
    <col min="251" max="251" width="7.88671875" bestFit="1" customWidth="1"/>
    <col min="252" max="252" width="14.44140625" bestFit="1" customWidth="1"/>
    <col min="253" max="253" width="11.6640625" bestFit="1" customWidth="1"/>
    <col min="254" max="254" width="14.44140625" bestFit="1" customWidth="1"/>
    <col min="255" max="255" width="11.6640625" bestFit="1" customWidth="1"/>
    <col min="256" max="256" width="14.44140625" bestFit="1" customWidth="1"/>
    <col min="257" max="257" width="11.6640625" bestFit="1" customWidth="1"/>
    <col min="258" max="258" width="14.44140625" bestFit="1" customWidth="1"/>
    <col min="259" max="259" width="11.6640625" bestFit="1" customWidth="1"/>
    <col min="260" max="260" width="14.44140625" bestFit="1" customWidth="1"/>
    <col min="261" max="261" width="11.6640625" bestFit="1" customWidth="1"/>
    <col min="262" max="262" width="7.6640625" bestFit="1" customWidth="1"/>
    <col min="263" max="263" width="14.44140625" bestFit="1" customWidth="1"/>
    <col min="264" max="264" width="11.6640625" bestFit="1" customWidth="1"/>
    <col min="265" max="265" width="14.44140625" bestFit="1" customWidth="1"/>
    <col min="266" max="266" width="11.6640625" bestFit="1" customWidth="1"/>
    <col min="267" max="267" width="14.44140625" bestFit="1" customWidth="1"/>
    <col min="268" max="268" width="11.6640625" bestFit="1" customWidth="1"/>
    <col min="269" max="269" width="14.44140625" bestFit="1" customWidth="1"/>
    <col min="270" max="270" width="11.6640625" bestFit="1" customWidth="1"/>
    <col min="271" max="271" width="14.44140625" bestFit="1" customWidth="1"/>
    <col min="272" max="272" width="11.6640625" bestFit="1" customWidth="1"/>
    <col min="273" max="273" width="14.44140625" bestFit="1" customWidth="1"/>
    <col min="274" max="274" width="11.44140625" bestFit="1" customWidth="1"/>
    <col min="275" max="275" width="14.21875" bestFit="1" customWidth="1"/>
    <col min="276" max="276" width="11.44140625" bestFit="1" customWidth="1"/>
    <col min="277" max="277" width="14.21875" bestFit="1" customWidth="1"/>
    <col min="278" max="278" width="11.44140625" bestFit="1" customWidth="1"/>
    <col min="279" max="279" width="7.88671875" bestFit="1" customWidth="1"/>
    <col min="280" max="280" width="14.21875" bestFit="1" customWidth="1"/>
    <col min="281" max="281" width="11.44140625" bestFit="1" customWidth="1"/>
    <col min="282" max="282" width="8.6640625" bestFit="1" customWidth="1"/>
    <col min="283" max="283" width="14.21875" bestFit="1" customWidth="1"/>
    <col min="284" max="284" width="11.44140625" bestFit="1" customWidth="1"/>
    <col min="285" max="285" width="14.21875" bestFit="1" customWidth="1"/>
    <col min="286" max="286" width="11.44140625" bestFit="1" customWidth="1"/>
    <col min="287" max="287" width="14.21875" bestFit="1" customWidth="1"/>
    <col min="288" max="288" width="11.44140625" bestFit="1" customWidth="1"/>
    <col min="289" max="289" width="7.88671875" bestFit="1" customWidth="1"/>
    <col min="290" max="290" width="14.21875" bestFit="1" customWidth="1"/>
    <col min="291" max="291" width="11.44140625" bestFit="1" customWidth="1"/>
    <col min="292" max="292" width="14.21875" bestFit="1" customWidth="1"/>
    <col min="293" max="293" width="11.44140625" bestFit="1" customWidth="1"/>
    <col min="294" max="294" width="14.21875" bestFit="1" customWidth="1"/>
    <col min="295" max="295" width="11.44140625" bestFit="1" customWidth="1"/>
    <col min="296" max="296" width="14.21875" bestFit="1" customWidth="1"/>
    <col min="297" max="297" width="11.44140625" bestFit="1" customWidth="1"/>
    <col min="298" max="298" width="14.21875" bestFit="1" customWidth="1"/>
    <col min="299" max="299" width="11.44140625" bestFit="1" customWidth="1"/>
    <col min="300" max="300" width="14.21875" bestFit="1" customWidth="1"/>
    <col min="301" max="301" width="11.44140625" bestFit="1" customWidth="1"/>
    <col min="302" max="302" width="14.21875" bestFit="1" customWidth="1"/>
    <col min="303" max="303" width="11.44140625" bestFit="1" customWidth="1"/>
    <col min="304" max="304" width="14.21875" bestFit="1" customWidth="1"/>
    <col min="305" max="305" width="11.44140625" bestFit="1" customWidth="1"/>
    <col min="306" max="306" width="14.21875" bestFit="1" customWidth="1"/>
    <col min="307" max="307" width="11.44140625" bestFit="1" customWidth="1"/>
    <col min="308" max="308" width="14.21875" bestFit="1" customWidth="1"/>
    <col min="309" max="309" width="11.44140625" bestFit="1" customWidth="1"/>
    <col min="310" max="310" width="14.21875" bestFit="1" customWidth="1"/>
    <col min="311" max="311" width="11.21875" bestFit="1" customWidth="1"/>
    <col min="312" max="312" width="14" bestFit="1" customWidth="1"/>
    <col min="313" max="313" width="11.21875" bestFit="1" customWidth="1"/>
    <col min="314" max="314" width="14" bestFit="1" customWidth="1"/>
    <col min="315" max="315" width="11.21875" bestFit="1" customWidth="1"/>
    <col min="316" max="316" width="14" bestFit="1" customWidth="1"/>
    <col min="317" max="317" width="11.21875" bestFit="1" customWidth="1"/>
    <col min="318" max="318" width="14" bestFit="1" customWidth="1"/>
    <col min="319" max="319" width="11.21875" bestFit="1" customWidth="1"/>
    <col min="320" max="320" width="7.6640625" bestFit="1" customWidth="1"/>
    <col min="321" max="321" width="14" bestFit="1" customWidth="1"/>
    <col min="322" max="322" width="11.21875" bestFit="1" customWidth="1"/>
    <col min="323" max="323" width="14" bestFit="1" customWidth="1"/>
    <col min="324" max="324" width="11.21875" bestFit="1" customWidth="1"/>
    <col min="325" max="325" width="14" bestFit="1" customWidth="1"/>
    <col min="326" max="326" width="11.21875" bestFit="1" customWidth="1"/>
    <col min="327" max="327" width="14" bestFit="1" customWidth="1"/>
    <col min="328" max="328" width="11.21875" bestFit="1" customWidth="1"/>
    <col min="329" max="329" width="7.6640625" bestFit="1" customWidth="1"/>
    <col min="330" max="330" width="14" bestFit="1" customWidth="1"/>
    <col min="331" max="331" width="11.21875" bestFit="1" customWidth="1"/>
    <col min="332" max="332" width="14" bestFit="1" customWidth="1"/>
    <col min="333" max="333" width="11.21875" bestFit="1" customWidth="1"/>
    <col min="334" max="334" width="14" bestFit="1" customWidth="1"/>
    <col min="335" max="335" width="11.21875" bestFit="1" customWidth="1"/>
    <col min="336" max="336" width="14" bestFit="1" customWidth="1"/>
    <col min="337" max="337" width="11.21875" bestFit="1" customWidth="1"/>
    <col min="338" max="338" width="14" bestFit="1" customWidth="1"/>
    <col min="339" max="339" width="11.21875" bestFit="1" customWidth="1"/>
    <col min="340" max="340" width="14" bestFit="1" customWidth="1"/>
    <col min="341" max="341" width="11.21875" bestFit="1" customWidth="1"/>
    <col min="342" max="342" width="7.88671875" bestFit="1" customWidth="1"/>
    <col min="343" max="343" width="14" bestFit="1" customWidth="1"/>
    <col min="344" max="344" width="11.21875" bestFit="1" customWidth="1"/>
    <col min="345" max="345" width="14" bestFit="1" customWidth="1"/>
    <col min="346" max="346" width="11.21875" bestFit="1" customWidth="1"/>
    <col min="347" max="347" width="14" bestFit="1" customWidth="1"/>
    <col min="348" max="348" width="11.21875" bestFit="1" customWidth="1"/>
    <col min="349" max="349" width="7.6640625" bestFit="1" customWidth="1"/>
    <col min="350" max="350" width="14" bestFit="1" customWidth="1"/>
    <col min="351" max="351" width="11.21875" bestFit="1" customWidth="1"/>
    <col min="352" max="352" width="14" bestFit="1" customWidth="1"/>
    <col min="353" max="353" width="11.77734375" bestFit="1" customWidth="1"/>
    <col min="354" max="354" width="14.5546875" bestFit="1" customWidth="1"/>
    <col min="355" max="355" width="11.77734375" bestFit="1" customWidth="1"/>
    <col min="356" max="356" width="14.5546875" bestFit="1" customWidth="1"/>
    <col min="357" max="357" width="11.77734375" bestFit="1" customWidth="1"/>
    <col min="358" max="358" width="14.5546875" bestFit="1" customWidth="1"/>
    <col min="359" max="359" width="11.77734375" bestFit="1" customWidth="1"/>
    <col min="360" max="360" width="14.5546875" bestFit="1" customWidth="1"/>
    <col min="361" max="361" width="11.77734375" bestFit="1" customWidth="1"/>
    <col min="362" max="362" width="14.5546875" bestFit="1" customWidth="1"/>
    <col min="363" max="363" width="11.77734375" bestFit="1" customWidth="1"/>
    <col min="364" max="364" width="14.5546875" bestFit="1" customWidth="1"/>
    <col min="365" max="365" width="11.77734375" bestFit="1" customWidth="1"/>
    <col min="366" max="366" width="14.5546875" bestFit="1" customWidth="1"/>
    <col min="367" max="367" width="11.77734375" bestFit="1" customWidth="1"/>
    <col min="368" max="368" width="14.5546875" bestFit="1" customWidth="1"/>
    <col min="369" max="369" width="11.77734375" bestFit="1" customWidth="1"/>
    <col min="370" max="370" width="14.5546875" bestFit="1" customWidth="1"/>
    <col min="371" max="371" width="11.77734375" bestFit="1" customWidth="1"/>
    <col min="372" max="372" width="7.6640625" bestFit="1" customWidth="1"/>
    <col min="373" max="373" width="7.88671875" bestFit="1" customWidth="1"/>
    <col min="374" max="374" width="14.5546875" bestFit="1" customWidth="1"/>
    <col min="375" max="375" width="11.77734375" bestFit="1" customWidth="1"/>
    <col min="376" max="376" width="14.5546875" bestFit="1" customWidth="1"/>
    <col min="377" max="377" width="11.77734375" bestFit="1" customWidth="1"/>
    <col min="378" max="378" width="14.5546875" bestFit="1" customWidth="1"/>
    <col min="379" max="379" width="11.77734375" bestFit="1" customWidth="1"/>
    <col min="380" max="380" width="14.5546875" bestFit="1" customWidth="1"/>
    <col min="381" max="381" width="11.77734375" bestFit="1" customWidth="1"/>
    <col min="382" max="382" width="14.5546875" bestFit="1" customWidth="1"/>
    <col min="383" max="383" width="11.44140625" bestFit="1" customWidth="1"/>
    <col min="384" max="384" width="7.88671875" bestFit="1" customWidth="1"/>
    <col min="385" max="385" width="14.21875" bestFit="1" customWidth="1"/>
    <col min="386" max="386" width="11.44140625" bestFit="1" customWidth="1"/>
    <col min="387" max="387" width="7.88671875" bestFit="1" customWidth="1"/>
    <col min="388" max="388" width="14.21875" bestFit="1" customWidth="1"/>
    <col min="389" max="389" width="11.44140625" bestFit="1" customWidth="1"/>
    <col min="390" max="390" width="14.21875" bestFit="1" customWidth="1"/>
    <col min="391" max="391" width="11.44140625" bestFit="1" customWidth="1"/>
    <col min="392" max="392" width="14.21875" bestFit="1" customWidth="1"/>
    <col min="393" max="393" width="11.44140625" bestFit="1" customWidth="1"/>
    <col min="394" max="394" width="14.21875" bestFit="1" customWidth="1"/>
    <col min="395" max="395" width="11.44140625" bestFit="1" customWidth="1"/>
    <col min="396" max="396" width="14.21875" bestFit="1" customWidth="1"/>
    <col min="397" max="397" width="11.44140625" bestFit="1" customWidth="1"/>
    <col min="398" max="398" width="14.21875" bestFit="1" customWidth="1"/>
    <col min="399" max="399" width="11.44140625" bestFit="1" customWidth="1"/>
    <col min="400" max="400" width="7.6640625" bestFit="1" customWidth="1"/>
    <col min="401" max="401" width="14.21875" bestFit="1" customWidth="1"/>
    <col min="402" max="402" width="11.44140625" bestFit="1" customWidth="1"/>
    <col min="403" max="403" width="14.21875" bestFit="1" customWidth="1"/>
    <col min="404" max="404" width="11.44140625" bestFit="1" customWidth="1"/>
    <col min="405" max="405" width="14.21875" bestFit="1" customWidth="1"/>
    <col min="406" max="406" width="11.44140625" bestFit="1" customWidth="1"/>
    <col min="407" max="407" width="7.44140625" bestFit="1" customWidth="1"/>
    <col min="408" max="408" width="14.21875" bestFit="1" customWidth="1"/>
    <col min="409" max="409" width="11.44140625" bestFit="1" customWidth="1"/>
    <col min="410" max="410" width="14.21875" bestFit="1" customWidth="1"/>
    <col min="411" max="411" width="11.44140625" bestFit="1" customWidth="1"/>
    <col min="412" max="412" width="14.21875" bestFit="1" customWidth="1"/>
    <col min="413" max="413" width="11.44140625" bestFit="1" customWidth="1"/>
    <col min="414" max="414" width="14.21875" bestFit="1" customWidth="1"/>
    <col min="415" max="415" width="11.44140625" bestFit="1" customWidth="1"/>
    <col min="416" max="416" width="14.21875" bestFit="1" customWidth="1"/>
    <col min="417" max="417" width="11.44140625" bestFit="1" customWidth="1"/>
    <col min="418" max="418" width="7.6640625" bestFit="1" customWidth="1"/>
    <col min="419" max="419" width="14.21875" bestFit="1" customWidth="1"/>
    <col min="420" max="420" width="11.44140625" bestFit="1" customWidth="1"/>
    <col min="421" max="421" width="7.6640625" bestFit="1" customWidth="1"/>
    <col min="422" max="422" width="14.21875" bestFit="1" customWidth="1"/>
    <col min="423" max="423" width="11.109375" bestFit="1" customWidth="1"/>
    <col min="424" max="424" width="13.88671875" bestFit="1" customWidth="1"/>
    <col min="425" max="425" width="11.109375" bestFit="1" customWidth="1"/>
    <col min="426" max="426" width="7.88671875" bestFit="1" customWidth="1"/>
    <col min="427" max="427" width="13.88671875" bestFit="1" customWidth="1"/>
    <col min="428" max="428" width="11.109375" bestFit="1" customWidth="1"/>
    <col min="429" max="429" width="13.88671875" bestFit="1" customWidth="1"/>
    <col min="430" max="430" width="11.109375" bestFit="1" customWidth="1"/>
    <col min="431" max="431" width="7.6640625" bestFit="1" customWidth="1"/>
    <col min="432" max="432" width="13.88671875" bestFit="1" customWidth="1"/>
    <col min="433" max="433" width="11.109375" bestFit="1" customWidth="1"/>
    <col min="434" max="434" width="13.88671875" bestFit="1" customWidth="1"/>
    <col min="435" max="435" width="11.109375" bestFit="1" customWidth="1"/>
    <col min="436" max="436" width="13.88671875" bestFit="1" customWidth="1"/>
    <col min="437" max="437" width="11.109375" bestFit="1" customWidth="1"/>
    <col min="438" max="438" width="13.88671875" bestFit="1" customWidth="1"/>
    <col min="439" max="439" width="11.109375" bestFit="1" customWidth="1"/>
    <col min="440" max="440" width="13.88671875" bestFit="1" customWidth="1"/>
    <col min="441" max="441" width="11.109375" bestFit="1" customWidth="1"/>
    <col min="442" max="442" width="13.88671875" bestFit="1" customWidth="1"/>
    <col min="443" max="443" width="11.109375" bestFit="1" customWidth="1"/>
    <col min="444" max="444" width="13.88671875" bestFit="1" customWidth="1"/>
    <col min="445" max="445" width="11.109375" bestFit="1" customWidth="1"/>
    <col min="446" max="446" width="13.88671875" bestFit="1" customWidth="1"/>
    <col min="447" max="447" width="11.109375" bestFit="1" customWidth="1"/>
    <col min="448" max="448" width="13.88671875" bestFit="1" customWidth="1"/>
    <col min="449" max="449" width="11.109375" bestFit="1" customWidth="1"/>
    <col min="450" max="450" width="7.6640625" bestFit="1" customWidth="1"/>
    <col min="451" max="451" width="13.88671875" bestFit="1" customWidth="1"/>
    <col min="452" max="452" width="11.109375" bestFit="1" customWidth="1"/>
    <col min="453" max="453" width="13.88671875" bestFit="1" customWidth="1"/>
    <col min="454" max="454" width="11.109375" bestFit="1" customWidth="1"/>
    <col min="455" max="455" width="13.88671875" bestFit="1" customWidth="1"/>
    <col min="456" max="456" width="11.33203125" bestFit="1" customWidth="1"/>
    <col min="457" max="457" width="14.109375" bestFit="1" customWidth="1"/>
    <col min="458" max="458" width="11.33203125" bestFit="1" customWidth="1"/>
    <col min="459" max="459" width="14.109375" bestFit="1" customWidth="1"/>
    <col min="460" max="460" width="11.33203125" bestFit="1" customWidth="1"/>
    <col min="461" max="461" width="7.6640625" bestFit="1" customWidth="1"/>
    <col min="462" max="462" width="14.109375" bestFit="1" customWidth="1"/>
    <col min="463" max="463" width="11.33203125" bestFit="1" customWidth="1"/>
    <col min="464" max="464" width="14.109375" bestFit="1" customWidth="1"/>
    <col min="465" max="465" width="11.33203125" bestFit="1" customWidth="1"/>
    <col min="466" max="466" width="8.6640625" bestFit="1" customWidth="1"/>
    <col min="467" max="467" width="14.109375" bestFit="1" customWidth="1"/>
    <col min="468" max="468" width="11.33203125" bestFit="1" customWidth="1"/>
    <col min="469" max="469" width="14.109375" bestFit="1" customWidth="1"/>
    <col min="470" max="470" width="11.33203125" bestFit="1" customWidth="1"/>
    <col min="471" max="471" width="14.109375" bestFit="1" customWidth="1"/>
    <col min="472" max="472" width="11.33203125" bestFit="1" customWidth="1"/>
    <col min="473" max="473" width="7.6640625" bestFit="1" customWidth="1"/>
    <col min="474" max="474" width="14.109375" bestFit="1" customWidth="1"/>
    <col min="475" max="475" width="11.33203125" bestFit="1" customWidth="1"/>
    <col min="476" max="476" width="14.109375" bestFit="1" customWidth="1"/>
    <col min="477" max="477" width="11.33203125" bestFit="1" customWidth="1"/>
    <col min="478" max="478" width="14.109375" bestFit="1" customWidth="1"/>
    <col min="479" max="479" width="11.33203125" bestFit="1" customWidth="1"/>
    <col min="480" max="480" width="14.109375" bestFit="1" customWidth="1"/>
    <col min="481" max="481" width="11.33203125" bestFit="1" customWidth="1"/>
    <col min="482" max="482" width="7.88671875" bestFit="1" customWidth="1"/>
    <col min="483" max="483" width="14.109375" bestFit="1" customWidth="1"/>
    <col min="484" max="484" width="11.33203125" bestFit="1" customWidth="1"/>
    <col min="485" max="485" width="7.88671875" bestFit="1" customWidth="1"/>
    <col min="486" max="486" width="14.109375" bestFit="1" customWidth="1"/>
    <col min="487" max="487" width="11.33203125" bestFit="1" customWidth="1"/>
    <col min="488" max="488" width="14.109375" bestFit="1" customWidth="1"/>
    <col min="489" max="489" width="11.33203125" bestFit="1" customWidth="1"/>
    <col min="490" max="490" width="7.88671875" bestFit="1" customWidth="1"/>
    <col min="491" max="491" width="14.109375" bestFit="1" customWidth="1"/>
    <col min="492" max="492" width="11.33203125" bestFit="1" customWidth="1"/>
    <col min="493" max="493" width="14.109375" bestFit="1" customWidth="1"/>
    <col min="494" max="494" width="11.33203125" bestFit="1" customWidth="1"/>
    <col min="495" max="495" width="14.109375" bestFit="1" customWidth="1"/>
    <col min="496" max="496" width="11.33203125" bestFit="1" customWidth="1"/>
    <col min="497" max="497" width="14.109375" bestFit="1" customWidth="1"/>
    <col min="498" max="498" width="11.33203125" bestFit="1" customWidth="1"/>
    <col min="499" max="499" width="14.109375" bestFit="1" customWidth="1"/>
    <col min="500" max="500" width="11.33203125" bestFit="1" customWidth="1"/>
    <col min="501" max="501" width="7.6640625" bestFit="1" customWidth="1"/>
    <col min="502" max="502" width="8.6640625" bestFit="1" customWidth="1"/>
    <col min="503" max="503" width="14.109375" bestFit="1" customWidth="1"/>
    <col min="504" max="504" width="11.33203125" bestFit="1" customWidth="1"/>
    <col min="505" max="505" width="7.88671875" bestFit="1" customWidth="1"/>
    <col min="506" max="506" width="14.109375" bestFit="1" customWidth="1"/>
    <col min="507" max="507" width="11.77734375" bestFit="1" customWidth="1"/>
    <col min="508" max="508" width="14.5546875" bestFit="1" customWidth="1"/>
    <col min="509" max="509" width="11.77734375" bestFit="1" customWidth="1"/>
    <col min="510" max="510" width="14.5546875" bestFit="1" customWidth="1"/>
    <col min="511" max="511" width="11.77734375" bestFit="1" customWidth="1"/>
    <col min="512" max="512" width="14.5546875" bestFit="1" customWidth="1"/>
    <col min="513" max="513" width="11.77734375" bestFit="1" customWidth="1"/>
    <col min="514" max="514" width="7.88671875" bestFit="1" customWidth="1"/>
    <col min="515" max="515" width="14.5546875" bestFit="1" customWidth="1"/>
    <col min="516" max="516" width="11.77734375" bestFit="1" customWidth="1"/>
    <col min="517" max="517" width="7.44140625" bestFit="1" customWidth="1"/>
    <col min="518" max="518" width="14.5546875" bestFit="1" customWidth="1"/>
    <col min="519" max="519" width="11.77734375" bestFit="1" customWidth="1"/>
    <col min="520" max="520" width="14.5546875" bestFit="1" customWidth="1"/>
    <col min="521" max="521" width="11.77734375" bestFit="1" customWidth="1"/>
    <col min="522" max="522" width="14.5546875" bestFit="1" customWidth="1"/>
    <col min="523" max="523" width="11.77734375" bestFit="1" customWidth="1"/>
    <col min="524" max="524" width="14.5546875" bestFit="1" customWidth="1"/>
    <col min="525" max="525" width="11.77734375" bestFit="1" customWidth="1"/>
    <col min="526" max="526" width="14.5546875" bestFit="1" customWidth="1"/>
    <col min="527" max="527" width="11.77734375" bestFit="1" customWidth="1"/>
    <col min="528" max="528" width="14.5546875" bestFit="1" customWidth="1"/>
    <col min="529" max="529" width="11.77734375" bestFit="1" customWidth="1"/>
    <col min="530" max="530" width="7.6640625" bestFit="1" customWidth="1"/>
    <col min="531" max="531" width="14.5546875" bestFit="1" customWidth="1"/>
    <col min="532" max="532" width="11.77734375" bestFit="1" customWidth="1"/>
    <col min="533" max="533" width="14.5546875" bestFit="1" customWidth="1"/>
    <col min="534" max="534" width="11.77734375" bestFit="1" customWidth="1"/>
    <col min="535" max="535" width="7.88671875" bestFit="1" customWidth="1"/>
    <col min="536" max="536" width="14.5546875" bestFit="1" customWidth="1"/>
    <col min="537" max="537" width="11.77734375" bestFit="1" customWidth="1"/>
    <col min="538" max="538" width="14.5546875" bestFit="1" customWidth="1"/>
    <col min="539" max="539" width="11.77734375" bestFit="1" customWidth="1"/>
    <col min="540" max="540" width="14.5546875" bestFit="1" customWidth="1"/>
    <col min="541" max="541" width="11.77734375" bestFit="1" customWidth="1"/>
    <col min="542" max="542" width="14.5546875" bestFit="1" customWidth="1"/>
    <col min="543" max="543" width="11.77734375" bestFit="1" customWidth="1"/>
    <col min="544" max="544" width="14.5546875" bestFit="1" customWidth="1"/>
    <col min="545" max="545" width="11.77734375" bestFit="1" customWidth="1"/>
    <col min="546" max="546" width="14.5546875" bestFit="1" customWidth="1"/>
    <col min="547" max="547" width="11.77734375" bestFit="1" customWidth="1"/>
    <col min="548" max="548" width="14.5546875" bestFit="1" customWidth="1"/>
    <col min="549" max="549" width="11.33203125" bestFit="1" customWidth="1"/>
    <col min="550" max="550" width="14.109375" bestFit="1" customWidth="1"/>
    <col min="551" max="551" width="11.33203125" bestFit="1" customWidth="1"/>
    <col min="552" max="552" width="7.6640625" bestFit="1" customWidth="1"/>
    <col min="553" max="553" width="14.109375" bestFit="1" customWidth="1"/>
    <col min="554" max="554" width="11.33203125" bestFit="1" customWidth="1"/>
    <col min="555" max="555" width="14.109375" bestFit="1" customWidth="1"/>
    <col min="556" max="556" width="11.33203125" bestFit="1" customWidth="1"/>
    <col min="557" max="557" width="14.109375" bestFit="1" customWidth="1"/>
    <col min="558" max="558" width="11.33203125" bestFit="1" customWidth="1"/>
    <col min="559" max="559" width="14.109375" bestFit="1" customWidth="1"/>
    <col min="560" max="560" width="11.33203125" bestFit="1" customWidth="1"/>
    <col min="561" max="561" width="7.88671875" bestFit="1" customWidth="1"/>
    <col min="562" max="562" width="14.109375" bestFit="1" customWidth="1"/>
    <col min="563" max="563" width="11.33203125" bestFit="1" customWidth="1"/>
    <col min="564" max="564" width="14.109375" bestFit="1" customWidth="1"/>
    <col min="565" max="565" width="11.33203125" bestFit="1" customWidth="1"/>
    <col min="566" max="566" width="14.109375" bestFit="1" customWidth="1"/>
    <col min="567" max="567" width="11.33203125" bestFit="1" customWidth="1"/>
    <col min="568" max="568" width="7.88671875" bestFit="1" customWidth="1"/>
    <col min="569" max="569" width="14.109375" bestFit="1" customWidth="1"/>
    <col min="570" max="570" width="11.33203125" bestFit="1" customWidth="1"/>
    <col min="571" max="571" width="7.6640625" bestFit="1" customWidth="1"/>
    <col min="572" max="572" width="14.109375" bestFit="1" customWidth="1"/>
    <col min="573" max="573" width="12.109375" bestFit="1" customWidth="1"/>
    <col min="574" max="574" width="7.88671875" bestFit="1" customWidth="1"/>
    <col min="575" max="575" width="14.88671875" bestFit="1" customWidth="1"/>
    <col min="576" max="576" width="12.109375" bestFit="1" customWidth="1"/>
    <col min="577" max="577" width="7.6640625" bestFit="1" customWidth="1"/>
    <col min="578" max="578" width="14.88671875" bestFit="1" customWidth="1"/>
    <col min="579" max="579" width="12.109375" bestFit="1" customWidth="1"/>
    <col min="580" max="580" width="7.6640625" bestFit="1" customWidth="1"/>
    <col min="581" max="581" width="14.88671875" bestFit="1" customWidth="1"/>
    <col min="582" max="582" width="12.109375" bestFit="1" customWidth="1"/>
    <col min="583" max="583" width="7.88671875" bestFit="1" customWidth="1"/>
    <col min="584" max="584" width="14.88671875" bestFit="1" customWidth="1"/>
    <col min="585" max="585" width="12.109375" bestFit="1" customWidth="1"/>
    <col min="586" max="586" width="14.88671875" bestFit="1" customWidth="1"/>
    <col min="587" max="587" width="12.109375" bestFit="1" customWidth="1"/>
    <col min="588" max="588" width="14.88671875" bestFit="1" customWidth="1"/>
    <col min="589" max="589" width="12.109375" bestFit="1" customWidth="1"/>
    <col min="590" max="590" width="14.88671875" bestFit="1" customWidth="1"/>
    <col min="591" max="591" width="12.109375" bestFit="1" customWidth="1"/>
    <col min="592" max="592" width="14.88671875" bestFit="1" customWidth="1"/>
    <col min="593" max="593" width="12.109375" bestFit="1" customWidth="1"/>
    <col min="594" max="594" width="14.88671875" bestFit="1" customWidth="1"/>
    <col min="595" max="595" width="12.109375" bestFit="1" customWidth="1"/>
    <col min="596" max="596" width="14.88671875" bestFit="1" customWidth="1"/>
    <col min="597" max="597" width="12.109375" bestFit="1" customWidth="1"/>
    <col min="598" max="598" width="8.6640625" bestFit="1" customWidth="1"/>
    <col min="599" max="599" width="14.88671875" bestFit="1" customWidth="1"/>
    <col min="600" max="600" width="11.21875" bestFit="1" customWidth="1"/>
    <col min="601" max="601" width="14" bestFit="1" customWidth="1"/>
    <col min="602" max="602" width="11.21875" bestFit="1" customWidth="1"/>
    <col min="603" max="603" width="7.6640625" bestFit="1" customWidth="1"/>
    <col min="604" max="604" width="14" bestFit="1" customWidth="1"/>
    <col min="605" max="605" width="11.21875" bestFit="1" customWidth="1"/>
    <col min="606" max="606" width="14" bestFit="1" customWidth="1"/>
    <col min="607" max="607" width="11.21875" bestFit="1" customWidth="1"/>
    <col min="608" max="608" width="7.88671875" bestFit="1" customWidth="1"/>
    <col min="609" max="609" width="14" bestFit="1" customWidth="1"/>
    <col min="610" max="610" width="11.21875" bestFit="1" customWidth="1"/>
    <col min="611" max="611" width="14" bestFit="1" customWidth="1"/>
    <col min="612" max="612" width="11.21875" bestFit="1" customWidth="1"/>
    <col min="613" max="613" width="14" bestFit="1" customWidth="1"/>
    <col min="614" max="614" width="11.21875" bestFit="1" customWidth="1"/>
    <col min="615" max="615" width="14" bestFit="1" customWidth="1"/>
    <col min="616" max="616" width="11.21875" bestFit="1" customWidth="1"/>
    <col min="617" max="617" width="14" bestFit="1" customWidth="1"/>
    <col min="618" max="618" width="11.21875" bestFit="1" customWidth="1"/>
    <col min="619" max="619" width="14" bestFit="1" customWidth="1"/>
    <col min="620" max="620" width="11.21875" bestFit="1" customWidth="1"/>
    <col min="621" max="621" width="14" bestFit="1" customWidth="1"/>
    <col min="622" max="622" width="11.21875" bestFit="1" customWidth="1"/>
    <col min="623" max="623" width="7.6640625" bestFit="1" customWidth="1"/>
    <col min="624" max="624" width="14" bestFit="1" customWidth="1"/>
    <col min="625" max="625" width="11.21875" bestFit="1" customWidth="1"/>
    <col min="626" max="626" width="14" bestFit="1" customWidth="1"/>
    <col min="627" max="627" width="11.21875" bestFit="1" customWidth="1"/>
    <col min="628" max="628" width="7.6640625" bestFit="1" customWidth="1"/>
    <col min="629" max="629" width="14" bestFit="1" customWidth="1"/>
    <col min="630" max="630" width="11.21875" bestFit="1" customWidth="1"/>
    <col min="631" max="631" width="7.6640625" bestFit="1" customWidth="1"/>
    <col min="632" max="632" width="14" bestFit="1" customWidth="1"/>
    <col min="633" max="633" width="11.21875" bestFit="1" customWidth="1"/>
    <col min="634" max="634" width="14" bestFit="1" customWidth="1"/>
    <col min="635" max="635" width="10.5546875" bestFit="1" customWidth="1"/>
    <col min="636" max="636" width="7.6640625" bestFit="1" customWidth="1"/>
    <col min="637" max="637" width="13.33203125" bestFit="1" customWidth="1"/>
    <col min="638" max="638" width="10.5546875" bestFit="1" customWidth="1"/>
    <col min="639" max="639" width="13.33203125" bestFit="1" customWidth="1"/>
    <col min="640" max="640" width="10.5546875" bestFit="1" customWidth="1"/>
    <col min="641" max="641" width="13.33203125" bestFit="1" customWidth="1"/>
    <col min="642" max="642" width="10.5546875" bestFit="1" customWidth="1"/>
    <col min="643" max="643" width="13.33203125" bestFit="1" customWidth="1"/>
    <col min="644" max="644" width="10.5546875" bestFit="1" customWidth="1"/>
    <col min="645" max="645" width="13.33203125" bestFit="1" customWidth="1"/>
    <col min="646" max="646" width="10.5546875" bestFit="1" customWidth="1"/>
    <col min="647" max="647" width="13.33203125" bestFit="1" customWidth="1"/>
    <col min="648" max="648" width="10.5546875" bestFit="1" customWidth="1"/>
    <col min="649" max="649" width="7.6640625" bestFit="1" customWidth="1"/>
    <col min="650" max="650" width="13.33203125" bestFit="1" customWidth="1"/>
    <col min="651" max="651" width="10.5546875" bestFit="1" customWidth="1"/>
    <col min="652" max="652" width="13.33203125" bestFit="1" customWidth="1"/>
    <col min="653" max="653" width="10.5546875" bestFit="1" customWidth="1"/>
    <col min="654" max="654" width="7.88671875" bestFit="1" customWidth="1"/>
    <col min="655" max="655" width="13.33203125" bestFit="1" customWidth="1"/>
    <col min="656" max="656" width="10.5546875" bestFit="1" customWidth="1"/>
    <col min="657" max="657" width="13.33203125" bestFit="1" customWidth="1"/>
    <col min="658" max="658" width="10.5546875" bestFit="1" customWidth="1"/>
    <col min="659" max="659" width="13.33203125" bestFit="1" customWidth="1"/>
    <col min="660" max="660" width="10.5546875" bestFit="1" customWidth="1"/>
    <col min="661" max="661" width="13.33203125" bestFit="1" customWidth="1"/>
    <col min="662" max="662" width="10.5546875" bestFit="1" customWidth="1"/>
    <col min="663" max="663" width="7.88671875" bestFit="1" customWidth="1"/>
    <col min="664" max="664" width="13.33203125" bestFit="1" customWidth="1"/>
    <col min="665" max="665" width="10.5546875" bestFit="1" customWidth="1"/>
    <col min="666" max="666" width="13.33203125" bestFit="1" customWidth="1"/>
    <col min="667" max="667" width="10.5546875" bestFit="1" customWidth="1"/>
    <col min="668" max="668" width="13.33203125" bestFit="1" customWidth="1"/>
    <col min="669" max="669" width="10.5546875" bestFit="1" customWidth="1"/>
    <col min="670" max="670" width="13.33203125" bestFit="1" customWidth="1"/>
    <col min="671" max="671" width="10.5546875" bestFit="1" customWidth="1"/>
    <col min="672" max="672" width="13.33203125" bestFit="1" customWidth="1"/>
    <col min="673" max="673" width="10.5546875" bestFit="1" customWidth="1"/>
    <col min="674" max="674" width="13.33203125" bestFit="1" customWidth="1"/>
    <col min="675" max="675" width="10.5546875" bestFit="1" customWidth="1"/>
    <col min="676" max="676" width="7.6640625" bestFit="1" customWidth="1"/>
    <col min="677" max="677" width="13.33203125" bestFit="1" customWidth="1"/>
    <col min="678" max="678" width="11.6640625" bestFit="1" customWidth="1"/>
    <col min="679" max="679" width="14.44140625" bestFit="1" customWidth="1"/>
    <col min="680" max="680" width="11.6640625" bestFit="1" customWidth="1"/>
    <col min="681" max="681" width="14.44140625" bestFit="1" customWidth="1"/>
    <col min="682" max="682" width="11.6640625" bestFit="1" customWidth="1"/>
    <col min="683" max="683" width="14.44140625" bestFit="1" customWidth="1"/>
    <col min="684" max="684" width="11.6640625" bestFit="1" customWidth="1"/>
    <col min="685" max="685" width="7.88671875" bestFit="1" customWidth="1"/>
    <col min="686" max="686" width="14.44140625" bestFit="1" customWidth="1"/>
    <col min="687" max="687" width="11.6640625" bestFit="1" customWidth="1"/>
    <col min="688" max="688" width="7.88671875" bestFit="1" customWidth="1"/>
    <col min="689" max="689" width="14.44140625" bestFit="1" customWidth="1"/>
    <col min="690" max="690" width="11.6640625" bestFit="1" customWidth="1"/>
    <col min="691" max="691" width="14.44140625" bestFit="1" customWidth="1"/>
    <col min="692" max="692" width="11.6640625" bestFit="1" customWidth="1"/>
    <col min="693" max="693" width="14.44140625" bestFit="1" customWidth="1"/>
    <col min="694" max="694" width="11.6640625" bestFit="1" customWidth="1"/>
    <col min="695" max="695" width="14.44140625" bestFit="1" customWidth="1"/>
    <col min="696" max="696" width="11.44140625" bestFit="1" customWidth="1"/>
    <col min="697" max="697" width="14.21875" bestFit="1" customWidth="1"/>
    <col min="698" max="698" width="11.44140625" bestFit="1" customWidth="1"/>
    <col min="699" max="699" width="14.21875" bestFit="1" customWidth="1"/>
    <col min="700" max="700" width="11.44140625" bestFit="1" customWidth="1"/>
    <col min="701" max="701" width="14.21875" bestFit="1" customWidth="1"/>
    <col min="702" max="702" width="11.44140625" bestFit="1" customWidth="1"/>
    <col min="703" max="703" width="7.6640625" bestFit="1" customWidth="1"/>
    <col min="704" max="704" width="8.6640625" bestFit="1" customWidth="1"/>
    <col min="705" max="705" width="14.21875" bestFit="1" customWidth="1"/>
    <col min="706" max="706" width="11.44140625" bestFit="1" customWidth="1"/>
    <col min="707" max="707" width="7.88671875" bestFit="1" customWidth="1"/>
    <col min="708" max="708" width="14.21875" bestFit="1" customWidth="1"/>
    <col min="709" max="709" width="11.44140625" bestFit="1" customWidth="1"/>
    <col min="710" max="710" width="7.6640625" bestFit="1" customWidth="1"/>
    <col min="711" max="711" width="14.21875" bestFit="1" customWidth="1"/>
    <col min="712" max="712" width="11.44140625" bestFit="1" customWidth="1"/>
    <col min="713" max="713" width="14.21875" bestFit="1" customWidth="1"/>
    <col min="714" max="714" width="11.44140625" bestFit="1" customWidth="1"/>
    <col min="715" max="715" width="7.88671875" bestFit="1" customWidth="1"/>
    <col min="716" max="716" width="14.21875" bestFit="1" customWidth="1"/>
    <col min="717" max="717" width="11.44140625" bestFit="1" customWidth="1"/>
    <col min="718" max="718" width="7.88671875" bestFit="1" customWidth="1"/>
    <col min="719" max="719" width="14.21875" bestFit="1" customWidth="1"/>
    <col min="720" max="720" width="11.44140625" bestFit="1" customWidth="1"/>
    <col min="721" max="721" width="14.21875" bestFit="1" customWidth="1"/>
    <col min="722" max="722" width="11.44140625" bestFit="1" customWidth="1"/>
    <col min="723" max="723" width="14.21875" bestFit="1" customWidth="1"/>
    <col min="724" max="724" width="11.44140625" bestFit="1" customWidth="1"/>
    <col min="725" max="725" width="14.21875" bestFit="1" customWidth="1"/>
    <col min="726" max="726" width="11.44140625" bestFit="1" customWidth="1"/>
    <col min="727" max="727" width="14.21875" bestFit="1" customWidth="1"/>
    <col min="728" max="728" width="11.21875" bestFit="1" customWidth="1"/>
    <col min="729" max="729" width="14" bestFit="1" customWidth="1"/>
    <col min="730" max="730" width="11.21875" bestFit="1" customWidth="1"/>
    <col min="731" max="731" width="14" bestFit="1" customWidth="1"/>
    <col min="732" max="732" width="11.21875" bestFit="1" customWidth="1"/>
    <col min="733" max="733" width="7.88671875" bestFit="1" customWidth="1"/>
    <col min="734" max="734" width="14" bestFit="1" customWidth="1"/>
    <col min="735" max="735" width="11.21875" bestFit="1" customWidth="1"/>
    <col min="736" max="736" width="14" bestFit="1" customWidth="1"/>
    <col min="737" max="737" width="11.21875" bestFit="1" customWidth="1"/>
    <col min="738" max="738" width="7.6640625" bestFit="1" customWidth="1"/>
    <col min="739" max="739" width="8.6640625" bestFit="1" customWidth="1"/>
    <col min="740" max="740" width="14" bestFit="1" customWidth="1"/>
    <col min="741" max="741" width="11.21875" bestFit="1" customWidth="1"/>
    <col min="742" max="742" width="14" bestFit="1" customWidth="1"/>
    <col min="743" max="743" width="11.21875" bestFit="1" customWidth="1"/>
    <col min="744" max="744" width="14" bestFit="1" customWidth="1"/>
    <col min="745" max="745" width="11.21875" bestFit="1" customWidth="1"/>
    <col min="746" max="746" width="14" bestFit="1" customWidth="1"/>
    <col min="747" max="747" width="11.21875" bestFit="1" customWidth="1"/>
    <col min="748" max="748" width="14" bestFit="1" customWidth="1"/>
    <col min="749" max="749" width="11.21875" bestFit="1" customWidth="1"/>
    <col min="750" max="750" width="7.6640625" bestFit="1" customWidth="1"/>
    <col min="751" max="751" width="8.6640625" bestFit="1" customWidth="1"/>
    <col min="752" max="752" width="14" bestFit="1" customWidth="1"/>
    <col min="753" max="753" width="11.21875" bestFit="1" customWidth="1"/>
    <col min="754" max="754" width="14" bestFit="1" customWidth="1"/>
    <col min="755" max="755" width="11.21875" bestFit="1" customWidth="1"/>
    <col min="756" max="756" width="14" bestFit="1" customWidth="1"/>
    <col min="757" max="757" width="11.21875" bestFit="1" customWidth="1"/>
    <col min="758" max="758" width="14" bestFit="1" customWidth="1"/>
    <col min="759" max="759" width="11.21875" bestFit="1" customWidth="1"/>
    <col min="760" max="760" width="14" bestFit="1" customWidth="1"/>
    <col min="761" max="761" width="11.21875" bestFit="1" customWidth="1"/>
    <col min="762" max="762" width="14" bestFit="1" customWidth="1"/>
    <col min="763" max="763" width="11.21875" bestFit="1" customWidth="1"/>
    <col min="764" max="764" width="14" bestFit="1" customWidth="1"/>
    <col min="765" max="765" width="11.21875" bestFit="1" customWidth="1"/>
    <col min="766" max="766" width="14" bestFit="1" customWidth="1"/>
    <col min="767" max="767" width="11.21875" bestFit="1" customWidth="1"/>
    <col min="768" max="768" width="7.88671875" bestFit="1" customWidth="1"/>
    <col min="769" max="769" width="14" bestFit="1" customWidth="1"/>
    <col min="770" max="770" width="11.21875" bestFit="1" customWidth="1"/>
    <col min="771" max="771" width="7.6640625" bestFit="1" customWidth="1"/>
    <col min="772" max="772" width="14" bestFit="1" customWidth="1"/>
    <col min="773" max="773" width="11.21875" bestFit="1" customWidth="1"/>
    <col min="774" max="774" width="7.6640625" bestFit="1" customWidth="1"/>
    <col min="775" max="775" width="14" bestFit="1" customWidth="1"/>
    <col min="776" max="776" width="11.21875" bestFit="1" customWidth="1"/>
    <col min="777" max="777" width="14" bestFit="1" customWidth="1"/>
    <col min="778" max="778" width="11.77734375" bestFit="1" customWidth="1"/>
    <col min="779" max="779" width="14.5546875" bestFit="1" customWidth="1"/>
    <col min="780" max="780" width="11.77734375" bestFit="1" customWidth="1"/>
    <col min="781" max="781" width="14.5546875" bestFit="1" customWidth="1"/>
    <col min="782" max="782" width="11.77734375" bestFit="1" customWidth="1"/>
    <col min="783" max="783" width="14.5546875" bestFit="1" customWidth="1"/>
    <col min="784" max="784" width="11.77734375" bestFit="1" customWidth="1"/>
    <col min="785" max="785" width="14.5546875" bestFit="1" customWidth="1"/>
    <col min="786" max="786" width="11.77734375" bestFit="1" customWidth="1"/>
    <col min="787" max="787" width="14.5546875" bestFit="1" customWidth="1"/>
    <col min="788" max="788" width="11.77734375" bestFit="1" customWidth="1"/>
    <col min="789" max="789" width="14.5546875" bestFit="1" customWidth="1"/>
    <col min="790" max="790" width="11.77734375" bestFit="1" customWidth="1"/>
    <col min="791" max="791" width="14.5546875" bestFit="1" customWidth="1"/>
    <col min="792" max="792" width="11.77734375" bestFit="1" customWidth="1"/>
    <col min="793" max="793" width="14.5546875" bestFit="1" customWidth="1"/>
    <col min="794" max="794" width="11.77734375" bestFit="1" customWidth="1"/>
    <col min="795" max="795" width="14.5546875" bestFit="1" customWidth="1"/>
    <col min="796" max="796" width="11.77734375" bestFit="1" customWidth="1"/>
    <col min="797" max="797" width="14.5546875" bestFit="1" customWidth="1"/>
    <col min="798" max="798" width="11.77734375" bestFit="1" customWidth="1"/>
    <col min="799" max="799" width="14.5546875" bestFit="1" customWidth="1"/>
    <col min="800" max="800" width="11.77734375" bestFit="1" customWidth="1"/>
    <col min="801" max="801" width="14.5546875" bestFit="1" customWidth="1"/>
    <col min="802" max="802" width="11.77734375" bestFit="1" customWidth="1"/>
    <col min="803" max="803" width="7.88671875" bestFit="1" customWidth="1"/>
    <col min="804" max="804" width="14.5546875" bestFit="1" customWidth="1"/>
    <col min="805" max="805" width="11.77734375" bestFit="1" customWidth="1"/>
    <col min="806" max="806" width="14.5546875" bestFit="1" customWidth="1"/>
    <col min="807" max="807" width="11.77734375" bestFit="1" customWidth="1"/>
    <col min="808" max="808" width="14.5546875" bestFit="1" customWidth="1"/>
    <col min="809" max="809" width="11.77734375" bestFit="1" customWidth="1"/>
    <col min="810" max="810" width="14.5546875" bestFit="1" customWidth="1"/>
    <col min="811" max="811" width="11.44140625" bestFit="1" customWidth="1"/>
    <col min="812" max="812" width="14.21875" bestFit="1" customWidth="1"/>
    <col min="813" max="813" width="11.44140625" bestFit="1" customWidth="1"/>
    <col min="814" max="814" width="14.21875" bestFit="1" customWidth="1"/>
    <col min="815" max="815" width="11.44140625" bestFit="1" customWidth="1"/>
    <col min="816" max="816" width="7.6640625" bestFit="1" customWidth="1"/>
    <col min="817" max="817" width="14.21875" bestFit="1" customWidth="1"/>
    <col min="818" max="818" width="11.44140625" bestFit="1" customWidth="1"/>
    <col min="819" max="819" width="14.21875" bestFit="1" customWidth="1"/>
    <col min="820" max="820" width="11.44140625" bestFit="1" customWidth="1"/>
    <col min="821" max="821" width="14.21875" bestFit="1" customWidth="1"/>
    <col min="822" max="822" width="11.44140625" bestFit="1" customWidth="1"/>
    <col min="823" max="823" width="14.21875" bestFit="1" customWidth="1"/>
    <col min="824" max="824" width="11.44140625" bestFit="1" customWidth="1"/>
    <col min="825" max="825" width="14.21875" bestFit="1" customWidth="1"/>
    <col min="826" max="826" width="11.44140625" bestFit="1" customWidth="1"/>
    <col min="827" max="827" width="14.21875" bestFit="1" customWidth="1"/>
    <col min="828" max="828" width="11.44140625" bestFit="1" customWidth="1"/>
    <col min="829" max="829" width="14.21875" bestFit="1" customWidth="1"/>
    <col min="830" max="830" width="11.44140625" bestFit="1" customWidth="1"/>
    <col min="831" max="831" width="7.88671875" bestFit="1" customWidth="1"/>
    <col min="832" max="832" width="14.21875" bestFit="1" customWidth="1"/>
    <col min="833" max="833" width="11.44140625" bestFit="1" customWidth="1"/>
    <col min="834" max="834" width="7.6640625" bestFit="1" customWidth="1"/>
    <col min="835" max="835" width="14.21875" bestFit="1" customWidth="1"/>
    <col min="836" max="836" width="11.44140625" bestFit="1" customWidth="1"/>
    <col min="837" max="837" width="7.88671875" bestFit="1" customWidth="1"/>
    <col min="838" max="838" width="14.21875" bestFit="1" customWidth="1"/>
    <col min="839" max="839" width="11.44140625" bestFit="1" customWidth="1"/>
    <col min="840" max="840" width="14.21875" bestFit="1" customWidth="1"/>
    <col min="841" max="841" width="11.44140625" bestFit="1" customWidth="1"/>
    <col min="842" max="842" width="14.21875" bestFit="1" customWidth="1"/>
    <col min="843" max="843" width="11.44140625" bestFit="1" customWidth="1"/>
    <col min="844" max="844" width="14.21875" bestFit="1" customWidth="1"/>
    <col min="845" max="845" width="11.44140625" bestFit="1" customWidth="1"/>
    <col min="846" max="846" width="14.21875" bestFit="1" customWidth="1"/>
    <col min="847" max="847" width="11.44140625" bestFit="1" customWidth="1"/>
    <col min="848" max="848" width="14.21875" bestFit="1" customWidth="1"/>
    <col min="849" max="849" width="11.109375" bestFit="1" customWidth="1"/>
    <col min="850" max="850" width="7.88671875" bestFit="1" customWidth="1"/>
    <col min="851" max="851" width="13.88671875" bestFit="1" customWidth="1"/>
    <col min="852" max="852" width="11.109375" bestFit="1" customWidth="1"/>
    <col min="853" max="853" width="7.88671875" bestFit="1" customWidth="1"/>
    <col min="854" max="854" width="13.88671875" bestFit="1" customWidth="1"/>
    <col min="855" max="855" width="11.109375" bestFit="1" customWidth="1"/>
    <col min="856" max="856" width="13.88671875" bestFit="1" customWidth="1"/>
    <col min="857" max="857" width="11.109375" bestFit="1" customWidth="1"/>
    <col min="858" max="858" width="7.6640625" bestFit="1" customWidth="1"/>
    <col min="859" max="859" width="13.88671875" bestFit="1" customWidth="1"/>
    <col min="860" max="860" width="11.109375" bestFit="1" customWidth="1"/>
    <col min="861" max="861" width="7.88671875" bestFit="1" customWidth="1"/>
    <col min="862" max="862" width="13.88671875" bestFit="1" customWidth="1"/>
    <col min="863" max="863" width="11.109375" bestFit="1" customWidth="1"/>
    <col min="864" max="864" width="7.6640625" bestFit="1" customWidth="1"/>
    <col min="865" max="865" width="13.88671875" bestFit="1" customWidth="1"/>
    <col min="866" max="866" width="11.109375" bestFit="1" customWidth="1"/>
    <col min="867" max="867" width="13.88671875" bestFit="1" customWidth="1"/>
    <col min="868" max="868" width="11.109375" bestFit="1" customWidth="1"/>
    <col min="869" max="869" width="13.88671875" bestFit="1" customWidth="1"/>
    <col min="870" max="870" width="11.109375" bestFit="1" customWidth="1"/>
    <col min="871" max="871" width="13.88671875" bestFit="1" customWidth="1"/>
    <col min="872" max="872" width="11.109375" bestFit="1" customWidth="1"/>
    <col min="873" max="873" width="13.88671875" bestFit="1" customWidth="1"/>
    <col min="874" max="874" width="11.109375" bestFit="1" customWidth="1"/>
    <col min="875" max="875" width="7.6640625" bestFit="1" customWidth="1"/>
    <col min="876" max="876" width="13.88671875" bestFit="1" customWidth="1"/>
    <col min="877" max="877" width="11.109375" bestFit="1" customWidth="1"/>
    <col min="878" max="878" width="13.88671875" bestFit="1" customWidth="1"/>
    <col min="879" max="879" width="11.109375" bestFit="1" customWidth="1"/>
    <col min="880" max="880" width="13.88671875" bestFit="1" customWidth="1"/>
    <col min="881" max="881" width="11.109375" bestFit="1" customWidth="1"/>
    <col min="882" max="882" width="13.88671875" bestFit="1" customWidth="1"/>
    <col min="883" max="883" width="11.109375" bestFit="1" customWidth="1"/>
    <col min="884" max="884" width="7.6640625" bestFit="1" customWidth="1"/>
    <col min="885" max="885" width="13.88671875" bestFit="1" customWidth="1"/>
    <col min="886" max="886" width="11.109375" bestFit="1" customWidth="1"/>
    <col min="887" max="887" width="13.88671875" bestFit="1" customWidth="1"/>
    <col min="888" max="888" width="11.109375" bestFit="1" customWidth="1"/>
    <col min="889" max="889" width="13.88671875" bestFit="1" customWidth="1"/>
    <col min="890" max="890" width="11.33203125" bestFit="1" customWidth="1"/>
    <col min="891" max="891" width="14.109375" bestFit="1" customWidth="1"/>
    <col min="892" max="892" width="11.33203125" bestFit="1" customWidth="1"/>
    <col min="893" max="893" width="14.109375" bestFit="1" customWidth="1"/>
    <col min="894" max="894" width="11.33203125" bestFit="1" customWidth="1"/>
    <col min="895" max="895" width="7.6640625" bestFit="1" customWidth="1"/>
    <col min="896" max="896" width="14.109375" bestFit="1" customWidth="1"/>
    <col min="897" max="897" width="11.33203125" bestFit="1" customWidth="1"/>
    <col min="898" max="898" width="14.109375" bestFit="1" customWidth="1"/>
    <col min="899" max="899" width="11.33203125" bestFit="1" customWidth="1"/>
    <col min="900" max="900" width="7.88671875" bestFit="1" customWidth="1"/>
    <col min="901" max="901" width="14.109375" bestFit="1" customWidth="1"/>
    <col min="902" max="902" width="11.33203125" bestFit="1" customWidth="1"/>
    <col min="903" max="903" width="14.109375" bestFit="1" customWidth="1"/>
    <col min="904" max="904" width="11.33203125" bestFit="1" customWidth="1"/>
    <col min="905" max="905" width="14.109375" bestFit="1" customWidth="1"/>
    <col min="906" max="906" width="11.33203125" bestFit="1" customWidth="1"/>
    <col min="907" max="907" width="14.109375" bestFit="1" customWidth="1"/>
    <col min="908" max="908" width="11.33203125" bestFit="1" customWidth="1"/>
    <col min="909" max="909" width="14.109375" bestFit="1" customWidth="1"/>
    <col min="910" max="910" width="11.33203125" bestFit="1" customWidth="1"/>
    <col min="911" max="911" width="14.109375" bestFit="1" customWidth="1"/>
    <col min="912" max="912" width="11.33203125" bestFit="1" customWidth="1"/>
    <col min="913" max="913" width="14.109375" bestFit="1" customWidth="1"/>
    <col min="914" max="914" width="11.33203125" bestFit="1" customWidth="1"/>
    <col min="915" max="915" width="14.109375" bestFit="1" customWidth="1"/>
    <col min="916" max="916" width="11.33203125" bestFit="1" customWidth="1"/>
    <col min="917" max="917" width="14.109375" bestFit="1" customWidth="1"/>
    <col min="918" max="918" width="11.33203125" bestFit="1" customWidth="1"/>
    <col min="919" max="919" width="8.6640625" bestFit="1" customWidth="1"/>
    <col min="920" max="920" width="14.109375" bestFit="1" customWidth="1"/>
    <col min="921" max="921" width="11.33203125" bestFit="1" customWidth="1"/>
    <col min="922" max="922" width="14.109375" bestFit="1" customWidth="1"/>
    <col min="923" max="923" width="11.33203125" bestFit="1" customWidth="1"/>
    <col min="924" max="924" width="14.109375" bestFit="1" customWidth="1"/>
    <col min="925" max="925" width="11.33203125" bestFit="1" customWidth="1"/>
    <col min="926" max="926" width="14.109375" bestFit="1" customWidth="1"/>
    <col min="927" max="927" width="11.33203125" bestFit="1" customWidth="1"/>
    <col min="928" max="928" width="7.6640625" bestFit="1" customWidth="1"/>
    <col min="929" max="929" width="14.109375" bestFit="1" customWidth="1"/>
    <col min="930" max="930" width="11.33203125" bestFit="1" customWidth="1"/>
    <col min="931" max="931" width="14.109375" bestFit="1" customWidth="1"/>
    <col min="932" max="932" width="11.77734375" bestFit="1" customWidth="1"/>
    <col min="933" max="933" width="14.5546875" bestFit="1" customWidth="1"/>
    <col min="934" max="934" width="11.77734375" bestFit="1" customWidth="1"/>
    <col min="935" max="935" width="7.88671875" bestFit="1" customWidth="1"/>
    <col min="936" max="936" width="14.5546875" bestFit="1" customWidth="1"/>
    <col min="937" max="937" width="11.77734375" bestFit="1" customWidth="1"/>
    <col min="938" max="938" width="14.5546875" bestFit="1" customWidth="1"/>
    <col min="939" max="939" width="11.77734375" bestFit="1" customWidth="1"/>
    <col min="940" max="940" width="14.5546875" bestFit="1" customWidth="1"/>
    <col min="941" max="941" width="11.77734375" bestFit="1" customWidth="1"/>
    <col min="942" max="942" width="8.6640625" bestFit="1" customWidth="1"/>
    <col min="943" max="943" width="14.5546875" bestFit="1" customWidth="1"/>
    <col min="944" max="944" width="11.77734375" bestFit="1" customWidth="1"/>
    <col min="945" max="945" width="14.5546875" bestFit="1" customWidth="1"/>
    <col min="946" max="946" width="11.77734375" bestFit="1" customWidth="1"/>
    <col min="947" max="947" width="7.88671875" bestFit="1" customWidth="1"/>
    <col min="948" max="948" width="14.5546875" bestFit="1" customWidth="1"/>
    <col min="949" max="949" width="11.77734375" bestFit="1" customWidth="1"/>
    <col min="950" max="950" width="7.44140625" bestFit="1" customWidth="1"/>
    <col min="951" max="951" width="14.5546875" bestFit="1" customWidth="1"/>
    <col min="952" max="952" width="11.77734375" bestFit="1" customWidth="1"/>
    <col min="953" max="953" width="14.5546875" bestFit="1" customWidth="1"/>
    <col min="954" max="954" width="11.77734375" bestFit="1" customWidth="1"/>
    <col min="955" max="955" width="7.88671875" bestFit="1" customWidth="1"/>
    <col min="956" max="956" width="14.5546875" bestFit="1" customWidth="1"/>
    <col min="957" max="957" width="11.77734375" bestFit="1" customWidth="1"/>
    <col min="958" max="958" width="7.6640625" bestFit="1" customWidth="1"/>
    <col min="959" max="959" width="14.5546875" bestFit="1" customWidth="1"/>
    <col min="960" max="960" width="11.77734375" bestFit="1" customWidth="1"/>
    <col min="961" max="961" width="7.88671875" bestFit="1" customWidth="1"/>
    <col min="962" max="962" width="14.5546875" bestFit="1" customWidth="1"/>
    <col min="963" max="963" width="11.77734375" bestFit="1" customWidth="1"/>
    <col min="964" max="964" width="14.5546875" bestFit="1" customWidth="1"/>
    <col min="965" max="965" width="11.77734375" bestFit="1" customWidth="1"/>
    <col min="966" max="966" width="14.5546875" bestFit="1" customWidth="1"/>
    <col min="967" max="967" width="11.77734375" bestFit="1" customWidth="1"/>
    <col min="968" max="968" width="14.5546875" bestFit="1" customWidth="1"/>
    <col min="969" max="969" width="11.77734375" bestFit="1" customWidth="1"/>
    <col min="970" max="970" width="14.5546875" bestFit="1" customWidth="1"/>
    <col min="971" max="971" width="11.77734375" bestFit="1" customWidth="1"/>
    <col min="972" max="972" width="14.5546875" bestFit="1" customWidth="1"/>
    <col min="973" max="973" width="11.77734375" bestFit="1" customWidth="1"/>
    <col min="974" max="974" width="14.5546875" bestFit="1" customWidth="1"/>
    <col min="975" max="975" width="11.77734375" bestFit="1" customWidth="1"/>
    <col min="976" max="976" width="14.5546875" bestFit="1" customWidth="1"/>
    <col min="977" max="977" width="11.77734375" bestFit="1" customWidth="1"/>
    <col min="978" max="978" width="14.5546875" bestFit="1" customWidth="1"/>
    <col min="979" max="979" width="11.77734375" bestFit="1" customWidth="1"/>
    <col min="980" max="980" width="14.5546875" bestFit="1" customWidth="1"/>
    <col min="981" max="981" width="11.77734375" bestFit="1" customWidth="1"/>
    <col min="982" max="982" width="14.5546875" bestFit="1" customWidth="1"/>
    <col min="983" max="983" width="11.33203125" bestFit="1" customWidth="1"/>
    <col min="984" max="984" width="7.88671875" bestFit="1" customWidth="1"/>
    <col min="985" max="985" width="14.109375" bestFit="1" customWidth="1"/>
    <col min="986" max="986" width="11.33203125" bestFit="1" customWidth="1"/>
    <col min="987" max="987" width="14.109375" bestFit="1" customWidth="1"/>
    <col min="988" max="988" width="11.33203125" bestFit="1" customWidth="1"/>
    <col min="989" max="989" width="7.6640625" bestFit="1" customWidth="1"/>
    <col min="990" max="990" width="14.109375" bestFit="1" customWidth="1"/>
    <col min="991" max="991" width="11.33203125" bestFit="1" customWidth="1"/>
    <col min="992" max="992" width="14.109375" bestFit="1" customWidth="1"/>
    <col min="993" max="993" width="11.33203125" bestFit="1" customWidth="1"/>
    <col min="994" max="994" width="7.6640625" bestFit="1" customWidth="1"/>
    <col min="995" max="995" width="14.109375" bestFit="1" customWidth="1"/>
    <col min="996" max="996" width="11.33203125" bestFit="1" customWidth="1"/>
    <col min="997" max="997" width="14.109375" bestFit="1" customWidth="1"/>
    <col min="998" max="998" width="11.33203125" bestFit="1" customWidth="1"/>
    <col min="999" max="999" width="14.109375" bestFit="1" customWidth="1"/>
    <col min="1000" max="1000" width="11.33203125" bestFit="1" customWidth="1"/>
    <col min="1001" max="1001" width="14.109375" bestFit="1" customWidth="1"/>
    <col min="1002" max="1002" width="11.33203125" bestFit="1" customWidth="1"/>
    <col min="1003" max="1003" width="14.109375" bestFit="1" customWidth="1"/>
    <col min="1004" max="1004" width="11.33203125" bestFit="1" customWidth="1"/>
    <col min="1005" max="1005" width="14.109375" bestFit="1" customWidth="1"/>
    <col min="1006" max="1006" width="11.33203125" bestFit="1" customWidth="1"/>
    <col min="1007" max="1007" width="7.6640625" bestFit="1" customWidth="1"/>
    <col min="1008" max="1008" width="14.109375" bestFit="1" customWidth="1"/>
    <col min="1009" max="1009" width="11.33203125" bestFit="1" customWidth="1"/>
    <col min="1010" max="1010" width="7.6640625" bestFit="1" customWidth="1"/>
    <col min="1011" max="1011" width="14.109375" bestFit="1" customWidth="1"/>
    <col min="1012" max="1012" width="11.33203125" bestFit="1" customWidth="1"/>
    <col min="1013" max="1013" width="14.109375" bestFit="1" customWidth="1"/>
    <col min="1014" max="1014" width="12.109375" bestFit="1" customWidth="1"/>
    <col min="1015" max="1015" width="7.88671875" bestFit="1" customWidth="1"/>
    <col min="1016" max="1016" width="14.88671875" bestFit="1" customWidth="1"/>
    <col min="1017" max="1017" width="12.109375" bestFit="1" customWidth="1"/>
    <col min="1018" max="1018" width="14.88671875" bestFit="1" customWidth="1"/>
    <col min="1019" max="1019" width="12.109375" bestFit="1" customWidth="1"/>
    <col min="1020" max="1020" width="14.88671875" bestFit="1" customWidth="1"/>
    <col min="1021" max="1021" width="12.109375" bestFit="1" customWidth="1"/>
    <col min="1022" max="1022" width="14.88671875" bestFit="1" customWidth="1"/>
    <col min="1023" max="1023" width="12.109375" bestFit="1" customWidth="1"/>
    <col min="1024" max="1024" width="14.88671875" bestFit="1" customWidth="1"/>
    <col min="1025" max="1025" width="12.109375" bestFit="1" customWidth="1"/>
    <col min="1026" max="1026" width="7.88671875" bestFit="1" customWidth="1"/>
    <col min="1027" max="1027" width="14.88671875" bestFit="1" customWidth="1"/>
    <col min="1028" max="1028" width="12.109375" bestFit="1" customWidth="1"/>
    <col min="1029" max="1029" width="14.88671875" bestFit="1" customWidth="1"/>
    <col min="1030" max="1030" width="12.109375" bestFit="1" customWidth="1"/>
    <col min="1031" max="1031" width="7.88671875" bestFit="1" customWidth="1"/>
    <col min="1032" max="1032" width="14.88671875" bestFit="1" customWidth="1"/>
    <col min="1033" max="1033" width="12.109375" bestFit="1" customWidth="1"/>
    <col min="1034" max="1034" width="14.88671875" bestFit="1" customWidth="1"/>
    <col min="1035" max="1035" width="12.109375" bestFit="1" customWidth="1"/>
    <col min="1036" max="1036" width="14.88671875" bestFit="1" customWidth="1"/>
    <col min="1037" max="1037" width="12.109375" bestFit="1" customWidth="1"/>
    <col min="1038" max="1038" width="14.88671875" bestFit="1" customWidth="1"/>
    <col min="1039" max="1039" width="12.109375" bestFit="1" customWidth="1"/>
    <col min="1040" max="1040" width="14.88671875" bestFit="1" customWidth="1"/>
    <col min="1041" max="1041" width="12.109375" bestFit="1" customWidth="1"/>
    <col min="1042" max="1042" width="8.6640625" bestFit="1" customWidth="1"/>
    <col min="1043" max="1043" width="14.88671875" bestFit="1" customWidth="1"/>
    <col min="1044" max="1044" width="12.109375" bestFit="1" customWidth="1"/>
    <col min="1045" max="1045" width="14.88671875" bestFit="1" customWidth="1"/>
    <col min="1046" max="1046" width="12.109375" bestFit="1" customWidth="1"/>
    <col min="1047" max="1047" width="14.88671875" bestFit="1" customWidth="1"/>
    <col min="1048" max="1048" width="12.109375" bestFit="1" customWidth="1"/>
    <col min="1049" max="1049" width="14.88671875" bestFit="1" customWidth="1"/>
    <col min="1050" max="1050" width="12.109375" bestFit="1" customWidth="1"/>
    <col min="1051" max="1051" width="14.88671875" bestFit="1" customWidth="1"/>
    <col min="1052" max="1052" width="11.21875" bestFit="1" customWidth="1"/>
    <col min="1053" max="1053" width="7.6640625" bestFit="1" customWidth="1"/>
    <col min="1054" max="1054" width="14" bestFit="1" customWidth="1"/>
    <col min="1055" max="1055" width="11.21875" bestFit="1" customWidth="1"/>
    <col min="1056" max="1056" width="14" bestFit="1" customWidth="1"/>
    <col min="1057" max="1057" width="11.21875" bestFit="1" customWidth="1"/>
    <col min="1058" max="1058" width="14" bestFit="1" customWidth="1"/>
    <col min="1059" max="1059" width="11.21875" bestFit="1" customWidth="1"/>
    <col min="1060" max="1060" width="14" bestFit="1" customWidth="1"/>
    <col min="1061" max="1061" width="11.21875" bestFit="1" customWidth="1"/>
    <col min="1062" max="1062" width="7.6640625" bestFit="1" customWidth="1"/>
    <col min="1063" max="1063" width="14" bestFit="1" customWidth="1"/>
    <col min="1064" max="1064" width="11.21875" bestFit="1" customWidth="1"/>
    <col min="1065" max="1065" width="14" bestFit="1" customWidth="1"/>
    <col min="1066" max="1066" width="11.21875" bestFit="1" customWidth="1"/>
    <col min="1067" max="1067" width="7.6640625" bestFit="1" customWidth="1"/>
    <col min="1068" max="1068" width="14" bestFit="1" customWidth="1"/>
    <col min="1069" max="1069" width="11.21875" bestFit="1" customWidth="1"/>
    <col min="1070" max="1070" width="8.6640625" bestFit="1" customWidth="1"/>
    <col min="1071" max="1071" width="14" bestFit="1" customWidth="1"/>
    <col min="1072" max="1072" width="11.21875" bestFit="1" customWidth="1"/>
    <col min="1073" max="1073" width="7.88671875" bestFit="1" customWidth="1"/>
    <col min="1074" max="1074" width="14" bestFit="1" customWidth="1"/>
    <col min="1075" max="1075" width="11.21875" bestFit="1" customWidth="1"/>
    <col min="1076" max="1076" width="14" bestFit="1" customWidth="1"/>
    <col min="1077" max="1077" width="11.21875" bestFit="1" customWidth="1"/>
    <col min="1078" max="1078" width="14" bestFit="1" customWidth="1"/>
    <col min="1079" max="1079" width="11.21875" bestFit="1" customWidth="1"/>
    <col min="1080" max="1080" width="7.6640625" bestFit="1" customWidth="1"/>
    <col min="1081" max="1081" width="14" bestFit="1" customWidth="1"/>
    <col min="1082" max="1082" width="11.21875" bestFit="1" customWidth="1"/>
    <col min="1083" max="1083" width="14" bestFit="1" customWidth="1"/>
    <col min="1084" max="1084" width="11.21875" bestFit="1" customWidth="1"/>
    <col min="1085" max="1085" width="14" bestFit="1" customWidth="1"/>
    <col min="1086" max="1086" width="10.5546875" bestFit="1" customWidth="1"/>
    <col min="1087" max="1087" width="13.33203125" bestFit="1" customWidth="1"/>
    <col min="1088" max="1088" width="10.5546875" bestFit="1" customWidth="1"/>
    <col min="1089" max="1089" width="13.33203125" bestFit="1" customWidth="1"/>
    <col min="1090" max="1090" width="10.5546875" bestFit="1" customWidth="1"/>
    <col min="1091" max="1091" width="7.88671875" bestFit="1" customWidth="1"/>
    <col min="1092" max="1092" width="13.33203125" bestFit="1" customWidth="1"/>
    <col min="1093" max="1093" width="10.5546875" bestFit="1" customWidth="1"/>
    <col min="1094" max="1094" width="13.33203125" bestFit="1" customWidth="1"/>
    <col min="1095" max="1095" width="10.5546875" bestFit="1" customWidth="1"/>
    <col min="1096" max="1096" width="7.88671875" bestFit="1" customWidth="1"/>
    <col min="1097" max="1097" width="13.33203125" bestFit="1" customWidth="1"/>
    <col min="1098" max="1098" width="10.5546875" bestFit="1" customWidth="1"/>
    <col min="1099" max="1099" width="13.33203125" bestFit="1" customWidth="1"/>
    <col min="1100" max="1100" width="10.5546875" bestFit="1" customWidth="1"/>
    <col min="1101" max="1101" width="7.6640625" bestFit="1" customWidth="1"/>
    <col min="1102" max="1102" width="13.33203125" bestFit="1" customWidth="1"/>
    <col min="1103" max="1103" width="10.5546875" bestFit="1" customWidth="1"/>
    <col min="1104" max="1104" width="13.33203125" bestFit="1" customWidth="1"/>
    <col min="1105" max="1105" width="10.5546875" bestFit="1" customWidth="1"/>
    <col min="1106" max="1107" width="7.6640625" bestFit="1" customWidth="1"/>
    <col min="1108" max="1108" width="13.33203125" bestFit="1" customWidth="1"/>
    <col min="1109" max="1109" width="10.5546875" bestFit="1" customWidth="1"/>
    <col min="1110" max="1110" width="13.33203125" bestFit="1" customWidth="1"/>
    <col min="1111" max="1111" width="10.5546875" bestFit="1" customWidth="1"/>
    <col min="1112" max="1112" width="13.33203125" bestFit="1" customWidth="1"/>
    <col min="1113" max="1113" width="10.5546875" bestFit="1" customWidth="1"/>
    <col min="1114" max="1114" width="13.33203125" bestFit="1" customWidth="1"/>
    <col min="1115" max="1115" width="10.5546875" bestFit="1" customWidth="1"/>
    <col min="1116" max="1116" width="13.33203125" bestFit="1" customWidth="1"/>
    <col min="1117" max="1117" width="10.5546875" bestFit="1" customWidth="1"/>
    <col min="1118" max="1118" width="13.33203125" bestFit="1" customWidth="1"/>
    <col min="1119" max="1119" width="11.6640625" bestFit="1" customWidth="1"/>
    <col min="1120" max="1120" width="14.44140625" bestFit="1" customWidth="1"/>
    <col min="1121" max="1121" width="11.6640625" bestFit="1" customWidth="1"/>
    <col min="1122" max="1122" width="7.6640625" bestFit="1" customWidth="1"/>
    <col min="1123" max="1123" width="14.44140625" bestFit="1" customWidth="1"/>
    <col min="1124" max="1124" width="11.6640625" bestFit="1" customWidth="1"/>
    <col min="1125" max="1125" width="7.6640625" bestFit="1" customWidth="1"/>
    <col min="1126" max="1126" width="14.44140625" bestFit="1" customWidth="1"/>
    <col min="1127" max="1127" width="11.6640625" bestFit="1" customWidth="1"/>
    <col min="1128" max="1128" width="7.6640625" bestFit="1" customWidth="1"/>
    <col min="1129" max="1129" width="14.44140625" bestFit="1" customWidth="1"/>
    <col min="1130" max="1130" width="11.6640625" bestFit="1" customWidth="1"/>
    <col min="1131" max="1131" width="14.44140625" bestFit="1" customWidth="1"/>
    <col min="1132" max="1132" width="11.6640625" bestFit="1" customWidth="1"/>
    <col min="1133" max="1133" width="7.6640625" bestFit="1" customWidth="1"/>
    <col min="1134" max="1134" width="14.44140625" bestFit="1" customWidth="1"/>
    <col min="1135" max="1135" width="11.6640625" bestFit="1" customWidth="1"/>
    <col min="1136" max="1136" width="14.44140625" bestFit="1" customWidth="1"/>
    <col min="1137" max="1137" width="11.6640625" bestFit="1" customWidth="1"/>
    <col min="1138" max="1138" width="14.44140625" bestFit="1" customWidth="1"/>
    <col min="1139" max="1139" width="11.6640625" bestFit="1" customWidth="1"/>
    <col min="1140" max="1140" width="14.44140625" bestFit="1" customWidth="1"/>
    <col min="1141" max="1141" width="11.6640625" bestFit="1" customWidth="1"/>
    <col min="1142" max="1142" width="14.44140625" bestFit="1" customWidth="1"/>
    <col min="1143" max="1143" width="11.6640625" bestFit="1" customWidth="1"/>
    <col min="1144" max="1144" width="14.44140625" bestFit="1" customWidth="1"/>
    <col min="1145" max="1145" width="11.6640625" bestFit="1" customWidth="1"/>
    <col min="1146" max="1146" width="14.44140625" bestFit="1" customWidth="1"/>
    <col min="1147" max="1147" width="11.6640625" bestFit="1" customWidth="1"/>
    <col min="1148" max="1148" width="14.44140625" bestFit="1" customWidth="1"/>
    <col min="1149" max="1149" width="11.6640625" bestFit="1" customWidth="1"/>
    <col min="1150" max="1150" width="14.44140625" bestFit="1" customWidth="1"/>
    <col min="1151" max="1151" width="11.6640625" bestFit="1" customWidth="1"/>
    <col min="1152" max="1152" width="7.88671875" bestFit="1" customWidth="1"/>
    <col min="1153" max="1153" width="14.44140625" bestFit="1" customWidth="1"/>
    <col min="1154" max="1154" width="11.6640625" bestFit="1" customWidth="1"/>
    <col min="1155" max="1155" width="14.44140625" bestFit="1" customWidth="1"/>
    <col min="1156" max="1156" width="11.6640625" bestFit="1" customWidth="1"/>
    <col min="1157" max="1157" width="7.88671875" bestFit="1" customWidth="1"/>
    <col min="1158" max="1158" width="14.44140625" bestFit="1" customWidth="1"/>
    <col min="1159" max="1159" width="11.44140625" bestFit="1" customWidth="1"/>
    <col min="1160" max="1160" width="14.21875" bestFit="1" customWidth="1"/>
    <col min="1161" max="1161" width="11.44140625" bestFit="1" customWidth="1"/>
    <col min="1162" max="1162" width="8.6640625" bestFit="1" customWidth="1"/>
    <col min="1163" max="1163" width="14.21875" bestFit="1" customWidth="1"/>
    <col min="1164" max="1164" width="11.44140625" bestFit="1" customWidth="1"/>
    <col min="1165" max="1165" width="7.88671875" bestFit="1" customWidth="1"/>
    <col min="1166" max="1166" width="14.21875" bestFit="1" customWidth="1"/>
    <col min="1167" max="1167" width="11.44140625" bestFit="1" customWidth="1"/>
    <col min="1168" max="1168" width="14.21875" bestFit="1" customWidth="1"/>
    <col min="1169" max="1169" width="11.44140625" bestFit="1" customWidth="1"/>
    <col min="1170" max="1170" width="7.88671875" bestFit="1" customWidth="1"/>
    <col min="1171" max="1171" width="14.21875" bestFit="1" customWidth="1"/>
    <col min="1172" max="1172" width="11.44140625" bestFit="1" customWidth="1"/>
    <col min="1173" max="1173" width="8.6640625" bestFit="1" customWidth="1"/>
    <col min="1174" max="1174" width="14.21875" bestFit="1" customWidth="1"/>
    <col min="1175" max="1175" width="11.44140625" bestFit="1" customWidth="1"/>
    <col min="1176" max="1176" width="14.21875" bestFit="1" customWidth="1"/>
    <col min="1177" max="1177" width="11.44140625" bestFit="1" customWidth="1"/>
    <col min="1178" max="1178" width="14.21875" bestFit="1" customWidth="1"/>
    <col min="1179" max="1179" width="11.44140625" bestFit="1" customWidth="1"/>
    <col min="1180" max="1180" width="14.21875" bestFit="1" customWidth="1"/>
    <col min="1181" max="1181" width="11.44140625" bestFit="1" customWidth="1"/>
    <col min="1182" max="1182" width="14.21875" bestFit="1" customWidth="1"/>
    <col min="1183" max="1183" width="11.44140625" bestFit="1" customWidth="1"/>
    <col min="1184" max="1184" width="14.21875" bestFit="1" customWidth="1"/>
    <col min="1185" max="1185" width="11.44140625" bestFit="1" customWidth="1"/>
    <col min="1186" max="1186" width="7" bestFit="1" customWidth="1"/>
    <col min="1187" max="1187" width="14.21875" bestFit="1" customWidth="1"/>
    <col min="1188" max="1188" width="11.44140625" bestFit="1" customWidth="1"/>
    <col min="1189" max="1189" width="14.21875" bestFit="1" customWidth="1"/>
    <col min="1190" max="1190" width="11.44140625" bestFit="1" customWidth="1"/>
    <col min="1191" max="1191" width="7.6640625" bestFit="1" customWidth="1"/>
    <col min="1192" max="1192" width="7.88671875" bestFit="1" customWidth="1"/>
    <col min="1193" max="1193" width="14.21875" bestFit="1" customWidth="1"/>
    <col min="1194" max="1194" width="11.44140625" bestFit="1" customWidth="1"/>
    <col min="1195" max="1195" width="14.21875" bestFit="1" customWidth="1"/>
    <col min="1196" max="1196" width="11.44140625" bestFit="1" customWidth="1"/>
    <col min="1197" max="1197" width="14.21875" bestFit="1" customWidth="1"/>
    <col min="1198" max="1198" width="11.44140625" bestFit="1" customWidth="1"/>
    <col min="1199" max="1199" width="7.6640625" bestFit="1" customWidth="1"/>
    <col min="1200" max="1200" width="14.21875" bestFit="1" customWidth="1"/>
    <col min="1201" max="1201" width="11.21875" bestFit="1" customWidth="1"/>
    <col min="1202" max="1202" width="7.6640625" bestFit="1" customWidth="1"/>
    <col min="1203" max="1203" width="14" bestFit="1" customWidth="1"/>
    <col min="1204" max="1204" width="11.21875" bestFit="1" customWidth="1"/>
    <col min="1205" max="1205" width="7.6640625" bestFit="1" customWidth="1"/>
    <col min="1206" max="1206" width="14" bestFit="1" customWidth="1"/>
    <col min="1207" max="1207" width="11.21875" bestFit="1" customWidth="1"/>
    <col min="1208" max="1208" width="14" bestFit="1" customWidth="1"/>
    <col min="1209" max="1209" width="11.21875" bestFit="1" customWidth="1"/>
    <col min="1210" max="1210" width="7.6640625" bestFit="1" customWidth="1"/>
    <col min="1211" max="1211" width="14" bestFit="1" customWidth="1"/>
    <col min="1212" max="1212" width="11.21875" bestFit="1" customWidth="1"/>
    <col min="1213" max="1213" width="7.6640625" bestFit="1" customWidth="1"/>
    <col min="1214" max="1214" width="14" bestFit="1" customWidth="1"/>
    <col min="1215" max="1215" width="11.21875" bestFit="1" customWidth="1"/>
    <col min="1216" max="1216" width="7.88671875" bestFit="1" customWidth="1"/>
    <col min="1217" max="1217" width="14" bestFit="1" customWidth="1"/>
    <col min="1218" max="1218" width="11.21875" bestFit="1" customWidth="1"/>
    <col min="1219" max="1219" width="14" bestFit="1" customWidth="1"/>
    <col min="1220" max="1220" width="11.21875" bestFit="1" customWidth="1"/>
    <col min="1221" max="1221" width="14" bestFit="1" customWidth="1"/>
    <col min="1222" max="1222" width="11.21875" bestFit="1" customWidth="1"/>
    <col min="1223" max="1223" width="7.6640625" bestFit="1" customWidth="1"/>
    <col min="1224" max="1224" width="14" bestFit="1" customWidth="1"/>
    <col min="1225" max="1225" width="11.21875" bestFit="1" customWidth="1"/>
    <col min="1226" max="1226" width="8.6640625" bestFit="1" customWidth="1"/>
    <col min="1227" max="1227" width="14" bestFit="1" customWidth="1"/>
    <col min="1228" max="1228" width="11.21875" bestFit="1" customWidth="1"/>
    <col min="1229" max="1229" width="7.88671875" bestFit="1" customWidth="1"/>
    <col min="1230" max="1230" width="14" bestFit="1" customWidth="1"/>
    <col min="1231" max="1231" width="11.21875" bestFit="1" customWidth="1"/>
    <col min="1232" max="1232" width="14" bestFit="1" customWidth="1"/>
    <col min="1233" max="1233" width="11.21875" bestFit="1" customWidth="1"/>
    <col min="1234" max="1234" width="7.88671875" bestFit="1" customWidth="1"/>
    <col min="1235" max="1235" width="14" bestFit="1" customWidth="1"/>
    <col min="1236" max="1236" width="11.21875" bestFit="1" customWidth="1"/>
    <col min="1237" max="1237" width="14" bestFit="1" customWidth="1"/>
    <col min="1238" max="1238" width="11.21875" bestFit="1" customWidth="1"/>
    <col min="1239" max="1239" width="14" bestFit="1" customWidth="1"/>
    <col min="1240" max="1240" width="11.21875" bestFit="1" customWidth="1"/>
    <col min="1241" max="1241" width="7.88671875" bestFit="1" customWidth="1"/>
    <col min="1242" max="1242" width="14" bestFit="1" customWidth="1"/>
    <col min="1243" max="1243" width="11.77734375" bestFit="1" customWidth="1"/>
    <col min="1244" max="1244" width="7.6640625" bestFit="1" customWidth="1"/>
    <col min="1245" max="1245" width="14.5546875" bestFit="1" customWidth="1"/>
    <col min="1246" max="1246" width="11.77734375" bestFit="1" customWidth="1"/>
    <col min="1247" max="1247" width="7.6640625" bestFit="1" customWidth="1"/>
    <col min="1248" max="1248" width="7.88671875" bestFit="1" customWidth="1"/>
    <col min="1249" max="1249" width="14.5546875" bestFit="1" customWidth="1"/>
    <col min="1250" max="1250" width="11.77734375" bestFit="1" customWidth="1"/>
    <col min="1251" max="1251" width="7.6640625" bestFit="1" customWidth="1"/>
    <col min="1252" max="1252" width="14.5546875" bestFit="1" customWidth="1"/>
    <col min="1253" max="1253" width="11.77734375" bestFit="1" customWidth="1"/>
    <col min="1254" max="1254" width="14.5546875" bestFit="1" customWidth="1"/>
    <col min="1255" max="1255" width="11.77734375" bestFit="1" customWidth="1"/>
    <col min="1256" max="1256" width="14.5546875" bestFit="1" customWidth="1"/>
    <col min="1257" max="1257" width="11.77734375" bestFit="1" customWidth="1"/>
    <col min="1258" max="1258" width="7.88671875" bestFit="1" customWidth="1"/>
    <col min="1259" max="1259" width="14.5546875" bestFit="1" customWidth="1"/>
    <col min="1260" max="1260" width="11.77734375" bestFit="1" customWidth="1"/>
    <col min="1261" max="1261" width="7.6640625" bestFit="1" customWidth="1"/>
    <col min="1262" max="1262" width="14.5546875" bestFit="1" customWidth="1"/>
    <col min="1263" max="1263" width="11.77734375" bestFit="1" customWidth="1"/>
    <col min="1264" max="1264" width="14.5546875" bestFit="1" customWidth="1"/>
    <col min="1265" max="1265" width="11.77734375" bestFit="1" customWidth="1"/>
    <col min="1266" max="1266" width="8.6640625" bestFit="1" customWidth="1"/>
    <col min="1267" max="1267" width="14.5546875" bestFit="1" customWidth="1"/>
    <col min="1268" max="1268" width="11.77734375" bestFit="1" customWidth="1"/>
    <col min="1269" max="1269" width="14.5546875" bestFit="1" customWidth="1"/>
    <col min="1270" max="1270" width="11.77734375" bestFit="1" customWidth="1"/>
    <col min="1271" max="1271" width="14.5546875" bestFit="1" customWidth="1"/>
    <col min="1272" max="1272" width="11.77734375" bestFit="1" customWidth="1"/>
    <col min="1273" max="1273" width="14.5546875" bestFit="1" customWidth="1"/>
    <col min="1274" max="1274" width="11.77734375" bestFit="1" customWidth="1"/>
    <col min="1275" max="1275" width="14.5546875" bestFit="1" customWidth="1"/>
    <col min="1276" max="1276" width="11.77734375" bestFit="1" customWidth="1"/>
    <col min="1277" max="1277" width="14.5546875" bestFit="1" customWidth="1"/>
    <col min="1278" max="1278" width="11.77734375" bestFit="1" customWidth="1"/>
    <col min="1279" max="1279" width="8.6640625" bestFit="1" customWidth="1"/>
    <col min="1280" max="1280" width="14.5546875" bestFit="1" customWidth="1"/>
    <col min="1281" max="1281" width="11.77734375" bestFit="1" customWidth="1"/>
    <col min="1282" max="1282" width="7.88671875" bestFit="1" customWidth="1"/>
    <col min="1283" max="1283" width="14.5546875" bestFit="1" customWidth="1"/>
    <col min="1284" max="1284" width="11.77734375" bestFit="1" customWidth="1"/>
    <col min="1285" max="1285" width="14.5546875" bestFit="1" customWidth="1"/>
    <col min="1286" max="1286" width="11.77734375" bestFit="1" customWidth="1"/>
    <col min="1287" max="1287" width="8.6640625" bestFit="1" customWidth="1"/>
    <col min="1288" max="1288" width="14.5546875" bestFit="1" customWidth="1"/>
    <col min="1289" max="1289" width="11.77734375" bestFit="1" customWidth="1"/>
    <col min="1290" max="1290" width="14.5546875" bestFit="1" customWidth="1"/>
    <col min="1291" max="1291" width="11.77734375" bestFit="1" customWidth="1"/>
    <col min="1292" max="1292" width="7.88671875" bestFit="1" customWidth="1"/>
    <col min="1293" max="1293" width="14.5546875" bestFit="1" customWidth="1"/>
    <col min="1294" max="1294" width="11.44140625" bestFit="1" customWidth="1"/>
    <col min="1295" max="1295" width="8.6640625" bestFit="1" customWidth="1"/>
    <col min="1296" max="1296" width="14.21875" bestFit="1" customWidth="1"/>
    <col min="1297" max="1297" width="11.44140625" bestFit="1" customWidth="1"/>
    <col min="1298" max="1298" width="14.21875" bestFit="1" customWidth="1"/>
    <col min="1299" max="1299" width="11.44140625" bestFit="1" customWidth="1"/>
    <col min="1300" max="1300" width="14.21875" bestFit="1" customWidth="1"/>
    <col min="1301" max="1301" width="11.44140625" bestFit="1" customWidth="1"/>
    <col min="1302" max="1302" width="14.21875" bestFit="1" customWidth="1"/>
    <col min="1303" max="1303" width="11.44140625" bestFit="1" customWidth="1"/>
    <col min="1304" max="1304" width="14.21875" bestFit="1" customWidth="1"/>
    <col min="1305" max="1305" width="11.44140625" bestFit="1" customWidth="1"/>
    <col min="1306" max="1306" width="7.6640625" bestFit="1" customWidth="1"/>
    <col min="1307" max="1307" width="14.21875" bestFit="1" customWidth="1"/>
    <col min="1308" max="1308" width="11.44140625" bestFit="1" customWidth="1"/>
    <col min="1309" max="1309" width="14.21875" bestFit="1" customWidth="1"/>
    <col min="1310" max="1310" width="11.44140625" bestFit="1" customWidth="1"/>
    <col min="1311" max="1311" width="7.6640625" bestFit="1" customWidth="1"/>
    <col min="1312" max="1312" width="14.21875" bestFit="1" customWidth="1"/>
    <col min="1313" max="1313" width="11.44140625" bestFit="1" customWidth="1"/>
    <col min="1314" max="1314" width="7.6640625" bestFit="1" customWidth="1"/>
    <col min="1315" max="1315" width="14.21875" bestFit="1" customWidth="1"/>
    <col min="1316" max="1316" width="11.44140625" bestFit="1" customWidth="1"/>
    <col min="1317" max="1317" width="8.6640625" bestFit="1" customWidth="1"/>
    <col min="1318" max="1318" width="14.21875" bestFit="1" customWidth="1"/>
    <col min="1319" max="1319" width="11.44140625" bestFit="1" customWidth="1"/>
    <col min="1320" max="1320" width="7.6640625" bestFit="1" customWidth="1"/>
    <col min="1321" max="1321" width="7.44140625" bestFit="1" customWidth="1"/>
    <col min="1322" max="1322" width="14.21875" bestFit="1" customWidth="1"/>
    <col min="1323" max="1323" width="11.44140625" bestFit="1" customWidth="1"/>
    <col min="1324" max="1324" width="7.6640625" bestFit="1" customWidth="1"/>
    <col min="1325" max="1325" width="14.21875" bestFit="1" customWidth="1"/>
    <col min="1326" max="1326" width="11.44140625" bestFit="1" customWidth="1"/>
    <col min="1327" max="1327" width="14.21875" bestFit="1" customWidth="1"/>
    <col min="1328" max="1328" width="11.44140625" bestFit="1" customWidth="1"/>
    <col min="1329" max="1329" width="7.88671875" bestFit="1" customWidth="1"/>
    <col min="1330" max="1330" width="14.21875" bestFit="1" customWidth="1"/>
    <col min="1331" max="1331" width="11.44140625" bestFit="1" customWidth="1"/>
    <col min="1332" max="1332" width="14.21875" bestFit="1" customWidth="1"/>
    <col min="1333" max="1333" width="11.44140625" bestFit="1" customWidth="1"/>
    <col min="1334" max="1334" width="14.21875" bestFit="1" customWidth="1"/>
    <col min="1335" max="1335" width="11.109375" bestFit="1" customWidth="1"/>
    <col min="1336" max="1336" width="13.88671875" bestFit="1" customWidth="1"/>
    <col min="1337" max="1337" width="11.109375" bestFit="1" customWidth="1"/>
    <col min="1338" max="1338" width="8.6640625" bestFit="1" customWidth="1"/>
    <col min="1339" max="1339" width="7.88671875" bestFit="1" customWidth="1"/>
    <col min="1340" max="1340" width="13.88671875" bestFit="1" customWidth="1"/>
    <col min="1341" max="1341" width="11.109375" bestFit="1" customWidth="1"/>
    <col min="1342" max="1342" width="13.88671875" bestFit="1" customWidth="1"/>
    <col min="1343" max="1343" width="11.109375" bestFit="1" customWidth="1"/>
    <col min="1344" max="1344" width="13.88671875" bestFit="1" customWidth="1"/>
    <col min="1345" max="1345" width="11.109375" bestFit="1" customWidth="1"/>
    <col min="1346" max="1346" width="7.6640625" bestFit="1" customWidth="1"/>
    <col min="1347" max="1347" width="13.88671875" bestFit="1" customWidth="1"/>
    <col min="1348" max="1348" width="11.109375" bestFit="1" customWidth="1"/>
    <col min="1349" max="1349" width="13.88671875" bestFit="1" customWidth="1"/>
    <col min="1350" max="1350" width="11.109375" bestFit="1" customWidth="1"/>
    <col min="1351" max="1351" width="13.88671875" bestFit="1" customWidth="1"/>
    <col min="1352" max="1352" width="11.109375" bestFit="1" customWidth="1"/>
    <col min="1353" max="1353" width="13.88671875" bestFit="1" customWidth="1"/>
    <col min="1354" max="1354" width="11.109375" bestFit="1" customWidth="1"/>
    <col min="1355" max="1355" width="13.88671875" bestFit="1" customWidth="1"/>
    <col min="1356" max="1356" width="11.109375" bestFit="1" customWidth="1"/>
    <col min="1357" max="1357" width="7.6640625" bestFit="1" customWidth="1"/>
    <col min="1358" max="1358" width="13.88671875" bestFit="1" customWidth="1"/>
    <col min="1359" max="1359" width="11.109375" bestFit="1" customWidth="1"/>
    <col min="1360" max="1360" width="13.88671875" bestFit="1" customWidth="1"/>
    <col min="1361" max="1361" width="11.109375" bestFit="1" customWidth="1"/>
    <col min="1362" max="1362" width="13.88671875" bestFit="1" customWidth="1"/>
    <col min="1363" max="1363" width="11.109375" bestFit="1" customWidth="1"/>
    <col min="1364" max="1364" width="13.88671875" bestFit="1" customWidth="1"/>
    <col min="1365" max="1365" width="11.109375" bestFit="1" customWidth="1"/>
    <col min="1366" max="1366" width="13.88671875" bestFit="1" customWidth="1"/>
    <col min="1367" max="1367" width="11.109375" bestFit="1" customWidth="1"/>
    <col min="1368" max="1368" width="7.6640625" bestFit="1" customWidth="1"/>
    <col min="1369" max="1369" width="13.88671875" bestFit="1" customWidth="1"/>
    <col min="1370" max="1370" width="11.109375" bestFit="1" customWidth="1"/>
    <col min="1371" max="1371" width="7.88671875" bestFit="1" customWidth="1"/>
    <col min="1372" max="1372" width="13.88671875" bestFit="1" customWidth="1"/>
    <col min="1373" max="1373" width="11.109375" bestFit="1" customWidth="1"/>
    <col min="1374" max="1374" width="8.6640625" bestFit="1" customWidth="1"/>
    <col min="1375" max="1375" width="13.88671875" bestFit="1" customWidth="1"/>
    <col min="1376" max="1376" width="11.33203125" bestFit="1" customWidth="1"/>
    <col min="1377" max="1377" width="14.109375" bestFit="1" customWidth="1"/>
    <col min="1378" max="1378" width="11.33203125" bestFit="1" customWidth="1"/>
    <col min="1379" max="1379" width="14.109375" bestFit="1" customWidth="1"/>
    <col min="1380" max="1380" width="11.33203125" bestFit="1" customWidth="1"/>
    <col min="1381" max="1381" width="14.109375" bestFit="1" customWidth="1"/>
    <col min="1382" max="1382" width="11.33203125" bestFit="1" customWidth="1"/>
    <col min="1383" max="1383" width="14.109375" bestFit="1" customWidth="1"/>
    <col min="1384" max="1384" width="11.33203125" bestFit="1" customWidth="1"/>
    <col min="1385" max="1385" width="14.109375" bestFit="1" customWidth="1"/>
    <col min="1386" max="1386" width="11.33203125" bestFit="1" customWidth="1"/>
    <col min="1387" max="1387" width="14.109375" bestFit="1" customWidth="1"/>
    <col min="1388" max="1388" width="11.33203125" bestFit="1" customWidth="1"/>
    <col min="1389" max="1389" width="7.44140625" bestFit="1" customWidth="1"/>
    <col min="1390" max="1390" width="14.109375" bestFit="1" customWidth="1"/>
    <col min="1391" max="1391" width="11.33203125" bestFit="1" customWidth="1"/>
    <col min="1392" max="1392" width="14.109375" bestFit="1" customWidth="1"/>
    <col min="1393" max="1393" width="11.33203125" bestFit="1" customWidth="1"/>
    <col min="1394" max="1394" width="14.109375" bestFit="1" customWidth="1"/>
    <col min="1395" max="1395" width="11.33203125" bestFit="1" customWidth="1"/>
    <col min="1396" max="1396" width="14.109375" bestFit="1" customWidth="1"/>
    <col min="1397" max="1397" width="11.33203125" bestFit="1" customWidth="1"/>
    <col min="1398" max="1398" width="14.109375" bestFit="1" customWidth="1"/>
    <col min="1399" max="1399" width="11.77734375" bestFit="1" customWidth="1"/>
    <col min="1400" max="1400" width="7.6640625" bestFit="1" customWidth="1"/>
    <col min="1401" max="1401" width="14.5546875" bestFit="1" customWidth="1"/>
    <col min="1402" max="1402" width="11.77734375" bestFit="1" customWidth="1"/>
    <col min="1403" max="1403" width="14.5546875" bestFit="1" customWidth="1"/>
    <col min="1404" max="1404" width="11.77734375" bestFit="1" customWidth="1"/>
    <col min="1405" max="1405" width="14.5546875" bestFit="1" customWidth="1"/>
    <col min="1406" max="1406" width="11.77734375" bestFit="1" customWidth="1"/>
    <col min="1407" max="1407" width="14.5546875" bestFit="1" customWidth="1"/>
    <col min="1408" max="1408" width="11.77734375" bestFit="1" customWidth="1"/>
    <col min="1409" max="1409" width="14.5546875" bestFit="1" customWidth="1"/>
    <col min="1410" max="1410" width="11.77734375" bestFit="1" customWidth="1"/>
    <col min="1411" max="1411" width="7.88671875" bestFit="1" customWidth="1"/>
    <col min="1412" max="1412" width="14.5546875" bestFit="1" customWidth="1"/>
    <col min="1413" max="1413" width="11.77734375" bestFit="1" customWidth="1"/>
    <col min="1414" max="1414" width="14.5546875" bestFit="1" customWidth="1"/>
    <col min="1415" max="1415" width="11.77734375" bestFit="1" customWidth="1"/>
    <col min="1416" max="1416" width="14.5546875" bestFit="1" customWidth="1"/>
    <col min="1417" max="1417" width="11.77734375" bestFit="1" customWidth="1"/>
    <col min="1418" max="1418" width="14.5546875" bestFit="1" customWidth="1"/>
    <col min="1419" max="1419" width="11.77734375" bestFit="1" customWidth="1"/>
    <col min="1420" max="1420" width="7.6640625" bestFit="1" customWidth="1"/>
    <col min="1421" max="1421" width="14.5546875" bestFit="1" customWidth="1"/>
    <col min="1422" max="1422" width="11.77734375" bestFit="1" customWidth="1"/>
    <col min="1423" max="1423" width="7" bestFit="1" customWidth="1"/>
    <col min="1424" max="1424" width="14.5546875" bestFit="1" customWidth="1"/>
    <col min="1425" max="1425" width="11.77734375" bestFit="1" customWidth="1"/>
    <col min="1426" max="1426" width="14.5546875" bestFit="1" customWidth="1"/>
    <col min="1427" max="1427" width="11.77734375" bestFit="1" customWidth="1"/>
    <col min="1428" max="1428" width="14.5546875" bestFit="1" customWidth="1"/>
    <col min="1429" max="1429" width="11.77734375" bestFit="1" customWidth="1"/>
    <col min="1430" max="1430" width="8.6640625" bestFit="1" customWidth="1"/>
    <col min="1431" max="1431" width="14.5546875" bestFit="1" customWidth="1"/>
    <col min="1432" max="1432" width="11.77734375" bestFit="1" customWidth="1"/>
    <col min="1433" max="1433" width="14.5546875" bestFit="1" customWidth="1"/>
    <col min="1434" max="1434" width="11.77734375" bestFit="1" customWidth="1"/>
    <col min="1435" max="1435" width="7.88671875" bestFit="1" customWidth="1"/>
    <col min="1436" max="1436" width="14.5546875" bestFit="1" customWidth="1"/>
    <col min="1437" max="1437" width="11.77734375" bestFit="1" customWidth="1"/>
    <col min="1438" max="1438" width="14.5546875" bestFit="1" customWidth="1"/>
    <col min="1439" max="1439" width="11.33203125" bestFit="1" customWidth="1"/>
    <col min="1440" max="1440" width="14.109375" bestFit="1" customWidth="1"/>
    <col min="1441" max="1441" width="11.33203125" bestFit="1" customWidth="1"/>
    <col min="1442" max="1442" width="7.6640625" bestFit="1" customWidth="1"/>
    <col min="1443" max="1443" width="14.109375" bestFit="1" customWidth="1"/>
    <col min="1444" max="1444" width="11.33203125" bestFit="1" customWidth="1"/>
    <col min="1445" max="1445" width="7.6640625" bestFit="1" customWidth="1"/>
    <col min="1446" max="1446" width="14.109375" bestFit="1" customWidth="1"/>
    <col min="1447" max="1447" width="11.33203125" bestFit="1" customWidth="1"/>
    <col min="1448" max="1448" width="14.109375" bestFit="1" customWidth="1"/>
    <col min="1449" max="1449" width="11.33203125" bestFit="1" customWidth="1"/>
    <col min="1450" max="1450" width="14.109375" bestFit="1" customWidth="1"/>
    <col min="1451" max="1451" width="11.33203125" bestFit="1" customWidth="1"/>
    <col min="1452" max="1452" width="14.109375" bestFit="1" customWidth="1"/>
    <col min="1453" max="1453" width="11.33203125" bestFit="1" customWidth="1"/>
    <col min="1454" max="1454" width="14.109375" bestFit="1" customWidth="1"/>
    <col min="1455" max="1455" width="11.33203125" bestFit="1" customWidth="1"/>
    <col min="1456" max="1456" width="14.109375" bestFit="1" customWidth="1"/>
    <col min="1457" max="1457" width="11.33203125" bestFit="1" customWidth="1"/>
    <col min="1458" max="1458" width="14.109375" bestFit="1" customWidth="1"/>
    <col min="1459" max="1459" width="11.33203125" bestFit="1" customWidth="1"/>
    <col min="1460" max="1460" width="14.109375" bestFit="1" customWidth="1"/>
    <col min="1461" max="1461" width="11.33203125" bestFit="1" customWidth="1"/>
    <col min="1462" max="1462" width="14.109375" bestFit="1" customWidth="1"/>
    <col min="1463" max="1463" width="11.33203125" bestFit="1" customWidth="1"/>
    <col min="1464" max="1464" width="7.44140625" bestFit="1" customWidth="1"/>
    <col min="1465" max="1465" width="14.109375" bestFit="1" customWidth="1"/>
    <col min="1466" max="1466" width="11.33203125" bestFit="1" customWidth="1"/>
    <col min="1467" max="1468" width="7.6640625" bestFit="1" customWidth="1"/>
    <col min="1469" max="1469" width="8.6640625" bestFit="1" customWidth="1"/>
    <col min="1470" max="1470" width="14.109375" bestFit="1" customWidth="1"/>
    <col min="1471" max="1471" width="11.33203125" bestFit="1" customWidth="1"/>
    <col min="1472" max="1472" width="14.109375" bestFit="1" customWidth="1"/>
    <col min="1473" max="1473" width="12.109375" bestFit="1" customWidth="1"/>
    <col min="1474" max="1474" width="7.6640625" bestFit="1" customWidth="1"/>
    <col min="1475" max="1475" width="14.88671875" bestFit="1" customWidth="1"/>
    <col min="1476" max="1476" width="12.109375" bestFit="1" customWidth="1"/>
    <col min="1477" max="1477" width="14.88671875" bestFit="1" customWidth="1"/>
    <col min="1478" max="1478" width="12.109375" bestFit="1" customWidth="1"/>
    <col min="1479" max="1479" width="14.88671875" bestFit="1" customWidth="1"/>
    <col min="1480" max="1480" width="12.109375" bestFit="1" customWidth="1"/>
    <col min="1481" max="1481" width="14.88671875" bestFit="1" customWidth="1"/>
    <col min="1482" max="1482" width="12.109375" bestFit="1" customWidth="1"/>
    <col min="1483" max="1483" width="14.88671875" bestFit="1" customWidth="1"/>
    <col min="1484" max="1484" width="12.109375" bestFit="1" customWidth="1"/>
    <col min="1485" max="1485" width="14.88671875" bestFit="1" customWidth="1"/>
    <col min="1486" max="1486" width="12.109375" bestFit="1" customWidth="1"/>
    <col min="1487" max="1487" width="14.88671875" bestFit="1" customWidth="1"/>
    <col min="1488" max="1488" width="12.109375" bestFit="1" customWidth="1"/>
    <col min="1489" max="1489" width="7.6640625" bestFit="1" customWidth="1"/>
    <col min="1490" max="1490" width="7.88671875" bestFit="1" customWidth="1"/>
    <col min="1491" max="1491" width="14.88671875" bestFit="1" customWidth="1"/>
    <col min="1492" max="1492" width="12.109375" bestFit="1" customWidth="1"/>
    <col min="1493" max="1493" width="14.88671875" bestFit="1" customWidth="1"/>
    <col min="1494" max="1494" width="12.109375" bestFit="1" customWidth="1"/>
    <col min="1495" max="1495" width="14.88671875" bestFit="1" customWidth="1"/>
    <col min="1496" max="1496" width="12.109375" bestFit="1" customWidth="1"/>
    <col min="1497" max="1497" width="14.88671875" bestFit="1" customWidth="1"/>
    <col min="1498" max="1498" width="12.109375" bestFit="1" customWidth="1"/>
    <col min="1499" max="1499" width="14.88671875" bestFit="1" customWidth="1"/>
    <col min="1500" max="1500" width="12.109375" bestFit="1" customWidth="1"/>
    <col min="1501" max="1501" width="14.88671875" bestFit="1" customWidth="1"/>
    <col min="1502" max="1502" width="12.109375" bestFit="1" customWidth="1"/>
    <col min="1503" max="1503" width="14.88671875" bestFit="1" customWidth="1"/>
    <col min="1504" max="1504" width="12.109375" bestFit="1" customWidth="1"/>
    <col min="1505" max="1505" width="14.88671875" bestFit="1" customWidth="1"/>
    <col min="1506" max="1506" width="12.109375" bestFit="1" customWidth="1"/>
    <col min="1507" max="1507" width="14.88671875" bestFit="1" customWidth="1"/>
    <col min="1508" max="1508" width="12.109375" bestFit="1" customWidth="1"/>
    <col min="1509" max="1509" width="14.88671875" bestFit="1" customWidth="1"/>
    <col min="1510" max="1510" width="12.109375" bestFit="1" customWidth="1"/>
    <col min="1511" max="1511" width="14.88671875" bestFit="1" customWidth="1"/>
    <col min="1512" max="1512" width="11.21875" bestFit="1" customWidth="1"/>
    <col min="1513" max="1513" width="14" bestFit="1" customWidth="1"/>
    <col min="1514" max="1514" width="11.21875" bestFit="1" customWidth="1"/>
    <col min="1515" max="1515" width="14" bestFit="1" customWidth="1"/>
    <col min="1516" max="1516" width="11.21875" bestFit="1" customWidth="1"/>
    <col min="1517" max="1517" width="14" bestFit="1" customWidth="1"/>
    <col min="1518" max="1518" width="11.21875" bestFit="1" customWidth="1"/>
    <col min="1519" max="1519" width="14" bestFit="1" customWidth="1"/>
    <col min="1520" max="1520" width="11.21875" bestFit="1" customWidth="1"/>
    <col min="1521" max="1521" width="7.6640625" bestFit="1" customWidth="1"/>
    <col min="1522" max="1522" width="7.88671875" bestFit="1" customWidth="1"/>
    <col min="1523" max="1523" width="14" bestFit="1" customWidth="1"/>
    <col min="1524" max="1524" width="11.21875" bestFit="1" customWidth="1"/>
    <col min="1525" max="1525" width="8.6640625" bestFit="1" customWidth="1"/>
    <col min="1526" max="1526" width="14" bestFit="1" customWidth="1"/>
    <col min="1527" max="1527" width="11.21875" bestFit="1" customWidth="1"/>
    <col min="1528" max="1528" width="7.6640625" bestFit="1" customWidth="1"/>
    <col min="1529" max="1529" width="7.88671875" bestFit="1" customWidth="1"/>
    <col min="1530" max="1530" width="14" bestFit="1" customWidth="1"/>
    <col min="1531" max="1531" width="11.21875" bestFit="1" customWidth="1"/>
    <col min="1532" max="1532" width="14" bestFit="1" customWidth="1"/>
    <col min="1533" max="1533" width="11.21875" bestFit="1" customWidth="1"/>
    <col min="1534" max="1534" width="14" bestFit="1" customWidth="1"/>
    <col min="1535" max="1535" width="11.21875" bestFit="1" customWidth="1"/>
    <col min="1536" max="1536" width="7.88671875" bestFit="1" customWidth="1"/>
    <col min="1537" max="1537" width="14" bestFit="1" customWidth="1"/>
    <col min="1538" max="1538" width="11.21875" bestFit="1" customWidth="1"/>
    <col min="1539" max="1539" width="14" bestFit="1" customWidth="1"/>
    <col min="1540" max="1540" width="11.21875" bestFit="1" customWidth="1"/>
    <col min="1541" max="1541" width="14" bestFit="1" customWidth="1"/>
    <col min="1542" max="1542" width="11.21875" bestFit="1" customWidth="1"/>
    <col min="1543" max="1543" width="7.6640625" bestFit="1" customWidth="1"/>
    <col min="1544" max="1544" width="14" bestFit="1" customWidth="1"/>
    <col min="1545" max="1545" width="11.21875" bestFit="1" customWidth="1"/>
    <col min="1546" max="1546" width="14" bestFit="1" customWidth="1"/>
    <col min="1547" max="1547" width="11.21875" bestFit="1" customWidth="1"/>
    <col min="1548" max="1548" width="14" bestFit="1" customWidth="1"/>
    <col min="1549" max="1549" width="11.21875" bestFit="1" customWidth="1"/>
    <col min="1550" max="1550" width="14" bestFit="1" customWidth="1"/>
    <col min="1551" max="1551" width="10.5546875" bestFit="1" customWidth="1"/>
    <col min="1552" max="1552" width="13.33203125" bestFit="1" customWidth="1"/>
    <col min="1553" max="1553" width="10.5546875" bestFit="1" customWidth="1"/>
    <col min="1554" max="1554" width="13.33203125" bestFit="1" customWidth="1"/>
    <col min="1555" max="1555" width="10.5546875" bestFit="1" customWidth="1"/>
    <col min="1556" max="1556" width="13.33203125" bestFit="1" customWidth="1"/>
    <col min="1557" max="1557" width="10.5546875" bestFit="1" customWidth="1"/>
    <col min="1558" max="1558" width="13.33203125" bestFit="1" customWidth="1"/>
    <col min="1559" max="1559" width="10.5546875" bestFit="1" customWidth="1"/>
    <col min="1560" max="1560" width="13.33203125" bestFit="1" customWidth="1"/>
    <col min="1561" max="1561" width="10.5546875" bestFit="1" customWidth="1"/>
    <col min="1562" max="1562" width="13.33203125" bestFit="1" customWidth="1"/>
    <col min="1563" max="1563" width="10.5546875" bestFit="1" customWidth="1"/>
    <col min="1564" max="1564" width="8.6640625" bestFit="1" customWidth="1"/>
    <col min="1565" max="1565" width="13.33203125" bestFit="1" customWidth="1"/>
    <col min="1566" max="1566" width="10.5546875" bestFit="1" customWidth="1"/>
    <col min="1567" max="1567" width="7.44140625" bestFit="1" customWidth="1"/>
    <col min="1568" max="1568" width="13.33203125" bestFit="1" customWidth="1"/>
    <col min="1569" max="1569" width="10.5546875" bestFit="1" customWidth="1"/>
    <col min="1570" max="1570" width="7.88671875" bestFit="1" customWidth="1"/>
    <col min="1571" max="1571" width="13.33203125" bestFit="1" customWidth="1"/>
    <col min="1572" max="1572" width="10.5546875" bestFit="1" customWidth="1"/>
    <col min="1573" max="1573" width="13.33203125" bestFit="1" customWidth="1"/>
    <col min="1574" max="1574" width="10.5546875" bestFit="1" customWidth="1"/>
    <col min="1575" max="1575" width="13.33203125" bestFit="1" customWidth="1"/>
    <col min="1576" max="1576" width="10.5546875" bestFit="1" customWidth="1"/>
    <col min="1577" max="1577" width="13.33203125" bestFit="1" customWidth="1"/>
    <col min="1578" max="1578" width="10.5546875" bestFit="1" customWidth="1"/>
    <col min="1579" max="1579" width="13.33203125" bestFit="1" customWidth="1"/>
    <col min="1580" max="1580" width="10.5546875" bestFit="1" customWidth="1"/>
    <col min="1581" max="1581" width="13.33203125" bestFit="1" customWidth="1"/>
    <col min="1582" max="1582" width="10.5546875" bestFit="1" customWidth="1"/>
    <col min="1583" max="1583" width="13.33203125" bestFit="1" customWidth="1"/>
    <col min="1584" max="1584" width="10.5546875" bestFit="1" customWidth="1"/>
    <col min="1585" max="1585" width="13.33203125" bestFit="1" customWidth="1"/>
    <col min="1586" max="1586" width="11.6640625" bestFit="1" customWidth="1"/>
    <col min="1587" max="1587" width="14.44140625" bestFit="1" customWidth="1"/>
    <col min="1588" max="1588" width="11.6640625" bestFit="1" customWidth="1"/>
    <col min="1589" max="1589" width="7.88671875" bestFit="1" customWidth="1"/>
    <col min="1590" max="1590" width="14.44140625" bestFit="1" customWidth="1"/>
    <col min="1591" max="1591" width="11.6640625" bestFit="1" customWidth="1"/>
    <col min="1592" max="1592" width="14.44140625" bestFit="1" customWidth="1"/>
    <col min="1593" max="1593" width="11.6640625" bestFit="1" customWidth="1"/>
    <col min="1594" max="1594" width="14.44140625" bestFit="1" customWidth="1"/>
    <col min="1595" max="1595" width="11.6640625" bestFit="1" customWidth="1"/>
    <col min="1596" max="1596" width="14.44140625" bestFit="1" customWidth="1"/>
    <col min="1597" max="1597" width="11.6640625" bestFit="1" customWidth="1"/>
    <col min="1598" max="1598" width="14.44140625" bestFit="1" customWidth="1"/>
    <col min="1599" max="1599" width="11.6640625" bestFit="1" customWidth="1"/>
    <col min="1600" max="1600" width="7.6640625" bestFit="1" customWidth="1"/>
    <col min="1601" max="1601" width="14.44140625" bestFit="1" customWidth="1"/>
    <col min="1602" max="1602" width="11.21875" bestFit="1" customWidth="1"/>
  </cols>
  <sheetData>
    <row r="3" spans="1:6" x14ac:dyDescent="0.3">
      <c r="A3" s="21" t="s">
        <v>6198</v>
      </c>
      <c r="C3" s="21" t="s">
        <v>6196</v>
      </c>
    </row>
    <row r="4" spans="1:6" x14ac:dyDescent="0.3">
      <c r="A4" s="21" t="s">
        <v>6219</v>
      </c>
      <c r="B4" s="21" t="s">
        <v>6220</v>
      </c>
      <c r="C4" t="s">
        <v>6199</v>
      </c>
      <c r="D4" t="s">
        <v>6200</v>
      </c>
      <c r="E4" t="s">
        <v>6201</v>
      </c>
      <c r="F4" t="s">
        <v>6202</v>
      </c>
    </row>
    <row r="5" spans="1:6" x14ac:dyDescent="0.3">
      <c r="A5" t="s">
        <v>6203</v>
      </c>
      <c r="C5" s="22"/>
      <c r="D5" s="22"/>
      <c r="E5" s="22"/>
      <c r="F5" s="22"/>
    </row>
    <row r="6" spans="1:6" x14ac:dyDescent="0.3">
      <c r="B6" t="s">
        <v>6207</v>
      </c>
      <c r="C6" s="22">
        <v>186.85499999999999</v>
      </c>
      <c r="D6" s="22">
        <v>305.97000000000003</v>
      </c>
      <c r="E6" s="22">
        <v>213.15999999999997</v>
      </c>
      <c r="F6" s="22">
        <v>123</v>
      </c>
    </row>
    <row r="7" spans="1:6" x14ac:dyDescent="0.3">
      <c r="B7" t="s">
        <v>6208</v>
      </c>
      <c r="C7" s="22">
        <v>251.96499999999997</v>
      </c>
      <c r="D7" s="22">
        <v>129.46</v>
      </c>
      <c r="E7" s="22">
        <v>434.03999999999996</v>
      </c>
      <c r="F7" s="22">
        <v>171.93999999999997</v>
      </c>
    </row>
    <row r="8" spans="1:6" x14ac:dyDescent="0.3">
      <c r="B8" t="s">
        <v>6209</v>
      </c>
      <c r="C8" s="22">
        <v>224.94499999999999</v>
      </c>
      <c r="D8" s="22">
        <v>349.12</v>
      </c>
      <c r="E8" s="22">
        <v>321.04000000000002</v>
      </c>
      <c r="F8" s="22">
        <v>126.035</v>
      </c>
    </row>
    <row r="9" spans="1:6" x14ac:dyDescent="0.3">
      <c r="B9" t="s">
        <v>6210</v>
      </c>
      <c r="C9" s="22">
        <v>307.12</v>
      </c>
      <c r="D9" s="22">
        <v>681.07499999999993</v>
      </c>
      <c r="E9" s="22">
        <v>533.70499999999993</v>
      </c>
      <c r="F9" s="22">
        <v>158.85</v>
      </c>
    </row>
    <row r="10" spans="1:6" x14ac:dyDescent="0.3">
      <c r="B10" t="s">
        <v>6211</v>
      </c>
      <c r="C10" s="22">
        <v>53.664999999999992</v>
      </c>
      <c r="D10" s="22">
        <v>83.025000000000006</v>
      </c>
      <c r="E10" s="22">
        <v>193.83499999999998</v>
      </c>
      <c r="F10" s="22">
        <v>68.039999999999992</v>
      </c>
    </row>
    <row r="11" spans="1:6" x14ac:dyDescent="0.3">
      <c r="B11" t="s">
        <v>6212</v>
      </c>
      <c r="C11" s="22">
        <v>163.01999999999998</v>
      </c>
      <c r="D11" s="22">
        <v>678.3599999999999</v>
      </c>
      <c r="E11" s="22">
        <v>171.04500000000002</v>
      </c>
      <c r="F11" s="22">
        <v>372.255</v>
      </c>
    </row>
    <row r="12" spans="1:6" x14ac:dyDescent="0.3">
      <c r="B12" t="s">
        <v>6213</v>
      </c>
      <c r="C12" s="22">
        <v>345.02</v>
      </c>
      <c r="D12" s="22">
        <v>273.86999999999995</v>
      </c>
      <c r="E12" s="22">
        <v>184.12999999999997</v>
      </c>
      <c r="F12" s="22">
        <v>201.11499999999998</v>
      </c>
    </row>
    <row r="13" spans="1:6" x14ac:dyDescent="0.3">
      <c r="B13" t="s">
        <v>6214</v>
      </c>
      <c r="C13" s="22">
        <v>334.89</v>
      </c>
      <c r="D13" s="22">
        <v>70.95</v>
      </c>
      <c r="E13" s="22">
        <v>134.23000000000002</v>
      </c>
      <c r="F13" s="22">
        <v>166.27499999999998</v>
      </c>
    </row>
    <row r="14" spans="1:6" x14ac:dyDescent="0.3">
      <c r="B14" t="s">
        <v>6215</v>
      </c>
      <c r="C14" s="22">
        <v>178.70999999999998</v>
      </c>
      <c r="D14" s="22">
        <v>166.1</v>
      </c>
      <c r="E14" s="22">
        <v>439.30999999999995</v>
      </c>
      <c r="F14" s="22">
        <v>492.9</v>
      </c>
    </row>
    <row r="15" spans="1:6" x14ac:dyDescent="0.3">
      <c r="B15" t="s">
        <v>6216</v>
      </c>
      <c r="C15" s="22">
        <v>301.98500000000001</v>
      </c>
      <c r="D15" s="22">
        <v>153.76499999999999</v>
      </c>
      <c r="E15" s="22">
        <v>215.55499999999998</v>
      </c>
      <c r="F15" s="22">
        <v>213.66499999999999</v>
      </c>
    </row>
    <row r="16" spans="1:6" x14ac:dyDescent="0.3">
      <c r="B16" t="s">
        <v>6217</v>
      </c>
      <c r="C16" s="22">
        <v>312.83499999999998</v>
      </c>
      <c r="D16" s="22">
        <v>63.249999999999993</v>
      </c>
      <c r="E16" s="22">
        <v>350.89500000000004</v>
      </c>
      <c r="F16" s="22">
        <v>96.405000000000001</v>
      </c>
    </row>
    <row r="17" spans="1:6" x14ac:dyDescent="0.3">
      <c r="B17" t="s">
        <v>6218</v>
      </c>
      <c r="C17" s="22">
        <v>265.62</v>
      </c>
      <c r="D17" s="22">
        <v>526.51499999999987</v>
      </c>
      <c r="E17" s="22">
        <v>187.06</v>
      </c>
      <c r="F17" s="22">
        <v>210.58999999999997</v>
      </c>
    </row>
    <row r="18" spans="1:6" x14ac:dyDescent="0.3">
      <c r="A18" t="s">
        <v>6204</v>
      </c>
      <c r="C18" s="22"/>
      <c r="D18" s="22"/>
      <c r="E18" s="22"/>
      <c r="F18" s="22"/>
    </row>
    <row r="19" spans="1:6" x14ac:dyDescent="0.3">
      <c r="B19" t="s">
        <v>6207</v>
      </c>
      <c r="C19" s="22">
        <v>47.25</v>
      </c>
      <c r="D19" s="22">
        <v>65.805000000000007</v>
      </c>
      <c r="E19" s="22">
        <v>274.67500000000001</v>
      </c>
      <c r="F19" s="22">
        <v>179.22</v>
      </c>
    </row>
    <row r="20" spans="1:6" x14ac:dyDescent="0.3">
      <c r="B20" t="s">
        <v>6208</v>
      </c>
      <c r="C20" s="22">
        <v>745.44999999999993</v>
      </c>
      <c r="D20" s="22">
        <v>428.88499999999999</v>
      </c>
      <c r="E20" s="22">
        <v>194.17499999999998</v>
      </c>
      <c r="F20" s="22">
        <v>429.82999999999993</v>
      </c>
    </row>
    <row r="21" spans="1:6" x14ac:dyDescent="0.3">
      <c r="B21" t="s">
        <v>6209</v>
      </c>
      <c r="C21" s="22">
        <v>130.47</v>
      </c>
      <c r="D21" s="22">
        <v>271.48500000000001</v>
      </c>
      <c r="E21" s="22">
        <v>281.20499999999998</v>
      </c>
      <c r="F21" s="22">
        <v>231.63000000000002</v>
      </c>
    </row>
    <row r="22" spans="1:6" x14ac:dyDescent="0.3">
      <c r="B22" t="s">
        <v>6210</v>
      </c>
      <c r="C22" s="22">
        <v>27</v>
      </c>
      <c r="D22" s="22">
        <v>347.26</v>
      </c>
      <c r="E22" s="22">
        <v>147.51</v>
      </c>
      <c r="F22" s="22">
        <v>240.04</v>
      </c>
    </row>
    <row r="23" spans="1:6" x14ac:dyDescent="0.3">
      <c r="B23" t="s">
        <v>6211</v>
      </c>
      <c r="C23" s="22">
        <v>255.11499999999995</v>
      </c>
      <c r="D23" s="22">
        <v>541.73</v>
      </c>
      <c r="E23" s="22">
        <v>83.43</v>
      </c>
      <c r="F23" s="22">
        <v>59.079999999999991</v>
      </c>
    </row>
    <row r="24" spans="1:6" x14ac:dyDescent="0.3">
      <c r="B24" t="s">
        <v>6212</v>
      </c>
      <c r="C24" s="22">
        <v>584.78999999999985</v>
      </c>
      <c r="D24" s="22">
        <v>357.42999999999995</v>
      </c>
      <c r="E24" s="22">
        <v>355.34</v>
      </c>
      <c r="F24" s="22">
        <v>140.88</v>
      </c>
    </row>
    <row r="25" spans="1:6" x14ac:dyDescent="0.3">
      <c r="B25" t="s">
        <v>6213</v>
      </c>
      <c r="C25" s="22">
        <v>430.62</v>
      </c>
      <c r="D25" s="22">
        <v>227.42500000000001</v>
      </c>
      <c r="E25" s="22">
        <v>236.315</v>
      </c>
      <c r="F25" s="22">
        <v>414.58499999999992</v>
      </c>
    </row>
    <row r="26" spans="1:6" x14ac:dyDescent="0.3">
      <c r="B26" t="s">
        <v>6214</v>
      </c>
      <c r="C26" s="22">
        <v>22.5</v>
      </c>
      <c r="D26" s="22">
        <v>77.72</v>
      </c>
      <c r="E26" s="22">
        <v>60.5</v>
      </c>
      <c r="F26" s="22">
        <v>139.67999999999998</v>
      </c>
    </row>
    <row r="27" spans="1:6" x14ac:dyDescent="0.3">
      <c r="B27" t="s">
        <v>6215</v>
      </c>
      <c r="C27" s="22">
        <v>126.14999999999999</v>
      </c>
      <c r="D27" s="22">
        <v>195.11</v>
      </c>
      <c r="E27" s="22">
        <v>89.13</v>
      </c>
      <c r="F27" s="22">
        <v>302.65999999999997</v>
      </c>
    </row>
    <row r="28" spans="1:6" x14ac:dyDescent="0.3">
      <c r="B28" t="s">
        <v>6216</v>
      </c>
      <c r="C28" s="22">
        <v>376.03</v>
      </c>
      <c r="D28" s="22">
        <v>523.24</v>
      </c>
      <c r="E28" s="22">
        <v>440.96499999999997</v>
      </c>
      <c r="F28" s="22">
        <v>174.46999999999997</v>
      </c>
    </row>
    <row r="29" spans="1:6" x14ac:dyDescent="0.3">
      <c r="B29" t="s">
        <v>6217</v>
      </c>
      <c r="C29" s="22">
        <v>515.17999999999995</v>
      </c>
      <c r="D29" s="22">
        <v>142.56</v>
      </c>
      <c r="E29" s="22">
        <v>347.03999999999996</v>
      </c>
      <c r="F29" s="22">
        <v>104.08499999999999</v>
      </c>
    </row>
    <row r="30" spans="1:6" x14ac:dyDescent="0.3">
      <c r="B30" t="s">
        <v>6218</v>
      </c>
      <c r="C30" s="22">
        <v>95.859999999999985</v>
      </c>
      <c r="D30" s="22">
        <v>484.76</v>
      </c>
      <c r="E30" s="22">
        <v>94.17</v>
      </c>
      <c r="F30" s="22">
        <v>77.10499999999999</v>
      </c>
    </row>
    <row r="31" spans="1:6" x14ac:dyDescent="0.3">
      <c r="A31" t="s">
        <v>6205</v>
      </c>
      <c r="C31" s="22"/>
      <c r="D31" s="22"/>
      <c r="E31" s="22"/>
      <c r="F31" s="22"/>
    </row>
    <row r="32" spans="1:6" x14ac:dyDescent="0.3">
      <c r="B32" t="s">
        <v>6207</v>
      </c>
      <c r="C32" s="22">
        <v>258.34500000000003</v>
      </c>
      <c r="D32" s="22">
        <v>139.625</v>
      </c>
      <c r="E32" s="22">
        <v>279.52000000000004</v>
      </c>
      <c r="F32" s="22">
        <v>160.19499999999999</v>
      </c>
    </row>
    <row r="33" spans="1:6" x14ac:dyDescent="0.3">
      <c r="B33" t="s">
        <v>6208</v>
      </c>
      <c r="C33" s="22">
        <v>342.2</v>
      </c>
      <c r="D33" s="22">
        <v>284.24999999999994</v>
      </c>
      <c r="E33" s="22">
        <v>251.83</v>
      </c>
      <c r="F33" s="22">
        <v>80.550000000000011</v>
      </c>
    </row>
    <row r="34" spans="1:6" x14ac:dyDescent="0.3">
      <c r="B34" t="s">
        <v>6209</v>
      </c>
      <c r="C34" s="22">
        <v>418.30499999999989</v>
      </c>
      <c r="D34" s="22">
        <v>468.125</v>
      </c>
      <c r="E34" s="22">
        <v>405.05500000000006</v>
      </c>
      <c r="F34" s="22">
        <v>253.15499999999997</v>
      </c>
    </row>
    <row r="35" spans="1:6" x14ac:dyDescent="0.3">
      <c r="B35" t="s">
        <v>6210</v>
      </c>
      <c r="C35" s="22">
        <v>102.32999999999998</v>
      </c>
      <c r="D35" s="22">
        <v>242.14000000000001</v>
      </c>
      <c r="E35" s="22">
        <v>554.875</v>
      </c>
      <c r="F35" s="22">
        <v>106.23999999999998</v>
      </c>
    </row>
    <row r="36" spans="1:6" x14ac:dyDescent="0.3">
      <c r="B36" t="s">
        <v>6211</v>
      </c>
      <c r="C36" s="22">
        <v>234.71999999999997</v>
      </c>
      <c r="D36" s="22">
        <v>133.08000000000001</v>
      </c>
      <c r="E36" s="22">
        <v>267.2</v>
      </c>
      <c r="F36" s="22">
        <v>272.68999999999994</v>
      </c>
    </row>
    <row r="37" spans="1:6" x14ac:dyDescent="0.3">
      <c r="B37" t="s">
        <v>6212</v>
      </c>
      <c r="C37" s="22">
        <v>430.39</v>
      </c>
      <c r="D37" s="22">
        <v>136.20500000000001</v>
      </c>
      <c r="E37" s="22">
        <v>209.6</v>
      </c>
      <c r="F37" s="22">
        <v>88.334999999999994</v>
      </c>
    </row>
    <row r="38" spans="1:6" x14ac:dyDescent="0.3">
      <c r="B38" t="s">
        <v>6213</v>
      </c>
      <c r="C38" s="22">
        <v>109.005</v>
      </c>
      <c r="D38" s="22">
        <v>393.57499999999999</v>
      </c>
      <c r="E38" s="22">
        <v>61.034999999999997</v>
      </c>
      <c r="F38" s="22">
        <v>199.48999999999998</v>
      </c>
    </row>
    <row r="39" spans="1:6" x14ac:dyDescent="0.3">
      <c r="B39" t="s">
        <v>6214</v>
      </c>
      <c r="C39" s="22">
        <v>287.52499999999998</v>
      </c>
      <c r="D39" s="22">
        <v>288.67</v>
      </c>
      <c r="E39" s="22">
        <v>125.58</v>
      </c>
      <c r="F39" s="22">
        <v>374.13499999999999</v>
      </c>
    </row>
    <row r="40" spans="1:6" x14ac:dyDescent="0.3">
      <c r="B40" t="s">
        <v>6215</v>
      </c>
      <c r="C40" s="22">
        <v>840.92999999999984</v>
      </c>
      <c r="D40" s="22">
        <v>409.875</v>
      </c>
      <c r="E40" s="22">
        <v>171.32999999999998</v>
      </c>
      <c r="F40" s="22">
        <v>221.43999999999997</v>
      </c>
    </row>
    <row r="41" spans="1:6" x14ac:dyDescent="0.3">
      <c r="B41" t="s">
        <v>6216</v>
      </c>
      <c r="C41" s="22">
        <v>299.07</v>
      </c>
      <c r="D41" s="22">
        <v>260.32499999999999</v>
      </c>
      <c r="E41" s="22">
        <v>584.64</v>
      </c>
      <c r="F41" s="22">
        <v>256.36500000000001</v>
      </c>
    </row>
    <row r="42" spans="1:6" x14ac:dyDescent="0.3">
      <c r="B42" t="s">
        <v>6217</v>
      </c>
      <c r="C42" s="22">
        <v>323.32499999999999</v>
      </c>
      <c r="D42" s="22">
        <v>565.57000000000005</v>
      </c>
      <c r="E42" s="22">
        <v>537.80999999999995</v>
      </c>
      <c r="F42" s="22">
        <v>189.47499999999999</v>
      </c>
    </row>
    <row r="43" spans="1:6" x14ac:dyDescent="0.3">
      <c r="B43" t="s">
        <v>6218</v>
      </c>
      <c r="C43" s="22">
        <v>399.48499999999996</v>
      </c>
      <c r="D43" s="22">
        <v>148.19999999999999</v>
      </c>
      <c r="E43" s="22">
        <v>388.21999999999997</v>
      </c>
      <c r="F43" s="22">
        <v>212.07499999999999</v>
      </c>
    </row>
    <row r="44" spans="1:6" x14ac:dyDescent="0.3">
      <c r="A44" t="s">
        <v>6206</v>
      </c>
      <c r="C44" s="22"/>
      <c r="D44" s="22"/>
      <c r="E44" s="22"/>
      <c r="F44" s="22"/>
    </row>
    <row r="45" spans="1:6" x14ac:dyDescent="0.3">
      <c r="B45" t="s">
        <v>6207</v>
      </c>
      <c r="C45" s="22">
        <v>112.69499999999999</v>
      </c>
      <c r="D45" s="22">
        <v>166.32</v>
      </c>
      <c r="E45" s="22">
        <v>843.71499999999992</v>
      </c>
      <c r="F45" s="22">
        <v>146.685</v>
      </c>
    </row>
    <row r="46" spans="1:6" x14ac:dyDescent="0.3">
      <c r="B46" t="s">
        <v>6208</v>
      </c>
      <c r="C46" s="22">
        <v>114.87999999999998</v>
      </c>
      <c r="D46" s="22">
        <v>133.815</v>
      </c>
      <c r="E46" s="22">
        <v>91.175000000000011</v>
      </c>
      <c r="F46" s="22">
        <v>53.759999999999991</v>
      </c>
    </row>
    <row r="47" spans="1:6" x14ac:dyDescent="0.3">
      <c r="B47" t="s">
        <v>6209</v>
      </c>
      <c r="C47" s="22">
        <v>277.76</v>
      </c>
      <c r="D47" s="22">
        <v>175.41</v>
      </c>
      <c r="E47" s="22">
        <v>462.50999999999993</v>
      </c>
      <c r="F47" s="22">
        <v>399.52499999999998</v>
      </c>
    </row>
    <row r="48" spans="1:6" x14ac:dyDescent="0.3">
      <c r="B48" t="s">
        <v>6210</v>
      </c>
      <c r="C48" s="22">
        <v>197.89499999999998</v>
      </c>
      <c r="D48" s="22">
        <v>289.755</v>
      </c>
      <c r="E48" s="22">
        <v>88.545000000000002</v>
      </c>
      <c r="F48" s="22">
        <v>200.25499999999997</v>
      </c>
    </row>
    <row r="49" spans="2:6" x14ac:dyDescent="0.3">
      <c r="B49" t="s">
        <v>6211</v>
      </c>
      <c r="C49" s="22">
        <v>193.11499999999998</v>
      </c>
      <c r="D49" s="22">
        <v>212.49499999999998</v>
      </c>
      <c r="E49" s="22">
        <v>292.29000000000002</v>
      </c>
      <c r="F49" s="22">
        <v>304.46999999999997</v>
      </c>
    </row>
    <row r="50" spans="2:6" x14ac:dyDescent="0.3">
      <c r="B50" t="s">
        <v>6212</v>
      </c>
      <c r="C50" s="22">
        <v>179.79</v>
      </c>
      <c r="D50" s="22">
        <v>426.2</v>
      </c>
      <c r="E50" s="22">
        <v>170.08999999999997</v>
      </c>
      <c r="F50" s="22">
        <v>379.31</v>
      </c>
    </row>
    <row r="51" spans="2:6" x14ac:dyDescent="0.3">
      <c r="B51" t="s">
        <v>6213</v>
      </c>
      <c r="C51" s="22">
        <v>247.28999999999996</v>
      </c>
      <c r="D51" s="22">
        <v>246.685</v>
      </c>
      <c r="E51" s="22">
        <v>271.05499999999995</v>
      </c>
      <c r="F51" s="22">
        <v>141.69999999999999</v>
      </c>
    </row>
    <row r="52" spans="2:6" x14ac:dyDescent="0.3">
      <c r="B52" t="s">
        <v>6214</v>
      </c>
      <c r="C52" s="22">
        <v>116.39499999999998</v>
      </c>
      <c r="D52" s="22">
        <v>41.25</v>
      </c>
      <c r="E52" s="22">
        <v>15.54</v>
      </c>
      <c r="F52" s="22">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EFB8-192B-49FD-8545-2F4B48F812DE}">
  <dimension ref="A3:B6"/>
  <sheetViews>
    <sheetView zoomScale="90" zoomScaleNormal="90" workbookViewId="0">
      <selection activeCell="H27" sqref="H27"/>
    </sheetView>
  </sheetViews>
  <sheetFormatPr defaultRowHeight="14.4" x14ac:dyDescent="0.3"/>
  <cols>
    <col min="1" max="1" width="15.21875" bestFit="1" customWidth="1"/>
    <col min="2" max="2" width="12.109375" bestFit="1" customWidth="1"/>
    <col min="3" max="3" width="11.88671875" bestFit="1" customWidth="1"/>
    <col min="4" max="4" width="7.109375" bestFit="1" customWidth="1"/>
    <col min="5" max="5" width="7.77734375" bestFit="1" customWidth="1"/>
    <col min="6" max="6" width="8" bestFit="1" customWidth="1"/>
    <col min="7" max="7" width="7.88671875" bestFit="1" customWidth="1"/>
    <col min="8" max="8" width="13.88671875" bestFit="1" customWidth="1"/>
    <col min="9" max="9" width="11.109375" bestFit="1" customWidth="1"/>
    <col min="10" max="10" width="7.88671875" bestFit="1" customWidth="1"/>
    <col min="11" max="11" width="13.88671875" bestFit="1" customWidth="1"/>
    <col min="12" max="12" width="11.109375" bestFit="1" customWidth="1"/>
    <col min="13" max="13" width="13.88671875" bestFit="1" customWidth="1"/>
    <col min="14" max="14" width="11.109375" bestFit="1" customWidth="1"/>
    <col min="15" max="15" width="7.88671875" bestFit="1" customWidth="1"/>
    <col min="16" max="16" width="13.88671875" bestFit="1" customWidth="1"/>
    <col min="17" max="17" width="11.109375" bestFit="1" customWidth="1"/>
    <col min="18" max="18" width="13.88671875" bestFit="1" customWidth="1"/>
    <col min="19" max="19" width="11.109375" bestFit="1" customWidth="1"/>
    <col min="20" max="20" width="7.6640625" bestFit="1" customWidth="1"/>
    <col min="21" max="21" width="13.88671875" bestFit="1" customWidth="1"/>
    <col min="22" max="22" width="11.109375" bestFit="1" customWidth="1"/>
    <col min="23" max="23" width="13.88671875" bestFit="1" customWidth="1"/>
    <col min="24" max="24" width="11.109375" bestFit="1" customWidth="1"/>
    <col min="25" max="25" width="7.6640625" bestFit="1" customWidth="1"/>
    <col min="26" max="26" width="13.88671875" bestFit="1" customWidth="1"/>
    <col min="27" max="27" width="11.109375" bestFit="1" customWidth="1"/>
    <col min="28" max="28" width="13.88671875" bestFit="1" customWidth="1"/>
    <col min="29" max="29" width="11.109375" bestFit="1" customWidth="1"/>
    <col min="30" max="30" width="13.88671875" bestFit="1" customWidth="1"/>
    <col min="31" max="31" width="11.33203125" bestFit="1" customWidth="1"/>
    <col min="32" max="32" width="14.109375" bestFit="1" customWidth="1"/>
    <col min="33" max="33" width="11.33203125" bestFit="1" customWidth="1"/>
    <col min="34" max="34" width="7.6640625" bestFit="1" customWidth="1"/>
    <col min="35" max="35" width="14.109375" bestFit="1" customWidth="1"/>
    <col min="36" max="36" width="11.33203125" bestFit="1" customWidth="1"/>
    <col min="37" max="37" width="14.109375" bestFit="1" customWidth="1"/>
    <col min="38" max="38" width="11.33203125" bestFit="1" customWidth="1"/>
    <col min="39" max="39" width="14.109375" bestFit="1" customWidth="1"/>
    <col min="40" max="40" width="11.33203125" bestFit="1" customWidth="1"/>
    <col min="41" max="41" width="14.109375" bestFit="1" customWidth="1"/>
    <col min="42" max="42" width="11.33203125" bestFit="1" customWidth="1"/>
    <col min="43" max="43" width="14.109375" bestFit="1" customWidth="1"/>
    <col min="44" max="44" width="11.33203125" bestFit="1" customWidth="1"/>
    <col min="45" max="45" width="14.109375" bestFit="1" customWidth="1"/>
    <col min="46" max="46" width="11.33203125" bestFit="1" customWidth="1"/>
    <col min="47" max="47" width="14.109375" bestFit="1" customWidth="1"/>
    <col min="48" max="48" width="11.33203125" bestFit="1" customWidth="1"/>
    <col min="49" max="49" width="14.109375" bestFit="1" customWidth="1"/>
    <col min="50" max="50" width="11.33203125" bestFit="1" customWidth="1"/>
    <col min="51" max="51" width="14.109375" bestFit="1" customWidth="1"/>
    <col min="52" max="52" width="11.33203125" bestFit="1" customWidth="1"/>
    <col min="53" max="53" width="14.109375" bestFit="1" customWidth="1"/>
    <col min="54" max="54" width="11.33203125" bestFit="1" customWidth="1"/>
    <col min="55" max="55" width="14.109375" bestFit="1" customWidth="1"/>
    <col min="56" max="56" width="11.33203125" bestFit="1" customWidth="1"/>
    <col min="57" max="57" width="7.88671875" bestFit="1" customWidth="1"/>
    <col min="58" max="58" width="14.109375" bestFit="1" customWidth="1"/>
    <col min="59" max="59" width="11.33203125" bestFit="1" customWidth="1"/>
    <col min="60" max="60" width="14.109375" bestFit="1" customWidth="1"/>
    <col min="61" max="61" width="11.33203125" bestFit="1" customWidth="1"/>
    <col min="62" max="62" width="14.109375" bestFit="1" customWidth="1"/>
    <col min="63" max="63" width="11.33203125" bestFit="1" customWidth="1"/>
    <col min="64" max="64" width="7.6640625" bestFit="1" customWidth="1"/>
    <col min="65" max="65" width="7.88671875" bestFit="1" customWidth="1"/>
    <col min="66" max="66" width="14.109375" bestFit="1" customWidth="1"/>
    <col min="67" max="67" width="11.33203125" bestFit="1" customWidth="1"/>
    <col min="68" max="68" width="14.109375" bestFit="1" customWidth="1"/>
    <col min="69" max="69" width="11.77734375" bestFit="1" customWidth="1"/>
    <col min="70" max="70" width="7.6640625" bestFit="1" customWidth="1"/>
    <col min="71" max="71" width="14.5546875" bestFit="1" customWidth="1"/>
    <col min="72" max="72" width="11.77734375" bestFit="1" customWidth="1"/>
    <col min="73" max="73" width="14.5546875" bestFit="1" customWidth="1"/>
    <col min="74" max="74" width="11.77734375" bestFit="1" customWidth="1"/>
    <col min="75" max="75" width="14.5546875" bestFit="1" customWidth="1"/>
    <col min="76" max="76" width="11.77734375" bestFit="1" customWidth="1"/>
    <col min="77" max="77" width="14.5546875" bestFit="1" customWidth="1"/>
    <col min="78" max="78" width="11.77734375" bestFit="1" customWidth="1"/>
    <col min="79" max="79" width="14.5546875" bestFit="1" customWidth="1"/>
    <col min="80" max="80" width="11.77734375" bestFit="1" customWidth="1"/>
    <col min="81" max="81" width="14.5546875" bestFit="1" customWidth="1"/>
    <col min="82" max="82" width="11.77734375" bestFit="1" customWidth="1"/>
    <col min="83" max="83" width="14.5546875" bestFit="1" customWidth="1"/>
    <col min="84" max="84" width="11.77734375" bestFit="1" customWidth="1"/>
    <col min="85" max="85" width="7.88671875" bestFit="1" customWidth="1"/>
    <col min="86" max="86" width="14.5546875" bestFit="1" customWidth="1"/>
    <col min="87" max="87" width="11.77734375" bestFit="1" customWidth="1"/>
    <col min="88" max="88" width="7.88671875" bestFit="1" customWidth="1"/>
    <col min="89" max="89" width="14.5546875" bestFit="1" customWidth="1"/>
    <col min="90" max="90" width="11.77734375" bestFit="1" customWidth="1"/>
    <col min="91" max="91" width="7.88671875" bestFit="1" customWidth="1"/>
    <col min="92" max="92" width="14.5546875" bestFit="1" customWidth="1"/>
    <col min="93" max="93" width="11.77734375" bestFit="1" customWidth="1"/>
    <col min="94" max="94" width="14.5546875" bestFit="1" customWidth="1"/>
    <col min="95" max="95" width="11.77734375" bestFit="1" customWidth="1"/>
    <col min="96" max="96" width="7.6640625" bestFit="1" customWidth="1"/>
    <col min="97" max="97" width="7.88671875" bestFit="1" customWidth="1"/>
    <col min="98" max="98" width="14.5546875" bestFit="1" customWidth="1"/>
    <col min="99" max="99" width="11.77734375" bestFit="1" customWidth="1"/>
    <col min="100" max="100" width="14.5546875" bestFit="1" customWidth="1"/>
    <col min="101" max="101" width="11.77734375" bestFit="1" customWidth="1"/>
    <col min="102" max="102" width="14.5546875" bestFit="1" customWidth="1"/>
    <col min="103" max="103" width="11.77734375" bestFit="1" customWidth="1"/>
    <col min="104" max="104" width="14.5546875" bestFit="1" customWidth="1"/>
    <col min="105" max="105" width="11.33203125" bestFit="1" customWidth="1"/>
    <col min="106" max="106" width="7.88671875" bestFit="1" customWidth="1"/>
    <col min="107" max="107" width="14.109375" bestFit="1" customWidth="1"/>
    <col min="108" max="108" width="11.33203125" bestFit="1" customWidth="1"/>
    <col min="109" max="109" width="14.109375" bestFit="1" customWidth="1"/>
    <col min="110" max="110" width="11.33203125" bestFit="1" customWidth="1"/>
    <col min="111" max="111" width="7.6640625" bestFit="1" customWidth="1"/>
    <col min="112" max="112" width="14.109375" bestFit="1" customWidth="1"/>
    <col min="113" max="113" width="11.33203125" bestFit="1" customWidth="1"/>
    <col min="114" max="114" width="7.88671875" bestFit="1" customWidth="1"/>
    <col min="115" max="115" width="14.109375" bestFit="1" customWidth="1"/>
    <col min="116" max="116" width="11.33203125" bestFit="1" customWidth="1"/>
    <col min="117" max="117" width="14.109375" bestFit="1" customWidth="1"/>
    <col min="118" max="118" width="11.33203125" bestFit="1" customWidth="1"/>
    <col min="119" max="119" width="14.109375" bestFit="1" customWidth="1"/>
    <col min="120" max="120" width="11.33203125" bestFit="1" customWidth="1"/>
    <col min="121" max="121" width="14.109375" bestFit="1" customWidth="1"/>
    <col min="122" max="122" width="11.33203125" bestFit="1" customWidth="1"/>
    <col min="123" max="123" width="14.109375" bestFit="1" customWidth="1"/>
    <col min="124" max="124" width="11.33203125" bestFit="1" customWidth="1"/>
    <col min="125" max="125" width="14.109375" bestFit="1" customWidth="1"/>
    <col min="126" max="126" width="11.33203125" bestFit="1" customWidth="1"/>
    <col min="127" max="127" width="14.109375" bestFit="1" customWidth="1"/>
    <col min="128" max="128" width="11.33203125" bestFit="1" customWidth="1"/>
    <col min="129" max="129" width="14.109375" bestFit="1" customWidth="1"/>
    <col min="130" max="130" width="11.33203125" bestFit="1" customWidth="1"/>
    <col min="131" max="131" width="7.88671875" bestFit="1" customWidth="1"/>
    <col min="132" max="132" width="14.109375" bestFit="1" customWidth="1"/>
    <col min="133" max="133" width="11.33203125" bestFit="1" customWidth="1"/>
    <col min="134" max="134" width="14.109375" bestFit="1" customWidth="1"/>
    <col min="135" max="135" width="11.33203125" bestFit="1" customWidth="1"/>
    <col min="136" max="136" width="8.6640625" bestFit="1" customWidth="1"/>
    <col min="137" max="137" width="7.6640625" bestFit="1" customWidth="1"/>
    <col min="138" max="138" width="7.88671875" bestFit="1" customWidth="1"/>
    <col min="139" max="139" width="14.109375" bestFit="1" customWidth="1"/>
    <col min="140" max="140" width="11.33203125" bestFit="1" customWidth="1"/>
    <col min="141" max="141" width="14.109375" bestFit="1" customWidth="1"/>
    <col min="142" max="142" width="11.33203125" bestFit="1" customWidth="1"/>
    <col min="143" max="143" width="14.109375" bestFit="1" customWidth="1"/>
    <col min="144" max="144" width="12.109375" bestFit="1" customWidth="1"/>
    <col min="145" max="145" width="14.88671875" bestFit="1" customWidth="1"/>
    <col min="146" max="146" width="12.109375" bestFit="1" customWidth="1"/>
    <col min="147" max="147" width="14.88671875" bestFit="1" customWidth="1"/>
    <col min="148" max="148" width="12.109375" bestFit="1" customWidth="1"/>
    <col min="149" max="149" width="14.88671875" bestFit="1" customWidth="1"/>
    <col min="150" max="150" width="12.109375" bestFit="1" customWidth="1"/>
    <col min="151" max="151" width="14.88671875" bestFit="1" customWidth="1"/>
    <col min="152" max="152" width="12.109375" bestFit="1" customWidth="1"/>
    <col min="153" max="153" width="14.88671875" bestFit="1" customWidth="1"/>
    <col min="154" max="154" width="12.109375" bestFit="1" customWidth="1"/>
    <col min="155" max="155" width="14.88671875" bestFit="1" customWidth="1"/>
    <col min="156" max="156" width="12.109375" bestFit="1" customWidth="1"/>
    <col min="157" max="157" width="14.88671875" bestFit="1" customWidth="1"/>
    <col min="158" max="158" width="12.109375" bestFit="1" customWidth="1"/>
    <col min="159" max="159" width="14.88671875" bestFit="1" customWidth="1"/>
    <col min="160" max="160" width="12.109375" bestFit="1" customWidth="1"/>
    <col min="161" max="161" width="14.88671875" bestFit="1" customWidth="1"/>
    <col min="162" max="162" width="12.109375" bestFit="1" customWidth="1"/>
    <col min="163" max="163" width="14.88671875" bestFit="1" customWidth="1"/>
    <col min="164" max="164" width="12.109375" bestFit="1" customWidth="1"/>
    <col min="165" max="165" width="14.88671875" bestFit="1" customWidth="1"/>
    <col min="166" max="166" width="12.109375" bestFit="1" customWidth="1"/>
    <col min="167" max="167" width="14.88671875" bestFit="1" customWidth="1"/>
    <col min="168" max="168" width="12.109375" bestFit="1" customWidth="1"/>
    <col min="169" max="169" width="14.88671875" bestFit="1" customWidth="1"/>
    <col min="170" max="170" width="11.21875" bestFit="1" customWidth="1"/>
    <col min="171" max="171" width="14" bestFit="1" customWidth="1"/>
    <col min="172" max="172" width="11.21875" bestFit="1" customWidth="1"/>
    <col min="173" max="173" width="14" bestFit="1" customWidth="1"/>
    <col min="174" max="174" width="11.21875" bestFit="1" customWidth="1"/>
    <col min="175" max="175" width="7.88671875" bestFit="1" customWidth="1"/>
    <col min="176" max="176" width="14" bestFit="1" customWidth="1"/>
    <col min="177" max="177" width="11.21875" bestFit="1" customWidth="1"/>
    <col min="178" max="178" width="14" bestFit="1" customWidth="1"/>
    <col min="179" max="179" width="11.21875" bestFit="1" customWidth="1"/>
    <col min="180" max="180" width="14" bestFit="1" customWidth="1"/>
    <col min="181" max="181" width="11.21875" bestFit="1" customWidth="1"/>
    <col min="182" max="182" width="14" bestFit="1" customWidth="1"/>
    <col min="183" max="183" width="11.21875" bestFit="1" customWidth="1"/>
    <col min="184" max="184" width="14" bestFit="1" customWidth="1"/>
    <col min="185" max="185" width="11.21875" bestFit="1" customWidth="1"/>
    <col min="186" max="186" width="14" bestFit="1" customWidth="1"/>
    <col min="187" max="187" width="11.21875" bestFit="1" customWidth="1"/>
    <col min="188" max="188" width="14" bestFit="1" customWidth="1"/>
    <col min="189" max="189" width="11.21875" bestFit="1" customWidth="1"/>
    <col min="190" max="190" width="14" bestFit="1" customWidth="1"/>
    <col min="191" max="191" width="11.21875" bestFit="1" customWidth="1"/>
    <col min="192" max="192" width="14" bestFit="1" customWidth="1"/>
    <col min="193" max="193" width="11.21875" bestFit="1" customWidth="1"/>
    <col min="194" max="194" width="14" bestFit="1" customWidth="1"/>
    <col min="195" max="195" width="11.21875" bestFit="1" customWidth="1"/>
    <col min="196" max="196" width="8.6640625" bestFit="1" customWidth="1"/>
    <col min="197" max="197" width="14" bestFit="1" customWidth="1"/>
    <col min="198" max="198" width="11.21875" bestFit="1" customWidth="1"/>
    <col min="199" max="199" width="14" bestFit="1" customWidth="1"/>
    <col min="200" max="200" width="11.21875" bestFit="1" customWidth="1"/>
    <col min="201" max="201" width="14" bestFit="1" customWidth="1"/>
    <col min="202" max="202" width="11.21875" bestFit="1" customWidth="1"/>
    <col min="203" max="203" width="14" bestFit="1" customWidth="1"/>
    <col min="204" max="204" width="11.21875" bestFit="1" customWidth="1"/>
    <col min="205" max="205" width="14" bestFit="1" customWidth="1"/>
    <col min="206" max="206" width="11.21875" bestFit="1" customWidth="1"/>
    <col min="207" max="207" width="14" bestFit="1" customWidth="1"/>
    <col min="208" max="208" width="10.5546875" bestFit="1" customWidth="1"/>
    <col min="209" max="209" width="13.33203125" bestFit="1" customWidth="1"/>
    <col min="210" max="210" width="10.5546875" bestFit="1" customWidth="1"/>
    <col min="211" max="211" width="13.33203125" bestFit="1" customWidth="1"/>
    <col min="212" max="212" width="10.5546875" bestFit="1" customWidth="1"/>
    <col min="213" max="213" width="7.6640625" bestFit="1" customWidth="1"/>
    <col min="214" max="214" width="13.33203125" bestFit="1" customWidth="1"/>
    <col min="215" max="215" width="10.5546875" bestFit="1" customWidth="1"/>
    <col min="216" max="216" width="13.33203125" bestFit="1" customWidth="1"/>
    <col min="217" max="217" width="10.5546875" bestFit="1" customWidth="1"/>
    <col min="218" max="218" width="13.33203125" bestFit="1" customWidth="1"/>
    <col min="219" max="219" width="10.5546875" bestFit="1" customWidth="1"/>
    <col min="220" max="220" width="13.33203125" bestFit="1" customWidth="1"/>
    <col min="221" max="221" width="10.5546875" bestFit="1" customWidth="1"/>
    <col min="222" max="222" width="13.33203125" bestFit="1" customWidth="1"/>
    <col min="223" max="223" width="10.5546875" bestFit="1" customWidth="1"/>
    <col min="224" max="224" width="13.33203125" bestFit="1" customWidth="1"/>
    <col min="225" max="225" width="10.5546875" bestFit="1" customWidth="1"/>
    <col min="226" max="226" width="8.6640625" bestFit="1" customWidth="1"/>
    <col min="227" max="227" width="13.33203125" bestFit="1" customWidth="1"/>
    <col min="228" max="228" width="10.5546875" bestFit="1" customWidth="1"/>
    <col min="229" max="229" width="13.33203125" bestFit="1" customWidth="1"/>
    <col min="230" max="230" width="10.5546875" bestFit="1" customWidth="1"/>
    <col min="231" max="231" width="7.88671875" bestFit="1" customWidth="1"/>
    <col min="232" max="232" width="13.33203125" bestFit="1" customWidth="1"/>
    <col min="233" max="233" width="10.5546875" bestFit="1" customWidth="1"/>
    <col min="234" max="234" width="13.33203125" bestFit="1" customWidth="1"/>
    <col min="235" max="235" width="10.5546875" bestFit="1" customWidth="1"/>
    <col min="236" max="236" width="7.6640625" bestFit="1" customWidth="1"/>
    <col min="237" max="237" width="13.33203125" bestFit="1" customWidth="1"/>
    <col min="238" max="238" width="10.5546875" bestFit="1" customWidth="1"/>
    <col min="239" max="239" width="13.33203125" bestFit="1" customWidth="1"/>
    <col min="240" max="240" width="10.5546875" bestFit="1" customWidth="1"/>
    <col min="241" max="241" width="7" bestFit="1" customWidth="1"/>
    <col min="242" max="242" width="13.33203125" bestFit="1" customWidth="1"/>
    <col min="243" max="243" width="10.5546875" bestFit="1" customWidth="1"/>
    <col min="244" max="244" width="13.33203125" bestFit="1" customWidth="1"/>
    <col min="245" max="245" width="11.6640625" bestFit="1" customWidth="1"/>
    <col min="246" max="246" width="14.44140625" bestFit="1" customWidth="1"/>
    <col min="247" max="247" width="11.6640625" bestFit="1" customWidth="1"/>
    <col min="248" max="248" width="7.88671875" bestFit="1" customWidth="1"/>
    <col min="249" max="249" width="14.44140625" bestFit="1" customWidth="1"/>
    <col min="250" max="250" width="11.6640625" bestFit="1" customWidth="1"/>
    <col min="251" max="251" width="7.88671875" bestFit="1" customWidth="1"/>
    <col min="252" max="252" width="14.44140625" bestFit="1" customWidth="1"/>
    <col min="253" max="253" width="11.6640625" bestFit="1" customWidth="1"/>
    <col min="254" max="254" width="14.44140625" bestFit="1" customWidth="1"/>
    <col min="255" max="255" width="11.6640625" bestFit="1" customWidth="1"/>
    <col min="256" max="256" width="14.44140625" bestFit="1" customWidth="1"/>
    <col min="257" max="257" width="11.6640625" bestFit="1" customWidth="1"/>
    <col min="258" max="258" width="14.44140625" bestFit="1" customWidth="1"/>
    <col min="259" max="259" width="11.6640625" bestFit="1" customWidth="1"/>
    <col min="260" max="260" width="14.44140625" bestFit="1" customWidth="1"/>
    <col min="261" max="261" width="11.6640625" bestFit="1" customWidth="1"/>
    <col min="262" max="262" width="7.6640625" bestFit="1" customWidth="1"/>
    <col min="263" max="263" width="14.44140625" bestFit="1" customWidth="1"/>
    <col min="264" max="264" width="11.6640625" bestFit="1" customWidth="1"/>
    <col min="265" max="265" width="14.44140625" bestFit="1" customWidth="1"/>
    <col min="266" max="266" width="11.6640625" bestFit="1" customWidth="1"/>
    <col min="267" max="267" width="14.44140625" bestFit="1" customWidth="1"/>
    <col min="268" max="268" width="11.6640625" bestFit="1" customWidth="1"/>
    <col min="269" max="269" width="14.44140625" bestFit="1" customWidth="1"/>
    <col min="270" max="270" width="11.6640625" bestFit="1" customWidth="1"/>
    <col min="271" max="271" width="14.44140625" bestFit="1" customWidth="1"/>
    <col min="272" max="272" width="11.6640625" bestFit="1" customWidth="1"/>
    <col min="273" max="273" width="14.44140625" bestFit="1" customWidth="1"/>
    <col min="274" max="274" width="11.44140625" bestFit="1" customWidth="1"/>
    <col min="275" max="275" width="14.21875" bestFit="1" customWidth="1"/>
    <col min="276" max="276" width="11.44140625" bestFit="1" customWidth="1"/>
    <col min="277" max="277" width="14.21875" bestFit="1" customWidth="1"/>
    <col min="278" max="278" width="11.44140625" bestFit="1" customWidth="1"/>
    <col min="279" max="279" width="7.88671875" bestFit="1" customWidth="1"/>
    <col min="280" max="280" width="14.21875" bestFit="1" customWidth="1"/>
    <col min="281" max="281" width="11.44140625" bestFit="1" customWidth="1"/>
    <col min="282" max="282" width="8.6640625" bestFit="1" customWidth="1"/>
    <col min="283" max="283" width="14.21875" bestFit="1" customWidth="1"/>
    <col min="284" max="284" width="11.44140625" bestFit="1" customWidth="1"/>
    <col min="285" max="285" width="14.21875" bestFit="1" customWidth="1"/>
    <col min="286" max="286" width="11.44140625" bestFit="1" customWidth="1"/>
    <col min="287" max="287" width="14.21875" bestFit="1" customWidth="1"/>
    <col min="288" max="288" width="11.44140625" bestFit="1" customWidth="1"/>
    <col min="289" max="289" width="7.88671875" bestFit="1" customWidth="1"/>
    <col min="290" max="290" width="14.21875" bestFit="1" customWidth="1"/>
    <col min="291" max="291" width="11.44140625" bestFit="1" customWidth="1"/>
    <col min="292" max="292" width="14.21875" bestFit="1" customWidth="1"/>
    <col min="293" max="293" width="11.44140625" bestFit="1" customWidth="1"/>
    <col min="294" max="294" width="14.21875" bestFit="1" customWidth="1"/>
    <col min="295" max="295" width="11.44140625" bestFit="1" customWidth="1"/>
    <col min="296" max="296" width="14.21875" bestFit="1" customWidth="1"/>
    <col min="297" max="297" width="11.44140625" bestFit="1" customWidth="1"/>
    <col min="298" max="298" width="14.21875" bestFit="1" customWidth="1"/>
    <col min="299" max="299" width="11.44140625" bestFit="1" customWidth="1"/>
    <col min="300" max="300" width="14.21875" bestFit="1" customWidth="1"/>
    <col min="301" max="301" width="11.44140625" bestFit="1" customWidth="1"/>
    <col min="302" max="302" width="14.21875" bestFit="1" customWidth="1"/>
    <col min="303" max="303" width="11.44140625" bestFit="1" customWidth="1"/>
    <col min="304" max="304" width="14.21875" bestFit="1" customWidth="1"/>
    <col min="305" max="305" width="11.44140625" bestFit="1" customWidth="1"/>
    <col min="306" max="306" width="14.21875" bestFit="1" customWidth="1"/>
    <col min="307" max="307" width="11.44140625" bestFit="1" customWidth="1"/>
    <col min="308" max="308" width="14.21875" bestFit="1" customWidth="1"/>
    <col min="309" max="309" width="11.44140625" bestFit="1" customWidth="1"/>
    <col min="310" max="310" width="14.21875" bestFit="1" customWidth="1"/>
    <col min="311" max="311" width="11.21875" bestFit="1" customWidth="1"/>
    <col min="312" max="312" width="14" bestFit="1" customWidth="1"/>
    <col min="313" max="313" width="11.21875" bestFit="1" customWidth="1"/>
    <col min="314" max="314" width="14" bestFit="1" customWidth="1"/>
    <col min="315" max="315" width="11.21875" bestFit="1" customWidth="1"/>
    <col min="316" max="316" width="14" bestFit="1" customWidth="1"/>
    <col min="317" max="317" width="11.21875" bestFit="1" customWidth="1"/>
    <col min="318" max="318" width="14" bestFit="1" customWidth="1"/>
    <col min="319" max="319" width="11.21875" bestFit="1" customWidth="1"/>
    <col min="320" max="320" width="7.6640625" bestFit="1" customWidth="1"/>
    <col min="321" max="321" width="14" bestFit="1" customWidth="1"/>
    <col min="322" max="322" width="11.21875" bestFit="1" customWidth="1"/>
    <col min="323" max="323" width="14" bestFit="1" customWidth="1"/>
    <col min="324" max="324" width="11.21875" bestFit="1" customWidth="1"/>
    <col min="325" max="325" width="14" bestFit="1" customWidth="1"/>
    <col min="326" max="326" width="11.21875" bestFit="1" customWidth="1"/>
    <col min="327" max="327" width="14" bestFit="1" customWidth="1"/>
    <col min="328" max="328" width="11.21875" bestFit="1" customWidth="1"/>
    <col min="329" max="329" width="7.6640625" bestFit="1" customWidth="1"/>
    <col min="330" max="330" width="14" bestFit="1" customWidth="1"/>
    <col min="331" max="331" width="11.21875" bestFit="1" customWidth="1"/>
    <col min="332" max="332" width="14" bestFit="1" customWidth="1"/>
    <col min="333" max="333" width="11.21875" bestFit="1" customWidth="1"/>
    <col min="334" max="334" width="14" bestFit="1" customWidth="1"/>
    <col min="335" max="335" width="11.21875" bestFit="1" customWidth="1"/>
    <col min="336" max="336" width="14" bestFit="1" customWidth="1"/>
    <col min="337" max="337" width="11.21875" bestFit="1" customWidth="1"/>
    <col min="338" max="338" width="14" bestFit="1" customWidth="1"/>
    <col min="339" max="339" width="11.21875" bestFit="1" customWidth="1"/>
    <col min="340" max="340" width="14" bestFit="1" customWidth="1"/>
    <col min="341" max="341" width="11.21875" bestFit="1" customWidth="1"/>
    <col min="342" max="342" width="7.88671875" bestFit="1" customWidth="1"/>
    <col min="343" max="343" width="14" bestFit="1" customWidth="1"/>
    <col min="344" max="344" width="11.21875" bestFit="1" customWidth="1"/>
    <col min="345" max="345" width="14" bestFit="1" customWidth="1"/>
    <col min="346" max="346" width="11.21875" bestFit="1" customWidth="1"/>
    <col min="347" max="347" width="14" bestFit="1" customWidth="1"/>
    <col min="348" max="348" width="11.21875" bestFit="1" customWidth="1"/>
    <col min="349" max="349" width="7.6640625" bestFit="1" customWidth="1"/>
    <col min="350" max="350" width="14" bestFit="1" customWidth="1"/>
    <col min="351" max="351" width="11.21875" bestFit="1" customWidth="1"/>
    <col min="352" max="352" width="14" bestFit="1" customWidth="1"/>
    <col min="353" max="353" width="11.77734375" bestFit="1" customWidth="1"/>
    <col min="354" max="354" width="14.5546875" bestFit="1" customWidth="1"/>
    <col min="355" max="355" width="11.77734375" bestFit="1" customWidth="1"/>
    <col min="356" max="356" width="14.5546875" bestFit="1" customWidth="1"/>
    <col min="357" max="357" width="11.77734375" bestFit="1" customWidth="1"/>
    <col min="358" max="358" width="14.5546875" bestFit="1" customWidth="1"/>
    <col min="359" max="359" width="11.77734375" bestFit="1" customWidth="1"/>
    <col min="360" max="360" width="14.5546875" bestFit="1" customWidth="1"/>
    <col min="361" max="361" width="11.77734375" bestFit="1" customWidth="1"/>
    <col min="362" max="362" width="14.5546875" bestFit="1" customWidth="1"/>
    <col min="363" max="363" width="11.77734375" bestFit="1" customWidth="1"/>
    <col min="364" max="364" width="14.5546875" bestFit="1" customWidth="1"/>
    <col min="365" max="365" width="11.77734375" bestFit="1" customWidth="1"/>
    <col min="366" max="366" width="14.5546875" bestFit="1" customWidth="1"/>
    <col min="367" max="367" width="11.77734375" bestFit="1" customWidth="1"/>
    <col min="368" max="368" width="14.5546875" bestFit="1" customWidth="1"/>
    <col min="369" max="369" width="11.77734375" bestFit="1" customWidth="1"/>
    <col min="370" max="370" width="14.5546875" bestFit="1" customWidth="1"/>
    <col min="371" max="371" width="11.77734375" bestFit="1" customWidth="1"/>
    <col min="372" max="372" width="7.6640625" bestFit="1" customWidth="1"/>
    <col min="373" max="373" width="7.88671875" bestFit="1" customWidth="1"/>
    <col min="374" max="374" width="14.5546875" bestFit="1" customWidth="1"/>
    <col min="375" max="375" width="11.77734375" bestFit="1" customWidth="1"/>
    <col min="376" max="376" width="14.5546875" bestFit="1" customWidth="1"/>
    <col min="377" max="377" width="11.77734375" bestFit="1" customWidth="1"/>
    <col min="378" max="378" width="14.5546875" bestFit="1" customWidth="1"/>
    <col min="379" max="379" width="11.77734375" bestFit="1" customWidth="1"/>
    <col min="380" max="380" width="14.5546875" bestFit="1" customWidth="1"/>
    <col min="381" max="381" width="11.77734375" bestFit="1" customWidth="1"/>
    <col min="382" max="382" width="14.5546875" bestFit="1" customWidth="1"/>
    <col min="383" max="383" width="11.44140625" bestFit="1" customWidth="1"/>
    <col min="384" max="384" width="7.88671875" bestFit="1" customWidth="1"/>
    <col min="385" max="385" width="14.21875" bestFit="1" customWidth="1"/>
    <col min="386" max="386" width="11.44140625" bestFit="1" customWidth="1"/>
    <col min="387" max="387" width="7.88671875" bestFit="1" customWidth="1"/>
    <col min="388" max="388" width="14.21875" bestFit="1" customWidth="1"/>
    <col min="389" max="389" width="11.44140625" bestFit="1" customWidth="1"/>
    <col min="390" max="390" width="14.21875" bestFit="1" customWidth="1"/>
    <col min="391" max="391" width="11.44140625" bestFit="1" customWidth="1"/>
    <col min="392" max="392" width="14.21875" bestFit="1" customWidth="1"/>
    <col min="393" max="393" width="11.44140625" bestFit="1" customWidth="1"/>
    <col min="394" max="394" width="14.21875" bestFit="1" customWidth="1"/>
    <col min="395" max="395" width="11.44140625" bestFit="1" customWidth="1"/>
    <col min="396" max="396" width="14.21875" bestFit="1" customWidth="1"/>
    <col min="397" max="397" width="11.44140625" bestFit="1" customWidth="1"/>
    <col min="398" max="398" width="14.21875" bestFit="1" customWidth="1"/>
    <col min="399" max="399" width="11.44140625" bestFit="1" customWidth="1"/>
    <col min="400" max="400" width="7.6640625" bestFit="1" customWidth="1"/>
    <col min="401" max="401" width="14.21875" bestFit="1" customWidth="1"/>
    <col min="402" max="402" width="11.44140625" bestFit="1" customWidth="1"/>
    <col min="403" max="403" width="14.21875" bestFit="1" customWidth="1"/>
    <col min="404" max="404" width="11.44140625" bestFit="1" customWidth="1"/>
    <col min="405" max="405" width="14.21875" bestFit="1" customWidth="1"/>
    <col min="406" max="406" width="11.44140625" bestFit="1" customWidth="1"/>
    <col min="407" max="407" width="7.44140625" bestFit="1" customWidth="1"/>
    <col min="408" max="408" width="14.21875" bestFit="1" customWidth="1"/>
    <col min="409" max="409" width="11.44140625" bestFit="1" customWidth="1"/>
    <col min="410" max="410" width="14.21875" bestFit="1" customWidth="1"/>
    <col min="411" max="411" width="11.44140625" bestFit="1" customWidth="1"/>
    <col min="412" max="412" width="14.21875" bestFit="1" customWidth="1"/>
    <col min="413" max="413" width="11.44140625" bestFit="1" customWidth="1"/>
    <col min="414" max="414" width="14.21875" bestFit="1" customWidth="1"/>
    <col min="415" max="415" width="11.44140625" bestFit="1" customWidth="1"/>
    <col min="416" max="416" width="14.21875" bestFit="1" customWidth="1"/>
    <col min="417" max="417" width="11.44140625" bestFit="1" customWidth="1"/>
    <col min="418" max="418" width="7.6640625" bestFit="1" customWidth="1"/>
    <col min="419" max="419" width="14.21875" bestFit="1" customWidth="1"/>
    <col min="420" max="420" width="11.44140625" bestFit="1" customWidth="1"/>
    <col min="421" max="421" width="7.6640625" bestFit="1" customWidth="1"/>
    <col min="422" max="422" width="14.21875" bestFit="1" customWidth="1"/>
    <col min="423" max="423" width="11.109375" bestFit="1" customWidth="1"/>
    <col min="424" max="424" width="13.88671875" bestFit="1" customWidth="1"/>
    <col min="425" max="425" width="11.109375" bestFit="1" customWidth="1"/>
    <col min="426" max="426" width="7.88671875" bestFit="1" customWidth="1"/>
    <col min="427" max="427" width="13.88671875" bestFit="1" customWidth="1"/>
    <col min="428" max="428" width="11.109375" bestFit="1" customWidth="1"/>
    <col min="429" max="429" width="13.88671875" bestFit="1" customWidth="1"/>
    <col min="430" max="430" width="11.109375" bestFit="1" customWidth="1"/>
    <col min="431" max="431" width="7.6640625" bestFit="1" customWidth="1"/>
    <col min="432" max="432" width="13.88671875" bestFit="1" customWidth="1"/>
    <col min="433" max="433" width="11.109375" bestFit="1" customWidth="1"/>
    <col min="434" max="434" width="13.88671875" bestFit="1" customWidth="1"/>
    <col min="435" max="435" width="11.109375" bestFit="1" customWidth="1"/>
    <col min="436" max="436" width="13.88671875" bestFit="1" customWidth="1"/>
    <col min="437" max="437" width="11.109375" bestFit="1" customWidth="1"/>
    <col min="438" max="438" width="13.88671875" bestFit="1" customWidth="1"/>
    <col min="439" max="439" width="11.109375" bestFit="1" customWidth="1"/>
    <col min="440" max="440" width="13.88671875" bestFit="1" customWidth="1"/>
    <col min="441" max="441" width="11.109375" bestFit="1" customWidth="1"/>
    <col min="442" max="442" width="13.88671875" bestFit="1" customWidth="1"/>
    <col min="443" max="443" width="11.109375" bestFit="1" customWidth="1"/>
    <col min="444" max="444" width="13.88671875" bestFit="1" customWidth="1"/>
    <col min="445" max="445" width="11.109375" bestFit="1" customWidth="1"/>
    <col min="446" max="446" width="13.88671875" bestFit="1" customWidth="1"/>
    <col min="447" max="447" width="11.109375" bestFit="1" customWidth="1"/>
    <col min="448" max="448" width="13.88671875" bestFit="1" customWidth="1"/>
    <col min="449" max="449" width="11.109375" bestFit="1" customWidth="1"/>
    <col min="450" max="450" width="7.6640625" bestFit="1" customWidth="1"/>
    <col min="451" max="451" width="13.88671875" bestFit="1" customWidth="1"/>
    <col min="452" max="452" width="11.109375" bestFit="1" customWidth="1"/>
    <col min="453" max="453" width="13.88671875" bestFit="1" customWidth="1"/>
    <col min="454" max="454" width="11.109375" bestFit="1" customWidth="1"/>
    <col min="455" max="455" width="13.88671875" bestFit="1" customWidth="1"/>
    <col min="456" max="456" width="11.33203125" bestFit="1" customWidth="1"/>
    <col min="457" max="457" width="14.109375" bestFit="1" customWidth="1"/>
    <col min="458" max="458" width="11.33203125" bestFit="1" customWidth="1"/>
    <col min="459" max="459" width="14.109375" bestFit="1" customWidth="1"/>
    <col min="460" max="460" width="11.33203125" bestFit="1" customWidth="1"/>
    <col min="461" max="461" width="7.6640625" bestFit="1" customWidth="1"/>
    <col min="462" max="462" width="14.109375" bestFit="1" customWidth="1"/>
    <col min="463" max="463" width="11.33203125" bestFit="1" customWidth="1"/>
    <col min="464" max="464" width="14.109375" bestFit="1" customWidth="1"/>
    <col min="465" max="465" width="11.33203125" bestFit="1" customWidth="1"/>
    <col min="466" max="466" width="8.6640625" bestFit="1" customWidth="1"/>
    <col min="467" max="467" width="14.109375" bestFit="1" customWidth="1"/>
    <col min="468" max="468" width="11.33203125" bestFit="1" customWidth="1"/>
    <col min="469" max="469" width="14.109375" bestFit="1" customWidth="1"/>
    <col min="470" max="470" width="11.33203125" bestFit="1" customWidth="1"/>
    <col min="471" max="471" width="14.109375" bestFit="1" customWidth="1"/>
    <col min="472" max="472" width="11.33203125" bestFit="1" customWidth="1"/>
    <col min="473" max="473" width="7.6640625" bestFit="1" customWidth="1"/>
    <col min="474" max="474" width="14.109375" bestFit="1" customWidth="1"/>
    <col min="475" max="475" width="11.33203125" bestFit="1" customWidth="1"/>
    <col min="476" max="476" width="14.109375" bestFit="1" customWidth="1"/>
    <col min="477" max="477" width="11.33203125" bestFit="1" customWidth="1"/>
    <col min="478" max="478" width="14.109375" bestFit="1" customWidth="1"/>
    <col min="479" max="479" width="11.33203125" bestFit="1" customWidth="1"/>
    <col min="480" max="480" width="14.109375" bestFit="1" customWidth="1"/>
    <col min="481" max="481" width="11.33203125" bestFit="1" customWidth="1"/>
    <col min="482" max="482" width="7.88671875" bestFit="1" customWidth="1"/>
    <col min="483" max="483" width="14.109375" bestFit="1" customWidth="1"/>
    <col min="484" max="484" width="11.33203125" bestFit="1" customWidth="1"/>
    <col min="485" max="485" width="7.88671875" bestFit="1" customWidth="1"/>
    <col min="486" max="486" width="14.109375" bestFit="1" customWidth="1"/>
    <col min="487" max="487" width="11.33203125" bestFit="1" customWidth="1"/>
    <col min="488" max="488" width="14.109375" bestFit="1" customWidth="1"/>
    <col min="489" max="489" width="11.33203125" bestFit="1" customWidth="1"/>
    <col min="490" max="490" width="7.88671875" bestFit="1" customWidth="1"/>
    <col min="491" max="491" width="14.109375" bestFit="1" customWidth="1"/>
    <col min="492" max="492" width="11.33203125" bestFit="1" customWidth="1"/>
    <col min="493" max="493" width="14.109375" bestFit="1" customWidth="1"/>
    <col min="494" max="494" width="11.33203125" bestFit="1" customWidth="1"/>
    <col min="495" max="495" width="14.109375" bestFit="1" customWidth="1"/>
    <col min="496" max="496" width="11.33203125" bestFit="1" customWidth="1"/>
    <col min="497" max="497" width="14.109375" bestFit="1" customWidth="1"/>
    <col min="498" max="498" width="11.33203125" bestFit="1" customWidth="1"/>
    <col min="499" max="499" width="14.109375" bestFit="1" customWidth="1"/>
    <col min="500" max="500" width="11.33203125" bestFit="1" customWidth="1"/>
    <col min="501" max="501" width="7.6640625" bestFit="1" customWidth="1"/>
    <col min="502" max="502" width="8.6640625" bestFit="1" customWidth="1"/>
    <col min="503" max="503" width="14.109375" bestFit="1" customWidth="1"/>
    <col min="504" max="504" width="11.33203125" bestFit="1" customWidth="1"/>
    <col min="505" max="505" width="7.88671875" bestFit="1" customWidth="1"/>
    <col min="506" max="506" width="14.109375" bestFit="1" customWidth="1"/>
    <col min="507" max="507" width="11.77734375" bestFit="1" customWidth="1"/>
    <col min="508" max="508" width="14.5546875" bestFit="1" customWidth="1"/>
    <col min="509" max="509" width="11.77734375" bestFit="1" customWidth="1"/>
    <col min="510" max="510" width="14.5546875" bestFit="1" customWidth="1"/>
    <col min="511" max="511" width="11.77734375" bestFit="1" customWidth="1"/>
    <col min="512" max="512" width="14.5546875" bestFit="1" customWidth="1"/>
    <col min="513" max="513" width="11.77734375" bestFit="1" customWidth="1"/>
    <col min="514" max="514" width="7.88671875" bestFit="1" customWidth="1"/>
    <col min="515" max="515" width="14.5546875" bestFit="1" customWidth="1"/>
    <col min="516" max="516" width="11.77734375" bestFit="1" customWidth="1"/>
    <col min="517" max="517" width="7.44140625" bestFit="1" customWidth="1"/>
    <col min="518" max="518" width="14.5546875" bestFit="1" customWidth="1"/>
    <col min="519" max="519" width="11.77734375" bestFit="1" customWidth="1"/>
    <col min="520" max="520" width="14.5546875" bestFit="1" customWidth="1"/>
    <col min="521" max="521" width="11.77734375" bestFit="1" customWidth="1"/>
    <col min="522" max="522" width="14.5546875" bestFit="1" customWidth="1"/>
    <col min="523" max="523" width="11.77734375" bestFit="1" customWidth="1"/>
    <col min="524" max="524" width="14.5546875" bestFit="1" customWidth="1"/>
    <col min="525" max="525" width="11.77734375" bestFit="1" customWidth="1"/>
    <col min="526" max="526" width="14.5546875" bestFit="1" customWidth="1"/>
    <col min="527" max="527" width="11.77734375" bestFit="1" customWidth="1"/>
    <col min="528" max="528" width="14.5546875" bestFit="1" customWidth="1"/>
    <col min="529" max="529" width="11.77734375" bestFit="1" customWidth="1"/>
    <col min="530" max="530" width="7.6640625" bestFit="1" customWidth="1"/>
    <col min="531" max="531" width="14.5546875" bestFit="1" customWidth="1"/>
    <col min="532" max="532" width="11.77734375" bestFit="1" customWidth="1"/>
    <col min="533" max="533" width="14.5546875" bestFit="1" customWidth="1"/>
    <col min="534" max="534" width="11.77734375" bestFit="1" customWidth="1"/>
    <col min="535" max="535" width="7.88671875" bestFit="1" customWidth="1"/>
    <col min="536" max="536" width="14.5546875" bestFit="1" customWidth="1"/>
    <col min="537" max="537" width="11.77734375" bestFit="1" customWidth="1"/>
    <col min="538" max="538" width="14.5546875" bestFit="1" customWidth="1"/>
    <col min="539" max="539" width="11.77734375" bestFit="1" customWidth="1"/>
    <col min="540" max="540" width="14.5546875" bestFit="1" customWidth="1"/>
    <col min="541" max="541" width="11.77734375" bestFit="1" customWidth="1"/>
    <col min="542" max="542" width="14.5546875" bestFit="1" customWidth="1"/>
    <col min="543" max="543" width="11.77734375" bestFit="1" customWidth="1"/>
    <col min="544" max="544" width="14.5546875" bestFit="1" customWidth="1"/>
    <col min="545" max="545" width="11.77734375" bestFit="1" customWidth="1"/>
    <col min="546" max="546" width="14.5546875" bestFit="1" customWidth="1"/>
    <col min="547" max="547" width="11.77734375" bestFit="1" customWidth="1"/>
    <col min="548" max="548" width="14.5546875" bestFit="1" customWidth="1"/>
    <col min="549" max="549" width="11.33203125" bestFit="1" customWidth="1"/>
    <col min="550" max="550" width="14.109375" bestFit="1" customWidth="1"/>
    <col min="551" max="551" width="11.33203125" bestFit="1" customWidth="1"/>
    <col min="552" max="552" width="7.6640625" bestFit="1" customWidth="1"/>
    <col min="553" max="553" width="14.109375" bestFit="1" customWidth="1"/>
    <col min="554" max="554" width="11.33203125" bestFit="1" customWidth="1"/>
    <col min="555" max="555" width="14.109375" bestFit="1" customWidth="1"/>
    <col min="556" max="556" width="11.33203125" bestFit="1" customWidth="1"/>
    <col min="557" max="557" width="14.109375" bestFit="1" customWidth="1"/>
    <col min="558" max="558" width="11.33203125" bestFit="1" customWidth="1"/>
    <col min="559" max="559" width="14.109375" bestFit="1" customWidth="1"/>
    <col min="560" max="560" width="11.33203125" bestFit="1" customWidth="1"/>
    <col min="561" max="561" width="7.88671875" bestFit="1" customWidth="1"/>
    <col min="562" max="562" width="14.109375" bestFit="1" customWidth="1"/>
    <col min="563" max="563" width="11.33203125" bestFit="1" customWidth="1"/>
    <col min="564" max="564" width="14.109375" bestFit="1" customWidth="1"/>
    <col min="565" max="565" width="11.33203125" bestFit="1" customWidth="1"/>
    <col min="566" max="566" width="14.109375" bestFit="1" customWidth="1"/>
    <col min="567" max="567" width="11.33203125" bestFit="1" customWidth="1"/>
    <col min="568" max="568" width="7.88671875" bestFit="1" customWidth="1"/>
    <col min="569" max="569" width="14.109375" bestFit="1" customWidth="1"/>
    <col min="570" max="570" width="11.33203125" bestFit="1" customWidth="1"/>
    <col min="571" max="571" width="7.6640625" bestFit="1" customWidth="1"/>
    <col min="572" max="572" width="14.109375" bestFit="1" customWidth="1"/>
    <col min="573" max="573" width="12.109375" bestFit="1" customWidth="1"/>
    <col min="574" max="574" width="7.88671875" bestFit="1" customWidth="1"/>
    <col min="575" max="575" width="14.88671875" bestFit="1" customWidth="1"/>
    <col min="576" max="576" width="12.109375" bestFit="1" customWidth="1"/>
    <col min="577" max="577" width="7.6640625" bestFit="1" customWidth="1"/>
    <col min="578" max="578" width="14.88671875" bestFit="1" customWidth="1"/>
    <col min="579" max="579" width="12.109375" bestFit="1" customWidth="1"/>
    <col min="580" max="580" width="7.6640625" bestFit="1" customWidth="1"/>
    <col min="581" max="581" width="14.88671875" bestFit="1" customWidth="1"/>
    <col min="582" max="582" width="12.109375" bestFit="1" customWidth="1"/>
    <col min="583" max="583" width="7.88671875" bestFit="1" customWidth="1"/>
    <col min="584" max="584" width="14.88671875" bestFit="1" customWidth="1"/>
    <col min="585" max="585" width="12.109375" bestFit="1" customWidth="1"/>
    <col min="586" max="586" width="14.88671875" bestFit="1" customWidth="1"/>
    <col min="587" max="587" width="12.109375" bestFit="1" customWidth="1"/>
    <col min="588" max="588" width="14.88671875" bestFit="1" customWidth="1"/>
    <col min="589" max="589" width="12.109375" bestFit="1" customWidth="1"/>
    <col min="590" max="590" width="14.88671875" bestFit="1" customWidth="1"/>
    <col min="591" max="591" width="12.109375" bestFit="1" customWidth="1"/>
    <col min="592" max="592" width="14.88671875" bestFit="1" customWidth="1"/>
    <col min="593" max="593" width="12.109375" bestFit="1" customWidth="1"/>
    <col min="594" max="594" width="14.88671875" bestFit="1" customWidth="1"/>
    <col min="595" max="595" width="12.109375" bestFit="1" customWidth="1"/>
    <col min="596" max="596" width="14.88671875" bestFit="1" customWidth="1"/>
    <col min="597" max="597" width="12.109375" bestFit="1" customWidth="1"/>
    <col min="598" max="598" width="8.6640625" bestFit="1" customWidth="1"/>
    <col min="599" max="599" width="14.88671875" bestFit="1" customWidth="1"/>
    <col min="600" max="600" width="11.21875" bestFit="1" customWidth="1"/>
    <col min="601" max="601" width="14" bestFit="1" customWidth="1"/>
    <col min="602" max="602" width="11.21875" bestFit="1" customWidth="1"/>
    <col min="603" max="603" width="7.6640625" bestFit="1" customWidth="1"/>
    <col min="604" max="604" width="14" bestFit="1" customWidth="1"/>
    <col min="605" max="605" width="11.21875" bestFit="1" customWidth="1"/>
    <col min="606" max="606" width="14" bestFit="1" customWidth="1"/>
    <col min="607" max="607" width="11.21875" bestFit="1" customWidth="1"/>
    <col min="608" max="608" width="7.88671875" bestFit="1" customWidth="1"/>
    <col min="609" max="609" width="14" bestFit="1" customWidth="1"/>
    <col min="610" max="610" width="11.21875" bestFit="1" customWidth="1"/>
    <col min="611" max="611" width="14" bestFit="1" customWidth="1"/>
    <col min="612" max="612" width="11.21875" bestFit="1" customWidth="1"/>
    <col min="613" max="613" width="14" bestFit="1" customWidth="1"/>
    <col min="614" max="614" width="11.21875" bestFit="1" customWidth="1"/>
    <col min="615" max="615" width="14" bestFit="1" customWidth="1"/>
    <col min="616" max="616" width="11.21875" bestFit="1" customWidth="1"/>
    <col min="617" max="617" width="14" bestFit="1" customWidth="1"/>
    <col min="618" max="618" width="11.21875" bestFit="1" customWidth="1"/>
    <col min="619" max="619" width="14" bestFit="1" customWidth="1"/>
    <col min="620" max="620" width="11.21875" bestFit="1" customWidth="1"/>
    <col min="621" max="621" width="14" bestFit="1" customWidth="1"/>
    <col min="622" max="622" width="11.21875" bestFit="1" customWidth="1"/>
    <col min="623" max="623" width="7.6640625" bestFit="1" customWidth="1"/>
    <col min="624" max="624" width="14" bestFit="1" customWidth="1"/>
    <col min="625" max="625" width="11.21875" bestFit="1" customWidth="1"/>
    <col min="626" max="626" width="14" bestFit="1" customWidth="1"/>
    <col min="627" max="627" width="11.21875" bestFit="1" customWidth="1"/>
    <col min="628" max="628" width="7.6640625" bestFit="1" customWidth="1"/>
    <col min="629" max="629" width="14" bestFit="1" customWidth="1"/>
    <col min="630" max="630" width="11.21875" bestFit="1" customWidth="1"/>
    <col min="631" max="631" width="7.6640625" bestFit="1" customWidth="1"/>
    <col min="632" max="632" width="14" bestFit="1" customWidth="1"/>
    <col min="633" max="633" width="11.21875" bestFit="1" customWidth="1"/>
    <col min="634" max="634" width="14" bestFit="1" customWidth="1"/>
    <col min="635" max="635" width="10.5546875" bestFit="1" customWidth="1"/>
    <col min="636" max="636" width="7.6640625" bestFit="1" customWidth="1"/>
    <col min="637" max="637" width="13.33203125" bestFit="1" customWidth="1"/>
    <col min="638" max="638" width="10.5546875" bestFit="1" customWidth="1"/>
    <col min="639" max="639" width="13.33203125" bestFit="1" customWidth="1"/>
    <col min="640" max="640" width="10.5546875" bestFit="1" customWidth="1"/>
    <col min="641" max="641" width="13.33203125" bestFit="1" customWidth="1"/>
    <col min="642" max="642" width="10.5546875" bestFit="1" customWidth="1"/>
    <col min="643" max="643" width="13.33203125" bestFit="1" customWidth="1"/>
    <col min="644" max="644" width="10.5546875" bestFit="1" customWidth="1"/>
    <col min="645" max="645" width="13.33203125" bestFit="1" customWidth="1"/>
    <col min="646" max="646" width="10.5546875" bestFit="1" customWidth="1"/>
    <col min="647" max="647" width="13.33203125" bestFit="1" customWidth="1"/>
    <col min="648" max="648" width="10.5546875" bestFit="1" customWidth="1"/>
    <col min="649" max="649" width="7.6640625" bestFit="1" customWidth="1"/>
    <col min="650" max="650" width="13.33203125" bestFit="1" customWidth="1"/>
    <col min="651" max="651" width="10.5546875" bestFit="1" customWidth="1"/>
    <col min="652" max="652" width="13.33203125" bestFit="1" customWidth="1"/>
    <col min="653" max="653" width="10.5546875" bestFit="1" customWidth="1"/>
    <col min="654" max="654" width="7.88671875" bestFit="1" customWidth="1"/>
    <col min="655" max="655" width="13.33203125" bestFit="1" customWidth="1"/>
    <col min="656" max="656" width="10.5546875" bestFit="1" customWidth="1"/>
    <col min="657" max="657" width="13.33203125" bestFit="1" customWidth="1"/>
    <col min="658" max="658" width="10.5546875" bestFit="1" customWidth="1"/>
    <col min="659" max="659" width="13.33203125" bestFit="1" customWidth="1"/>
    <col min="660" max="660" width="10.5546875" bestFit="1" customWidth="1"/>
    <col min="661" max="661" width="13.33203125" bestFit="1" customWidth="1"/>
    <col min="662" max="662" width="10.5546875" bestFit="1" customWidth="1"/>
    <col min="663" max="663" width="7.88671875" bestFit="1" customWidth="1"/>
    <col min="664" max="664" width="13.33203125" bestFit="1" customWidth="1"/>
    <col min="665" max="665" width="10.5546875" bestFit="1" customWidth="1"/>
    <col min="666" max="666" width="13.33203125" bestFit="1" customWidth="1"/>
    <col min="667" max="667" width="10.5546875" bestFit="1" customWidth="1"/>
    <col min="668" max="668" width="13.33203125" bestFit="1" customWidth="1"/>
    <col min="669" max="669" width="10.5546875" bestFit="1" customWidth="1"/>
    <col min="670" max="670" width="13.33203125" bestFit="1" customWidth="1"/>
    <col min="671" max="671" width="10.5546875" bestFit="1" customWidth="1"/>
    <col min="672" max="672" width="13.33203125" bestFit="1" customWidth="1"/>
    <col min="673" max="673" width="10.5546875" bestFit="1" customWidth="1"/>
    <col min="674" max="674" width="13.33203125" bestFit="1" customWidth="1"/>
    <col min="675" max="675" width="10.5546875" bestFit="1" customWidth="1"/>
    <col min="676" max="676" width="7.6640625" bestFit="1" customWidth="1"/>
    <col min="677" max="677" width="13.33203125" bestFit="1" customWidth="1"/>
    <col min="678" max="678" width="11.6640625" bestFit="1" customWidth="1"/>
    <col min="679" max="679" width="14.44140625" bestFit="1" customWidth="1"/>
    <col min="680" max="680" width="11.6640625" bestFit="1" customWidth="1"/>
    <col min="681" max="681" width="14.44140625" bestFit="1" customWidth="1"/>
    <col min="682" max="682" width="11.6640625" bestFit="1" customWidth="1"/>
    <col min="683" max="683" width="14.44140625" bestFit="1" customWidth="1"/>
    <col min="684" max="684" width="11.6640625" bestFit="1" customWidth="1"/>
    <col min="685" max="685" width="7.88671875" bestFit="1" customWidth="1"/>
    <col min="686" max="686" width="14.44140625" bestFit="1" customWidth="1"/>
    <col min="687" max="687" width="11.6640625" bestFit="1" customWidth="1"/>
    <col min="688" max="688" width="7.88671875" bestFit="1" customWidth="1"/>
    <col min="689" max="689" width="14.44140625" bestFit="1" customWidth="1"/>
    <col min="690" max="690" width="11.6640625" bestFit="1" customWidth="1"/>
    <col min="691" max="691" width="14.44140625" bestFit="1" customWidth="1"/>
    <col min="692" max="692" width="11.6640625" bestFit="1" customWidth="1"/>
    <col min="693" max="693" width="14.44140625" bestFit="1" customWidth="1"/>
    <col min="694" max="694" width="11.6640625" bestFit="1" customWidth="1"/>
    <col min="695" max="695" width="14.44140625" bestFit="1" customWidth="1"/>
    <col min="696" max="696" width="11.44140625" bestFit="1" customWidth="1"/>
    <col min="697" max="697" width="14.21875" bestFit="1" customWidth="1"/>
    <col min="698" max="698" width="11.44140625" bestFit="1" customWidth="1"/>
    <col min="699" max="699" width="14.21875" bestFit="1" customWidth="1"/>
    <col min="700" max="700" width="11.44140625" bestFit="1" customWidth="1"/>
    <col min="701" max="701" width="14.21875" bestFit="1" customWidth="1"/>
    <col min="702" max="702" width="11.44140625" bestFit="1" customWidth="1"/>
    <col min="703" max="703" width="7.6640625" bestFit="1" customWidth="1"/>
    <col min="704" max="704" width="8.6640625" bestFit="1" customWidth="1"/>
    <col min="705" max="705" width="14.21875" bestFit="1" customWidth="1"/>
    <col min="706" max="706" width="11.44140625" bestFit="1" customWidth="1"/>
    <col min="707" max="707" width="7.88671875" bestFit="1" customWidth="1"/>
    <col min="708" max="708" width="14.21875" bestFit="1" customWidth="1"/>
    <col min="709" max="709" width="11.44140625" bestFit="1" customWidth="1"/>
    <col min="710" max="710" width="7.6640625" bestFit="1" customWidth="1"/>
    <col min="711" max="711" width="14.21875" bestFit="1" customWidth="1"/>
    <col min="712" max="712" width="11.44140625" bestFit="1" customWidth="1"/>
    <col min="713" max="713" width="14.21875" bestFit="1" customWidth="1"/>
    <col min="714" max="714" width="11.44140625" bestFit="1" customWidth="1"/>
    <col min="715" max="715" width="7.88671875" bestFit="1" customWidth="1"/>
    <col min="716" max="716" width="14.21875" bestFit="1" customWidth="1"/>
    <col min="717" max="717" width="11.44140625" bestFit="1" customWidth="1"/>
    <col min="718" max="718" width="7.88671875" bestFit="1" customWidth="1"/>
    <col min="719" max="719" width="14.21875" bestFit="1" customWidth="1"/>
    <col min="720" max="720" width="11.44140625" bestFit="1" customWidth="1"/>
    <col min="721" max="721" width="14.21875" bestFit="1" customWidth="1"/>
    <col min="722" max="722" width="11.44140625" bestFit="1" customWidth="1"/>
    <col min="723" max="723" width="14.21875" bestFit="1" customWidth="1"/>
    <col min="724" max="724" width="11.44140625" bestFit="1" customWidth="1"/>
    <col min="725" max="725" width="14.21875" bestFit="1" customWidth="1"/>
    <col min="726" max="726" width="11.44140625" bestFit="1" customWidth="1"/>
    <col min="727" max="727" width="14.21875" bestFit="1" customWidth="1"/>
    <col min="728" max="728" width="11.21875" bestFit="1" customWidth="1"/>
    <col min="729" max="729" width="14" bestFit="1" customWidth="1"/>
    <col min="730" max="730" width="11.21875" bestFit="1" customWidth="1"/>
    <col min="731" max="731" width="14" bestFit="1" customWidth="1"/>
    <col min="732" max="732" width="11.21875" bestFit="1" customWidth="1"/>
    <col min="733" max="733" width="7.88671875" bestFit="1" customWidth="1"/>
    <col min="734" max="734" width="14" bestFit="1" customWidth="1"/>
    <col min="735" max="735" width="11.21875" bestFit="1" customWidth="1"/>
    <col min="736" max="736" width="14" bestFit="1" customWidth="1"/>
    <col min="737" max="737" width="11.21875" bestFit="1" customWidth="1"/>
    <col min="738" max="738" width="7.6640625" bestFit="1" customWidth="1"/>
    <col min="739" max="739" width="8.6640625" bestFit="1" customWidth="1"/>
    <col min="740" max="740" width="14" bestFit="1" customWidth="1"/>
    <col min="741" max="741" width="11.21875" bestFit="1" customWidth="1"/>
    <col min="742" max="742" width="14" bestFit="1" customWidth="1"/>
    <col min="743" max="743" width="11.21875" bestFit="1" customWidth="1"/>
    <col min="744" max="744" width="14" bestFit="1" customWidth="1"/>
    <col min="745" max="745" width="11.21875" bestFit="1" customWidth="1"/>
    <col min="746" max="746" width="14" bestFit="1" customWidth="1"/>
    <col min="747" max="747" width="11.21875" bestFit="1" customWidth="1"/>
    <col min="748" max="748" width="14" bestFit="1" customWidth="1"/>
    <col min="749" max="749" width="11.21875" bestFit="1" customWidth="1"/>
    <col min="750" max="750" width="7.6640625" bestFit="1" customWidth="1"/>
    <col min="751" max="751" width="8.6640625" bestFit="1" customWidth="1"/>
    <col min="752" max="752" width="14" bestFit="1" customWidth="1"/>
    <col min="753" max="753" width="11.21875" bestFit="1" customWidth="1"/>
    <col min="754" max="754" width="14" bestFit="1" customWidth="1"/>
    <col min="755" max="755" width="11.21875" bestFit="1" customWidth="1"/>
    <col min="756" max="756" width="14" bestFit="1" customWidth="1"/>
    <col min="757" max="757" width="11.21875" bestFit="1" customWidth="1"/>
    <col min="758" max="758" width="14" bestFit="1" customWidth="1"/>
    <col min="759" max="759" width="11.21875" bestFit="1" customWidth="1"/>
    <col min="760" max="760" width="14" bestFit="1" customWidth="1"/>
    <col min="761" max="761" width="11.21875" bestFit="1" customWidth="1"/>
    <col min="762" max="762" width="14" bestFit="1" customWidth="1"/>
    <col min="763" max="763" width="11.21875" bestFit="1" customWidth="1"/>
    <col min="764" max="764" width="14" bestFit="1" customWidth="1"/>
    <col min="765" max="765" width="11.21875" bestFit="1" customWidth="1"/>
    <col min="766" max="766" width="14" bestFit="1" customWidth="1"/>
    <col min="767" max="767" width="11.21875" bestFit="1" customWidth="1"/>
    <col min="768" max="768" width="7.88671875" bestFit="1" customWidth="1"/>
    <col min="769" max="769" width="14" bestFit="1" customWidth="1"/>
    <col min="770" max="770" width="11.21875" bestFit="1" customWidth="1"/>
    <col min="771" max="771" width="7.6640625" bestFit="1" customWidth="1"/>
    <col min="772" max="772" width="14" bestFit="1" customWidth="1"/>
    <col min="773" max="773" width="11.21875" bestFit="1" customWidth="1"/>
    <col min="774" max="774" width="7.6640625" bestFit="1" customWidth="1"/>
    <col min="775" max="775" width="14" bestFit="1" customWidth="1"/>
    <col min="776" max="776" width="11.21875" bestFit="1" customWidth="1"/>
    <col min="777" max="777" width="14" bestFit="1" customWidth="1"/>
    <col min="778" max="778" width="11.77734375" bestFit="1" customWidth="1"/>
    <col min="779" max="779" width="14.5546875" bestFit="1" customWidth="1"/>
    <col min="780" max="780" width="11.77734375" bestFit="1" customWidth="1"/>
    <col min="781" max="781" width="14.5546875" bestFit="1" customWidth="1"/>
    <col min="782" max="782" width="11.77734375" bestFit="1" customWidth="1"/>
    <col min="783" max="783" width="14.5546875" bestFit="1" customWidth="1"/>
    <col min="784" max="784" width="11.77734375" bestFit="1" customWidth="1"/>
    <col min="785" max="785" width="14.5546875" bestFit="1" customWidth="1"/>
    <col min="786" max="786" width="11.77734375" bestFit="1" customWidth="1"/>
    <col min="787" max="787" width="14.5546875" bestFit="1" customWidth="1"/>
    <col min="788" max="788" width="11.77734375" bestFit="1" customWidth="1"/>
    <col min="789" max="789" width="14.5546875" bestFit="1" customWidth="1"/>
    <col min="790" max="790" width="11.77734375" bestFit="1" customWidth="1"/>
    <col min="791" max="791" width="14.5546875" bestFit="1" customWidth="1"/>
    <col min="792" max="792" width="11.77734375" bestFit="1" customWidth="1"/>
    <col min="793" max="793" width="14.5546875" bestFit="1" customWidth="1"/>
    <col min="794" max="794" width="11.77734375" bestFit="1" customWidth="1"/>
    <col min="795" max="795" width="14.5546875" bestFit="1" customWidth="1"/>
    <col min="796" max="796" width="11.77734375" bestFit="1" customWidth="1"/>
    <col min="797" max="797" width="14.5546875" bestFit="1" customWidth="1"/>
    <col min="798" max="798" width="11.77734375" bestFit="1" customWidth="1"/>
    <col min="799" max="799" width="14.5546875" bestFit="1" customWidth="1"/>
    <col min="800" max="800" width="11.77734375" bestFit="1" customWidth="1"/>
    <col min="801" max="801" width="14.5546875" bestFit="1" customWidth="1"/>
    <col min="802" max="802" width="11.77734375" bestFit="1" customWidth="1"/>
    <col min="803" max="803" width="7.88671875" bestFit="1" customWidth="1"/>
    <col min="804" max="804" width="14.5546875" bestFit="1" customWidth="1"/>
    <col min="805" max="805" width="11.77734375" bestFit="1" customWidth="1"/>
    <col min="806" max="806" width="14.5546875" bestFit="1" customWidth="1"/>
    <col min="807" max="807" width="11.77734375" bestFit="1" customWidth="1"/>
    <col min="808" max="808" width="14.5546875" bestFit="1" customWidth="1"/>
    <col min="809" max="809" width="11.77734375" bestFit="1" customWidth="1"/>
    <col min="810" max="810" width="14.5546875" bestFit="1" customWidth="1"/>
    <col min="811" max="811" width="11.44140625" bestFit="1" customWidth="1"/>
    <col min="812" max="812" width="14.21875" bestFit="1" customWidth="1"/>
    <col min="813" max="813" width="11.44140625" bestFit="1" customWidth="1"/>
    <col min="814" max="814" width="14.21875" bestFit="1" customWidth="1"/>
    <col min="815" max="815" width="11.44140625" bestFit="1" customWidth="1"/>
    <col min="816" max="816" width="7.6640625" bestFit="1" customWidth="1"/>
    <col min="817" max="817" width="14.21875" bestFit="1" customWidth="1"/>
    <col min="818" max="818" width="11.44140625" bestFit="1" customWidth="1"/>
    <col min="819" max="819" width="14.21875" bestFit="1" customWidth="1"/>
    <col min="820" max="820" width="11.44140625" bestFit="1" customWidth="1"/>
    <col min="821" max="821" width="14.21875" bestFit="1" customWidth="1"/>
    <col min="822" max="822" width="11.44140625" bestFit="1" customWidth="1"/>
    <col min="823" max="823" width="14.21875" bestFit="1" customWidth="1"/>
    <col min="824" max="824" width="11.44140625" bestFit="1" customWidth="1"/>
    <col min="825" max="825" width="14.21875" bestFit="1" customWidth="1"/>
    <col min="826" max="826" width="11.44140625" bestFit="1" customWidth="1"/>
    <col min="827" max="827" width="14.21875" bestFit="1" customWidth="1"/>
    <col min="828" max="828" width="11.44140625" bestFit="1" customWidth="1"/>
    <col min="829" max="829" width="14.21875" bestFit="1" customWidth="1"/>
    <col min="830" max="830" width="11.44140625" bestFit="1" customWidth="1"/>
    <col min="831" max="831" width="7.88671875" bestFit="1" customWidth="1"/>
    <col min="832" max="832" width="14.21875" bestFit="1" customWidth="1"/>
    <col min="833" max="833" width="11.44140625" bestFit="1" customWidth="1"/>
    <col min="834" max="834" width="7.6640625" bestFit="1" customWidth="1"/>
    <col min="835" max="835" width="14.21875" bestFit="1" customWidth="1"/>
    <col min="836" max="836" width="11.44140625" bestFit="1" customWidth="1"/>
    <col min="837" max="837" width="7.88671875" bestFit="1" customWidth="1"/>
    <col min="838" max="838" width="14.21875" bestFit="1" customWidth="1"/>
    <col min="839" max="839" width="11.44140625" bestFit="1" customWidth="1"/>
    <col min="840" max="840" width="14.21875" bestFit="1" customWidth="1"/>
    <col min="841" max="841" width="11.44140625" bestFit="1" customWidth="1"/>
    <col min="842" max="842" width="14.21875" bestFit="1" customWidth="1"/>
    <col min="843" max="843" width="11.44140625" bestFit="1" customWidth="1"/>
    <col min="844" max="844" width="14.21875" bestFit="1" customWidth="1"/>
    <col min="845" max="845" width="11.44140625" bestFit="1" customWidth="1"/>
    <col min="846" max="846" width="14.21875" bestFit="1" customWidth="1"/>
    <col min="847" max="847" width="11.44140625" bestFit="1" customWidth="1"/>
    <col min="848" max="848" width="14.21875" bestFit="1" customWidth="1"/>
    <col min="849" max="849" width="11.109375" bestFit="1" customWidth="1"/>
    <col min="850" max="850" width="7.88671875" bestFit="1" customWidth="1"/>
    <col min="851" max="851" width="13.88671875" bestFit="1" customWidth="1"/>
    <col min="852" max="852" width="11.109375" bestFit="1" customWidth="1"/>
    <col min="853" max="853" width="7.88671875" bestFit="1" customWidth="1"/>
    <col min="854" max="854" width="13.88671875" bestFit="1" customWidth="1"/>
    <col min="855" max="855" width="11.109375" bestFit="1" customWidth="1"/>
    <col min="856" max="856" width="13.88671875" bestFit="1" customWidth="1"/>
    <col min="857" max="857" width="11.109375" bestFit="1" customWidth="1"/>
    <col min="858" max="858" width="7.6640625" bestFit="1" customWidth="1"/>
    <col min="859" max="859" width="13.88671875" bestFit="1" customWidth="1"/>
    <col min="860" max="860" width="11.109375" bestFit="1" customWidth="1"/>
    <col min="861" max="861" width="7.88671875" bestFit="1" customWidth="1"/>
    <col min="862" max="862" width="13.88671875" bestFit="1" customWidth="1"/>
    <col min="863" max="863" width="11.109375" bestFit="1" customWidth="1"/>
    <col min="864" max="864" width="7.6640625" bestFit="1" customWidth="1"/>
    <col min="865" max="865" width="13.88671875" bestFit="1" customWidth="1"/>
    <col min="866" max="866" width="11.109375" bestFit="1" customWidth="1"/>
    <col min="867" max="867" width="13.88671875" bestFit="1" customWidth="1"/>
    <col min="868" max="868" width="11.109375" bestFit="1" customWidth="1"/>
    <col min="869" max="869" width="13.88671875" bestFit="1" customWidth="1"/>
    <col min="870" max="870" width="11.109375" bestFit="1" customWidth="1"/>
    <col min="871" max="871" width="13.88671875" bestFit="1" customWidth="1"/>
    <col min="872" max="872" width="11.109375" bestFit="1" customWidth="1"/>
    <col min="873" max="873" width="13.88671875" bestFit="1" customWidth="1"/>
    <col min="874" max="874" width="11.109375" bestFit="1" customWidth="1"/>
    <col min="875" max="875" width="7.6640625" bestFit="1" customWidth="1"/>
    <col min="876" max="876" width="13.88671875" bestFit="1" customWidth="1"/>
    <col min="877" max="877" width="11.109375" bestFit="1" customWidth="1"/>
    <col min="878" max="878" width="13.88671875" bestFit="1" customWidth="1"/>
    <col min="879" max="879" width="11.109375" bestFit="1" customWidth="1"/>
    <col min="880" max="880" width="13.88671875" bestFit="1" customWidth="1"/>
    <col min="881" max="881" width="11.109375" bestFit="1" customWidth="1"/>
    <col min="882" max="882" width="13.88671875" bestFit="1" customWidth="1"/>
    <col min="883" max="883" width="11.109375" bestFit="1" customWidth="1"/>
    <col min="884" max="884" width="7.6640625" bestFit="1" customWidth="1"/>
    <col min="885" max="885" width="13.88671875" bestFit="1" customWidth="1"/>
    <col min="886" max="886" width="11.109375" bestFit="1" customWidth="1"/>
    <col min="887" max="887" width="13.88671875" bestFit="1" customWidth="1"/>
    <col min="888" max="888" width="11.109375" bestFit="1" customWidth="1"/>
    <col min="889" max="889" width="13.88671875" bestFit="1" customWidth="1"/>
    <col min="890" max="890" width="11.33203125" bestFit="1" customWidth="1"/>
    <col min="891" max="891" width="14.109375" bestFit="1" customWidth="1"/>
    <col min="892" max="892" width="11.33203125" bestFit="1" customWidth="1"/>
    <col min="893" max="893" width="14.109375" bestFit="1" customWidth="1"/>
    <col min="894" max="894" width="11.33203125" bestFit="1" customWidth="1"/>
    <col min="895" max="895" width="7.6640625" bestFit="1" customWidth="1"/>
    <col min="896" max="896" width="14.109375" bestFit="1" customWidth="1"/>
    <col min="897" max="897" width="11.33203125" bestFit="1" customWidth="1"/>
    <col min="898" max="898" width="14.109375" bestFit="1" customWidth="1"/>
    <col min="899" max="899" width="11.33203125" bestFit="1" customWidth="1"/>
    <col min="900" max="900" width="7.88671875" bestFit="1" customWidth="1"/>
    <col min="901" max="901" width="14.109375" bestFit="1" customWidth="1"/>
    <col min="902" max="902" width="11.33203125" bestFit="1" customWidth="1"/>
    <col min="903" max="903" width="14.109375" bestFit="1" customWidth="1"/>
    <col min="904" max="904" width="11.33203125" bestFit="1" customWidth="1"/>
    <col min="905" max="905" width="14.109375" bestFit="1" customWidth="1"/>
    <col min="906" max="906" width="11.33203125" bestFit="1" customWidth="1"/>
    <col min="907" max="907" width="14.109375" bestFit="1" customWidth="1"/>
    <col min="908" max="908" width="11.33203125" bestFit="1" customWidth="1"/>
    <col min="909" max="909" width="14.109375" bestFit="1" customWidth="1"/>
    <col min="910" max="910" width="11.33203125" bestFit="1" customWidth="1"/>
    <col min="911" max="911" width="14.109375" bestFit="1" customWidth="1"/>
    <col min="912" max="912" width="11.33203125" bestFit="1" customWidth="1"/>
    <col min="913" max="913" width="14.109375" bestFit="1" customWidth="1"/>
    <col min="914" max="914" width="11.33203125" bestFit="1" customWidth="1"/>
    <col min="915" max="915" width="14.109375" bestFit="1" customWidth="1"/>
    <col min="916" max="916" width="11.33203125" bestFit="1" customWidth="1"/>
    <col min="917" max="917" width="14.109375" bestFit="1" customWidth="1"/>
    <col min="918" max="918" width="11.33203125" bestFit="1" customWidth="1"/>
    <col min="919" max="919" width="8.6640625" bestFit="1" customWidth="1"/>
    <col min="920" max="920" width="14.109375" bestFit="1" customWidth="1"/>
    <col min="921" max="921" width="11.33203125" bestFit="1" customWidth="1"/>
    <col min="922" max="922" width="14.109375" bestFit="1" customWidth="1"/>
    <col min="923" max="923" width="11.33203125" bestFit="1" customWidth="1"/>
    <col min="924" max="924" width="14.109375" bestFit="1" customWidth="1"/>
    <col min="925" max="925" width="11.33203125" bestFit="1" customWidth="1"/>
    <col min="926" max="926" width="14.109375" bestFit="1" customWidth="1"/>
    <col min="927" max="927" width="11.33203125" bestFit="1" customWidth="1"/>
    <col min="928" max="928" width="7.6640625" bestFit="1" customWidth="1"/>
    <col min="929" max="929" width="14.109375" bestFit="1" customWidth="1"/>
    <col min="930" max="930" width="11.33203125" bestFit="1" customWidth="1"/>
    <col min="931" max="931" width="14.109375" bestFit="1" customWidth="1"/>
    <col min="932" max="932" width="11.77734375" bestFit="1" customWidth="1"/>
    <col min="933" max="933" width="14.5546875" bestFit="1" customWidth="1"/>
    <col min="934" max="934" width="11.77734375" bestFit="1" customWidth="1"/>
    <col min="935" max="935" width="7.88671875" bestFit="1" customWidth="1"/>
    <col min="936" max="936" width="14.5546875" bestFit="1" customWidth="1"/>
    <col min="937" max="937" width="11.77734375" bestFit="1" customWidth="1"/>
    <col min="938" max="938" width="14.5546875" bestFit="1" customWidth="1"/>
    <col min="939" max="939" width="11.77734375" bestFit="1" customWidth="1"/>
    <col min="940" max="940" width="14.5546875" bestFit="1" customWidth="1"/>
    <col min="941" max="941" width="11.77734375" bestFit="1" customWidth="1"/>
    <col min="942" max="942" width="8.6640625" bestFit="1" customWidth="1"/>
    <col min="943" max="943" width="14.5546875" bestFit="1" customWidth="1"/>
    <col min="944" max="944" width="11.77734375" bestFit="1" customWidth="1"/>
    <col min="945" max="945" width="14.5546875" bestFit="1" customWidth="1"/>
    <col min="946" max="946" width="11.77734375" bestFit="1" customWidth="1"/>
    <col min="947" max="947" width="7.88671875" bestFit="1" customWidth="1"/>
    <col min="948" max="948" width="14.5546875" bestFit="1" customWidth="1"/>
    <col min="949" max="949" width="11.77734375" bestFit="1" customWidth="1"/>
    <col min="950" max="950" width="7.44140625" bestFit="1" customWidth="1"/>
    <col min="951" max="951" width="14.5546875" bestFit="1" customWidth="1"/>
    <col min="952" max="952" width="11.77734375" bestFit="1" customWidth="1"/>
    <col min="953" max="953" width="14.5546875" bestFit="1" customWidth="1"/>
    <col min="954" max="954" width="11.77734375" bestFit="1" customWidth="1"/>
    <col min="955" max="955" width="7.88671875" bestFit="1" customWidth="1"/>
    <col min="956" max="956" width="14.5546875" bestFit="1" customWidth="1"/>
    <col min="957" max="957" width="11.77734375" bestFit="1" customWidth="1"/>
    <col min="958" max="958" width="7.6640625" bestFit="1" customWidth="1"/>
    <col min="959" max="959" width="14.5546875" bestFit="1" customWidth="1"/>
    <col min="960" max="960" width="11.77734375" bestFit="1" customWidth="1"/>
    <col min="961" max="961" width="7.88671875" bestFit="1" customWidth="1"/>
    <col min="962" max="962" width="14.5546875" bestFit="1" customWidth="1"/>
    <col min="963" max="963" width="11.77734375" bestFit="1" customWidth="1"/>
    <col min="964" max="964" width="14.5546875" bestFit="1" customWidth="1"/>
    <col min="965" max="965" width="11.77734375" bestFit="1" customWidth="1"/>
    <col min="966" max="966" width="14.5546875" bestFit="1" customWidth="1"/>
    <col min="967" max="967" width="11.77734375" bestFit="1" customWidth="1"/>
    <col min="968" max="968" width="14.5546875" bestFit="1" customWidth="1"/>
    <col min="969" max="969" width="11.77734375" bestFit="1" customWidth="1"/>
    <col min="970" max="970" width="14.5546875" bestFit="1" customWidth="1"/>
    <col min="971" max="971" width="11.77734375" bestFit="1" customWidth="1"/>
    <col min="972" max="972" width="14.5546875" bestFit="1" customWidth="1"/>
    <col min="973" max="973" width="11.77734375" bestFit="1" customWidth="1"/>
    <col min="974" max="974" width="14.5546875" bestFit="1" customWidth="1"/>
    <col min="975" max="975" width="11.77734375" bestFit="1" customWidth="1"/>
    <col min="976" max="976" width="14.5546875" bestFit="1" customWidth="1"/>
    <col min="977" max="977" width="11.77734375" bestFit="1" customWidth="1"/>
    <col min="978" max="978" width="14.5546875" bestFit="1" customWidth="1"/>
    <col min="979" max="979" width="11.77734375" bestFit="1" customWidth="1"/>
    <col min="980" max="980" width="14.5546875" bestFit="1" customWidth="1"/>
    <col min="981" max="981" width="11.77734375" bestFit="1" customWidth="1"/>
    <col min="982" max="982" width="14.5546875" bestFit="1" customWidth="1"/>
    <col min="983" max="983" width="11.33203125" bestFit="1" customWidth="1"/>
    <col min="984" max="984" width="7.88671875" bestFit="1" customWidth="1"/>
    <col min="985" max="985" width="14.109375" bestFit="1" customWidth="1"/>
    <col min="986" max="986" width="11.33203125" bestFit="1" customWidth="1"/>
    <col min="987" max="987" width="14.109375" bestFit="1" customWidth="1"/>
    <col min="988" max="988" width="11.33203125" bestFit="1" customWidth="1"/>
    <col min="989" max="989" width="7.6640625" bestFit="1" customWidth="1"/>
    <col min="990" max="990" width="14.109375" bestFit="1" customWidth="1"/>
    <col min="991" max="991" width="11.33203125" bestFit="1" customWidth="1"/>
    <col min="992" max="992" width="14.109375" bestFit="1" customWidth="1"/>
    <col min="993" max="993" width="11.33203125" bestFit="1" customWidth="1"/>
    <col min="994" max="994" width="7.6640625" bestFit="1" customWidth="1"/>
    <col min="995" max="995" width="14.109375" bestFit="1" customWidth="1"/>
    <col min="996" max="996" width="11.33203125" bestFit="1" customWidth="1"/>
    <col min="997" max="997" width="14.109375" bestFit="1" customWidth="1"/>
    <col min="998" max="998" width="11.33203125" bestFit="1" customWidth="1"/>
    <col min="999" max="999" width="14.109375" bestFit="1" customWidth="1"/>
    <col min="1000" max="1000" width="11.33203125" bestFit="1" customWidth="1"/>
    <col min="1001" max="1001" width="14.109375" bestFit="1" customWidth="1"/>
    <col min="1002" max="1002" width="11.33203125" bestFit="1" customWidth="1"/>
    <col min="1003" max="1003" width="14.109375" bestFit="1" customWidth="1"/>
    <col min="1004" max="1004" width="11.33203125" bestFit="1" customWidth="1"/>
    <col min="1005" max="1005" width="14.109375" bestFit="1" customWidth="1"/>
    <col min="1006" max="1006" width="11.33203125" bestFit="1" customWidth="1"/>
    <col min="1007" max="1007" width="7.6640625" bestFit="1" customWidth="1"/>
    <col min="1008" max="1008" width="14.109375" bestFit="1" customWidth="1"/>
    <col min="1009" max="1009" width="11.33203125" bestFit="1" customWidth="1"/>
    <col min="1010" max="1010" width="7.6640625" bestFit="1" customWidth="1"/>
    <col min="1011" max="1011" width="14.109375" bestFit="1" customWidth="1"/>
    <col min="1012" max="1012" width="11.33203125" bestFit="1" customWidth="1"/>
    <col min="1013" max="1013" width="14.109375" bestFit="1" customWidth="1"/>
    <col min="1014" max="1014" width="12.109375" bestFit="1" customWidth="1"/>
    <col min="1015" max="1015" width="7.88671875" bestFit="1" customWidth="1"/>
    <col min="1016" max="1016" width="14.88671875" bestFit="1" customWidth="1"/>
    <col min="1017" max="1017" width="12.109375" bestFit="1" customWidth="1"/>
    <col min="1018" max="1018" width="14.88671875" bestFit="1" customWidth="1"/>
    <col min="1019" max="1019" width="12.109375" bestFit="1" customWidth="1"/>
    <col min="1020" max="1020" width="14.88671875" bestFit="1" customWidth="1"/>
    <col min="1021" max="1021" width="12.109375" bestFit="1" customWidth="1"/>
    <col min="1022" max="1022" width="14.88671875" bestFit="1" customWidth="1"/>
    <col min="1023" max="1023" width="12.109375" bestFit="1" customWidth="1"/>
    <col min="1024" max="1024" width="14.88671875" bestFit="1" customWidth="1"/>
    <col min="1025" max="1025" width="12.109375" bestFit="1" customWidth="1"/>
    <col min="1026" max="1026" width="7.88671875" bestFit="1" customWidth="1"/>
    <col min="1027" max="1027" width="14.88671875" bestFit="1" customWidth="1"/>
    <col min="1028" max="1028" width="12.109375" bestFit="1" customWidth="1"/>
    <col min="1029" max="1029" width="14.88671875" bestFit="1" customWidth="1"/>
    <col min="1030" max="1030" width="12.109375" bestFit="1" customWidth="1"/>
    <col min="1031" max="1031" width="7.88671875" bestFit="1" customWidth="1"/>
    <col min="1032" max="1032" width="14.88671875" bestFit="1" customWidth="1"/>
    <col min="1033" max="1033" width="12.109375" bestFit="1" customWidth="1"/>
    <col min="1034" max="1034" width="14.88671875" bestFit="1" customWidth="1"/>
    <col min="1035" max="1035" width="12.109375" bestFit="1" customWidth="1"/>
    <col min="1036" max="1036" width="14.88671875" bestFit="1" customWidth="1"/>
    <col min="1037" max="1037" width="12.109375" bestFit="1" customWidth="1"/>
    <col min="1038" max="1038" width="14.88671875" bestFit="1" customWidth="1"/>
    <col min="1039" max="1039" width="12.109375" bestFit="1" customWidth="1"/>
    <col min="1040" max="1040" width="14.88671875" bestFit="1" customWidth="1"/>
    <col min="1041" max="1041" width="12.109375" bestFit="1" customWidth="1"/>
    <col min="1042" max="1042" width="8.6640625" bestFit="1" customWidth="1"/>
    <col min="1043" max="1043" width="14.88671875" bestFit="1" customWidth="1"/>
    <col min="1044" max="1044" width="12.109375" bestFit="1" customWidth="1"/>
    <col min="1045" max="1045" width="14.88671875" bestFit="1" customWidth="1"/>
    <col min="1046" max="1046" width="12.109375" bestFit="1" customWidth="1"/>
    <col min="1047" max="1047" width="14.88671875" bestFit="1" customWidth="1"/>
    <col min="1048" max="1048" width="12.109375" bestFit="1" customWidth="1"/>
    <col min="1049" max="1049" width="14.88671875" bestFit="1" customWidth="1"/>
    <col min="1050" max="1050" width="12.109375" bestFit="1" customWidth="1"/>
    <col min="1051" max="1051" width="14.88671875" bestFit="1" customWidth="1"/>
    <col min="1052" max="1052" width="11.21875" bestFit="1" customWidth="1"/>
    <col min="1053" max="1053" width="7.6640625" bestFit="1" customWidth="1"/>
    <col min="1054" max="1054" width="14" bestFit="1" customWidth="1"/>
    <col min="1055" max="1055" width="11.21875" bestFit="1" customWidth="1"/>
    <col min="1056" max="1056" width="14" bestFit="1" customWidth="1"/>
    <col min="1057" max="1057" width="11.21875" bestFit="1" customWidth="1"/>
    <col min="1058" max="1058" width="14" bestFit="1" customWidth="1"/>
    <col min="1059" max="1059" width="11.21875" bestFit="1" customWidth="1"/>
    <col min="1060" max="1060" width="14" bestFit="1" customWidth="1"/>
    <col min="1061" max="1061" width="11.21875" bestFit="1" customWidth="1"/>
    <col min="1062" max="1062" width="7.6640625" bestFit="1" customWidth="1"/>
    <col min="1063" max="1063" width="14" bestFit="1" customWidth="1"/>
    <col min="1064" max="1064" width="11.21875" bestFit="1" customWidth="1"/>
    <col min="1065" max="1065" width="14" bestFit="1" customWidth="1"/>
    <col min="1066" max="1066" width="11.21875" bestFit="1" customWidth="1"/>
    <col min="1067" max="1067" width="7.6640625" bestFit="1" customWidth="1"/>
    <col min="1068" max="1068" width="14" bestFit="1" customWidth="1"/>
    <col min="1069" max="1069" width="11.21875" bestFit="1" customWidth="1"/>
    <col min="1070" max="1070" width="8.6640625" bestFit="1" customWidth="1"/>
    <col min="1071" max="1071" width="14" bestFit="1" customWidth="1"/>
    <col min="1072" max="1072" width="11.21875" bestFit="1" customWidth="1"/>
    <col min="1073" max="1073" width="7.88671875" bestFit="1" customWidth="1"/>
    <col min="1074" max="1074" width="14" bestFit="1" customWidth="1"/>
    <col min="1075" max="1075" width="11.21875" bestFit="1" customWidth="1"/>
    <col min="1076" max="1076" width="14" bestFit="1" customWidth="1"/>
    <col min="1077" max="1077" width="11.21875" bestFit="1" customWidth="1"/>
    <col min="1078" max="1078" width="14" bestFit="1" customWidth="1"/>
    <col min="1079" max="1079" width="11.21875" bestFit="1" customWidth="1"/>
    <col min="1080" max="1080" width="7.6640625" bestFit="1" customWidth="1"/>
    <col min="1081" max="1081" width="14" bestFit="1" customWidth="1"/>
    <col min="1082" max="1082" width="11.21875" bestFit="1" customWidth="1"/>
    <col min="1083" max="1083" width="14" bestFit="1" customWidth="1"/>
    <col min="1084" max="1084" width="11.21875" bestFit="1" customWidth="1"/>
    <col min="1085" max="1085" width="14" bestFit="1" customWidth="1"/>
    <col min="1086" max="1086" width="10.5546875" bestFit="1" customWidth="1"/>
    <col min="1087" max="1087" width="13.33203125" bestFit="1" customWidth="1"/>
    <col min="1088" max="1088" width="10.5546875" bestFit="1" customWidth="1"/>
    <col min="1089" max="1089" width="13.33203125" bestFit="1" customWidth="1"/>
    <col min="1090" max="1090" width="10.5546875" bestFit="1" customWidth="1"/>
    <col min="1091" max="1091" width="7.88671875" bestFit="1" customWidth="1"/>
    <col min="1092" max="1092" width="13.33203125" bestFit="1" customWidth="1"/>
    <col min="1093" max="1093" width="10.5546875" bestFit="1" customWidth="1"/>
    <col min="1094" max="1094" width="13.33203125" bestFit="1" customWidth="1"/>
    <col min="1095" max="1095" width="10.5546875" bestFit="1" customWidth="1"/>
    <col min="1096" max="1096" width="7.88671875" bestFit="1" customWidth="1"/>
    <col min="1097" max="1097" width="13.33203125" bestFit="1" customWidth="1"/>
    <col min="1098" max="1098" width="10.5546875" bestFit="1" customWidth="1"/>
    <col min="1099" max="1099" width="13.33203125" bestFit="1" customWidth="1"/>
    <col min="1100" max="1100" width="10.5546875" bestFit="1" customWidth="1"/>
    <col min="1101" max="1101" width="7.6640625" bestFit="1" customWidth="1"/>
    <col min="1102" max="1102" width="13.33203125" bestFit="1" customWidth="1"/>
    <col min="1103" max="1103" width="10.5546875" bestFit="1" customWidth="1"/>
    <col min="1104" max="1104" width="13.33203125" bestFit="1" customWidth="1"/>
    <col min="1105" max="1105" width="10.5546875" bestFit="1" customWidth="1"/>
    <col min="1106" max="1107" width="7.6640625" bestFit="1" customWidth="1"/>
    <col min="1108" max="1108" width="13.33203125" bestFit="1" customWidth="1"/>
    <col min="1109" max="1109" width="10.5546875" bestFit="1" customWidth="1"/>
    <col min="1110" max="1110" width="13.33203125" bestFit="1" customWidth="1"/>
    <col min="1111" max="1111" width="10.5546875" bestFit="1" customWidth="1"/>
    <col min="1112" max="1112" width="13.33203125" bestFit="1" customWidth="1"/>
    <col min="1113" max="1113" width="10.5546875" bestFit="1" customWidth="1"/>
    <col min="1114" max="1114" width="13.33203125" bestFit="1" customWidth="1"/>
    <col min="1115" max="1115" width="10.5546875" bestFit="1" customWidth="1"/>
    <col min="1116" max="1116" width="13.33203125" bestFit="1" customWidth="1"/>
    <col min="1117" max="1117" width="10.5546875" bestFit="1" customWidth="1"/>
    <col min="1118" max="1118" width="13.33203125" bestFit="1" customWidth="1"/>
    <col min="1119" max="1119" width="11.6640625" bestFit="1" customWidth="1"/>
    <col min="1120" max="1120" width="14.44140625" bestFit="1" customWidth="1"/>
    <col min="1121" max="1121" width="11.6640625" bestFit="1" customWidth="1"/>
    <col min="1122" max="1122" width="7.6640625" bestFit="1" customWidth="1"/>
    <col min="1123" max="1123" width="14.44140625" bestFit="1" customWidth="1"/>
    <col min="1124" max="1124" width="11.6640625" bestFit="1" customWidth="1"/>
    <col min="1125" max="1125" width="7.6640625" bestFit="1" customWidth="1"/>
    <col min="1126" max="1126" width="14.44140625" bestFit="1" customWidth="1"/>
    <col min="1127" max="1127" width="11.6640625" bestFit="1" customWidth="1"/>
    <col min="1128" max="1128" width="7.6640625" bestFit="1" customWidth="1"/>
    <col min="1129" max="1129" width="14.44140625" bestFit="1" customWidth="1"/>
    <col min="1130" max="1130" width="11.6640625" bestFit="1" customWidth="1"/>
    <col min="1131" max="1131" width="14.44140625" bestFit="1" customWidth="1"/>
    <col min="1132" max="1132" width="11.6640625" bestFit="1" customWidth="1"/>
    <col min="1133" max="1133" width="7.6640625" bestFit="1" customWidth="1"/>
    <col min="1134" max="1134" width="14.44140625" bestFit="1" customWidth="1"/>
    <col min="1135" max="1135" width="11.6640625" bestFit="1" customWidth="1"/>
    <col min="1136" max="1136" width="14.44140625" bestFit="1" customWidth="1"/>
    <col min="1137" max="1137" width="11.6640625" bestFit="1" customWidth="1"/>
    <col min="1138" max="1138" width="14.44140625" bestFit="1" customWidth="1"/>
    <col min="1139" max="1139" width="11.6640625" bestFit="1" customWidth="1"/>
    <col min="1140" max="1140" width="14.44140625" bestFit="1" customWidth="1"/>
    <col min="1141" max="1141" width="11.6640625" bestFit="1" customWidth="1"/>
    <col min="1142" max="1142" width="14.44140625" bestFit="1" customWidth="1"/>
    <col min="1143" max="1143" width="11.6640625" bestFit="1" customWidth="1"/>
    <col min="1144" max="1144" width="14.44140625" bestFit="1" customWidth="1"/>
    <col min="1145" max="1145" width="11.6640625" bestFit="1" customWidth="1"/>
    <col min="1146" max="1146" width="14.44140625" bestFit="1" customWidth="1"/>
    <col min="1147" max="1147" width="11.6640625" bestFit="1" customWidth="1"/>
    <col min="1148" max="1148" width="14.44140625" bestFit="1" customWidth="1"/>
    <col min="1149" max="1149" width="11.6640625" bestFit="1" customWidth="1"/>
    <col min="1150" max="1150" width="14.44140625" bestFit="1" customWidth="1"/>
    <col min="1151" max="1151" width="11.6640625" bestFit="1" customWidth="1"/>
    <col min="1152" max="1152" width="7.88671875" bestFit="1" customWidth="1"/>
    <col min="1153" max="1153" width="14.44140625" bestFit="1" customWidth="1"/>
    <col min="1154" max="1154" width="11.6640625" bestFit="1" customWidth="1"/>
    <col min="1155" max="1155" width="14.44140625" bestFit="1" customWidth="1"/>
    <col min="1156" max="1156" width="11.6640625" bestFit="1" customWidth="1"/>
    <col min="1157" max="1157" width="7.88671875" bestFit="1" customWidth="1"/>
    <col min="1158" max="1158" width="14.44140625" bestFit="1" customWidth="1"/>
    <col min="1159" max="1159" width="11.44140625" bestFit="1" customWidth="1"/>
    <col min="1160" max="1160" width="14.21875" bestFit="1" customWidth="1"/>
    <col min="1161" max="1161" width="11.44140625" bestFit="1" customWidth="1"/>
    <col min="1162" max="1162" width="8.6640625" bestFit="1" customWidth="1"/>
    <col min="1163" max="1163" width="14.21875" bestFit="1" customWidth="1"/>
    <col min="1164" max="1164" width="11.44140625" bestFit="1" customWidth="1"/>
    <col min="1165" max="1165" width="7.88671875" bestFit="1" customWidth="1"/>
    <col min="1166" max="1166" width="14.21875" bestFit="1" customWidth="1"/>
    <col min="1167" max="1167" width="11.44140625" bestFit="1" customWidth="1"/>
    <col min="1168" max="1168" width="14.21875" bestFit="1" customWidth="1"/>
    <col min="1169" max="1169" width="11.44140625" bestFit="1" customWidth="1"/>
    <col min="1170" max="1170" width="7.88671875" bestFit="1" customWidth="1"/>
    <col min="1171" max="1171" width="14.21875" bestFit="1" customWidth="1"/>
    <col min="1172" max="1172" width="11.44140625" bestFit="1" customWidth="1"/>
    <col min="1173" max="1173" width="8.6640625" bestFit="1" customWidth="1"/>
    <col min="1174" max="1174" width="14.21875" bestFit="1" customWidth="1"/>
    <col min="1175" max="1175" width="11.44140625" bestFit="1" customWidth="1"/>
    <col min="1176" max="1176" width="14.21875" bestFit="1" customWidth="1"/>
    <col min="1177" max="1177" width="11.44140625" bestFit="1" customWidth="1"/>
    <col min="1178" max="1178" width="14.21875" bestFit="1" customWidth="1"/>
    <col min="1179" max="1179" width="11.44140625" bestFit="1" customWidth="1"/>
    <col min="1180" max="1180" width="14.21875" bestFit="1" customWidth="1"/>
    <col min="1181" max="1181" width="11.44140625" bestFit="1" customWidth="1"/>
    <col min="1182" max="1182" width="14.21875" bestFit="1" customWidth="1"/>
    <col min="1183" max="1183" width="11.44140625" bestFit="1" customWidth="1"/>
    <col min="1184" max="1184" width="14.21875" bestFit="1" customWidth="1"/>
    <col min="1185" max="1185" width="11.44140625" bestFit="1" customWidth="1"/>
    <col min="1186" max="1186" width="7" bestFit="1" customWidth="1"/>
    <col min="1187" max="1187" width="14.21875" bestFit="1" customWidth="1"/>
    <col min="1188" max="1188" width="11.44140625" bestFit="1" customWidth="1"/>
    <col min="1189" max="1189" width="14.21875" bestFit="1" customWidth="1"/>
    <col min="1190" max="1190" width="11.44140625" bestFit="1" customWidth="1"/>
    <col min="1191" max="1191" width="7.6640625" bestFit="1" customWidth="1"/>
    <col min="1192" max="1192" width="7.88671875" bestFit="1" customWidth="1"/>
    <col min="1193" max="1193" width="14.21875" bestFit="1" customWidth="1"/>
    <col min="1194" max="1194" width="11.44140625" bestFit="1" customWidth="1"/>
    <col min="1195" max="1195" width="14.21875" bestFit="1" customWidth="1"/>
    <col min="1196" max="1196" width="11.44140625" bestFit="1" customWidth="1"/>
    <col min="1197" max="1197" width="14.21875" bestFit="1" customWidth="1"/>
    <col min="1198" max="1198" width="11.44140625" bestFit="1" customWidth="1"/>
    <col min="1199" max="1199" width="7.6640625" bestFit="1" customWidth="1"/>
    <col min="1200" max="1200" width="14.21875" bestFit="1" customWidth="1"/>
    <col min="1201" max="1201" width="11.21875" bestFit="1" customWidth="1"/>
    <col min="1202" max="1202" width="7.6640625" bestFit="1" customWidth="1"/>
    <col min="1203" max="1203" width="14" bestFit="1" customWidth="1"/>
    <col min="1204" max="1204" width="11.21875" bestFit="1" customWidth="1"/>
    <col min="1205" max="1205" width="7.6640625" bestFit="1" customWidth="1"/>
    <col min="1206" max="1206" width="14" bestFit="1" customWidth="1"/>
    <col min="1207" max="1207" width="11.21875" bestFit="1" customWidth="1"/>
    <col min="1208" max="1208" width="14" bestFit="1" customWidth="1"/>
    <col min="1209" max="1209" width="11.21875" bestFit="1" customWidth="1"/>
    <col min="1210" max="1210" width="7.6640625" bestFit="1" customWidth="1"/>
    <col min="1211" max="1211" width="14" bestFit="1" customWidth="1"/>
    <col min="1212" max="1212" width="11.21875" bestFit="1" customWidth="1"/>
    <col min="1213" max="1213" width="7.6640625" bestFit="1" customWidth="1"/>
    <col min="1214" max="1214" width="14" bestFit="1" customWidth="1"/>
    <col min="1215" max="1215" width="11.21875" bestFit="1" customWidth="1"/>
    <col min="1216" max="1216" width="7.88671875" bestFit="1" customWidth="1"/>
    <col min="1217" max="1217" width="14" bestFit="1" customWidth="1"/>
    <col min="1218" max="1218" width="11.21875" bestFit="1" customWidth="1"/>
    <col min="1219" max="1219" width="14" bestFit="1" customWidth="1"/>
    <col min="1220" max="1220" width="11.21875" bestFit="1" customWidth="1"/>
    <col min="1221" max="1221" width="14" bestFit="1" customWidth="1"/>
    <col min="1222" max="1222" width="11.21875" bestFit="1" customWidth="1"/>
    <col min="1223" max="1223" width="7.6640625" bestFit="1" customWidth="1"/>
    <col min="1224" max="1224" width="14" bestFit="1" customWidth="1"/>
    <col min="1225" max="1225" width="11.21875" bestFit="1" customWidth="1"/>
    <col min="1226" max="1226" width="8.6640625" bestFit="1" customWidth="1"/>
    <col min="1227" max="1227" width="14" bestFit="1" customWidth="1"/>
    <col min="1228" max="1228" width="11.21875" bestFit="1" customWidth="1"/>
    <col min="1229" max="1229" width="7.88671875" bestFit="1" customWidth="1"/>
    <col min="1230" max="1230" width="14" bestFit="1" customWidth="1"/>
    <col min="1231" max="1231" width="11.21875" bestFit="1" customWidth="1"/>
    <col min="1232" max="1232" width="14" bestFit="1" customWidth="1"/>
    <col min="1233" max="1233" width="11.21875" bestFit="1" customWidth="1"/>
    <col min="1234" max="1234" width="7.88671875" bestFit="1" customWidth="1"/>
    <col min="1235" max="1235" width="14" bestFit="1" customWidth="1"/>
    <col min="1236" max="1236" width="11.21875" bestFit="1" customWidth="1"/>
    <col min="1237" max="1237" width="14" bestFit="1" customWidth="1"/>
    <col min="1238" max="1238" width="11.21875" bestFit="1" customWidth="1"/>
    <col min="1239" max="1239" width="14" bestFit="1" customWidth="1"/>
    <col min="1240" max="1240" width="11.21875" bestFit="1" customWidth="1"/>
    <col min="1241" max="1241" width="7.88671875" bestFit="1" customWidth="1"/>
    <col min="1242" max="1242" width="14" bestFit="1" customWidth="1"/>
    <col min="1243" max="1243" width="11.77734375" bestFit="1" customWidth="1"/>
    <col min="1244" max="1244" width="7.6640625" bestFit="1" customWidth="1"/>
    <col min="1245" max="1245" width="14.5546875" bestFit="1" customWidth="1"/>
    <col min="1246" max="1246" width="11.77734375" bestFit="1" customWidth="1"/>
    <col min="1247" max="1247" width="7.6640625" bestFit="1" customWidth="1"/>
    <col min="1248" max="1248" width="7.88671875" bestFit="1" customWidth="1"/>
    <col min="1249" max="1249" width="14.5546875" bestFit="1" customWidth="1"/>
    <col min="1250" max="1250" width="11.77734375" bestFit="1" customWidth="1"/>
    <col min="1251" max="1251" width="7.6640625" bestFit="1" customWidth="1"/>
    <col min="1252" max="1252" width="14.5546875" bestFit="1" customWidth="1"/>
    <col min="1253" max="1253" width="11.77734375" bestFit="1" customWidth="1"/>
    <col min="1254" max="1254" width="14.5546875" bestFit="1" customWidth="1"/>
    <col min="1255" max="1255" width="11.77734375" bestFit="1" customWidth="1"/>
    <col min="1256" max="1256" width="14.5546875" bestFit="1" customWidth="1"/>
    <col min="1257" max="1257" width="11.77734375" bestFit="1" customWidth="1"/>
    <col min="1258" max="1258" width="7.88671875" bestFit="1" customWidth="1"/>
    <col min="1259" max="1259" width="14.5546875" bestFit="1" customWidth="1"/>
    <col min="1260" max="1260" width="11.77734375" bestFit="1" customWidth="1"/>
    <col min="1261" max="1261" width="7.6640625" bestFit="1" customWidth="1"/>
    <col min="1262" max="1262" width="14.5546875" bestFit="1" customWidth="1"/>
    <col min="1263" max="1263" width="11.77734375" bestFit="1" customWidth="1"/>
    <col min="1264" max="1264" width="14.5546875" bestFit="1" customWidth="1"/>
    <col min="1265" max="1265" width="11.77734375" bestFit="1" customWidth="1"/>
    <col min="1266" max="1266" width="8.6640625" bestFit="1" customWidth="1"/>
    <col min="1267" max="1267" width="14.5546875" bestFit="1" customWidth="1"/>
    <col min="1268" max="1268" width="11.77734375" bestFit="1" customWidth="1"/>
    <col min="1269" max="1269" width="14.5546875" bestFit="1" customWidth="1"/>
    <col min="1270" max="1270" width="11.77734375" bestFit="1" customWidth="1"/>
    <col min="1271" max="1271" width="14.5546875" bestFit="1" customWidth="1"/>
    <col min="1272" max="1272" width="11.77734375" bestFit="1" customWidth="1"/>
    <col min="1273" max="1273" width="14.5546875" bestFit="1" customWidth="1"/>
    <col min="1274" max="1274" width="11.77734375" bestFit="1" customWidth="1"/>
    <col min="1275" max="1275" width="14.5546875" bestFit="1" customWidth="1"/>
    <col min="1276" max="1276" width="11.77734375" bestFit="1" customWidth="1"/>
    <col min="1277" max="1277" width="14.5546875" bestFit="1" customWidth="1"/>
    <col min="1278" max="1278" width="11.77734375" bestFit="1" customWidth="1"/>
    <col min="1279" max="1279" width="8.6640625" bestFit="1" customWidth="1"/>
    <col min="1280" max="1280" width="14.5546875" bestFit="1" customWidth="1"/>
    <col min="1281" max="1281" width="11.77734375" bestFit="1" customWidth="1"/>
    <col min="1282" max="1282" width="7.88671875" bestFit="1" customWidth="1"/>
    <col min="1283" max="1283" width="14.5546875" bestFit="1" customWidth="1"/>
    <col min="1284" max="1284" width="11.77734375" bestFit="1" customWidth="1"/>
    <col min="1285" max="1285" width="14.5546875" bestFit="1" customWidth="1"/>
    <col min="1286" max="1286" width="11.77734375" bestFit="1" customWidth="1"/>
    <col min="1287" max="1287" width="8.6640625" bestFit="1" customWidth="1"/>
    <col min="1288" max="1288" width="14.5546875" bestFit="1" customWidth="1"/>
    <col min="1289" max="1289" width="11.77734375" bestFit="1" customWidth="1"/>
    <col min="1290" max="1290" width="14.5546875" bestFit="1" customWidth="1"/>
    <col min="1291" max="1291" width="11.77734375" bestFit="1" customWidth="1"/>
    <col min="1292" max="1292" width="7.88671875" bestFit="1" customWidth="1"/>
    <col min="1293" max="1293" width="14.5546875" bestFit="1" customWidth="1"/>
    <col min="1294" max="1294" width="11.44140625" bestFit="1" customWidth="1"/>
    <col min="1295" max="1295" width="8.6640625" bestFit="1" customWidth="1"/>
    <col min="1296" max="1296" width="14.21875" bestFit="1" customWidth="1"/>
    <col min="1297" max="1297" width="11.44140625" bestFit="1" customWidth="1"/>
    <col min="1298" max="1298" width="14.21875" bestFit="1" customWidth="1"/>
    <col min="1299" max="1299" width="11.44140625" bestFit="1" customWidth="1"/>
    <col min="1300" max="1300" width="14.21875" bestFit="1" customWidth="1"/>
    <col min="1301" max="1301" width="11.44140625" bestFit="1" customWidth="1"/>
    <col min="1302" max="1302" width="14.21875" bestFit="1" customWidth="1"/>
    <col min="1303" max="1303" width="11.44140625" bestFit="1" customWidth="1"/>
    <col min="1304" max="1304" width="14.21875" bestFit="1" customWidth="1"/>
    <col min="1305" max="1305" width="11.44140625" bestFit="1" customWidth="1"/>
    <col min="1306" max="1306" width="7.6640625" bestFit="1" customWidth="1"/>
    <col min="1307" max="1307" width="14.21875" bestFit="1" customWidth="1"/>
    <col min="1308" max="1308" width="11.44140625" bestFit="1" customWidth="1"/>
    <col min="1309" max="1309" width="14.21875" bestFit="1" customWidth="1"/>
    <col min="1310" max="1310" width="11.44140625" bestFit="1" customWidth="1"/>
    <col min="1311" max="1311" width="7.6640625" bestFit="1" customWidth="1"/>
    <col min="1312" max="1312" width="14.21875" bestFit="1" customWidth="1"/>
    <col min="1313" max="1313" width="11.44140625" bestFit="1" customWidth="1"/>
    <col min="1314" max="1314" width="7.6640625" bestFit="1" customWidth="1"/>
    <col min="1315" max="1315" width="14.21875" bestFit="1" customWidth="1"/>
    <col min="1316" max="1316" width="11.44140625" bestFit="1" customWidth="1"/>
    <col min="1317" max="1317" width="8.6640625" bestFit="1" customWidth="1"/>
    <col min="1318" max="1318" width="14.21875" bestFit="1" customWidth="1"/>
    <col min="1319" max="1319" width="11.44140625" bestFit="1" customWidth="1"/>
    <col min="1320" max="1320" width="7.6640625" bestFit="1" customWidth="1"/>
    <col min="1321" max="1321" width="7.44140625" bestFit="1" customWidth="1"/>
    <col min="1322" max="1322" width="14.21875" bestFit="1" customWidth="1"/>
    <col min="1323" max="1323" width="11.44140625" bestFit="1" customWidth="1"/>
    <col min="1324" max="1324" width="7.6640625" bestFit="1" customWidth="1"/>
    <col min="1325" max="1325" width="14.21875" bestFit="1" customWidth="1"/>
    <col min="1326" max="1326" width="11.44140625" bestFit="1" customWidth="1"/>
    <col min="1327" max="1327" width="14.21875" bestFit="1" customWidth="1"/>
    <col min="1328" max="1328" width="11.44140625" bestFit="1" customWidth="1"/>
    <col min="1329" max="1329" width="7.88671875" bestFit="1" customWidth="1"/>
    <col min="1330" max="1330" width="14.21875" bestFit="1" customWidth="1"/>
    <col min="1331" max="1331" width="11.44140625" bestFit="1" customWidth="1"/>
    <col min="1332" max="1332" width="14.21875" bestFit="1" customWidth="1"/>
    <col min="1333" max="1333" width="11.44140625" bestFit="1" customWidth="1"/>
    <col min="1334" max="1334" width="14.21875" bestFit="1" customWidth="1"/>
    <col min="1335" max="1335" width="11.109375" bestFit="1" customWidth="1"/>
    <col min="1336" max="1336" width="13.88671875" bestFit="1" customWidth="1"/>
    <col min="1337" max="1337" width="11.109375" bestFit="1" customWidth="1"/>
    <col min="1338" max="1338" width="8.6640625" bestFit="1" customWidth="1"/>
    <col min="1339" max="1339" width="7.88671875" bestFit="1" customWidth="1"/>
    <col min="1340" max="1340" width="13.88671875" bestFit="1" customWidth="1"/>
    <col min="1341" max="1341" width="11.109375" bestFit="1" customWidth="1"/>
    <col min="1342" max="1342" width="13.88671875" bestFit="1" customWidth="1"/>
    <col min="1343" max="1343" width="11.109375" bestFit="1" customWidth="1"/>
    <col min="1344" max="1344" width="13.88671875" bestFit="1" customWidth="1"/>
    <col min="1345" max="1345" width="11.109375" bestFit="1" customWidth="1"/>
    <col min="1346" max="1346" width="7.6640625" bestFit="1" customWidth="1"/>
    <col min="1347" max="1347" width="13.88671875" bestFit="1" customWidth="1"/>
    <col min="1348" max="1348" width="11.109375" bestFit="1" customWidth="1"/>
    <col min="1349" max="1349" width="13.88671875" bestFit="1" customWidth="1"/>
    <col min="1350" max="1350" width="11.109375" bestFit="1" customWidth="1"/>
    <col min="1351" max="1351" width="13.88671875" bestFit="1" customWidth="1"/>
    <col min="1352" max="1352" width="11.109375" bestFit="1" customWidth="1"/>
    <col min="1353" max="1353" width="13.88671875" bestFit="1" customWidth="1"/>
    <col min="1354" max="1354" width="11.109375" bestFit="1" customWidth="1"/>
    <col min="1355" max="1355" width="13.88671875" bestFit="1" customWidth="1"/>
    <col min="1356" max="1356" width="11.109375" bestFit="1" customWidth="1"/>
    <col min="1357" max="1357" width="7.6640625" bestFit="1" customWidth="1"/>
    <col min="1358" max="1358" width="13.88671875" bestFit="1" customWidth="1"/>
    <col min="1359" max="1359" width="11.109375" bestFit="1" customWidth="1"/>
    <col min="1360" max="1360" width="13.88671875" bestFit="1" customWidth="1"/>
    <col min="1361" max="1361" width="11.109375" bestFit="1" customWidth="1"/>
    <col min="1362" max="1362" width="13.88671875" bestFit="1" customWidth="1"/>
    <col min="1363" max="1363" width="11.109375" bestFit="1" customWidth="1"/>
    <col min="1364" max="1364" width="13.88671875" bestFit="1" customWidth="1"/>
    <col min="1365" max="1365" width="11.109375" bestFit="1" customWidth="1"/>
    <col min="1366" max="1366" width="13.88671875" bestFit="1" customWidth="1"/>
    <col min="1367" max="1367" width="11.109375" bestFit="1" customWidth="1"/>
    <col min="1368" max="1368" width="7.6640625" bestFit="1" customWidth="1"/>
    <col min="1369" max="1369" width="13.88671875" bestFit="1" customWidth="1"/>
    <col min="1370" max="1370" width="11.109375" bestFit="1" customWidth="1"/>
    <col min="1371" max="1371" width="7.88671875" bestFit="1" customWidth="1"/>
    <col min="1372" max="1372" width="13.88671875" bestFit="1" customWidth="1"/>
    <col min="1373" max="1373" width="11.109375" bestFit="1" customWidth="1"/>
    <col min="1374" max="1374" width="8.6640625" bestFit="1" customWidth="1"/>
    <col min="1375" max="1375" width="13.88671875" bestFit="1" customWidth="1"/>
    <col min="1376" max="1376" width="11.33203125" bestFit="1" customWidth="1"/>
    <col min="1377" max="1377" width="14.109375" bestFit="1" customWidth="1"/>
    <col min="1378" max="1378" width="11.33203125" bestFit="1" customWidth="1"/>
    <col min="1379" max="1379" width="14.109375" bestFit="1" customWidth="1"/>
    <col min="1380" max="1380" width="11.33203125" bestFit="1" customWidth="1"/>
    <col min="1381" max="1381" width="14.109375" bestFit="1" customWidth="1"/>
    <col min="1382" max="1382" width="11.33203125" bestFit="1" customWidth="1"/>
    <col min="1383" max="1383" width="14.109375" bestFit="1" customWidth="1"/>
    <col min="1384" max="1384" width="11.33203125" bestFit="1" customWidth="1"/>
    <col min="1385" max="1385" width="14.109375" bestFit="1" customWidth="1"/>
    <col min="1386" max="1386" width="11.33203125" bestFit="1" customWidth="1"/>
    <col min="1387" max="1387" width="14.109375" bestFit="1" customWidth="1"/>
    <col min="1388" max="1388" width="11.33203125" bestFit="1" customWidth="1"/>
    <col min="1389" max="1389" width="7.44140625" bestFit="1" customWidth="1"/>
    <col min="1390" max="1390" width="14.109375" bestFit="1" customWidth="1"/>
    <col min="1391" max="1391" width="11.33203125" bestFit="1" customWidth="1"/>
    <col min="1392" max="1392" width="14.109375" bestFit="1" customWidth="1"/>
    <col min="1393" max="1393" width="11.33203125" bestFit="1" customWidth="1"/>
    <col min="1394" max="1394" width="14.109375" bestFit="1" customWidth="1"/>
    <col min="1395" max="1395" width="11.33203125" bestFit="1" customWidth="1"/>
    <col min="1396" max="1396" width="14.109375" bestFit="1" customWidth="1"/>
    <col min="1397" max="1397" width="11.33203125" bestFit="1" customWidth="1"/>
    <col min="1398" max="1398" width="14.109375" bestFit="1" customWidth="1"/>
    <col min="1399" max="1399" width="11.77734375" bestFit="1" customWidth="1"/>
    <col min="1400" max="1400" width="7.6640625" bestFit="1" customWidth="1"/>
    <col min="1401" max="1401" width="14.5546875" bestFit="1" customWidth="1"/>
    <col min="1402" max="1402" width="11.77734375" bestFit="1" customWidth="1"/>
    <col min="1403" max="1403" width="14.5546875" bestFit="1" customWidth="1"/>
    <col min="1404" max="1404" width="11.77734375" bestFit="1" customWidth="1"/>
    <col min="1405" max="1405" width="14.5546875" bestFit="1" customWidth="1"/>
    <col min="1406" max="1406" width="11.77734375" bestFit="1" customWidth="1"/>
    <col min="1407" max="1407" width="14.5546875" bestFit="1" customWidth="1"/>
    <col min="1408" max="1408" width="11.77734375" bestFit="1" customWidth="1"/>
    <col min="1409" max="1409" width="14.5546875" bestFit="1" customWidth="1"/>
    <col min="1410" max="1410" width="11.77734375" bestFit="1" customWidth="1"/>
    <col min="1411" max="1411" width="7.88671875" bestFit="1" customWidth="1"/>
    <col min="1412" max="1412" width="14.5546875" bestFit="1" customWidth="1"/>
    <col min="1413" max="1413" width="11.77734375" bestFit="1" customWidth="1"/>
    <col min="1414" max="1414" width="14.5546875" bestFit="1" customWidth="1"/>
    <col min="1415" max="1415" width="11.77734375" bestFit="1" customWidth="1"/>
    <col min="1416" max="1416" width="14.5546875" bestFit="1" customWidth="1"/>
    <col min="1417" max="1417" width="11.77734375" bestFit="1" customWidth="1"/>
    <col min="1418" max="1418" width="14.5546875" bestFit="1" customWidth="1"/>
    <col min="1419" max="1419" width="11.77734375" bestFit="1" customWidth="1"/>
    <col min="1420" max="1420" width="7.6640625" bestFit="1" customWidth="1"/>
    <col min="1421" max="1421" width="14.5546875" bestFit="1" customWidth="1"/>
    <col min="1422" max="1422" width="11.77734375" bestFit="1" customWidth="1"/>
    <col min="1423" max="1423" width="7" bestFit="1" customWidth="1"/>
    <col min="1424" max="1424" width="14.5546875" bestFit="1" customWidth="1"/>
    <col min="1425" max="1425" width="11.77734375" bestFit="1" customWidth="1"/>
    <col min="1426" max="1426" width="14.5546875" bestFit="1" customWidth="1"/>
    <col min="1427" max="1427" width="11.77734375" bestFit="1" customWidth="1"/>
    <col min="1428" max="1428" width="14.5546875" bestFit="1" customWidth="1"/>
    <col min="1429" max="1429" width="11.77734375" bestFit="1" customWidth="1"/>
    <col min="1430" max="1430" width="8.6640625" bestFit="1" customWidth="1"/>
    <col min="1431" max="1431" width="14.5546875" bestFit="1" customWidth="1"/>
    <col min="1432" max="1432" width="11.77734375" bestFit="1" customWidth="1"/>
    <col min="1433" max="1433" width="14.5546875" bestFit="1" customWidth="1"/>
    <col min="1434" max="1434" width="11.77734375" bestFit="1" customWidth="1"/>
    <col min="1435" max="1435" width="7.88671875" bestFit="1" customWidth="1"/>
    <col min="1436" max="1436" width="14.5546875" bestFit="1" customWidth="1"/>
    <col min="1437" max="1437" width="11.77734375" bestFit="1" customWidth="1"/>
    <col min="1438" max="1438" width="14.5546875" bestFit="1" customWidth="1"/>
    <col min="1439" max="1439" width="11.33203125" bestFit="1" customWidth="1"/>
    <col min="1440" max="1440" width="14.109375" bestFit="1" customWidth="1"/>
    <col min="1441" max="1441" width="11.33203125" bestFit="1" customWidth="1"/>
    <col min="1442" max="1442" width="7.6640625" bestFit="1" customWidth="1"/>
    <col min="1443" max="1443" width="14.109375" bestFit="1" customWidth="1"/>
    <col min="1444" max="1444" width="11.33203125" bestFit="1" customWidth="1"/>
    <col min="1445" max="1445" width="7.6640625" bestFit="1" customWidth="1"/>
    <col min="1446" max="1446" width="14.109375" bestFit="1" customWidth="1"/>
    <col min="1447" max="1447" width="11.33203125" bestFit="1" customWidth="1"/>
    <col min="1448" max="1448" width="14.109375" bestFit="1" customWidth="1"/>
    <col min="1449" max="1449" width="11.33203125" bestFit="1" customWidth="1"/>
    <col min="1450" max="1450" width="14.109375" bestFit="1" customWidth="1"/>
    <col min="1451" max="1451" width="11.33203125" bestFit="1" customWidth="1"/>
    <col min="1452" max="1452" width="14.109375" bestFit="1" customWidth="1"/>
    <col min="1453" max="1453" width="11.33203125" bestFit="1" customWidth="1"/>
    <col min="1454" max="1454" width="14.109375" bestFit="1" customWidth="1"/>
    <col min="1455" max="1455" width="11.33203125" bestFit="1" customWidth="1"/>
    <col min="1456" max="1456" width="14.109375" bestFit="1" customWidth="1"/>
    <col min="1457" max="1457" width="11.33203125" bestFit="1" customWidth="1"/>
    <col min="1458" max="1458" width="14.109375" bestFit="1" customWidth="1"/>
    <col min="1459" max="1459" width="11.33203125" bestFit="1" customWidth="1"/>
    <col min="1460" max="1460" width="14.109375" bestFit="1" customWidth="1"/>
    <col min="1461" max="1461" width="11.33203125" bestFit="1" customWidth="1"/>
    <col min="1462" max="1462" width="14.109375" bestFit="1" customWidth="1"/>
    <col min="1463" max="1463" width="11.33203125" bestFit="1" customWidth="1"/>
    <col min="1464" max="1464" width="7.44140625" bestFit="1" customWidth="1"/>
    <col min="1465" max="1465" width="14.109375" bestFit="1" customWidth="1"/>
    <col min="1466" max="1466" width="11.33203125" bestFit="1" customWidth="1"/>
    <col min="1467" max="1468" width="7.6640625" bestFit="1" customWidth="1"/>
    <col min="1469" max="1469" width="8.6640625" bestFit="1" customWidth="1"/>
    <col min="1470" max="1470" width="14.109375" bestFit="1" customWidth="1"/>
    <col min="1471" max="1471" width="11.33203125" bestFit="1" customWidth="1"/>
    <col min="1472" max="1472" width="14.109375" bestFit="1" customWidth="1"/>
    <col min="1473" max="1473" width="12.109375" bestFit="1" customWidth="1"/>
    <col min="1474" max="1474" width="7.6640625" bestFit="1" customWidth="1"/>
    <col min="1475" max="1475" width="14.88671875" bestFit="1" customWidth="1"/>
    <col min="1476" max="1476" width="12.109375" bestFit="1" customWidth="1"/>
    <col min="1477" max="1477" width="14.88671875" bestFit="1" customWidth="1"/>
    <col min="1478" max="1478" width="12.109375" bestFit="1" customWidth="1"/>
    <col min="1479" max="1479" width="14.88671875" bestFit="1" customWidth="1"/>
    <col min="1480" max="1480" width="12.109375" bestFit="1" customWidth="1"/>
    <col min="1481" max="1481" width="14.88671875" bestFit="1" customWidth="1"/>
    <col min="1482" max="1482" width="12.109375" bestFit="1" customWidth="1"/>
    <col min="1483" max="1483" width="14.88671875" bestFit="1" customWidth="1"/>
    <col min="1484" max="1484" width="12.109375" bestFit="1" customWidth="1"/>
    <col min="1485" max="1485" width="14.88671875" bestFit="1" customWidth="1"/>
    <col min="1486" max="1486" width="12.109375" bestFit="1" customWidth="1"/>
    <col min="1487" max="1487" width="14.88671875" bestFit="1" customWidth="1"/>
    <col min="1488" max="1488" width="12.109375" bestFit="1" customWidth="1"/>
    <col min="1489" max="1489" width="7.6640625" bestFit="1" customWidth="1"/>
    <col min="1490" max="1490" width="7.88671875" bestFit="1" customWidth="1"/>
    <col min="1491" max="1491" width="14.88671875" bestFit="1" customWidth="1"/>
    <col min="1492" max="1492" width="12.109375" bestFit="1" customWidth="1"/>
    <col min="1493" max="1493" width="14.88671875" bestFit="1" customWidth="1"/>
    <col min="1494" max="1494" width="12.109375" bestFit="1" customWidth="1"/>
    <col min="1495" max="1495" width="14.88671875" bestFit="1" customWidth="1"/>
    <col min="1496" max="1496" width="12.109375" bestFit="1" customWidth="1"/>
    <col min="1497" max="1497" width="14.88671875" bestFit="1" customWidth="1"/>
    <col min="1498" max="1498" width="12.109375" bestFit="1" customWidth="1"/>
    <col min="1499" max="1499" width="14.88671875" bestFit="1" customWidth="1"/>
    <col min="1500" max="1500" width="12.109375" bestFit="1" customWidth="1"/>
    <col min="1501" max="1501" width="14.88671875" bestFit="1" customWidth="1"/>
    <col min="1502" max="1502" width="12.109375" bestFit="1" customWidth="1"/>
    <col min="1503" max="1503" width="14.88671875" bestFit="1" customWidth="1"/>
    <col min="1504" max="1504" width="12.109375" bestFit="1" customWidth="1"/>
    <col min="1505" max="1505" width="14.88671875" bestFit="1" customWidth="1"/>
    <col min="1506" max="1506" width="12.109375" bestFit="1" customWidth="1"/>
    <col min="1507" max="1507" width="14.88671875" bestFit="1" customWidth="1"/>
    <col min="1508" max="1508" width="12.109375" bestFit="1" customWidth="1"/>
    <col min="1509" max="1509" width="14.88671875" bestFit="1" customWidth="1"/>
    <col min="1510" max="1510" width="12.109375" bestFit="1" customWidth="1"/>
    <col min="1511" max="1511" width="14.88671875" bestFit="1" customWidth="1"/>
    <col min="1512" max="1512" width="11.21875" bestFit="1" customWidth="1"/>
    <col min="1513" max="1513" width="14" bestFit="1" customWidth="1"/>
    <col min="1514" max="1514" width="11.21875" bestFit="1" customWidth="1"/>
    <col min="1515" max="1515" width="14" bestFit="1" customWidth="1"/>
    <col min="1516" max="1516" width="11.21875" bestFit="1" customWidth="1"/>
    <col min="1517" max="1517" width="14" bestFit="1" customWidth="1"/>
    <col min="1518" max="1518" width="11.21875" bestFit="1" customWidth="1"/>
    <col min="1519" max="1519" width="14" bestFit="1" customWidth="1"/>
    <col min="1520" max="1520" width="11.21875" bestFit="1" customWidth="1"/>
    <col min="1521" max="1521" width="7.6640625" bestFit="1" customWidth="1"/>
    <col min="1522" max="1522" width="7.88671875" bestFit="1" customWidth="1"/>
    <col min="1523" max="1523" width="14" bestFit="1" customWidth="1"/>
    <col min="1524" max="1524" width="11.21875" bestFit="1" customWidth="1"/>
    <col min="1525" max="1525" width="8.6640625" bestFit="1" customWidth="1"/>
    <col min="1526" max="1526" width="14" bestFit="1" customWidth="1"/>
    <col min="1527" max="1527" width="11.21875" bestFit="1" customWidth="1"/>
    <col min="1528" max="1528" width="7.6640625" bestFit="1" customWidth="1"/>
    <col min="1529" max="1529" width="7.88671875" bestFit="1" customWidth="1"/>
    <col min="1530" max="1530" width="14" bestFit="1" customWidth="1"/>
    <col min="1531" max="1531" width="11.21875" bestFit="1" customWidth="1"/>
    <col min="1532" max="1532" width="14" bestFit="1" customWidth="1"/>
    <col min="1533" max="1533" width="11.21875" bestFit="1" customWidth="1"/>
    <col min="1534" max="1534" width="14" bestFit="1" customWidth="1"/>
    <col min="1535" max="1535" width="11.21875" bestFit="1" customWidth="1"/>
    <col min="1536" max="1536" width="7.88671875" bestFit="1" customWidth="1"/>
    <col min="1537" max="1537" width="14" bestFit="1" customWidth="1"/>
    <col min="1538" max="1538" width="11.21875" bestFit="1" customWidth="1"/>
    <col min="1539" max="1539" width="14" bestFit="1" customWidth="1"/>
    <col min="1540" max="1540" width="11.21875" bestFit="1" customWidth="1"/>
    <col min="1541" max="1541" width="14" bestFit="1" customWidth="1"/>
    <col min="1542" max="1542" width="11.21875" bestFit="1" customWidth="1"/>
    <col min="1543" max="1543" width="7.6640625" bestFit="1" customWidth="1"/>
    <col min="1544" max="1544" width="14" bestFit="1" customWidth="1"/>
    <col min="1545" max="1545" width="11.21875" bestFit="1" customWidth="1"/>
    <col min="1546" max="1546" width="14" bestFit="1" customWidth="1"/>
    <col min="1547" max="1547" width="11.21875" bestFit="1" customWidth="1"/>
    <col min="1548" max="1548" width="14" bestFit="1" customWidth="1"/>
    <col min="1549" max="1549" width="11.21875" bestFit="1" customWidth="1"/>
    <col min="1550" max="1550" width="14" bestFit="1" customWidth="1"/>
    <col min="1551" max="1551" width="10.5546875" bestFit="1" customWidth="1"/>
    <col min="1552" max="1552" width="13.33203125" bestFit="1" customWidth="1"/>
    <col min="1553" max="1553" width="10.5546875" bestFit="1" customWidth="1"/>
    <col min="1554" max="1554" width="13.33203125" bestFit="1" customWidth="1"/>
    <col min="1555" max="1555" width="10.5546875" bestFit="1" customWidth="1"/>
    <col min="1556" max="1556" width="13.33203125" bestFit="1" customWidth="1"/>
    <col min="1557" max="1557" width="10.5546875" bestFit="1" customWidth="1"/>
    <col min="1558" max="1558" width="13.33203125" bestFit="1" customWidth="1"/>
    <col min="1559" max="1559" width="10.5546875" bestFit="1" customWidth="1"/>
    <col min="1560" max="1560" width="13.33203125" bestFit="1" customWidth="1"/>
    <col min="1561" max="1561" width="10.5546875" bestFit="1" customWidth="1"/>
    <col min="1562" max="1562" width="13.33203125" bestFit="1" customWidth="1"/>
    <col min="1563" max="1563" width="10.5546875" bestFit="1" customWidth="1"/>
    <col min="1564" max="1564" width="8.6640625" bestFit="1" customWidth="1"/>
    <col min="1565" max="1565" width="13.33203125" bestFit="1" customWidth="1"/>
    <col min="1566" max="1566" width="10.5546875" bestFit="1" customWidth="1"/>
    <col min="1567" max="1567" width="7.44140625" bestFit="1" customWidth="1"/>
    <col min="1568" max="1568" width="13.33203125" bestFit="1" customWidth="1"/>
    <col min="1569" max="1569" width="10.5546875" bestFit="1" customWidth="1"/>
    <col min="1570" max="1570" width="7.88671875" bestFit="1" customWidth="1"/>
    <col min="1571" max="1571" width="13.33203125" bestFit="1" customWidth="1"/>
    <col min="1572" max="1572" width="10.5546875" bestFit="1" customWidth="1"/>
    <col min="1573" max="1573" width="13.33203125" bestFit="1" customWidth="1"/>
    <col min="1574" max="1574" width="10.5546875" bestFit="1" customWidth="1"/>
    <col min="1575" max="1575" width="13.33203125" bestFit="1" customWidth="1"/>
    <col min="1576" max="1576" width="10.5546875" bestFit="1" customWidth="1"/>
    <col min="1577" max="1577" width="13.33203125" bestFit="1" customWidth="1"/>
    <col min="1578" max="1578" width="10.5546875" bestFit="1" customWidth="1"/>
    <col min="1579" max="1579" width="13.33203125" bestFit="1" customWidth="1"/>
    <col min="1580" max="1580" width="10.5546875" bestFit="1" customWidth="1"/>
    <col min="1581" max="1581" width="13.33203125" bestFit="1" customWidth="1"/>
    <col min="1582" max="1582" width="10.5546875" bestFit="1" customWidth="1"/>
    <col min="1583" max="1583" width="13.33203125" bestFit="1" customWidth="1"/>
    <col min="1584" max="1584" width="10.5546875" bestFit="1" customWidth="1"/>
    <col min="1585" max="1585" width="13.33203125" bestFit="1" customWidth="1"/>
    <col min="1586" max="1586" width="11.6640625" bestFit="1" customWidth="1"/>
    <col min="1587" max="1587" width="14.44140625" bestFit="1" customWidth="1"/>
    <col min="1588" max="1588" width="11.6640625" bestFit="1" customWidth="1"/>
    <col min="1589" max="1589" width="7.88671875" bestFit="1" customWidth="1"/>
    <col min="1590" max="1590" width="14.44140625" bestFit="1" customWidth="1"/>
    <col min="1591" max="1591" width="11.6640625" bestFit="1" customWidth="1"/>
    <col min="1592" max="1592" width="14.44140625" bestFit="1" customWidth="1"/>
    <col min="1593" max="1593" width="11.6640625" bestFit="1" customWidth="1"/>
    <col min="1594" max="1594" width="14.44140625" bestFit="1" customWidth="1"/>
    <col min="1595" max="1595" width="11.6640625" bestFit="1" customWidth="1"/>
    <col min="1596" max="1596" width="14.44140625" bestFit="1" customWidth="1"/>
    <col min="1597" max="1597" width="11.6640625" bestFit="1" customWidth="1"/>
    <col min="1598" max="1598" width="14.44140625" bestFit="1" customWidth="1"/>
    <col min="1599" max="1599" width="11.6640625" bestFit="1" customWidth="1"/>
    <col min="1600" max="1600" width="7.6640625" bestFit="1" customWidth="1"/>
    <col min="1601" max="1601" width="14.44140625" bestFit="1" customWidth="1"/>
    <col min="1602" max="1602" width="11.21875" bestFit="1" customWidth="1"/>
  </cols>
  <sheetData>
    <row r="3" spans="1:2" x14ac:dyDescent="0.3">
      <c r="A3" s="21" t="s">
        <v>7</v>
      </c>
      <c r="B3" t="s">
        <v>6198</v>
      </c>
    </row>
    <row r="4" spans="1:2" x14ac:dyDescent="0.3">
      <c r="A4" t="s">
        <v>28</v>
      </c>
      <c r="B4" s="23">
        <v>2798.5050000000001</v>
      </c>
    </row>
    <row r="5" spans="1:2" x14ac:dyDescent="0.3">
      <c r="A5" t="s">
        <v>318</v>
      </c>
      <c r="B5" s="23">
        <v>6696.8649999999989</v>
      </c>
    </row>
    <row r="6" spans="1:2" x14ac:dyDescent="0.3">
      <c r="A6" t="s">
        <v>19</v>
      </c>
      <c r="B6" s="23">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F06D7-6630-4407-A9DA-AB2A8CB56833}">
  <dimension ref="A3:B8"/>
  <sheetViews>
    <sheetView zoomScale="90" zoomScaleNormal="90" workbookViewId="0">
      <selection activeCell="I26" sqref="I26"/>
    </sheetView>
  </sheetViews>
  <sheetFormatPr defaultRowHeight="14.4" x14ac:dyDescent="0.3"/>
  <cols>
    <col min="1" max="1" width="17.88671875" bestFit="1" customWidth="1"/>
    <col min="2" max="2" width="12.109375" bestFit="1" customWidth="1"/>
    <col min="3" max="3" width="11.88671875" bestFit="1" customWidth="1"/>
    <col min="4" max="4" width="7.109375" bestFit="1" customWidth="1"/>
    <col min="5" max="5" width="7.77734375" bestFit="1" customWidth="1"/>
    <col min="6" max="6" width="8" bestFit="1" customWidth="1"/>
    <col min="7" max="7" width="7.88671875" bestFit="1" customWidth="1"/>
    <col min="8" max="8" width="13.88671875" bestFit="1" customWidth="1"/>
    <col min="9" max="9" width="11.109375" bestFit="1" customWidth="1"/>
    <col min="10" max="10" width="7.88671875" bestFit="1" customWidth="1"/>
    <col min="11" max="11" width="13.88671875" bestFit="1" customWidth="1"/>
    <col min="12" max="12" width="11.109375" bestFit="1" customWidth="1"/>
    <col min="13" max="13" width="13.88671875" bestFit="1" customWidth="1"/>
    <col min="14" max="14" width="11.109375" bestFit="1" customWidth="1"/>
    <col min="15" max="15" width="7.88671875" bestFit="1" customWidth="1"/>
    <col min="16" max="16" width="13.88671875" bestFit="1" customWidth="1"/>
    <col min="17" max="17" width="11.109375" bestFit="1" customWidth="1"/>
    <col min="18" max="18" width="13.88671875" bestFit="1" customWidth="1"/>
    <col min="19" max="19" width="11.109375" bestFit="1" customWidth="1"/>
    <col min="20" max="20" width="7.6640625" bestFit="1" customWidth="1"/>
    <col min="21" max="21" width="13.88671875" bestFit="1" customWidth="1"/>
    <col min="22" max="22" width="11.109375" bestFit="1" customWidth="1"/>
    <col min="23" max="23" width="13.88671875" bestFit="1" customWidth="1"/>
    <col min="24" max="24" width="11.109375" bestFit="1" customWidth="1"/>
    <col min="25" max="25" width="7.6640625" bestFit="1" customWidth="1"/>
    <col min="26" max="26" width="13.88671875" bestFit="1" customWidth="1"/>
    <col min="27" max="27" width="11.109375" bestFit="1" customWidth="1"/>
    <col min="28" max="28" width="13.88671875" bestFit="1" customWidth="1"/>
    <col min="29" max="29" width="11.109375" bestFit="1" customWidth="1"/>
    <col min="30" max="30" width="13.88671875" bestFit="1" customWidth="1"/>
    <col min="31" max="31" width="11.33203125" bestFit="1" customWidth="1"/>
    <col min="32" max="32" width="14.109375" bestFit="1" customWidth="1"/>
    <col min="33" max="33" width="11.33203125" bestFit="1" customWidth="1"/>
    <col min="34" max="34" width="7.6640625" bestFit="1" customWidth="1"/>
    <col min="35" max="35" width="14.109375" bestFit="1" customWidth="1"/>
    <col min="36" max="36" width="11.33203125" bestFit="1" customWidth="1"/>
    <col min="37" max="37" width="14.109375" bestFit="1" customWidth="1"/>
    <col min="38" max="38" width="11.33203125" bestFit="1" customWidth="1"/>
    <col min="39" max="39" width="14.109375" bestFit="1" customWidth="1"/>
    <col min="40" max="40" width="11.33203125" bestFit="1" customWidth="1"/>
    <col min="41" max="41" width="14.109375" bestFit="1" customWidth="1"/>
    <col min="42" max="42" width="11.33203125" bestFit="1" customWidth="1"/>
    <col min="43" max="43" width="14.109375" bestFit="1" customWidth="1"/>
    <col min="44" max="44" width="11.33203125" bestFit="1" customWidth="1"/>
    <col min="45" max="45" width="14.109375" bestFit="1" customWidth="1"/>
    <col min="46" max="46" width="11.33203125" bestFit="1" customWidth="1"/>
    <col min="47" max="47" width="14.109375" bestFit="1" customWidth="1"/>
    <col min="48" max="48" width="11.33203125" bestFit="1" customWidth="1"/>
    <col min="49" max="49" width="14.109375" bestFit="1" customWidth="1"/>
    <col min="50" max="50" width="11.33203125" bestFit="1" customWidth="1"/>
    <col min="51" max="51" width="14.109375" bestFit="1" customWidth="1"/>
    <col min="52" max="52" width="11.33203125" bestFit="1" customWidth="1"/>
    <col min="53" max="53" width="14.109375" bestFit="1" customWidth="1"/>
    <col min="54" max="54" width="11.33203125" bestFit="1" customWidth="1"/>
    <col min="55" max="55" width="14.109375" bestFit="1" customWidth="1"/>
    <col min="56" max="56" width="11.33203125" bestFit="1" customWidth="1"/>
    <col min="57" max="57" width="7.88671875" bestFit="1" customWidth="1"/>
    <col min="58" max="58" width="14.109375" bestFit="1" customWidth="1"/>
    <col min="59" max="59" width="11.33203125" bestFit="1" customWidth="1"/>
    <col min="60" max="60" width="14.109375" bestFit="1" customWidth="1"/>
    <col min="61" max="61" width="11.33203125" bestFit="1" customWidth="1"/>
    <col min="62" max="62" width="14.109375" bestFit="1" customWidth="1"/>
    <col min="63" max="63" width="11.33203125" bestFit="1" customWidth="1"/>
    <col min="64" max="64" width="7.6640625" bestFit="1" customWidth="1"/>
    <col min="65" max="65" width="7.88671875" bestFit="1" customWidth="1"/>
    <col min="66" max="66" width="14.109375" bestFit="1" customWidth="1"/>
    <col min="67" max="67" width="11.33203125" bestFit="1" customWidth="1"/>
    <col min="68" max="68" width="14.109375" bestFit="1" customWidth="1"/>
    <col min="69" max="69" width="11.77734375" bestFit="1" customWidth="1"/>
    <col min="70" max="70" width="7.6640625" bestFit="1" customWidth="1"/>
    <col min="71" max="71" width="14.5546875" bestFit="1" customWidth="1"/>
    <col min="72" max="72" width="11.77734375" bestFit="1" customWidth="1"/>
    <col min="73" max="73" width="14.5546875" bestFit="1" customWidth="1"/>
    <col min="74" max="74" width="11.77734375" bestFit="1" customWidth="1"/>
    <col min="75" max="75" width="14.5546875" bestFit="1" customWidth="1"/>
    <col min="76" max="76" width="11.77734375" bestFit="1" customWidth="1"/>
    <col min="77" max="77" width="14.5546875" bestFit="1" customWidth="1"/>
    <col min="78" max="78" width="11.77734375" bestFit="1" customWidth="1"/>
    <col min="79" max="79" width="14.5546875" bestFit="1" customWidth="1"/>
    <col min="80" max="80" width="11.77734375" bestFit="1" customWidth="1"/>
    <col min="81" max="81" width="14.5546875" bestFit="1" customWidth="1"/>
    <col min="82" max="82" width="11.77734375" bestFit="1" customWidth="1"/>
    <col min="83" max="83" width="14.5546875" bestFit="1" customWidth="1"/>
    <col min="84" max="84" width="11.77734375" bestFit="1" customWidth="1"/>
    <col min="85" max="85" width="7.88671875" bestFit="1" customWidth="1"/>
    <col min="86" max="86" width="14.5546875" bestFit="1" customWidth="1"/>
    <col min="87" max="87" width="11.77734375" bestFit="1" customWidth="1"/>
    <col min="88" max="88" width="7.88671875" bestFit="1" customWidth="1"/>
    <col min="89" max="89" width="14.5546875" bestFit="1" customWidth="1"/>
    <col min="90" max="90" width="11.77734375" bestFit="1" customWidth="1"/>
    <col min="91" max="91" width="7.88671875" bestFit="1" customWidth="1"/>
    <col min="92" max="92" width="14.5546875" bestFit="1" customWidth="1"/>
    <col min="93" max="93" width="11.77734375" bestFit="1" customWidth="1"/>
    <col min="94" max="94" width="14.5546875" bestFit="1" customWidth="1"/>
    <col min="95" max="95" width="11.77734375" bestFit="1" customWidth="1"/>
    <col min="96" max="96" width="7.6640625" bestFit="1" customWidth="1"/>
    <col min="97" max="97" width="7.88671875" bestFit="1" customWidth="1"/>
    <col min="98" max="98" width="14.5546875" bestFit="1" customWidth="1"/>
    <col min="99" max="99" width="11.77734375" bestFit="1" customWidth="1"/>
    <col min="100" max="100" width="14.5546875" bestFit="1" customWidth="1"/>
    <col min="101" max="101" width="11.77734375" bestFit="1" customWidth="1"/>
    <col min="102" max="102" width="14.5546875" bestFit="1" customWidth="1"/>
    <col min="103" max="103" width="11.77734375" bestFit="1" customWidth="1"/>
    <col min="104" max="104" width="14.5546875" bestFit="1" customWidth="1"/>
    <col min="105" max="105" width="11.33203125" bestFit="1" customWidth="1"/>
    <col min="106" max="106" width="7.88671875" bestFit="1" customWidth="1"/>
    <col min="107" max="107" width="14.109375" bestFit="1" customWidth="1"/>
    <col min="108" max="108" width="11.33203125" bestFit="1" customWidth="1"/>
    <col min="109" max="109" width="14.109375" bestFit="1" customWidth="1"/>
    <col min="110" max="110" width="11.33203125" bestFit="1" customWidth="1"/>
    <col min="111" max="111" width="7.6640625" bestFit="1" customWidth="1"/>
    <col min="112" max="112" width="14.109375" bestFit="1" customWidth="1"/>
    <col min="113" max="113" width="11.33203125" bestFit="1" customWidth="1"/>
    <col min="114" max="114" width="7.88671875" bestFit="1" customWidth="1"/>
    <col min="115" max="115" width="14.109375" bestFit="1" customWidth="1"/>
    <col min="116" max="116" width="11.33203125" bestFit="1" customWidth="1"/>
    <col min="117" max="117" width="14.109375" bestFit="1" customWidth="1"/>
    <col min="118" max="118" width="11.33203125" bestFit="1" customWidth="1"/>
    <col min="119" max="119" width="14.109375" bestFit="1" customWidth="1"/>
    <col min="120" max="120" width="11.33203125" bestFit="1" customWidth="1"/>
    <col min="121" max="121" width="14.109375" bestFit="1" customWidth="1"/>
    <col min="122" max="122" width="11.33203125" bestFit="1" customWidth="1"/>
    <col min="123" max="123" width="14.109375" bestFit="1" customWidth="1"/>
    <col min="124" max="124" width="11.33203125" bestFit="1" customWidth="1"/>
    <col min="125" max="125" width="14.109375" bestFit="1" customWidth="1"/>
    <col min="126" max="126" width="11.33203125" bestFit="1" customWidth="1"/>
    <col min="127" max="127" width="14.109375" bestFit="1" customWidth="1"/>
    <col min="128" max="128" width="11.33203125" bestFit="1" customWidth="1"/>
    <col min="129" max="129" width="14.109375" bestFit="1" customWidth="1"/>
    <col min="130" max="130" width="11.33203125" bestFit="1" customWidth="1"/>
    <col min="131" max="131" width="7.88671875" bestFit="1" customWidth="1"/>
    <col min="132" max="132" width="14.109375" bestFit="1" customWidth="1"/>
    <col min="133" max="133" width="11.33203125" bestFit="1" customWidth="1"/>
    <col min="134" max="134" width="14.109375" bestFit="1" customWidth="1"/>
    <col min="135" max="135" width="11.33203125" bestFit="1" customWidth="1"/>
    <col min="136" max="136" width="8.6640625" bestFit="1" customWidth="1"/>
    <col min="137" max="137" width="7.6640625" bestFit="1" customWidth="1"/>
    <col min="138" max="138" width="7.88671875" bestFit="1" customWidth="1"/>
    <col min="139" max="139" width="14.109375" bestFit="1" customWidth="1"/>
    <col min="140" max="140" width="11.33203125" bestFit="1" customWidth="1"/>
    <col min="141" max="141" width="14.109375" bestFit="1" customWidth="1"/>
    <col min="142" max="142" width="11.33203125" bestFit="1" customWidth="1"/>
    <col min="143" max="143" width="14.109375" bestFit="1" customWidth="1"/>
    <col min="144" max="144" width="12.109375" bestFit="1" customWidth="1"/>
    <col min="145" max="145" width="14.88671875" bestFit="1" customWidth="1"/>
    <col min="146" max="146" width="12.109375" bestFit="1" customWidth="1"/>
    <col min="147" max="147" width="14.88671875" bestFit="1" customWidth="1"/>
    <col min="148" max="148" width="12.109375" bestFit="1" customWidth="1"/>
    <col min="149" max="149" width="14.88671875" bestFit="1" customWidth="1"/>
    <col min="150" max="150" width="12.109375" bestFit="1" customWidth="1"/>
    <col min="151" max="151" width="14.88671875" bestFit="1" customWidth="1"/>
    <col min="152" max="152" width="12.109375" bestFit="1" customWidth="1"/>
    <col min="153" max="153" width="14.88671875" bestFit="1" customWidth="1"/>
    <col min="154" max="154" width="12.109375" bestFit="1" customWidth="1"/>
    <col min="155" max="155" width="14.88671875" bestFit="1" customWidth="1"/>
    <col min="156" max="156" width="12.109375" bestFit="1" customWidth="1"/>
    <col min="157" max="157" width="14.88671875" bestFit="1" customWidth="1"/>
    <col min="158" max="158" width="12.109375" bestFit="1" customWidth="1"/>
    <col min="159" max="159" width="14.88671875" bestFit="1" customWidth="1"/>
    <col min="160" max="160" width="12.109375" bestFit="1" customWidth="1"/>
    <col min="161" max="161" width="14.88671875" bestFit="1" customWidth="1"/>
    <col min="162" max="162" width="12.109375" bestFit="1" customWidth="1"/>
    <col min="163" max="163" width="14.88671875" bestFit="1" customWidth="1"/>
    <col min="164" max="164" width="12.109375" bestFit="1" customWidth="1"/>
    <col min="165" max="165" width="14.88671875" bestFit="1" customWidth="1"/>
    <col min="166" max="166" width="12.109375" bestFit="1" customWidth="1"/>
    <col min="167" max="167" width="14.88671875" bestFit="1" customWidth="1"/>
    <col min="168" max="168" width="12.109375" bestFit="1" customWidth="1"/>
    <col min="169" max="169" width="14.88671875" bestFit="1" customWidth="1"/>
    <col min="170" max="170" width="11.21875" bestFit="1" customWidth="1"/>
    <col min="171" max="171" width="14" bestFit="1" customWidth="1"/>
    <col min="172" max="172" width="11.21875" bestFit="1" customWidth="1"/>
    <col min="173" max="173" width="14" bestFit="1" customWidth="1"/>
    <col min="174" max="174" width="11.21875" bestFit="1" customWidth="1"/>
    <col min="175" max="175" width="7.88671875" bestFit="1" customWidth="1"/>
    <col min="176" max="176" width="14" bestFit="1" customWidth="1"/>
    <col min="177" max="177" width="11.21875" bestFit="1" customWidth="1"/>
    <col min="178" max="178" width="14" bestFit="1" customWidth="1"/>
    <col min="179" max="179" width="11.21875" bestFit="1" customWidth="1"/>
    <col min="180" max="180" width="14" bestFit="1" customWidth="1"/>
    <col min="181" max="181" width="11.21875" bestFit="1" customWidth="1"/>
    <col min="182" max="182" width="14" bestFit="1" customWidth="1"/>
    <col min="183" max="183" width="11.21875" bestFit="1" customWidth="1"/>
    <col min="184" max="184" width="14" bestFit="1" customWidth="1"/>
    <col min="185" max="185" width="11.21875" bestFit="1" customWidth="1"/>
    <col min="186" max="186" width="14" bestFit="1" customWidth="1"/>
    <col min="187" max="187" width="11.21875" bestFit="1" customWidth="1"/>
    <col min="188" max="188" width="14" bestFit="1" customWidth="1"/>
    <col min="189" max="189" width="11.21875" bestFit="1" customWidth="1"/>
    <col min="190" max="190" width="14" bestFit="1" customWidth="1"/>
    <col min="191" max="191" width="11.21875" bestFit="1" customWidth="1"/>
    <col min="192" max="192" width="14" bestFit="1" customWidth="1"/>
    <col min="193" max="193" width="11.21875" bestFit="1" customWidth="1"/>
    <col min="194" max="194" width="14" bestFit="1" customWidth="1"/>
    <col min="195" max="195" width="11.21875" bestFit="1" customWidth="1"/>
    <col min="196" max="196" width="8.6640625" bestFit="1" customWidth="1"/>
    <col min="197" max="197" width="14" bestFit="1" customWidth="1"/>
    <col min="198" max="198" width="11.21875" bestFit="1" customWidth="1"/>
    <col min="199" max="199" width="14" bestFit="1" customWidth="1"/>
    <col min="200" max="200" width="11.21875" bestFit="1" customWidth="1"/>
    <col min="201" max="201" width="14" bestFit="1" customWidth="1"/>
    <col min="202" max="202" width="11.21875" bestFit="1" customWidth="1"/>
    <col min="203" max="203" width="14" bestFit="1" customWidth="1"/>
    <col min="204" max="204" width="11.21875" bestFit="1" customWidth="1"/>
    <col min="205" max="205" width="14" bestFit="1" customWidth="1"/>
    <col min="206" max="206" width="11.21875" bestFit="1" customWidth="1"/>
    <col min="207" max="207" width="14" bestFit="1" customWidth="1"/>
    <col min="208" max="208" width="10.5546875" bestFit="1" customWidth="1"/>
    <col min="209" max="209" width="13.33203125" bestFit="1" customWidth="1"/>
    <col min="210" max="210" width="10.5546875" bestFit="1" customWidth="1"/>
    <col min="211" max="211" width="13.33203125" bestFit="1" customWidth="1"/>
    <col min="212" max="212" width="10.5546875" bestFit="1" customWidth="1"/>
    <col min="213" max="213" width="7.6640625" bestFit="1" customWidth="1"/>
    <col min="214" max="214" width="13.33203125" bestFit="1" customWidth="1"/>
    <col min="215" max="215" width="10.5546875" bestFit="1" customWidth="1"/>
    <col min="216" max="216" width="13.33203125" bestFit="1" customWidth="1"/>
    <col min="217" max="217" width="10.5546875" bestFit="1" customWidth="1"/>
    <col min="218" max="218" width="13.33203125" bestFit="1" customWidth="1"/>
    <col min="219" max="219" width="10.5546875" bestFit="1" customWidth="1"/>
    <col min="220" max="220" width="13.33203125" bestFit="1" customWidth="1"/>
    <col min="221" max="221" width="10.5546875" bestFit="1" customWidth="1"/>
    <col min="222" max="222" width="13.33203125" bestFit="1" customWidth="1"/>
    <col min="223" max="223" width="10.5546875" bestFit="1" customWidth="1"/>
    <col min="224" max="224" width="13.33203125" bestFit="1" customWidth="1"/>
    <col min="225" max="225" width="10.5546875" bestFit="1" customWidth="1"/>
    <col min="226" max="226" width="8.6640625" bestFit="1" customWidth="1"/>
    <col min="227" max="227" width="13.33203125" bestFit="1" customWidth="1"/>
    <col min="228" max="228" width="10.5546875" bestFit="1" customWidth="1"/>
    <col min="229" max="229" width="13.33203125" bestFit="1" customWidth="1"/>
    <col min="230" max="230" width="10.5546875" bestFit="1" customWidth="1"/>
    <col min="231" max="231" width="7.88671875" bestFit="1" customWidth="1"/>
    <col min="232" max="232" width="13.33203125" bestFit="1" customWidth="1"/>
    <col min="233" max="233" width="10.5546875" bestFit="1" customWidth="1"/>
    <col min="234" max="234" width="13.33203125" bestFit="1" customWidth="1"/>
    <col min="235" max="235" width="10.5546875" bestFit="1" customWidth="1"/>
    <col min="236" max="236" width="7.6640625" bestFit="1" customWidth="1"/>
    <col min="237" max="237" width="13.33203125" bestFit="1" customWidth="1"/>
    <col min="238" max="238" width="10.5546875" bestFit="1" customWidth="1"/>
    <col min="239" max="239" width="13.33203125" bestFit="1" customWidth="1"/>
    <col min="240" max="240" width="10.5546875" bestFit="1" customWidth="1"/>
    <col min="241" max="241" width="7" bestFit="1" customWidth="1"/>
    <col min="242" max="242" width="13.33203125" bestFit="1" customWidth="1"/>
    <col min="243" max="243" width="10.5546875" bestFit="1" customWidth="1"/>
    <col min="244" max="244" width="13.33203125" bestFit="1" customWidth="1"/>
    <col min="245" max="245" width="11.6640625" bestFit="1" customWidth="1"/>
    <col min="246" max="246" width="14.44140625" bestFit="1" customWidth="1"/>
    <col min="247" max="247" width="11.6640625" bestFit="1" customWidth="1"/>
    <col min="248" max="248" width="7.88671875" bestFit="1" customWidth="1"/>
    <col min="249" max="249" width="14.44140625" bestFit="1" customWidth="1"/>
    <col min="250" max="250" width="11.6640625" bestFit="1" customWidth="1"/>
    <col min="251" max="251" width="7.88671875" bestFit="1" customWidth="1"/>
    <col min="252" max="252" width="14.44140625" bestFit="1" customWidth="1"/>
    <col min="253" max="253" width="11.6640625" bestFit="1" customWidth="1"/>
    <col min="254" max="254" width="14.44140625" bestFit="1" customWidth="1"/>
    <col min="255" max="255" width="11.6640625" bestFit="1" customWidth="1"/>
    <col min="256" max="256" width="14.44140625" bestFit="1" customWidth="1"/>
    <col min="257" max="257" width="11.6640625" bestFit="1" customWidth="1"/>
    <col min="258" max="258" width="14.44140625" bestFit="1" customWidth="1"/>
    <col min="259" max="259" width="11.6640625" bestFit="1" customWidth="1"/>
    <col min="260" max="260" width="14.44140625" bestFit="1" customWidth="1"/>
    <col min="261" max="261" width="11.6640625" bestFit="1" customWidth="1"/>
    <col min="262" max="262" width="7.6640625" bestFit="1" customWidth="1"/>
    <col min="263" max="263" width="14.44140625" bestFit="1" customWidth="1"/>
    <col min="264" max="264" width="11.6640625" bestFit="1" customWidth="1"/>
    <col min="265" max="265" width="14.44140625" bestFit="1" customWidth="1"/>
    <col min="266" max="266" width="11.6640625" bestFit="1" customWidth="1"/>
    <col min="267" max="267" width="14.44140625" bestFit="1" customWidth="1"/>
    <col min="268" max="268" width="11.6640625" bestFit="1" customWidth="1"/>
    <col min="269" max="269" width="14.44140625" bestFit="1" customWidth="1"/>
    <col min="270" max="270" width="11.6640625" bestFit="1" customWidth="1"/>
    <col min="271" max="271" width="14.44140625" bestFit="1" customWidth="1"/>
    <col min="272" max="272" width="11.6640625" bestFit="1" customWidth="1"/>
    <col min="273" max="273" width="14.44140625" bestFit="1" customWidth="1"/>
    <col min="274" max="274" width="11.44140625" bestFit="1" customWidth="1"/>
    <col min="275" max="275" width="14.21875" bestFit="1" customWidth="1"/>
    <col min="276" max="276" width="11.44140625" bestFit="1" customWidth="1"/>
    <col min="277" max="277" width="14.21875" bestFit="1" customWidth="1"/>
    <col min="278" max="278" width="11.44140625" bestFit="1" customWidth="1"/>
    <col min="279" max="279" width="7.88671875" bestFit="1" customWidth="1"/>
    <col min="280" max="280" width="14.21875" bestFit="1" customWidth="1"/>
    <col min="281" max="281" width="11.44140625" bestFit="1" customWidth="1"/>
    <col min="282" max="282" width="8.6640625" bestFit="1" customWidth="1"/>
    <col min="283" max="283" width="14.21875" bestFit="1" customWidth="1"/>
    <col min="284" max="284" width="11.44140625" bestFit="1" customWidth="1"/>
    <col min="285" max="285" width="14.21875" bestFit="1" customWidth="1"/>
    <col min="286" max="286" width="11.44140625" bestFit="1" customWidth="1"/>
    <col min="287" max="287" width="14.21875" bestFit="1" customWidth="1"/>
    <col min="288" max="288" width="11.44140625" bestFit="1" customWidth="1"/>
    <col min="289" max="289" width="7.88671875" bestFit="1" customWidth="1"/>
    <col min="290" max="290" width="14.21875" bestFit="1" customWidth="1"/>
    <col min="291" max="291" width="11.44140625" bestFit="1" customWidth="1"/>
    <col min="292" max="292" width="14.21875" bestFit="1" customWidth="1"/>
    <col min="293" max="293" width="11.44140625" bestFit="1" customWidth="1"/>
    <col min="294" max="294" width="14.21875" bestFit="1" customWidth="1"/>
    <col min="295" max="295" width="11.44140625" bestFit="1" customWidth="1"/>
    <col min="296" max="296" width="14.21875" bestFit="1" customWidth="1"/>
    <col min="297" max="297" width="11.44140625" bestFit="1" customWidth="1"/>
    <col min="298" max="298" width="14.21875" bestFit="1" customWidth="1"/>
    <col min="299" max="299" width="11.44140625" bestFit="1" customWidth="1"/>
    <col min="300" max="300" width="14.21875" bestFit="1" customWidth="1"/>
    <col min="301" max="301" width="11.44140625" bestFit="1" customWidth="1"/>
    <col min="302" max="302" width="14.21875" bestFit="1" customWidth="1"/>
    <col min="303" max="303" width="11.44140625" bestFit="1" customWidth="1"/>
    <col min="304" max="304" width="14.21875" bestFit="1" customWidth="1"/>
    <col min="305" max="305" width="11.44140625" bestFit="1" customWidth="1"/>
    <col min="306" max="306" width="14.21875" bestFit="1" customWidth="1"/>
    <col min="307" max="307" width="11.44140625" bestFit="1" customWidth="1"/>
    <col min="308" max="308" width="14.21875" bestFit="1" customWidth="1"/>
    <col min="309" max="309" width="11.44140625" bestFit="1" customWidth="1"/>
    <col min="310" max="310" width="14.21875" bestFit="1" customWidth="1"/>
    <col min="311" max="311" width="11.21875" bestFit="1" customWidth="1"/>
    <col min="312" max="312" width="14" bestFit="1" customWidth="1"/>
    <col min="313" max="313" width="11.21875" bestFit="1" customWidth="1"/>
    <col min="314" max="314" width="14" bestFit="1" customWidth="1"/>
    <col min="315" max="315" width="11.21875" bestFit="1" customWidth="1"/>
    <col min="316" max="316" width="14" bestFit="1" customWidth="1"/>
    <col min="317" max="317" width="11.21875" bestFit="1" customWidth="1"/>
    <col min="318" max="318" width="14" bestFit="1" customWidth="1"/>
    <col min="319" max="319" width="11.21875" bestFit="1" customWidth="1"/>
    <col min="320" max="320" width="7.6640625" bestFit="1" customWidth="1"/>
    <col min="321" max="321" width="14" bestFit="1" customWidth="1"/>
    <col min="322" max="322" width="11.21875" bestFit="1" customWidth="1"/>
    <col min="323" max="323" width="14" bestFit="1" customWidth="1"/>
    <col min="324" max="324" width="11.21875" bestFit="1" customWidth="1"/>
    <col min="325" max="325" width="14" bestFit="1" customWidth="1"/>
    <col min="326" max="326" width="11.21875" bestFit="1" customWidth="1"/>
    <col min="327" max="327" width="14" bestFit="1" customWidth="1"/>
    <col min="328" max="328" width="11.21875" bestFit="1" customWidth="1"/>
    <col min="329" max="329" width="7.6640625" bestFit="1" customWidth="1"/>
    <col min="330" max="330" width="14" bestFit="1" customWidth="1"/>
    <col min="331" max="331" width="11.21875" bestFit="1" customWidth="1"/>
    <col min="332" max="332" width="14" bestFit="1" customWidth="1"/>
    <col min="333" max="333" width="11.21875" bestFit="1" customWidth="1"/>
    <col min="334" max="334" width="14" bestFit="1" customWidth="1"/>
    <col min="335" max="335" width="11.21875" bestFit="1" customWidth="1"/>
    <col min="336" max="336" width="14" bestFit="1" customWidth="1"/>
    <col min="337" max="337" width="11.21875" bestFit="1" customWidth="1"/>
    <col min="338" max="338" width="14" bestFit="1" customWidth="1"/>
    <col min="339" max="339" width="11.21875" bestFit="1" customWidth="1"/>
    <col min="340" max="340" width="14" bestFit="1" customWidth="1"/>
    <col min="341" max="341" width="11.21875" bestFit="1" customWidth="1"/>
    <col min="342" max="342" width="7.88671875" bestFit="1" customWidth="1"/>
    <col min="343" max="343" width="14" bestFit="1" customWidth="1"/>
    <col min="344" max="344" width="11.21875" bestFit="1" customWidth="1"/>
    <col min="345" max="345" width="14" bestFit="1" customWidth="1"/>
    <col min="346" max="346" width="11.21875" bestFit="1" customWidth="1"/>
    <col min="347" max="347" width="14" bestFit="1" customWidth="1"/>
    <col min="348" max="348" width="11.21875" bestFit="1" customWidth="1"/>
    <col min="349" max="349" width="7.6640625" bestFit="1" customWidth="1"/>
    <col min="350" max="350" width="14" bestFit="1" customWidth="1"/>
    <col min="351" max="351" width="11.21875" bestFit="1" customWidth="1"/>
    <col min="352" max="352" width="14" bestFit="1" customWidth="1"/>
    <col min="353" max="353" width="11.77734375" bestFit="1" customWidth="1"/>
    <col min="354" max="354" width="14.5546875" bestFit="1" customWidth="1"/>
    <col min="355" max="355" width="11.77734375" bestFit="1" customWidth="1"/>
    <col min="356" max="356" width="14.5546875" bestFit="1" customWidth="1"/>
    <col min="357" max="357" width="11.77734375" bestFit="1" customWidth="1"/>
    <col min="358" max="358" width="14.5546875" bestFit="1" customWidth="1"/>
    <col min="359" max="359" width="11.77734375" bestFit="1" customWidth="1"/>
    <col min="360" max="360" width="14.5546875" bestFit="1" customWidth="1"/>
    <col min="361" max="361" width="11.77734375" bestFit="1" customWidth="1"/>
    <col min="362" max="362" width="14.5546875" bestFit="1" customWidth="1"/>
    <col min="363" max="363" width="11.77734375" bestFit="1" customWidth="1"/>
    <col min="364" max="364" width="14.5546875" bestFit="1" customWidth="1"/>
    <col min="365" max="365" width="11.77734375" bestFit="1" customWidth="1"/>
    <col min="366" max="366" width="14.5546875" bestFit="1" customWidth="1"/>
    <col min="367" max="367" width="11.77734375" bestFit="1" customWidth="1"/>
    <col min="368" max="368" width="14.5546875" bestFit="1" customWidth="1"/>
    <col min="369" max="369" width="11.77734375" bestFit="1" customWidth="1"/>
    <col min="370" max="370" width="14.5546875" bestFit="1" customWidth="1"/>
    <col min="371" max="371" width="11.77734375" bestFit="1" customWidth="1"/>
    <col min="372" max="372" width="7.6640625" bestFit="1" customWidth="1"/>
    <col min="373" max="373" width="7.88671875" bestFit="1" customWidth="1"/>
    <col min="374" max="374" width="14.5546875" bestFit="1" customWidth="1"/>
    <col min="375" max="375" width="11.77734375" bestFit="1" customWidth="1"/>
    <col min="376" max="376" width="14.5546875" bestFit="1" customWidth="1"/>
    <col min="377" max="377" width="11.77734375" bestFit="1" customWidth="1"/>
    <col min="378" max="378" width="14.5546875" bestFit="1" customWidth="1"/>
    <col min="379" max="379" width="11.77734375" bestFit="1" customWidth="1"/>
    <col min="380" max="380" width="14.5546875" bestFit="1" customWidth="1"/>
    <col min="381" max="381" width="11.77734375" bestFit="1" customWidth="1"/>
    <col min="382" max="382" width="14.5546875" bestFit="1" customWidth="1"/>
    <col min="383" max="383" width="11.44140625" bestFit="1" customWidth="1"/>
    <col min="384" max="384" width="7.88671875" bestFit="1" customWidth="1"/>
    <col min="385" max="385" width="14.21875" bestFit="1" customWidth="1"/>
    <col min="386" max="386" width="11.44140625" bestFit="1" customWidth="1"/>
    <col min="387" max="387" width="7.88671875" bestFit="1" customWidth="1"/>
    <col min="388" max="388" width="14.21875" bestFit="1" customWidth="1"/>
    <col min="389" max="389" width="11.44140625" bestFit="1" customWidth="1"/>
    <col min="390" max="390" width="14.21875" bestFit="1" customWidth="1"/>
    <col min="391" max="391" width="11.44140625" bestFit="1" customWidth="1"/>
    <col min="392" max="392" width="14.21875" bestFit="1" customWidth="1"/>
    <col min="393" max="393" width="11.44140625" bestFit="1" customWidth="1"/>
    <col min="394" max="394" width="14.21875" bestFit="1" customWidth="1"/>
    <col min="395" max="395" width="11.44140625" bestFit="1" customWidth="1"/>
    <col min="396" max="396" width="14.21875" bestFit="1" customWidth="1"/>
    <col min="397" max="397" width="11.44140625" bestFit="1" customWidth="1"/>
    <col min="398" max="398" width="14.21875" bestFit="1" customWidth="1"/>
    <col min="399" max="399" width="11.44140625" bestFit="1" customWidth="1"/>
    <col min="400" max="400" width="7.6640625" bestFit="1" customWidth="1"/>
    <col min="401" max="401" width="14.21875" bestFit="1" customWidth="1"/>
    <col min="402" max="402" width="11.44140625" bestFit="1" customWidth="1"/>
    <col min="403" max="403" width="14.21875" bestFit="1" customWidth="1"/>
    <col min="404" max="404" width="11.44140625" bestFit="1" customWidth="1"/>
    <col min="405" max="405" width="14.21875" bestFit="1" customWidth="1"/>
    <col min="406" max="406" width="11.44140625" bestFit="1" customWidth="1"/>
    <col min="407" max="407" width="7.44140625" bestFit="1" customWidth="1"/>
    <col min="408" max="408" width="14.21875" bestFit="1" customWidth="1"/>
    <col min="409" max="409" width="11.44140625" bestFit="1" customWidth="1"/>
    <col min="410" max="410" width="14.21875" bestFit="1" customWidth="1"/>
    <col min="411" max="411" width="11.44140625" bestFit="1" customWidth="1"/>
    <col min="412" max="412" width="14.21875" bestFit="1" customWidth="1"/>
    <col min="413" max="413" width="11.44140625" bestFit="1" customWidth="1"/>
    <col min="414" max="414" width="14.21875" bestFit="1" customWidth="1"/>
    <col min="415" max="415" width="11.44140625" bestFit="1" customWidth="1"/>
    <col min="416" max="416" width="14.21875" bestFit="1" customWidth="1"/>
    <col min="417" max="417" width="11.44140625" bestFit="1" customWidth="1"/>
    <col min="418" max="418" width="7.6640625" bestFit="1" customWidth="1"/>
    <col min="419" max="419" width="14.21875" bestFit="1" customWidth="1"/>
    <col min="420" max="420" width="11.44140625" bestFit="1" customWidth="1"/>
    <col min="421" max="421" width="7.6640625" bestFit="1" customWidth="1"/>
    <col min="422" max="422" width="14.21875" bestFit="1" customWidth="1"/>
    <col min="423" max="423" width="11.109375" bestFit="1" customWidth="1"/>
    <col min="424" max="424" width="13.88671875" bestFit="1" customWidth="1"/>
    <col min="425" max="425" width="11.109375" bestFit="1" customWidth="1"/>
    <col min="426" max="426" width="7.88671875" bestFit="1" customWidth="1"/>
    <col min="427" max="427" width="13.88671875" bestFit="1" customWidth="1"/>
    <col min="428" max="428" width="11.109375" bestFit="1" customWidth="1"/>
    <col min="429" max="429" width="13.88671875" bestFit="1" customWidth="1"/>
    <col min="430" max="430" width="11.109375" bestFit="1" customWidth="1"/>
    <col min="431" max="431" width="7.6640625" bestFit="1" customWidth="1"/>
    <col min="432" max="432" width="13.88671875" bestFit="1" customWidth="1"/>
    <col min="433" max="433" width="11.109375" bestFit="1" customWidth="1"/>
    <col min="434" max="434" width="13.88671875" bestFit="1" customWidth="1"/>
    <col min="435" max="435" width="11.109375" bestFit="1" customWidth="1"/>
    <col min="436" max="436" width="13.88671875" bestFit="1" customWidth="1"/>
    <col min="437" max="437" width="11.109375" bestFit="1" customWidth="1"/>
    <col min="438" max="438" width="13.88671875" bestFit="1" customWidth="1"/>
    <col min="439" max="439" width="11.109375" bestFit="1" customWidth="1"/>
    <col min="440" max="440" width="13.88671875" bestFit="1" customWidth="1"/>
    <col min="441" max="441" width="11.109375" bestFit="1" customWidth="1"/>
    <col min="442" max="442" width="13.88671875" bestFit="1" customWidth="1"/>
    <col min="443" max="443" width="11.109375" bestFit="1" customWidth="1"/>
    <col min="444" max="444" width="13.88671875" bestFit="1" customWidth="1"/>
    <col min="445" max="445" width="11.109375" bestFit="1" customWidth="1"/>
    <col min="446" max="446" width="13.88671875" bestFit="1" customWidth="1"/>
    <col min="447" max="447" width="11.109375" bestFit="1" customWidth="1"/>
    <col min="448" max="448" width="13.88671875" bestFit="1" customWidth="1"/>
    <col min="449" max="449" width="11.109375" bestFit="1" customWidth="1"/>
    <col min="450" max="450" width="7.6640625" bestFit="1" customWidth="1"/>
    <col min="451" max="451" width="13.88671875" bestFit="1" customWidth="1"/>
    <col min="452" max="452" width="11.109375" bestFit="1" customWidth="1"/>
    <col min="453" max="453" width="13.88671875" bestFit="1" customWidth="1"/>
    <col min="454" max="454" width="11.109375" bestFit="1" customWidth="1"/>
    <col min="455" max="455" width="13.88671875" bestFit="1" customWidth="1"/>
    <col min="456" max="456" width="11.33203125" bestFit="1" customWidth="1"/>
    <col min="457" max="457" width="14.109375" bestFit="1" customWidth="1"/>
    <col min="458" max="458" width="11.33203125" bestFit="1" customWidth="1"/>
    <col min="459" max="459" width="14.109375" bestFit="1" customWidth="1"/>
    <col min="460" max="460" width="11.33203125" bestFit="1" customWidth="1"/>
    <col min="461" max="461" width="7.6640625" bestFit="1" customWidth="1"/>
    <col min="462" max="462" width="14.109375" bestFit="1" customWidth="1"/>
    <col min="463" max="463" width="11.33203125" bestFit="1" customWidth="1"/>
    <col min="464" max="464" width="14.109375" bestFit="1" customWidth="1"/>
    <col min="465" max="465" width="11.33203125" bestFit="1" customWidth="1"/>
    <col min="466" max="466" width="8.6640625" bestFit="1" customWidth="1"/>
    <col min="467" max="467" width="14.109375" bestFit="1" customWidth="1"/>
    <col min="468" max="468" width="11.33203125" bestFit="1" customWidth="1"/>
    <col min="469" max="469" width="14.109375" bestFit="1" customWidth="1"/>
    <col min="470" max="470" width="11.33203125" bestFit="1" customWidth="1"/>
    <col min="471" max="471" width="14.109375" bestFit="1" customWidth="1"/>
    <col min="472" max="472" width="11.33203125" bestFit="1" customWidth="1"/>
    <col min="473" max="473" width="7.6640625" bestFit="1" customWidth="1"/>
    <col min="474" max="474" width="14.109375" bestFit="1" customWidth="1"/>
    <col min="475" max="475" width="11.33203125" bestFit="1" customWidth="1"/>
    <col min="476" max="476" width="14.109375" bestFit="1" customWidth="1"/>
    <col min="477" max="477" width="11.33203125" bestFit="1" customWidth="1"/>
    <col min="478" max="478" width="14.109375" bestFit="1" customWidth="1"/>
    <col min="479" max="479" width="11.33203125" bestFit="1" customWidth="1"/>
    <col min="480" max="480" width="14.109375" bestFit="1" customWidth="1"/>
    <col min="481" max="481" width="11.33203125" bestFit="1" customWidth="1"/>
    <col min="482" max="482" width="7.88671875" bestFit="1" customWidth="1"/>
    <col min="483" max="483" width="14.109375" bestFit="1" customWidth="1"/>
    <col min="484" max="484" width="11.33203125" bestFit="1" customWidth="1"/>
    <col min="485" max="485" width="7.88671875" bestFit="1" customWidth="1"/>
    <col min="486" max="486" width="14.109375" bestFit="1" customWidth="1"/>
    <col min="487" max="487" width="11.33203125" bestFit="1" customWidth="1"/>
    <col min="488" max="488" width="14.109375" bestFit="1" customWidth="1"/>
    <col min="489" max="489" width="11.33203125" bestFit="1" customWidth="1"/>
    <col min="490" max="490" width="7.88671875" bestFit="1" customWidth="1"/>
    <col min="491" max="491" width="14.109375" bestFit="1" customWidth="1"/>
    <col min="492" max="492" width="11.33203125" bestFit="1" customWidth="1"/>
    <col min="493" max="493" width="14.109375" bestFit="1" customWidth="1"/>
    <col min="494" max="494" width="11.33203125" bestFit="1" customWidth="1"/>
    <col min="495" max="495" width="14.109375" bestFit="1" customWidth="1"/>
    <col min="496" max="496" width="11.33203125" bestFit="1" customWidth="1"/>
    <col min="497" max="497" width="14.109375" bestFit="1" customWidth="1"/>
    <col min="498" max="498" width="11.33203125" bestFit="1" customWidth="1"/>
    <col min="499" max="499" width="14.109375" bestFit="1" customWidth="1"/>
    <col min="500" max="500" width="11.33203125" bestFit="1" customWidth="1"/>
    <col min="501" max="501" width="7.6640625" bestFit="1" customWidth="1"/>
    <col min="502" max="502" width="8.6640625" bestFit="1" customWidth="1"/>
    <col min="503" max="503" width="14.109375" bestFit="1" customWidth="1"/>
    <col min="504" max="504" width="11.33203125" bestFit="1" customWidth="1"/>
    <col min="505" max="505" width="7.88671875" bestFit="1" customWidth="1"/>
    <col min="506" max="506" width="14.109375" bestFit="1" customWidth="1"/>
    <col min="507" max="507" width="11.77734375" bestFit="1" customWidth="1"/>
    <col min="508" max="508" width="14.5546875" bestFit="1" customWidth="1"/>
    <col min="509" max="509" width="11.77734375" bestFit="1" customWidth="1"/>
    <col min="510" max="510" width="14.5546875" bestFit="1" customWidth="1"/>
    <col min="511" max="511" width="11.77734375" bestFit="1" customWidth="1"/>
    <col min="512" max="512" width="14.5546875" bestFit="1" customWidth="1"/>
    <col min="513" max="513" width="11.77734375" bestFit="1" customWidth="1"/>
    <col min="514" max="514" width="7.88671875" bestFit="1" customWidth="1"/>
    <col min="515" max="515" width="14.5546875" bestFit="1" customWidth="1"/>
    <col min="516" max="516" width="11.77734375" bestFit="1" customWidth="1"/>
    <col min="517" max="517" width="7.44140625" bestFit="1" customWidth="1"/>
    <col min="518" max="518" width="14.5546875" bestFit="1" customWidth="1"/>
    <col min="519" max="519" width="11.77734375" bestFit="1" customWidth="1"/>
    <col min="520" max="520" width="14.5546875" bestFit="1" customWidth="1"/>
    <col min="521" max="521" width="11.77734375" bestFit="1" customWidth="1"/>
    <col min="522" max="522" width="14.5546875" bestFit="1" customWidth="1"/>
    <col min="523" max="523" width="11.77734375" bestFit="1" customWidth="1"/>
    <col min="524" max="524" width="14.5546875" bestFit="1" customWidth="1"/>
    <col min="525" max="525" width="11.77734375" bestFit="1" customWidth="1"/>
    <col min="526" max="526" width="14.5546875" bestFit="1" customWidth="1"/>
    <col min="527" max="527" width="11.77734375" bestFit="1" customWidth="1"/>
    <col min="528" max="528" width="14.5546875" bestFit="1" customWidth="1"/>
    <col min="529" max="529" width="11.77734375" bestFit="1" customWidth="1"/>
    <col min="530" max="530" width="7.6640625" bestFit="1" customWidth="1"/>
    <col min="531" max="531" width="14.5546875" bestFit="1" customWidth="1"/>
    <col min="532" max="532" width="11.77734375" bestFit="1" customWidth="1"/>
    <col min="533" max="533" width="14.5546875" bestFit="1" customWidth="1"/>
    <col min="534" max="534" width="11.77734375" bestFit="1" customWidth="1"/>
    <col min="535" max="535" width="7.88671875" bestFit="1" customWidth="1"/>
    <col min="536" max="536" width="14.5546875" bestFit="1" customWidth="1"/>
    <col min="537" max="537" width="11.77734375" bestFit="1" customWidth="1"/>
    <col min="538" max="538" width="14.5546875" bestFit="1" customWidth="1"/>
    <col min="539" max="539" width="11.77734375" bestFit="1" customWidth="1"/>
    <col min="540" max="540" width="14.5546875" bestFit="1" customWidth="1"/>
    <col min="541" max="541" width="11.77734375" bestFit="1" customWidth="1"/>
    <col min="542" max="542" width="14.5546875" bestFit="1" customWidth="1"/>
    <col min="543" max="543" width="11.77734375" bestFit="1" customWidth="1"/>
    <col min="544" max="544" width="14.5546875" bestFit="1" customWidth="1"/>
    <col min="545" max="545" width="11.77734375" bestFit="1" customWidth="1"/>
    <col min="546" max="546" width="14.5546875" bestFit="1" customWidth="1"/>
    <col min="547" max="547" width="11.77734375" bestFit="1" customWidth="1"/>
    <col min="548" max="548" width="14.5546875" bestFit="1" customWidth="1"/>
    <col min="549" max="549" width="11.33203125" bestFit="1" customWidth="1"/>
    <col min="550" max="550" width="14.109375" bestFit="1" customWidth="1"/>
    <col min="551" max="551" width="11.33203125" bestFit="1" customWidth="1"/>
    <col min="552" max="552" width="7.6640625" bestFit="1" customWidth="1"/>
    <col min="553" max="553" width="14.109375" bestFit="1" customWidth="1"/>
    <col min="554" max="554" width="11.33203125" bestFit="1" customWidth="1"/>
    <col min="555" max="555" width="14.109375" bestFit="1" customWidth="1"/>
    <col min="556" max="556" width="11.33203125" bestFit="1" customWidth="1"/>
    <col min="557" max="557" width="14.109375" bestFit="1" customWidth="1"/>
    <col min="558" max="558" width="11.33203125" bestFit="1" customWidth="1"/>
    <col min="559" max="559" width="14.109375" bestFit="1" customWidth="1"/>
    <col min="560" max="560" width="11.33203125" bestFit="1" customWidth="1"/>
    <col min="561" max="561" width="7.88671875" bestFit="1" customWidth="1"/>
    <col min="562" max="562" width="14.109375" bestFit="1" customWidth="1"/>
    <col min="563" max="563" width="11.33203125" bestFit="1" customWidth="1"/>
    <col min="564" max="564" width="14.109375" bestFit="1" customWidth="1"/>
    <col min="565" max="565" width="11.33203125" bestFit="1" customWidth="1"/>
    <col min="566" max="566" width="14.109375" bestFit="1" customWidth="1"/>
    <col min="567" max="567" width="11.33203125" bestFit="1" customWidth="1"/>
    <col min="568" max="568" width="7.88671875" bestFit="1" customWidth="1"/>
    <col min="569" max="569" width="14.109375" bestFit="1" customWidth="1"/>
    <col min="570" max="570" width="11.33203125" bestFit="1" customWidth="1"/>
    <col min="571" max="571" width="7.6640625" bestFit="1" customWidth="1"/>
    <col min="572" max="572" width="14.109375" bestFit="1" customWidth="1"/>
    <col min="573" max="573" width="12.109375" bestFit="1" customWidth="1"/>
    <col min="574" max="574" width="7.88671875" bestFit="1" customWidth="1"/>
    <col min="575" max="575" width="14.88671875" bestFit="1" customWidth="1"/>
    <col min="576" max="576" width="12.109375" bestFit="1" customWidth="1"/>
    <col min="577" max="577" width="7.6640625" bestFit="1" customWidth="1"/>
    <col min="578" max="578" width="14.88671875" bestFit="1" customWidth="1"/>
    <col min="579" max="579" width="12.109375" bestFit="1" customWidth="1"/>
    <col min="580" max="580" width="7.6640625" bestFit="1" customWidth="1"/>
    <col min="581" max="581" width="14.88671875" bestFit="1" customWidth="1"/>
    <col min="582" max="582" width="12.109375" bestFit="1" customWidth="1"/>
    <col min="583" max="583" width="7.88671875" bestFit="1" customWidth="1"/>
    <col min="584" max="584" width="14.88671875" bestFit="1" customWidth="1"/>
    <col min="585" max="585" width="12.109375" bestFit="1" customWidth="1"/>
    <col min="586" max="586" width="14.88671875" bestFit="1" customWidth="1"/>
    <col min="587" max="587" width="12.109375" bestFit="1" customWidth="1"/>
    <col min="588" max="588" width="14.88671875" bestFit="1" customWidth="1"/>
    <col min="589" max="589" width="12.109375" bestFit="1" customWidth="1"/>
    <col min="590" max="590" width="14.88671875" bestFit="1" customWidth="1"/>
    <col min="591" max="591" width="12.109375" bestFit="1" customWidth="1"/>
    <col min="592" max="592" width="14.88671875" bestFit="1" customWidth="1"/>
    <col min="593" max="593" width="12.109375" bestFit="1" customWidth="1"/>
    <col min="594" max="594" width="14.88671875" bestFit="1" customWidth="1"/>
    <col min="595" max="595" width="12.109375" bestFit="1" customWidth="1"/>
    <col min="596" max="596" width="14.88671875" bestFit="1" customWidth="1"/>
    <col min="597" max="597" width="12.109375" bestFit="1" customWidth="1"/>
    <col min="598" max="598" width="8.6640625" bestFit="1" customWidth="1"/>
    <col min="599" max="599" width="14.88671875" bestFit="1" customWidth="1"/>
    <col min="600" max="600" width="11.21875" bestFit="1" customWidth="1"/>
    <col min="601" max="601" width="14" bestFit="1" customWidth="1"/>
    <col min="602" max="602" width="11.21875" bestFit="1" customWidth="1"/>
    <col min="603" max="603" width="7.6640625" bestFit="1" customWidth="1"/>
    <col min="604" max="604" width="14" bestFit="1" customWidth="1"/>
    <col min="605" max="605" width="11.21875" bestFit="1" customWidth="1"/>
    <col min="606" max="606" width="14" bestFit="1" customWidth="1"/>
    <col min="607" max="607" width="11.21875" bestFit="1" customWidth="1"/>
    <col min="608" max="608" width="7.88671875" bestFit="1" customWidth="1"/>
    <col min="609" max="609" width="14" bestFit="1" customWidth="1"/>
    <col min="610" max="610" width="11.21875" bestFit="1" customWidth="1"/>
    <col min="611" max="611" width="14" bestFit="1" customWidth="1"/>
    <col min="612" max="612" width="11.21875" bestFit="1" customWidth="1"/>
    <col min="613" max="613" width="14" bestFit="1" customWidth="1"/>
    <col min="614" max="614" width="11.21875" bestFit="1" customWidth="1"/>
    <col min="615" max="615" width="14" bestFit="1" customWidth="1"/>
    <col min="616" max="616" width="11.21875" bestFit="1" customWidth="1"/>
    <col min="617" max="617" width="14" bestFit="1" customWidth="1"/>
    <col min="618" max="618" width="11.21875" bestFit="1" customWidth="1"/>
    <col min="619" max="619" width="14" bestFit="1" customWidth="1"/>
    <col min="620" max="620" width="11.21875" bestFit="1" customWidth="1"/>
    <col min="621" max="621" width="14" bestFit="1" customWidth="1"/>
    <col min="622" max="622" width="11.21875" bestFit="1" customWidth="1"/>
    <col min="623" max="623" width="7.6640625" bestFit="1" customWidth="1"/>
    <col min="624" max="624" width="14" bestFit="1" customWidth="1"/>
    <col min="625" max="625" width="11.21875" bestFit="1" customWidth="1"/>
    <col min="626" max="626" width="14" bestFit="1" customWidth="1"/>
    <col min="627" max="627" width="11.21875" bestFit="1" customWidth="1"/>
    <col min="628" max="628" width="7.6640625" bestFit="1" customWidth="1"/>
    <col min="629" max="629" width="14" bestFit="1" customWidth="1"/>
    <col min="630" max="630" width="11.21875" bestFit="1" customWidth="1"/>
    <col min="631" max="631" width="7.6640625" bestFit="1" customWidth="1"/>
    <col min="632" max="632" width="14" bestFit="1" customWidth="1"/>
    <col min="633" max="633" width="11.21875" bestFit="1" customWidth="1"/>
    <col min="634" max="634" width="14" bestFit="1" customWidth="1"/>
    <col min="635" max="635" width="10.5546875" bestFit="1" customWidth="1"/>
    <col min="636" max="636" width="7.6640625" bestFit="1" customWidth="1"/>
    <col min="637" max="637" width="13.33203125" bestFit="1" customWidth="1"/>
    <col min="638" max="638" width="10.5546875" bestFit="1" customWidth="1"/>
    <col min="639" max="639" width="13.33203125" bestFit="1" customWidth="1"/>
    <col min="640" max="640" width="10.5546875" bestFit="1" customWidth="1"/>
    <col min="641" max="641" width="13.33203125" bestFit="1" customWidth="1"/>
    <col min="642" max="642" width="10.5546875" bestFit="1" customWidth="1"/>
    <col min="643" max="643" width="13.33203125" bestFit="1" customWidth="1"/>
    <col min="644" max="644" width="10.5546875" bestFit="1" customWidth="1"/>
    <col min="645" max="645" width="13.33203125" bestFit="1" customWidth="1"/>
    <col min="646" max="646" width="10.5546875" bestFit="1" customWidth="1"/>
    <col min="647" max="647" width="13.33203125" bestFit="1" customWidth="1"/>
    <col min="648" max="648" width="10.5546875" bestFit="1" customWidth="1"/>
    <col min="649" max="649" width="7.6640625" bestFit="1" customWidth="1"/>
    <col min="650" max="650" width="13.33203125" bestFit="1" customWidth="1"/>
    <col min="651" max="651" width="10.5546875" bestFit="1" customWidth="1"/>
    <col min="652" max="652" width="13.33203125" bestFit="1" customWidth="1"/>
    <col min="653" max="653" width="10.5546875" bestFit="1" customWidth="1"/>
    <col min="654" max="654" width="7.88671875" bestFit="1" customWidth="1"/>
    <col min="655" max="655" width="13.33203125" bestFit="1" customWidth="1"/>
    <col min="656" max="656" width="10.5546875" bestFit="1" customWidth="1"/>
    <col min="657" max="657" width="13.33203125" bestFit="1" customWidth="1"/>
    <col min="658" max="658" width="10.5546875" bestFit="1" customWidth="1"/>
    <col min="659" max="659" width="13.33203125" bestFit="1" customWidth="1"/>
    <col min="660" max="660" width="10.5546875" bestFit="1" customWidth="1"/>
    <col min="661" max="661" width="13.33203125" bestFit="1" customWidth="1"/>
    <col min="662" max="662" width="10.5546875" bestFit="1" customWidth="1"/>
    <col min="663" max="663" width="7.88671875" bestFit="1" customWidth="1"/>
    <col min="664" max="664" width="13.33203125" bestFit="1" customWidth="1"/>
    <col min="665" max="665" width="10.5546875" bestFit="1" customWidth="1"/>
    <col min="666" max="666" width="13.33203125" bestFit="1" customWidth="1"/>
    <col min="667" max="667" width="10.5546875" bestFit="1" customWidth="1"/>
    <col min="668" max="668" width="13.33203125" bestFit="1" customWidth="1"/>
    <col min="669" max="669" width="10.5546875" bestFit="1" customWidth="1"/>
    <col min="670" max="670" width="13.33203125" bestFit="1" customWidth="1"/>
    <col min="671" max="671" width="10.5546875" bestFit="1" customWidth="1"/>
    <col min="672" max="672" width="13.33203125" bestFit="1" customWidth="1"/>
    <col min="673" max="673" width="10.5546875" bestFit="1" customWidth="1"/>
    <col min="674" max="674" width="13.33203125" bestFit="1" customWidth="1"/>
    <col min="675" max="675" width="10.5546875" bestFit="1" customWidth="1"/>
    <col min="676" max="676" width="7.6640625" bestFit="1" customWidth="1"/>
    <col min="677" max="677" width="13.33203125" bestFit="1" customWidth="1"/>
    <col min="678" max="678" width="11.6640625" bestFit="1" customWidth="1"/>
    <col min="679" max="679" width="14.44140625" bestFit="1" customWidth="1"/>
    <col min="680" max="680" width="11.6640625" bestFit="1" customWidth="1"/>
    <col min="681" max="681" width="14.44140625" bestFit="1" customWidth="1"/>
    <col min="682" max="682" width="11.6640625" bestFit="1" customWidth="1"/>
    <col min="683" max="683" width="14.44140625" bestFit="1" customWidth="1"/>
    <col min="684" max="684" width="11.6640625" bestFit="1" customWidth="1"/>
    <col min="685" max="685" width="7.88671875" bestFit="1" customWidth="1"/>
    <col min="686" max="686" width="14.44140625" bestFit="1" customWidth="1"/>
    <col min="687" max="687" width="11.6640625" bestFit="1" customWidth="1"/>
    <col min="688" max="688" width="7.88671875" bestFit="1" customWidth="1"/>
    <col min="689" max="689" width="14.44140625" bestFit="1" customWidth="1"/>
    <col min="690" max="690" width="11.6640625" bestFit="1" customWidth="1"/>
    <col min="691" max="691" width="14.44140625" bestFit="1" customWidth="1"/>
    <col min="692" max="692" width="11.6640625" bestFit="1" customWidth="1"/>
    <col min="693" max="693" width="14.44140625" bestFit="1" customWidth="1"/>
    <col min="694" max="694" width="11.6640625" bestFit="1" customWidth="1"/>
    <col min="695" max="695" width="14.44140625" bestFit="1" customWidth="1"/>
    <col min="696" max="696" width="11.44140625" bestFit="1" customWidth="1"/>
    <col min="697" max="697" width="14.21875" bestFit="1" customWidth="1"/>
    <col min="698" max="698" width="11.44140625" bestFit="1" customWidth="1"/>
    <col min="699" max="699" width="14.21875" bestFit="1" customWidth="1"/>
    <col min="700" max="700" width="11.44140625" bestFit="1" customWidth="1"/>
    <col min="701" max="701" width="14.21875" bestFit="1" customWidth="1"/>
    <col min="702" max="702" width="11.44140625" bestFit="1" customWidth="1"/>
    <col min="703" max="703" width="7.6640625" bestFit="1" customWidth="1"/>
    <col min="704" max="704" width="8.6640625" bestFit="1" customWidth="1"/>
    <col min="705" max="705" width="14.21875" bestFit="1" customWidth="1"/>
    <col min="706" max="706" width="11.44140625" bestFit="1" customWidth="1"/>
    <col min="707" max="707" width="7.88671875" bestFit="1" customWidth="1"/>
    <col min="708" max="708" width="14.21875" bestFit="1" customWidth="1"/>
    <col min="709" max="709" width="11.44140625" bestFit="1" customWidth="1"/>
    <col min="710" max="710" width="7.6640625" bestFit="1" customWidth="1"/>
    <col min="711" max="711" width="14.21875" bestFit="1" customWidth="1"/>
    <col min="712" max="712" width="11.44140625" bestFit="1" customWidth="1"/>
    <col min="713" max="713" width="14.21875" bestFit="1" customWidth="1"/>
    <col min="714" max="714" width="11.44140625" bestFit="1" customWidth="1"/>
    <col min="715" max="715" width="7.88671875" bestFit="1" customWidth="1"/>
    <col min="716" max="716" width="14.21875" bestFit="1" customWidth="1"/>
    <col min="717" max="717" width="11.44140625" bestFit="1" customWidth="1"/>
    <col min="718" max="718" width="7.88671875" bestFit="1" customWidth="1"/>
    <col min="719" max="719" width="14.21875" bestFit="1" customWidth="1"/>
    <col min="720" max="720" width="11.44140625" bestFit="1" customWidth="1"/>
    <col min="721" max="721" width="14.21875" bestFit="1" customWidth="1"/>
    <col min="722" max="722" width="11.44140625" bestFit="1" customWidth="1"/>
    <col min="723" max="723" width="14.21875" bestFit="1" customWidth="1"/>
    <col min="724" max="724" width="11.44140625" bestFit="1" customWidth="1"/>
    <col min="725" max="725" width="14.21875" bestFit="1" customWidth="1"/>
    <col min="726" max="726" width="11.44140625" bestFit="1" customWidth="1"/>
    <col min="727" max="727" width="14.21875" bestFit="1" customWidth="1"/>
    <col min="728" max="728" width="11.21875" bestFit="1" customWidth="1"/>
    <col min="729" max="729" width="14" bestFit="1" customWidth="1"/>
    <col min="730" max="730" width="11.21875" bestFit="1" customWidth="1"/>
    <col min="731" max="731" width="14" bestFit="1" customWidth="1"/>
    <col min="732" max="732" width="11.21875" bestFit="1" customWidth="1"/>
    <col min="733" max="733" width="7.88671875" bestFit="1" customWidth="1"/>
    <col min="734" max="734" width="14" bestFit="1" customWidth="1"/>
    <col min="735" max="735" width="11.21875" bestFit="1" customWidth="1"/>
    <col min="736" max="736" width="14" bestFit="1" customWidth="1"/>
    <col min="737" max="737" width="11.21875" bestFit="1" customWidth="1"/>
    <col min="738" max="738" width="7.6640625" bestFit="1" customWidth="1"/>
    <col min="739" max="739" width="8.6640625" bestFit="1" customWidth="1"/>
    <col min="740" max="740" width="14" bestFit="1" customWidth="1"/>
    <col min="741" max="741" width="11.21875" bestFit="1" customWidth="1"/>
    <col min="742" max="742" width="14" bestFit="1" customWidth="1"/>
    <col min="743" max="743" width="11.21875" bestFit="1" customWidth="1"/>
    <col min="744" max="744" width="14" bestFit="1" customWidth="1"/>
    <col min="745" max="745" width="11.21875" bestFit="1" customWidth="1"/>
    <col min="746" max="746" width="14" bestFit="1" customWidth="1"/>
    <col min="747" max="747" width="11.21875" bestFit="1" customWidth="1"/>
    <col min="748" max="748" width="14" bestFit="1" customWidth="1"/>
    <col min="749" max="749" width="11.21875" bestFit="1" customWidth="1"/>
    <col min="750" max="750" width="7.6640625" bestFit="1" customWidth="1"/>
    <col min="751" max="751" width="8.6640625" bestFit="1" customWidth="1"/>
    <col min="752" max="752" width="14" bestFit="1" customWidth="1"/>
    <col min="753" max="753" width="11.21875" bestFit="1" customWidth="1"/>
    <col min="754" max="754" width="14" bestFit="1" customWidth="1"/>
    <col min="755" max="755" width="11.21875" bestFit="1" customWidth="1"/>
    <col min="756" max="756" width="14" bestFit="1" customWidth="1"/>
    <col min="757" max="757" width="11.21875" bestFit="1" customWidth="1"/>
    <col min="758" max="758" width="14" bestFit="1" customWidth="1"/>
    <col min="759" max="759" width="11.21875" bestFit="1" customWidth="1"/>
    <col min="760" max="760" width="14" bestFit="1" customWidth="1"/>
    <col min="761" max="761" width="11.21875" bestFit="1" customWidth="1"/>
    <col min="762" max="762" width="14" bestFit="1" customWidth="1"/>
    <col min="763" max="763" width="11.21875" bestFit="1" customWidth="1"/>
    <col min="764" max="764" width="14" bestFit="1" customWidth="1"/>
    <col min="765" max="765" width="11.21875" bestFit="1" customWidth="1"/>
    <col min="766" max="766" width="14" bestFit="1" customWidth="1"/>
    <col min="767" max="767" width="11.21875" bestFit="1" customWidth="1"/>
    <col min="768" max="768" width="7.88671875" bestFit="1" customWidth="1"/>
    <col min="769" max="769" width="14" bestFit="1" customWidth="1"/>
    <col min="770" max="770" width="11.21875" bestFit="1" customWidth="1"/>
    <col min="771" max="771" width="7.6640625" bestFit="1" customWidth="1"/>
    <col min="772" max="772" width="14" bestFit="1" customWidth="1"/>
    <col min="773" max="773" width="11.21875" bestFit="1" customWidth="1"/>
    <col min="774" max="774" width="7.6640625" bestFit="1" customWidth="1"/>
    <col min="775" max="775" width="14" bestFit="1" customWidth="1"/>
    <col min="776" max="776" width="11.21875" bestFit="1" customWidth="1"/>
    <col min="777" max="777" width="14" bestFit="1" customWidth="1"/>
    <col min="778" max="778" width="11.77734375" bestFit="1" customWidth="1"/>
    <col min="779" max="779" width="14.5546875" bestFit="1" customWidth="1"/>
    <col min="780" max="780" width="11.77734375" bestFit="1" customWidth="1"/>
    <col min="781" max="781" width="14.5546875" bestFit="1" customWidth="1"/>
    <col min="782" max="782" width="11.77734375" bestFit="1" customWidth="1"/>
    <col min="783" max="783" width="14.5546875" bestFit="1" customWidth="1"/>
    <col min="784" max="784" width="11.77734375" bestFit="1" customWidth="1"/>
    <col min="785" max="785" width="14.5546875" bestFit="1" customWidth="1"/>
    <col min="786" max="786" width="11.77734375" bestFit="1" customWidth="1"/>
    <col min="787" max="787" width="14.5546875" bestFit="1" customWidth="1"/>
    <col min="788" max="788" width="11.77734375" bestFit="1" customWidth="1"/>
    <col min="789" max="789" width="14.5546875" bestFit="1" customWidth="1"/>
    <col min="790" max="790" width="11.77734375" bestFit="1" customWidth="1"/>
    <col min="791" max="791" width="14.5546875" bestFit="1" customWidth="1"/>
    <col min="792" max="792" width="11.77734375" bestFit="1" customWidth="1"/>
    <col min="793" max="793" width="14.5546875" bestFit="1" customWidth="1"/>
    <col min="794" max="794" width="11.77734375" bestFit="1" customWidth="1"/>
    <col min="795" max="795" width="14.5546875" bestFit="1" customWidth="1"/>
    <col min="796" max="796" width="11.77734375" bestFit="1" customWidth="1"/>
    <col min="797" max="797" width="14.5546875" bestFit="1" customWidth="1"/>
    <col min="798" max="798" width="11.77734375" bestFit="1" customWidth="1"/>
    <col min="799" max="799" width="14.5546875" bestFit="1" customWidth="1"/>
    <col min="800" max="800" width="11.77734375" bestFit="1" customWidth="1"/>
    <col min="801" max="801" width="14.5546875" bestFit="1" customWidth="1"/>
    <col min="802" max="802" width="11.77734375" bestFit="1" customWidth="1"/>
    <col min="803" max="803" width="7.88671875" bestFit="1" customWidth="1"/>
    <col min="804" max="804" width="14.5546875" bestFit="1" customWidth="1"/>
    <col min="805" max="805" width="11.77734375" bestFit="1" customWidth="1"/>
    <col min="806" max="806" width="14.5546875" bestFit="1" customWidth="1"/>
    <col min="807" max="807" width="11.77734375" bestFit="1" customWidth="1"/>
    <col min="808" max="808" width="14.5546875" bestFit="1" customWidth="1"/>
    <col min="809" max="809" width="11.77734375" bestFit="1" customWidth="1"/>
    <col min="810" max="810" width="14.5546875" bestFit="1" customWidth="1"/>
    <col min="811" max="811" width="11.44140625" bestFit="1" customWidth="1"/>
    <col min="812" max="812" width="14.21875" bestFit="1" customWidth="1"/>
    <col min="813" max="813" width="11.44140625" bestFit="1" customWidth="1"/>
    <col min="814" max="814" width="14.21875" bestFit="1" customWidth="1"/>
    <col min="815" max="815" width="11.44140625" bestFit="1" customWidth="1"/>
    <col min="816" max="816" width="7.6640625" bestFit="1" customWidth="1"/>
    <col min="817" max="817" width="14.21875" bestFit="1" customWidth="1"/>
    <col min="818" max="818" width="11.44140625" bestFit="1" customWidth="1"/>
    <col min="819" max="819" width="14.21875" bestFit="1" customWidth="1"/>
    <col min="820" max="820" width="11.44140625" bestFit="1" customWidth="1"/>
    <col min="821" max="821" width="14.21875" bestFit="1" customWidth="1"/>
    <col min="822" max="822" width="11.44140625" bestFit="1" customWidth="1"/>
    <col min="823" max="823" width="14.21875" bestFit="1" customWidth="1"/>
    <col min="824" max="824" width="11.44140625" bestFit="1" customWidth="1"/>
    <col min="825" max="825" width="14.21875" bestFit="1" customWidth="1"/>
    <col min="826" max="826" width="11.44140625" bestFit="1" customWidth="1"/>
    <col min="827" max="827" width="14.21875" bestFit="1" customWidth="1"/>
    <col min="828" max="828" width="11.44140625" bestFit="1" customWidth="1"/>
    <col min="829" max="829" width="14.21875" bestFit="1" customWidth="1"/>
    <col min="830" max="830" width="11.44140625" bestFit="1" customWidth="1"/>
    <col min="831" max="831" width="7.88671875" bestFit="1" customWidth="1"/>
    <col min="832" max="832" width="14.21875" bestFit="1" customWidth="1"/>
    <col min="833" max="833" width="11.44140625" bestFit="1" customWidth="1"/>
    <col min="834" max="834" width="7.6640625" bestFit="1" customWidth="1"/>
    <col min="835" max="835" width="14.21875" bestFit="1" customWidth="1"/>
    <col min="836" max="836" width="11.44140625" bestFit="1" customWidth="1"/>
    <col min="837" max="837" width="7.88671875" bestFit="1" customWidth="1"/>
    <col min="838" max="838" width="14.21875" bestFit="1" customWidth="1"/>
    <col min="839" max="839" width="11.44140625" bestFit="1" customWidth="1"/>
    <col min="840" max="840" width="14.21875" bestFit="1" customWidth="1"/>
    <col min="841" max="841" width="11.44140625" bestFit="1" customWidth="1"/>
    <col min="842" max="842" width="14.21875" bestFit="1" customWidth="1"/>
    <col min="843" max="843" width="11.44140625" bestFit="1" customWidth="1"/>
    <col min="844" max="844" width="14.21875" bestFit="1" customWidth="1"/>
    <col min="845" max="845" width="11.44140625" bestFit="1" customWidth="1"/>
    <col min="846" max="846" width="14.21875" bestFit="1" customWidth="1"/>
    <col min="847" max="847" width="11.44140625" bestFit="1" customWidth="1"/>
    <col min="848" max="848" width="14.21875" bestFit="1" customWidth="1"/>
    <col min="849" max="849" width="11.109375" bestFit="1" customWidth="1"/>
    <col min="850" max="850" width="7.88671875" bestFit="1" customWidth="1"/>
    <col min="851" max="851" width="13.88671875" bestFit="1" customWidth="1"/>
    <col min="852" max="852" width="11.109375" bestFit="1" customWidth="1"/>
    <col min="853" max="853" width="7.88671875" bestFit="1" customWidth="1"/>
    <col min="854" max="854" width="13.88671875" bestFit="1" customWidth="1"/>
    <col min="855" max="855" width="11.109375" bestFit="1" customWidth="1"/>
    <col min="856" max="856" width="13.88671875" bestFit="1" customWidth="1"/>
    <col min="857" max="857" width="11.109375" bestFit="1" customWidth="1"/>
    <col min="858" max="858" width="7.6640625" bestFit="1" customWidth="1"/>
    <col min="859" max="859" width="13.88671875" bestFit="1" customWidth="1"/>
    <col min="860" max="860" width="11.109375" bestFit="1" customWidth="1"/>
    <col min="861" max="861" width="7.88671875" bestFit="1" customWidth="1"/>
    <col min="862" max="862" width="13.88671875" bestFit="1" customWidth="1"/>
    <col min="863" max="863" width="11.109375" bestFit="1" customWidth="1"/>
    <col min="864" max="864" width="7.6640625" bestFit="1" customWidth="1"/>
    <col min="865" max="865" width="13.88671875" bestFit="1" customWidth="1"/>
    <col min="866" max="866" width="11.109375" bestFit="1" customWidth="1"/>
    <col min="867" max="867" width="13.88671875" bestFit="1" customWidth="1"/>
    <col min="868" max="868" width="11.109375" bestFit="1" customWidth="1"/>
    <col min="869" max="869" width="13.88671875" bestFit="1" customWidth="1"/>
    <col min="870" max="870" width="11.109375" bestFit="1" customWidth="1"/>
    <col min="871" max="871" width="13.88671875" bestFit="1" customWidth="1"/>
    <col min="872" max="872" width="11.109375" bestFit="1" customWidth="1"/>
    <col min="873" max="873" width="13.88671875" bestFit="1" customWidth="1"/>
    <col min="874" max="874" width="11.109375" bestFit="1" customWidth="1"/>
    <col min="875" max="875" width="7.6640625" bestFit="1" customWidth="1"/>
    <col min="876" max="876" width="13.88671875" bestFit="1" customWidth="1"/>
    <col min="877" max="877" width="11.109375" bestFit="1" customWidth="1"/>
    <col min="878" max="878" width="13.88671875" bestFit="1" customWidth="1"/>
    <col min="879" max="879" width="11.109375" bestFit="1" customWidth="1"/>
    <col min="880" max="880" width="13.88671875" bestFit="1" customWidth="1"/>
    <col min="881" max="881" width="11.109375" bestFit="1" customWidth="1"/>
    <col min="882" max="882" width="13.88671875" bestFit="1" customWidth="1"/>
    <col min="883" max="883" width="11.109375" bestFit="1" customWidth="1"/>
    <col min="884" max="884" width="7.6640625" bestFit="1" customWidth="1"/>
    <col min="885" max="885" width="13.88671875" bestFit="1" customWidth="1"/>
    <col min="886" max="886" width="11.109375" bestFit="1" customWidth="1"/>
    <col min="887" max="887" width="13.88671875" bestFit="1" customWidth="1"/>
    <col min="888" max="888" width="11.109375" bestFit="1" customWidth="1"/>
    <col min="889" max="889" width="13.88671875" bestFit="1" customWidth="1"/>
    <col min="890" max="890" width="11.33203125" bestFit="1" customWidth="1"/>
    <col min="891" max="891" width="14.109375" bestFit="1" customWidth="1"/>
    <col min="892" max="892" width="11.33203125" bestFit="1" customWidth="1"/>
    <col min="893" max="893" width="14.109375" bestFit="1" customWidth="1"/>
    <col min="894" max="894" width="11.33203125" bestFit="1" customWidth="1"/>
    <col min="895" max="895" width="7.6640625" bestFit="1" customWidth="1"/>
    <col min="896" max="896" width="14.109375" bestFit="1" customWidth="1"/>
    <col min="897" max="897" width="11.33203125" bestFit="1" customWidth="1"/>
    <col min="898" max="898" width="14.109375" bestFit="1" customWidth="1"/>
    <col min="899" max="899" width="11.33203125" bestFit="1" customWidth="1"/>
    <col min="900" max="900" width="7.88671875" bestFit="1" customWidth="1"/>
    <col min="901" max="901" width="14.109375" bestFit="1" customWidth="1"/>
    <col min="902" max="902" width="11.33203125" bestFit="1" customWidth="1"/>
    <col min="903" max="903" width="14.109375" bestFit="1" customWidth="1"/>
    <col min="904" max="904" width="11.33203125" bestFit="1" customWidth="1"/>
    <col min="905" max="905" width="14.109375" bestFit="1" customWidth="1"/>
    <col min="906" max="906" width="11.33203125" bestFit="1" customWidth="1"/>
    <col min="907" max="907" width="14.109375" bestFit="1" customWidth="1"/>
    <col min="908" max="908" width="11.33203125" bestFit="1" customWidth="1"/>
    <col min="909" max="909" width="14.109375" bestFit="1" customWidth="1"/>
    <col min="910" max="910" width="11.33203125" bestFit="1" customWidth="1"/>
    <col min="911" max="911" width="14.109375" bestFit="1" customWidth="1"/>
    <col min="912" max="912" width="11.33203125" bestFit="1" customWidth="1"/>
    <col min="913" max="913" width="14.109375" bestFit="1" customWidth="1"/>
    <col min="914" max="914" width="11.33203125" bestFit="1" customWidth="1"/>
    <col min="915" max="915" width="14.109375" bestFit="1" customWidth="1"/>
    <col min="916" max="916" width="11.33203125" bestFit="1" customWidth="1"/>
    <col min="917" max="917" width="14.109375" bestFit="1" customWidth="1"/>
    <col min="918" max="918" width="11.33203125" bestFit="1" customWidth="1"/>
    <col min="919" max="919" width="8.6640625" bestFit="1" customWidth="1"/>
    <col min="920" max="920" width="14.109375" bestFit="1" customWidth="1"/>
    <col min="921" max="921" width="11.33203125" bestFit="1" customWidth="1"/>
    <col min="922" max="922" width="14.109375" bestFit="1" customWidth="1"/>
    <col min="923" max="923" width="11.33203125" bestFit="1" customWidth="1"/>
    <col min="924" max="924" width="14.109375" bestFit="1" customWidth="1"/>
    <col min="925" max="925" width="11.33203125" bestFit="1" customWidth="1"/>
    <col min="926" max="926" width="14.109375" bestFit="1" customWidth="1"/>
    <col min="927" max="927" width="11.33203125" bestFit="1" customWidth="1"/>
    <col min="928" max="928" width="7.6640625" bestFit="1" customWidth="1"/>
    <col min="929" max="929" width="14.109375" bestFit="1" customWidth="1"/>
    <col min="930" max="930" width="11.33203125" bestFit="1" customWidth="1"/>
    <col min="931" max="931" width="14.109375" bestFit="1" customWidth="1"/>
    <col min="932" max="932" width="11.77734375" bestFit="1" customWidth="1"/>
    <col min="933" max="933" width="14.5546875" bestFit="1" customWidth="1"/>
    <col min="934" max="934" width="11.77734375" bestFit="1" customWidth="1"/>
    <col min="935" max="935" width="7.88671875" bestFit="1" customWidth="1"/>
    <col min="936" max="936" width="14.5546875" bestFit="1" customWidth="1"/>
    <col min="937" max="937" width="11.77734375" bestFit="1" customWidth="1"/>
    <col min="938" max="938" width="14.5546875" bestFit="1" customWidth="1"/>
    <col min="939" max="939" width="11.77734375" bestFit="1" customWidth="1"/>
    <col min="940" max="940" width="14.5546875" bestFit="1" customWidth="1"/>
    <col min="941" max="941" width="11.77734375" bestFit="1" customWidth="1"/>
    <col min="942" max="942" width="8.6640625" bestFit="1" customWidth="1"/>
    <col min="943" max="943" width="14.5546875" bestFit="1" customWidth="1"/>
    <col min="944" max="944" width="11.77734375" bestFit="1" customWidth="1"/>
    <col min="945" max="945" width="14.5546875" bestFit="1" customWidth="1"/>
    <col min="946" max="946" width="11.77734375" bestFit="1" customWidth="1"/>
    <col min="947" max="947" width="7.88671875" bestFit="1" customWidth="1"/>
    <col min="948" max="948" width="14.5546875" bestFit="1" customWidth="1"/>
    <col min="949" max="949" width="11.77734375" bestFit="1" customWidth="1"/>
    <col min="950" max="950" width="7.44140625" bestFit="1" customWidth="1"/>
    <col min="951" max="951" width="14.5546875" bestFit="1" customWidth="1"/>
    <col min="952" max="952" width="11.77734375" bestFit="1" customWidth="1"/>
    <col min="953" max="953" width="14.5546875" bestFit="1" customWidth="1"/>
    <col min="954" max="954" width="11.77734375" bestFit="1" customWidth="1"/>
    <col min="955" max="955" width="7.88671875" bestFit="1" customWidth="1"/>
    <col min="956" max="956" width="14.5546875" bestFit="1" customWidth="1"/>
    <col min="957" max="957" width="11.77734375" bestFit="1" customWidth="1"/>
    <col min="958" max="958" width="7.6640625" bestFit="1" customWidth="1"/>
    <col min="959" max="959" width="14.5546875" bestFit="1" customWidth="1"/>
    <col min="960" max="960" width="11.77734375" bestFit="1" customWidth="1"/>
    <col min="961" max="961" width="7.88671875" bestFit="1" customWidth="1"/>
    <col min="962" max="962" width="14.5546875" bestFit="1" customWidth="1"/>
    <col min="963" max="963" width="11.77734375" bestFit="1" customWidth="1"/>
    <col min="964" max="964" width="14.5546875" bestFit="1" customWidth="1"/>
    <col min="965" max="965" width="11.77734375" bestFit="1" customWidth="1"/>
    <col min="966" max="966" width="14.5546875" bestFit="1" customWidth="1"/>
    <col min="967" max="967" width="11.77734375" bestFit="1" customWidth="1"/>
    <col min="968" max="968" width="14.5546875" bestFit="1" customWidth="1"/>
    <col min="969" max="969" width="11.77734375" bestFit="1" customWidth="1"/>
    <col min="970" max="970" width="14.5546875" bestFit="1" customWidth="1"/>
    <col min="971" max="971" width="11.77734375" bestFit="1" customWidth="1"/>
    <col min="972" max="972" width="14.5546875" bestFit="1" customWidth="1"/>
    <col min="973" max="973" width="11.77734375" bestFit="1" customWidth="1"/>
    <col min="974" max="974" width="14.5546875" bestFit="1" customWidth="1"/>
    <col min="975" max="975" width="11.77734375" bestFit="1" customWidth="1"/>
    <col min="976" max="976" width="14.5546875" bestFit="1" customWidth="1"/>
    <col min="977" max="977" width="11.77734375" bestFit="1" customWidth="1"/>
    <col min="978" max="978" width="14.5546875" bestFit="1" customWidth="1"/>
    <col min="979" max="979" width="11.77734375" bestFit="1" customWidth="1"/>
    <col min="980" max="980" width="14.5546875" bestFit="1" customWidth="1"/>
    <col min="981" max="981" width="11.77734375" bestFit="1" customWidth="1"/>
    <col min="982" max="982" width="14.5546875" bestFit="1" customWidth="1"/>
    <col min="983" max="983" width="11.33203125" bestFit="1" customWidth="1"/>
    <col min="984" max="984" width="7.88671875" bestFit="1" customWidth="1"/>
    <col min="985" max="985" width="14.109375" bestFit="1" customWidth="1"/>
    <col min="986" max="986" width="11.33203125" bestFit="1" customWidth="1"/>
    <col min="987" max="987" width="14.109375" bestFit="1" customWidth="1"/>
    <col min="988" max="988" width="11.33203125" bestFit="1" customWidth="1"/>
    <col min="989" max="989" width="7.6640625" bestFit="1" customWidth="1"/>
    <col min="990" max="990" width="14.109375" bestFit="1" customWidth="1"/>
    <col min="991" max="991" width="11.33203125" bestFit="1" customWidth="1"/>
    <col min="992" max="992" width="14.109375" bestFit="1" customWidth="1"/>
    <col min="993" max="993" width="11.33203125" bestFit="1" customWidth="1"/>
    <col min="994" max="994" width="7.6640625" bestFit="1" customWidth="1"/>
    <col min="995" max="995" width="14.109375" bestFit="1" customWidth="1"/>
    <col min="996" max="996" width="11.33203125" bestFit="1" customWidth="1"/>
    <col min="997" max="997" width="14.109375" bestFit="1" customWidth="1"/>
    <col min="998" max="998" width="11.33203125" bestFit="1" customWidth="1"/>
    <col min="999" max="999" width="14.109375" bestFit="1" customWidth="1"/>
    <col min="1000" max="1000" width="11.33203125" bestFit="1" customWidth="1"/>
    <col min="1001" max="1001" width="14.109375" bestFit="1" customWidth="1"/>
    <col min="1002" max="1002" width="11.33203125" bestFit="1" customWidth="1"/>
    <col min="1003" max="1003" width="14.109375" bestFit="1" customWidth="1"/>
    <col min="1004" max="1004" width="11.33203125" bestFit="1" customWidth="1"/>
    <col min="1005" max="1005" width="14.109375" bestFit="1" customWidth="1"/>
    <col min="1006" max="1006" width="11.33203125" bestFit="1" customWidth="1"/>
    <col min="1007" max="1007" width="7.6640625" bestFit="1" customWidth="1"/>
    <col min="1008" max="1008" width="14.109375" bestFit="1" customWidth="1"/>
    <col min="1009" max="1009" width="11.33203125" bestFit="1" customWidth="1"/>
    <col min="1010" max="1010" width="7.6640625" bestFit="1" customWidth="1"/>
    <col min="1011" max="1011" width="14.109375" bestFit="1" customWidth="1"/>
    <col min="1012" max="1012" width="11.33203125" bestFit="1" customWidth="1"/>
    <col min="1013" max="1013" width="14.109375" bestFit="1" customWidth="1"/>
    <col min="1014" max="1014" width="12.109375" bestFit="1" customWidth="1"/>
    <col min="1015" max="1015" width="7.88671875" bestFit="1" customWidth="1"/>
    <col min="1016" max="1016" width="14.88671875" bestFit="1" customWidth="1"/>
    <col min="1017" max="1017" width="12.109375" bestFit="1" customWidth="1"/>
    <col min="1018" max="1018" width="14.88671875" bestFit="1" customWidth="1"/>
    <col min="1019" max="1019" width="12.109375" bestFit="1" customWidth="1"/>
    <col min="1020" max="1020" width="14.88671875" bestFit="1" customWidth="1"/>
    <col min="1021" max="1021" width="12.109375" bestFit="1" customWidth="1"/>
    <col min="1022" max="1022" width="14.88671875" bestFit="1" customWidth="1"/>
    <col min="1023" max="1023" width="12.109375" bestFit="1" customWidth="1"/>
    <col min="1024" max="1024" width="14.88671875" bestFit="1" customWidth="1"/>
    <col min="1025" max="1025" width="12.109375" bestFit="1" customWidth="1"/>
    <col min="1026" max="1026" width="7.88671875" bestFit="1" customWidth="1"/>
    <col min="1027" max="1027" width="14.88671875" bestFit="1" customWidth="1"/>
    <col min="1028" max="1028" width="12.109375" bestFit="1" customWidth="1"/>
    <col min="1029" max="1029" width="14.88671875" bestFit="1" customWidth="1"/>
    <col min="1030" max="1030" width="12.109375" bestFit="1" customWidth="1"/>
    <col min="1031" max="1031" width="7.88671875" bestFit="1" customWidth="1"/>
    <col min="1032" max="1032" width="14.88671875" bestFit="1" customWidth="1"/>
    <col min="1033" max="1033" width="12.109375" bestFit="1" customWidth="1"/>
    <col min="1034" max="1034" width="14.88671875" bestFit="1" customWidth="1"/>
    <col min="1035" max="1035" width="12.109375" bestFit="1" customWidth="1"/>
    <col min="1036" max="1036" width="14.88671875" bestFit="1" customWidth="1"/>
    <col min="1037" max="1037" width="12.109375" bestFit="1" customWidth="1"/>
    <col min="1038" max="1038" width="14.88671875" bestFit="1" customWidth="1"/>
    <col min="1039" max="1039" width="12.109375" bestFit="1" customWidth="1"/>
    <col min="1040" max="1040" width="14.88671875" bestFit="1" customWidth="1"/>
    <col min="1041" max="1041" width="12.109375" bestFit="1" customWidth="1"/>
    <col min="1042" max="1042" width="8.6640625" bestFit="1" customWidth="1"/>
    <col min="1043" max="1043" width="14.88671875" bestFit="1" customWidth="1"/>
    <col min="1044" max="1044" width="12.109375" bestFit="1" customWidth="1"/>
    <col min="1045" max="1045" width="14.88671875" bestFit="1" customWidth="1"/>
    <col min="1046" max="1046" width="12.109375" bestFit="1" customWidth="1"/>
    <col min="1047" max="1047" width="14.88671875" bestFit="1" customWidth="1"/>
    <col min="1048" max="1048" width="12.109375" bestFit="1" customWidth="1"/>
    <col min="1049" max="1049" width="14.88671875" bestFit="1" customWidth="1"/>
    <col min="1050" max="1050" width="12.109375" bestFit="1" customWidth="1"/>
    <col min="1051" max="1051" width="14.88671875" bestFit="1" customWidth="1"/>
    <col min="1052" max="1052" width="11.21875" bestFit="1" customWidth="1"/>
    <col min="1053" max="1053" width="7.6640625" bestFit="1" customWidth="1"/>
    <col min="1054" max="1054" width="14" bestFit="1" customWidth="1"/>
    <col min="1055" max="1055" width="11.21875" bestFit="1" customWidth="1"/>
    <col min="1056" max="1056" width="14" bestFit="1" customWidth="1"/>
    <col min="1057" max="1057" width="11.21875" bestFit="1" customWidth="1"/>
    <col min="1058" max="1058" width="14" bestFit="1" customWidth="1"/>
    <col min="1059" max="1059" width="11.21875" bestFit="1" customWidth="1"/>
    <col min="1060" max="1060" width="14" bestFit="1" customWidth="1"/>
    <col min="1061" max="1061" width="11.21875" bestFit="1" customWidth="1"/>
    <col min="1062" max="1062" width="7.6640625" bestFit="1" customWidth="1"/>
    <col min="1063" max="1063" width="14" bestFit="1" customWidth="1"/>
    <col min="1064" max="1064" width="11.21875" bestFit="1" customWidth="1"/>
    <col min="1065" max="1065" width="14" bestFit="1" customWidth="1"/>
    <col min="1066" max="1066" width="11.21875" bestFit="1" customWidth="1"/>
    <col min="1067" max="1067" width="7.6640625" bestFit="1" customWidth="1"/>
    <col min="1068" max="1068" width="14" bestFit="1" customWidth="1"/>
    <col min="1069" max="1069" width="11.21875" bestFit="1" customWidth="1"/>
    <col min="1070" max="1070" width="8.6640625" bestFit="1" customWidth="1"/>
    <col min="1071" max="1071" width="14" bestFit="1" customWidth="1"/>
    <col min="1072" max="1072" width="11.21875" bestFit="1" customWidth="1"/>
    <col min="1073" max="1073" width="7.88671875" bestFit="1" customWidth="1"/>
    <col min="1074" max="1074" width="14" bestFit="1" customWidth="1"/>
    <col min="1075" max="1075" width="11.21875" bestFit="1" customWidth="1"/>
    <col min="1076" max="1076" width="14" bestFit="1" customWidth="1"/>
    <col min="1077" max="1077" width="11.21875" bestFit="1" customWidth="1"/>
    <col min="1078" max="1078" width="14" bestFit="1" customWidth="1"/>
    <col min="1079" max="1079" width="11.21875" bestFit="1" customWidth="1"/>
    <col min="1080" max="1080" width="7.6640625" bestFit="1" customWidth="1"/>
    <col min="1081" max="1081" width="14" bestFit="1" customWidth="1"/>
    <col min="1082" max="1082" width="11.21875" bestFit="1" customWidth="1"/>
    <col min="1083" max="1083" width="14" bestFit="1" customWidth="1"/>
    <col min="1084" max="1084" width="11.21875" bestFit="1" customWidth="1"/>
    <col min="1085" max="1085" width="14" bestFit="1" customWidth="1"/>
    <col min="1086" max="1086" width="10.5546875" bestFit="1" customWidth="1"/>
    <col min="1087" max="1087" width="13.33203125" bestFit="1" customWidth="1"/>
    <col min="1088" max="1088" width="10.5546875" bestFit="1" customWidth="1"/>
    <col min="1089" max="1089" width="13.33203125" bestFit="1" customWidth="1"/>
    <col min="1090" max="1090" width="10.5546875" bestFit="1" customWidth="1"/>
    <col min="1091" max="1091" width="7.88671875" bestFit="1" customWidth="1"/>
    <col min="1092" max="1092" width="13.33203125" bestFit="1" customWidth="1"/>
    <col min="1093" max="1093" width="10.5546875" bestFit="1" customWidth="1"/>
    <col min="1094" max="1094" width="13.33203125" bestFit="1" customWidth="1"/>
    <col min="1095" max="1095" width="10.5546875" bestFit="1" customWidth="1"/>
    <col min="1096" max="1096" width="7.88671875" bestFit="1" customWidth="1"/>
    <col min="1097" max="1097" width="13.33203125" bestFit="1" customWidth="1"/>
    <col min="1098" max="1098" width="10.5546875" bestFit="1" customWidth="1"/>
    <col min="1099" max="1099" width="13.33203125" bestFit="1" customWidth="1"/>
    <col min="1100" max="1100" width="10.5546875" bestFit="1" customWidth="1"/>
    <col min="1101" max="1101" width="7.6640625" bestFit="1" customWidth="1"/>
    <col min="1102" max="1102" width="13.33203125" bestFit="1" customWidth="1"/>
    <col min="1103" max="1103" width="10.5546875" bestFit="1" customWidth="1"/>
    <col min="1104" max="1104" width="13.33203125" bestFit="1" customWidth="1"/>
    <col min="1105" max="1105" width="10.5546875" bestFit="1" customWidth="1"/>
    <col min="1106" max="1107" width="7.6640625" bestFit="1" customWidth="1"/>
    <col min="1108" max="1108" width="13.33203125" bestFit="1" customWidth="1"/>
    <col min="1109" max="1109" width="10.5546875" bestFit="1" customWidth="1"/>
    <col min="1110" max="1110" width="13.33203125" bestFit="1" customWidth="1"/>
    <col min="1111" max="1111" width="10.5546875" bestFit="1" customWidth="1"/>
    <col min="1112" max="1112" width="13.33203125" bestFit="1" customWidth="1"/>
    <col min="1113" max="1113" width="10.5546875" bestFit="1" customWidth="1"/>
    <col min="1114" max="1114" width="13.33203125" bestFit="1" customWidth="1"/>
    <col min="1115" max="1115" width="10.5546875" bestFit="1" customWidth="1"/>
    <col min="1116" max="1116" width="13.33203125" bestFit="1" customWidth="1"/>
    <col min="1117" max="1117" width="10.5546875" bestFit="1" customWidth="1"/>
    <col min="1118" max="1118" width="13.33203125" bestFit="1" customWidth="1"/>
    <col min="1119" max="1119" width="11.6640625" bestFit="1" customWidth="1"/>
    <col min="1120" max="1120" width="14.44140625" bestFit="1" customWidth="1"/>
    <col min="1121" max="1121" width="11.6640625" bestFit="1" customWidth="1"/>
    <col min="1122" max="1122" width="7.6640625" bestFit="1" customWidth="1"/>
    <col min="1123" max="1123" width="14.44140625" bestFit="1" customWidth="1"/>
    <col min="1124" max="1124" width="11.6640625" bestFit="1" customWidth="1"/>
    <col min="1125" max="1125" width="7.6640625" bestFit="1" customWidth="1"/>
    <col min="1126" max="1126" width="14.44140625" bestFit="1" customWidth="1"/>
    <col min="1127" max="1127" width="11.6640625" bestFit="1" customWidth="1"/>
    <col min="1128" max="1128" width="7.6640625" bestFit="1" customWidth="1"/>
    <col min="1129" max="1129" width="14.44140625" bestFit="1" customWidth="1"/>
    <col min="1130" max="1130" width="11.6640625" bestFit="1" customWidth="1"/>
    <col min="1131" max="1131" width="14.44140625" bestFit="1" customWidth="1"/>
    <col min="1132" max="1132" width="11.6640625" bestFit="1" customWidth="1"/>
    <col min="1133" max="1133" width="7.6640625" bestFit="1" customWidth="1"/>
    <col min="1134" max="1134" width="14.44140625" bestFit="1" customWidth="1"/>
    <col min="1135" max="1135" width="11.6640625" bestFit="1" customWidth="1"/>
    <col min="1136" max="1136" width="14.44140625" bestFit="1" customWidth="1"/>
    <col min="1137" max="1137" width="11.6640625" bestFit="1" customWidth="1"/>
    <col min="1138" max="1138" width="14.44140625" bestFit="1" customWidth="1"/>
    <col min="1139" max="1139" width="11.6640625" bestFit="1" customWidth="1"/>
    <col min="1140" max="1140" width="14.44140625" bestFit="1" customWidth="1"/>
    <col min="1141" max="1141" width="11.6640625" bestFit="1" customWidth="1"/>
    <col min="1142" max="1142" width="14.44140625" bestFit="1" customWidth="1"/>
    <col min="1143" max="1143" width="11.6640625" bestFit="1" customWidth="1"/>
    <col min="1144" max="1144" width="14.44140625" bestFit="1" customWidth="1"/>
    <col min="1145" max="1145" width="11.6640625" bestFit="1" customWidth="1"/>
    <col min="1146" max="1146" width="14.44140625" bestFit="1" customWidth="1"/>
    <col min="1147" max="1147" width="11.6640625" bestFit="1" customWidth="1"/>
    <col min="1148" max="1148" width="14.44140625" bestFit="1" customWidth="1"/>
    <col min="1149" max="1149" width="11.6640625" bestFit="1" customWidth="1"/>
    <col min="1150" max="1150" width="14.44140625" bestFit="1" customWidth="1"/>
    <col min="1151" max="1151" width="11.6640625" bestFit="1" customWidth="1"/>
    <col min="1152" max="1152" width="7.88671875" bestFit="1" customWidth="1"/>
    <col min="1153" max="1153" width="14.44140625" bestFit="1" customWidth="1"/>
    <col min="1154" max="1154" width="11.6640625" bestFit="1" customWidth="1"/>
    <col min="1155" max="1155" width="14.44140625" bestFit="1" customWidth="1"/>
    <col min="1156" max="1156" width="11.6640625" bestFit="1" customWidth="1"/>
    <col min="1157" max="1157" width="7.88671875" bestFit="1" customWidth="1"/>
    <col min="1158" max="1158" width="14.44140625" bestFit="1" customWidth="1"/>
    <col min="1159" max="1159" width="11.44140625" bestFit="1" customWidth="1"/>
    <col min="1160" max="1160" width="14.21875" bestFit="1" customWidth="1"/>
    <col min="1161" max="1161" width="11.44140625" bestFit="1" customWidth="1"/>
    <col min="1162" max="1162" width="8.6640625" bestFit="1" customWidth="1"/>
    <col min="1163" max="1163" width="14.21875" bestFit="1" customWidth="1"/>
    <col min="1164" max="1164" width="11.44140625" bestFit="1" customWidth="1"/>
    <col min="1165" max="1165" width="7.88671875" bestFit="1" customWidth="1"/>
    <col min="1166" max="1166" width="14.21875" bestFit="1" customWidth="1"/>
    <col min="1167" max="1167" width="11.44140625" bestFit="1" customWidth="1"/>
    <col min="1168" max="1168" width="14.21875" bestFit="1" customWidth="1"/>
    <col min="1169" max="1169" width="11.44140625" bestFit="1" customWidth="1"/>
    <col min="1170" max="1170" width="7.88671875" bestFit="1" customWidth="1"/>
    <col min="1171" max="1171" width="14.21875" bestFit="1" customWidth="1"/>
    <col min="1172" max="1172" width="11.44140625" bestFit="1" customWidth="1"/>
    <col min="1173" max="1173" width="8.6640625" bestFit="1" customWidth="1"/>
    <col min="1174" max="1174" width="14.21875" bestFit="1" customWidth="1"/>
    <col min="1175" max="1175" width="11.44140625" bestFit="1" customWidth="1"/>
    <col min="1176" max="1176" width="14.21875" bestFit="1" customWidth="1"/>
    <col min="1177" max="1177" width="11.44140625" bestFit="1" customWidth="1"/>
    <col min="1178" max="1178" width="14.21875" bestFit="1" customWidth="1"/>
    <col min="1179" max="1179" width="11.44140625" bestFit="1" customWidth="1"/>
    <col min="1180" max="1180" width="14.21875" bestFit="1" customWidth="1"/>
    <col min="1181" max="1181" width="11.44140625" bestFit="1" customWidth="1"/>
    <col min="1182" max="1182" width="14.21875" bestFit="1" customWidth="1"/>
    <col min="1183" max="1183" width="11.44140625" bestFit="1" customWidth="1"/>
    <col min="1184" max="1184" width="14.21875" bestFit="1" customWidth="1"/>
    <col min="1185" max="1185" width="11.44140625" bestFit="1" customWidth="1"/>
    <col min="1186" max="1186" width="7" bestFit="1" customWidth="1"/>
    <col min="1187" max="1187" width="14.21875" bestFit="1" customWidth="1"/>
    <col min="1188" max="1188" width="11.44140625" bestFit="1" customWidth="1"/>
    <col min="1189" max="1189" width="14.21875" bestFit="1" customWidth="1"/>
    <col min="1190" max="1190" width="11.44140625" bestFit="1" customWidth="1"/>
    <col min="1191" max="1191" width="7.6640625" bestFit="1" customWidth="1"/>
    <col min="1192" max="1192" width="7.88671875" bestFit="1" customWidth="1"/>
    <col min="1193" max="1193" width="14.21875" bestFit="1" customWidth="1"/>
    <col min="1194" max="1194" width="11.44140625" bestFit="1" customWidth="1"/>
    <col min="1195" max="1195" width="14.21875" bestFit="1" customWidth="1"/>
    <col min="1196" max="1196" width="11.44140625" bestFit="1" customWidth="1"/>
    <col min="1197" max="1197" width="14.21875" bestFit="1" customWidth="1"/>
    <col min="1198" max="1198" width="11.44140625" bestFit="1" customWidth="1"/>
    <col min="1199" max="1199" width="7.6640625" bestFit="1" customWidth="1"/>
    <col min="1200" max="1200" width="14.21875" bestFit="1" customWidth="1"/>
    <col min="1201" max="1201" width="11.21875" bestFit="1" customWidth="1"/>
    <col min="1202" max="1202" width="7.6640625" bestFit="1" customWidth="1"/>
    <col min="1203" max="1203" width="14" bestFit="1" customWidth="1"/>
    <col min="1204" max="1204" width="11.21875" bestFit="1" customWidth="1"/>
    <col min="1205" max="1205" width="7.6640625" bestFit="1" customWidth="1"/>
    <col min="1206" max="1206" width="14" bestFit="1" customWidth="1"/>
    <col min="1207" max="1207" width="11.21875" bestFit="1" customWidth="1"/>
    <col min="1208" max="1208" width="14" bestFit="1" customWidth="1"/>
    <col min="1209" max="1209" width="11.21875" bestFit="1" customWidth="1"/>
    <col min="1210" max="1210" width="7.6640625" bestFit="1" customWidth="1"/>
    <col min="1211" max="1211" width="14" bestFit="1" customWidth="1"/>
    <col min="1212" max="1212" width="11.21875" bestFit="1" customWidth="1"/>
    <col min="1213" max="1213" width="7.6640625" bestFit="1" customWidth="1"/>
    <col min="1214" max="1214" width="14" bestFit="1" customWidth="1"/>
    <col min="1215" max="1215" width="11.21875" bestFit="1" customWidth="1"/>
    <col min="1216" max="1216" width="7.88671875" bestFit="1" customWidth="1"/>
    <col min="1217" max="1217" width="14" bestFit="1" customWidth="1"/>
    <col min="1218" max="1218" width="11.21875" bestFit="1" customWidth="1"/>
    <col min="1219" max="1219" width="14" bestFit="1" customWidth="1"/>
    <col min="1220" max="1220" width="11.21875" bestFit="1" customWidth="1"/>
    <col min="1221" max="1221" width="14" bestFit="1" customWidth="1"/>
    <col min="1222" max="1222" width="11.21875" bestFit="1" customWidth="1"/>
    <col min="1223" max="1223" width="7.6640625" bestFit="1" customWidth="1"/>
    <col min="1224" max="1224" width="14" bestFit="1" customWidth="1"/>
    <col min="1225" max="1225" width="11.21875" bestFit="1" customWidth="1"/>
    <col min="1226" max="1226" width="8.6640625" bestFit="1" customWidth="1"/>
    <col min="1227" max="1227" width="14" bestFit="1" customWidth="1"/>
    <col min="1228" max="1228" width="11.21875" bestFit="1" customWidth="1"/>
    <col min="1229" max="1229" width="7.88671875" bestFit="1" customWidth="1"/>
    <col min="1230" max="1230" width="14" bestFit="1" customWidth="1"/>
    <col min="1231" max="1231" width="11.21875" bestFit="1" customWidth="1"/>
    <col min="1232" max="1232" width="14" bestFit="1" customWidth="1"/>
    <col min="1233" max="1233" width="11.21875" bestFit="1" customWidth="1"/>
    <col min="1234" max="1234" width="7.88671875" bestFit="1" customWidth="1"/>
    <col min="1235" max="1235" width="14" bestFit="1" customWidth="1"/>
    <col min="1236" max="1236" width="11.21875" bestFit="1" customWidth="1"/>
    <col min="1237" max="1237" width="14" bestFit="1" customWidth="1"/>
    <col min="1238" max="1238" width="11.21875" bestFit="1" customWidth="1"/>
    <col min="1239" max="1239" width="14" bestFit="1" customWidth="1"/>
    <col min="1240" max="1240" width="11.21875" bestFit="1" customWidth="1"/>
    <col min="1241" max="1241" width="7.88671875" bestFit="1" customWidth="1"/>
    <col min="1242" max="1242" width="14" bestFit="1" customWidth="1"/>
    <col min="1243" max="1243" width="11.77734375" bestFit="1" customWidth="1"/>
    <col min="1244" max="1244" width="7.6640625" bestFit="1" customWidth="1"/>
    <col min="1245" max="1245" width="14.5546875" bestFit="1" customWidth="1"/>
    <col min="1246" max="1246" width="11.77734375" bestFit="1" customWidth="1"/>
    <col min="1247" max="1247" width="7.6640625" bestFit="1" customWidth="1"/>
    <col min="1248" max="1248" width="7.88671875" bestFit="1" customWidth="1"/>
    <col min="1249" max="1249" width="14.5546875" bestFit="1" customWidth="1"/>
    <col min="1250" max="1250" width="11.77734375" bestFit="1" customWidth="1"/>
    <col min="1251" max="1251" width="7.6640625" bestFit="1" customWidth="1"/>
    <col min="1252" max="1252" width="14.5546875" bestFit="1" customWidth="1"/>
    <col min="1253" max="1253" width="11.77734375" bestFit="1" customWidth="1"/>
    <col min="1254" max="1254" width="14.5546875" bestFit="1" customWidth="1"/>
    <col min="1255" max="1255" width="11.77734375" bestFit="1" customWidth="1"/>
    <col min="1256" max="1256" width="14.5546875" bestFit="1" customWidth="1"/>
    <col min="1257" max="1257" width="11.77734375" bestFit="1" customWidth="1"/>
    <col min="1258" max="1258" width="7.88671875" bestFit="1" customWidth="1"/>
    <col min="1259" max="1259" width="14.5546875" bestFit="1" customWidth="1"/>
    <col min="1260" max="1260" width="11.77734375" bestFit="1" customWidth="1"/>
    <col min="1261" max="1261" width="7.6640625" bestFit="1" customWidth="1"/>
    <col min="1262" max="1262" width="14.5546875" bestFit="1" customWidth="1"/>
    <col min="1263" max="1263" width="11.77734375" bestFit="1" customWidth="1"/>
    <col min="1264" max="1264" width="14.5546875" bestFit="1" customWidth="1"/>
    <col min="1265" max="1265" width="11.77734375" bestFit="1" customWidth="1"/>
    <col min="1266" max="1266" width="8.6640625" bestFit="1" customWidth="1"/>
    <col min="1267" max="1267" width="14.5546875" bestFit="1" customWidth="1"/>
    <col min="1268" max="1268" width="11.77734375" bestFit="1" customWidth="1"/>
    <col min="1269" max="1269" width="14.5546875" bestFit="1" customWidth="1"/>
    <col min="1270" max="1270" width="11.77734375" bestFit="1" customWidth="1"/>
    <col min="1271" max="1271" width="14.5546875" bestFit="1" customWidth="1"/>
    <col min="1272" max="1272" width="11.77734375" bestFit="1" customWidth="1"/>
    <col min="1273" max="1273" width="14.5546875" bestFit="1" customWidth="1"/>
    <col min="1274" max="1274" width="11.77734375" bestFit="1" customWidth="1"/>
    <col min="1275" max="1275" width="14.5546875" bestFit="1" customWidth="1"/>
    <col min="1276" max="1276" width="11.77734375" bestFit="1" customWidth="1"/>
    <col min="1277" max="1277" width="14.5546875" bestFit="1" customWidth="1"/>
    <col min="1278" max="1278" width="11.77734375" bestFit="1" customWidth="1"/>
    <col min="1279" max="1279" width="8.6640625" bestFit="1" customWidth="1"/>
    <col min="1280" max="1280" width="14.5546875" bestFit="1" customWidth="1"/>
    <col min="1281" max="1281" width="11.77734375" bestFit="1" customWidth="1"/>
    <col min="1282" max="1282" width="7.88671875" bestFit="1" customWidth="1"/>
    <col min="1283" max="1283" width="14.5546875" bestFit="1" customWidth="1"/>
    <col min="1284" max="1284" width="11.77734375" bestFit="1" customWidth="1"/>
    <col min="1285" max="1285" width="14.5546875" bestFit="1" customWidth="1"/>
    <col min="1286" max="1286" width="11.77734375" bestFit="1" customWidth="1"/>
    <col min="1287" max="1287" width="8.6640625" bestFit="1" customWidth="1"/>
    <col min="1288" max="1288" width="14.5546875" bestFit="1" customWidth="1"/>
    <col min="1289" max="1289" width="11.77734375" bestFit="1" customWidth="1"/>
    <col min="1290" max="1290" width="14.5546875" bestFit="1" customWidth="1"/>
    <col min="1291" max="1291" width="11.77734375" bestFit="1" customWidth="1"/>
    <col min="1292" max="1292" width="7.88671875" bestFit="1" customWidth="1"/>
    <col min="1293" max="1293" width="14.5546875" bestFit="1" customWidth="1"/>
    <col min="1294" max="1294" width="11.44140625" bestFit="1" customWidth="1"/>
    <col min="1295" max="1295" width="8.6640625" bestFit="1" customWidth="1"/>
    <col min="1296" max="1296" width="14.21875" bestFit="1" customWidth="1"/>
    <col min="1297" max="1297" width="11.44140625" bestFit="1" customWidth="1"/>
    <col min="1298" max="1298" width="14.21875" bestFit="1" customWidth="1"/>
    <col min="1299" max="1299" width="11.44140625" bestFit="1" customWidth="1"/>
    <col min="1300" max="1300" width="14.21875" bestFit="1" customWidth="1"/>
    <col min="1301" max="1301" width="11.44140625" bestFit="1" customWidth="1"/>
    <col min="1302" max="1302" width="14.21875" bestFit="1" customWidth="1"/>
    <col min="1303" max="1303" width="11.44140625" bestFit="1" customWidth="1"/>
    <col min="1304" max="1304" width="14.21875" bestFit="1" customWidth="1"/>
    <col min="1305" max="1305" width="11.44140625" bestFit="1" customWidth="1"/>
    <col min="1306" max="1306" width="7.6640625" bestFit="1" customWidth="1"/>
    <col min="1307" max="1307" width="14.21875" bestFit="1" customWidth="1"/>
    <col min="1308" max="1308" width="11.44140625" bestFit="1" customWidth="1"/>
    <col min="1309" max="1309" width="14.21875" bestFit="1" customWidth="1"/>
    <col min="1310" max="1310" width="11.44140625" bestFit="1" customWidth="1"/>
    <col min="1311" max="1311" width="7.6640625" bestFit="1" customWidth="1"/>
    <col min="1312" max="1312" width="14.21875" bestFit="1" customWidth="1"/>
    <col min="1313" max="1313" width="11.44140625" bestFit="1" customWidth="1"/>
    <col min="1314" max="1314" width="7.6640625" bestFit="1" customWidth="1"/>
    <col min="1315" max="1315" width="14.21875" bestFit="1" customWidth="1"/>
    <col min="1316" max="1316" width="11.44140625" bestFit="1" customWidth="1"/>
    <col min="1317" max="1317" width="8.6640625" bestFit="1" customWidth="1"/>
    <col min="1318" max="1318" width="14.21875" bestFit="1" customWidth="1"/>
    <col min="1319" max="1319" width="11.44140625" bestFit="1" customWidth="1"/>
    <col min="1320" max="1320" width="7.6640625" bestFit="1" customWidth="1"/>
    <col min="1321" max="1321" width="7.44140625" bestFit="1" customWidth="1"/>
    <col min="1322" max="1322" width="14.21875" bestFit="1" customWidth="1"/>
    <col min="1323" max="1323" width="11.44140625" bestFit="1" customWidth="1"/>
    <col min="1324" max="1324" width="7.6640625" bestFit="1" customWidth="1"/>
    <col min="1325" max="1325" width="14.21875" bestFit="1" customWidth="1"/>
    <col min="1326" max="1326" width="11.44140625" bestFit="1" customWidth="1"/>
    <col min="1327" max="1327" width="14.21875" bestFit="1" customWidth="1"/>
    <col min="1328" max="1328" width="11.44140625" bestFit="1" customWidth="1"/>
    <col min="1329" max="1329" width="7.88671875" bestFit="1" customWidth="1"/>
    <col min="1330" max="1330" width="14.21875" bestFit="1" customWidth="1"/>
    <col min="1331" max="1331" width="11.44140625" bestFit="1" customWidth="1"/>
    <col min="1332" max="1332" width="14.21875" bestFit="1" customWidth="1"/>
    <col min="1333" max="1333" width="11.44140625" bestFit="1" customWidth="1"/>
    <col min="1334" max="1334" width="14.21875" bestFit="1" customWidth="1"/>
    <col min="1335" max="1335" width="11.109375" bestFit="1" customWidth="1"/>
    <col min="1336" max="1336" width="13.88671875" bestFit="1" customWidth="1"/>
    <col min="1337" max="1337" width="11.109375" bestFit="1" customWidth="1"/>
    <col min="1338" max="1338" width="8.6640625" bestFit="1" customWidth="1"/>
    <col min="1339" max="1339" width="7.88671875" bestFit="1" customWidth="1"/>
    <col min="1340" max="1340" width="13.88671875" bestFit="1" customWidth="1"/>
    <col min="1341" max="1341" width="11.109375" bestFit="1" customWidth="1"/>
    <col min="1342" max="1342" width="13.88671875" bestFit="1" customWidth="1"/>
    <col min="1343" max="1343" width="11.109375" bestFit="1" customWidth="1"/>
    <col min="1344" max="1344" width="13.88671875" bestFit="1" customWidth="1"/>
    <col min="1345" max="1345" width="11.109375" bestFit="1" customWidth="1"/>
    <col min="1346" max="1346" width="7.6640625" bestFit="1" customWidth="1"/>
    <col min="1347" max="1347" width="13.88671875" bestFit="1" customWidth="1"/>
    <col min="1348" max="1348" width="11.109375" bestFit="1" customWidth="1"/>
    <col min="1349" max="1349" width="13.88671875" bestFit="1" customWidth="1"/>
    <col min="1350" max="1350" width="11.109375" bestFit="1" customWidth="1"/>
    <col min="1351" max="1351" width="13.88671875" bestFit="1" customWidth="1"/>
    <col min="1352" max="1352" width="11.109375" bestFit="1" customWidth="1"/>
    <col min="1353" max="1353" width="13.88671875" bestFit="1" customWidth="1"/>
    <col min="1354" max="1354" width="11.109375" bestFit="1" customWidth="1"/>
    <col min="1355" max="1355" width="13.88671875" bestFit="1" customWidth="1"/>
    <col min="1356" max="1356" width="11.109375" bestFit="1" customWidth="1"/>
    <col min="1357" max="1357" width="7.6640625" bestFit="1" customWidth="1"/>
    <col min="1358" max="1358" width="13.88671875" bestFit="1" customWidth="1"/>
    <col min="1359" max="1359" width="11.109375" bestFit="1" customWidth="1"/>
    <col min="1360" max="1360" width="13.88671875" bestFit="1" customWidth="1"/>
    <col min="1361" max="1361" width="11.109375" bestFit="1" customWidth="1"/>
    <col min="1362" max="1362" width="13.88671875" bestFit="1" customWidth="1"/>
    <col min="1363" max="1363" width="11.109375" bestFit="1" customWidth="1"/>
    <col min="1364" max="1364" width="13.88671875" bestFit="1" customWidth="1"/>
    <col min="1365" max="1365" width="11.109375" bestFit="1" customWidth="1"/>
    <col min="1366" max="1366" width="13.88671875" bestFit="1" customWidth="1"/>
    <col min="1367" max="1367" width="11.109375" bestFit="1" customWidth="1"/>
    <col min="1368" max="1368" width="7.6640625" bestFit="1" customWidth="1"/>
    <col min="1369" max="1369" width="13.88671875" bestFit="1" customWidth="1"/>
    <col min="1370" max="1370" width="11.109375" bestFit="1" customWidth="1"/>
    <col min="1371" max="1371" width="7.88671875" bestFit="1" customWidth="1"/>
    <col min="1372" max="1372" width="13.88671875" bestFit="1" customWidth="1"/>
    <col min="1373" max="1373" width="11.109375" bestFit="1" customWidth="1"/>
    <col min="1374" max="1374" width="8.6640625" bestFit="1" customWidth="1"/>
    <col min="1375" max="1375" width="13.88671875" bestFit="1" customWidth="1"/>
    <col min="1376" max="1376" width="11.33203125" bestFit="1" customWidth="1"/>
    <col min="1377" max="1377" width="14.109375" bestFit="1" customWidth="1"/>
    <col min="1378" max="1378" width="11.33203125" bestFit="1" customWidth="1"/>
    <col min="1379" max="1379" width="14.109375" bestFit="1" customWidth="1"/>
    <col min="1380" max="1380" width="11.33203125" bestFit="1" customWidth="1"/>
    <col min="1381" max="1381" width="14.109375" bestFit="1" customWidth="1"/>
    <col min="1382" max="1382" width="11.33203125" bestFit="1" customWidth="1"/>
    <col min="1383" max="1383" width="14.109375" bestFit="1" customWidth="1"/>
    <col min="1384" max="1384" width="11.33203125" bestFit="1" customWidth="1"/>
    <col min="1385" max="1385" width="14.109375" bestFit="1" customWidth="1"/>
    <col min="1386" max="1386" width="11.33203125" bestFit="1" customWidth="1"/>
    <col min="1387" max="1387" width="14.109375" bestFit="1" customWidth="1"/>
    <col min="1388" max="1388" width="11.33203125" bestFit="1" customWidth="1"/>
    <col min="1389" max="1389" width="7.44140625" bestFit="1" customWidth="1"/>
    <col min="1390" max="1390" width="14.109375" bestFit="1" customWidth="1"/>
    <col min="1391" max="1391" width="11.33203125" bestFit="1" customWidth="1"/>
    <col min="1392" max="1392" width="14.109375" bestFit="1" customWidth="1"/>
    <col min="1393" max="1393" width="11.33203125" bestFit="1" customWidth="1"/>
    <col min="1394" max="1394" width="14.109375" bestFit="1" customWidth="1"/>
    <col min="1395" max="1395" width="11.33203125" bestFit="1" customWidth="1"/>
    <col min="1396" max="1396" width="14.109375" bestFit="1" customWidth="1"/>
    <col min="1397" max="1397" width="11.33203125" bestFit="1" customWidth="1"/>
    <col min="1398" max="1398" width="14.109375" bestFit="1" customWidth="1"/>
    <col min="1399" max="1399" width="11.77734375" bestFit="1" customWidth="1"/>
    <col min="1400" max="1400" width="7.6640625" bestFit="1" customWidth="1"/>
    <col min="1401" max="1401" width="14.5546875" bestFit="1" customWidth="1"/>
    <col min="1402" max="1402" width="11.77734375" bestFit="1" customWidth="1"/>
    <col min="1403" max="1403" width="14.5546875" bestFit="1" customWidth="1"/>
    <col min="1404" max="1404" width="11.77734375" bestFit="1" customWidth="1"/>
    <col min="1405" max="1405" width="14.5546875" bestFit="1" customWidth="1"/>
    <col min="1406" max="1406" width="11.77734375" bestFit="1" customWidth="1"/>
    <col min="1407" max="1407" width="14.5546875" bestFit="1" customWidth="1"/>
    <col min="1408" max="1408" width="11.77734375" bestFit="1" customWidth="1"/>
    <col min="1409" max="1409" width="14.5546875" bestFit="1" customWidth="1"/>
    <col min="1410" max="1410" width="11.77734375" bestFit="1" customWidth="1"/>
    <col min="1411" max="1411" width="7.88671875" bestFit="1" customWidth="1"/>
    <col min="1412" max="1412" width="14.5546875" bestFit="1" customWidth="1"/>
    <col min="1413" max="1413" width="11.77734375" bestFit="1" customWidth="1"/>
    <col min="1414" max="1414" width="14.5546875" bestFit="1" customWidth="1"/>
    <col min="1415" max="1415" width="11.77734375" bestFit="1" customWidth="1"/>
    <col min="1416" max="1416" width="14.5546875" bestFit="1" customWidth="1"/>
    <col min="1417" max="1417" width="11.77734375" bestFit="1" customWidth="1"/>
    <col min="1418" max="1418" width="14.5546875" bestFit="1" customWidth="1"/>
    <col min="1419" max="1419" width="11.77734375" bestFit="1" customWidth="1"/>
    <col min="1420" max="1420" width="7.6640625" bestFit="1" customWidth="1"/>
    <col min="1421" max="1421" width="14.5546875" bestFit="1" customWidth="1"/>
    <col min="1422" max="1422" width="11.77734375" bestFit="1" customWidth="1"/>
    <col min="1423" max="1423" width="7" bestFit="1" customWidth="1"/>
    <col min="1424" max="1424" width="14.5546875" bestFit="1" customWidth="1"/>
    <col min="1425" max="1425" width="11.77734375" bestFit="1" customWidth="1"/>
    <col min="1426" max="1426" width="14.5546875" bestFit="1" customWidth="1"/>
    <col min="1427" max="1427" width="11.77734375" bestFit="1" customWidth="1"/>
    <col min="1428" max="1428" width="14.5546875" bestFit="1" customWidth="1"/>
    <col min="1429" max="1429" width="11.77734375" bestFit="1" customWidth="1"/>
    <col min="1430" max="1430" width="8.6640625" bestFit="1" customWidth="1"/>
    <col min="1431" max="1431" width="14.5546875" bestFit="1" customWidth="1"/>
    <col min="1432" max="1432" width="11.77734375" bestFit="1" customWidth="1"/>
    <col min="1433" max="1433" width="14.5546875" bestFit="1" customWidth="1"/>
    <col min="1434" max="1434" width="11.77734375" bestFit="1" customWidth="1"/>
    <col min="1435" max="1435" width="7.88671875" bestFit="1" customWidth="1"/>
    <col min="1436" max="1436" width="14.5546875" bestFit="1" customWidth="1"/>
    <col min="1437" max="1437" width="11.77734375" bestFit="1" customWidth="1"/>
    <col min="1438" max="1438" width="14.5546875" bestFit="1" customWidth="1"/>
    <col min="1439" max="1439" width="11.33203125" bestFit="1" customWidth="1"/>
    <col min="1440" max="1440" width="14.109375" bestFit="1" customWidth="1"/>
    <col min="1441" max="1441" width="11.33203125" bestFit="1" customWidth="1"/>
    <col min="1442" max="1442" width="7.6640625" bestFit="1" customWidth="1"/>
    <col min="1443" max="1443" width="14.109375" bestFit="1" customWidth="1"/>
    <col min="1444" max="1444" width="11.33203125" bestFit="1" customWidth="1"/>
    <col min="1445" max="1445" width="7.6640625" bestFit="1" customWidth="1"/>
    <col min="1446" max="1446" width="14.109375" bestFit="1" customWidth="1"/>
    <col min="1447" max="1447" width="11.33203125" bestFit="1" customWidth="1"/>
    <col min="1448" max="1448" width="14.109375" bestFit="1" customWidth="1"/>
    <col min="1449" max="1449" width="11.33203125" bestFit="1" customWidth="1"/>
    <col min="1450" max="1450" width="14.109375" bestFit="1" customWidth="1"/>
    <col min="1451" max="1451" width="11.33203125" bestFit="1" customWidth="1"/>
    <col min="1452" max="1452" width="14.109375" bestFit="1" customWidth="1"/>
    <col min="1453" max="1453" width="11.33203125" bestFit="1" customWidth="1"/>
    <col min="1454" max="1454" width="14.109375" bestFit="1" customWidth="1"/>
    <col min="1455" max="1455" width="11.33203125" bestFit="1" customWidth="1"/>
    <col min="1456" max="1456" width="14.109375" bestFit="1" customWidth="1"/>
    <col min="1457" max="1457" width="11.33203125" bestFit="1" customWidth="1"/>
    <col min="1458" max="1458" width="14.109375" bestFit="1" customWidth="1"/>
    <col min="1459" max="1459" width="11.33203125" bestFit="1" customWidth="1"/>
    <col min="1460" max="1460" width="14.109375" bestFit="1" customWidth="1"/>
    <col min="1461" max="1461" width="11.33203125" bestFit="1" customWidth="1"/>
    <col min="1462" max="1462" width="14.109375" bestFit="1" customWidth="1"/>
    <col min="1463" max="1463" width="11.33203125" bestFit="1" customWidth="1"/>
    <col min="1464" max="1464" width="7.44140625" bestFit="1" customWidth="1"/>
    <col min="1465" max="1465" width="14.109375" bestFit="1" customWidth="1"/>
    <col min="1466" max="1466" width="11.33203125" bestFit="1" customWidth="1"/>
    <col min="1467" max="1468" width="7.6640625" bestFit="1" customWidth="1"/>
    <col min="1469" max="1469" width="8.6640625" bestFit="1" customWidth="1"/>
    <col min="1470" max="1470" width="14.109375" bestFit="1" customWidth="1"/>
    <col min="1471" max="1471" width="11.33203125" bestFit="1" customWidth="1"/>
    <col min="1472" max="1472" width="14.109375" bestFit="1" customWidth="1"/>
    <col min="1473" max="1473" width="12.109375" bestFit="1" customWidth="1"/>
    <col min="1474" max="1474" width="7.6640625" bestFit="1" customWidth="1"/>
    <col min="1475" max="1475" width="14.88671875" bestFit="1" customWidth="1"/>
    <col min="1476" max="1476" width="12.109375" bestFit="1" customWidth="1"/>
    <col min="1477" max="1477" width="14.88671875" bestFit="1" customWidth="1"/>
    <col min="1478" max="1478" width="12.109375" bestFit="1" customWidth="1"/>
    <col min="1479" max="1479" width="14.88671875" bestFit="1" customWidth="1"/>
    <col min="1480" max="1480" width="12.109375" bestFit="1" customWidth="1"/>
    <col min="1481" max="1481" width="14.88671875" bestFit="1" customWidth="1"/>
    <col min="1482" max="1482" width="12.109375" bestFit="1" customWidth="1"/>
    <col min="1483" max="1483" width="14.88671875" bestFit="1" customWidth="1"/>
    <col min="1484" max="1484" width="12.109375" bestFit="1" customWidth="1"/>
    <col min="1485" max="1485" width="14.88671875" bestFit="1" customWidth="1"/>
    <col min="1486" max="1486" width="12.109375" bestFit="1" customWidth="1"/>
    <col min="1487" max="1487" width="14.88671875" bestFit="1" customWidth="1"/>
    <col min="1488" max="1488" width="12.109375" bestFit="1" customWidth="1"/>
    <col min="1489" max="1489" width="7.6640625" bestFit="1" customWidth="1"/>
    <col min="1490" max="1490" width="7.88671875" bestFit="1" customWidth="1"/>
    <col min="1491" max="1491" width="14.88671875" bestFit="1" customWidth="1"/>
    <col min="1492" max="1492" width="12.109375" bestFit="1" customWidth="1"/>
    <col min="1493" max="1493" width="14.88671875" bestFit="1" customWidth="1"/>
    <col min="1494" max="1494" width="12.109375" bestFit="1" customWidth="1"/>
    <col min="1495" max="1495" width="14.88671875" bestFit="1" customWidth="1"/>
    <col min="1496" max="1496" width="12.109375" bestFit="1" customWidth="1"/>
    <col min="1497" max="1497" width="14.88671875" bestFit="1" customWidth="1"/>
    <col min="1498" max="1498" width="12.109375" bestFit="1" customWidth="1"/>
    <col min="1499" max="1499" width="14.88671875" bestFit="1" customWidth="1"/>
    <col min="1500" max="1500" width="12.109375" bestFit="1" customWidth="1"/>
    <col min="1501" max="1501" width="14.88671875" bestFit="1" customWidth="1"/>
    <col min="1502" max="1502" width="12.109375" bestFit="1" customWidth="1"/>
    <col min="1503" max="1503" width="14.88671875" bestFit="1" customWidth="1"/>
    <col min="1504" max="1504" width="12.109375" bestFit="1" customWidth="1"/>
    <col min="1505" max="1505" width="14.88671875" bestFit="1" customWidth="1"/>
    <col min="1506" max="1506" width="12.109375" bestFit="1" customWidth="1"/>
    <col min="1507" max="1507" width="14.88671875" bestFit="1" customWidth="1"/>
    <col min="1508" max="1508" width="12.109375" bestFit="1" customWidth="1"/>
    <col min="1509" max="1509" width="14.88671875" bestFit="1" customWidth="1"/>
    <col min="1510" max="1510" width="12.109375" bestFit="1" customWidth="1"/>
    <col min="1511" max="1511" width="14.88671875" bestFit="1" customWidth="1"/>
    <col min="1512" max="1512" width="11.21875" bestFit="1" customWidth="1"/>
    <col min="1513" max="1513" width="14" bestFit="1" customWidth="1"/>
    <col min="1514" max="1514" width="11.21875" bestFit="1" customWidth="1"/>
    <col min="1515" max="1515" width="14" bestFit="1" customWidth="1"/>
    <col min="1516" max="1516" width="11.21875" bestFit="1" customWidth="1"/>
    <col min="1517" max="1517" width="14" bestFit="1" customWidth="1"/>
    <col min="1518" max="1518" width="11.21875" bestFit="1" customWidth="1"/>
    <col min="1519" max="1519" width="14" bestFit="1" customWidth="1"/>
    <col min="1520" max="1520" width="11.21875" bestFit="1" customWidth="1"/>
    <col min="1521" max="1521" width="7.6640625" bestFit="1" customWidth="1"/>
    <col min="1522" max="1522" width="7.88671875" bestFit="1" customWidth="1"/>
    <col min="1523" max="1523" width="14" bestFit="1" customWidth="1"/>
    <col min="1524" max="1524" width="11.21875" bestFit="1" customWidth="1"/>
    <col min="1525" max="1525" width="8.6640625" bestFit="1" customWidth="1"/>
    <col min="1526" max="1526" width="14" bestFit="1" customWidth="1"/>
    <col min="1527" max="1527" width="11.21875" bestFit="1" customWidth="1"/>
    <col min="1528" max="1528" width="7.6640625" bestFit="1" customWidth="1"/>
    <col min="1529" max="1529" width="7.88671875" bestFit="1" customWidth="1"/>
    <col min="1530" max="1530" width="14" bestFit="1" customWidth="1"/>
    <col min="1531" max="1531" width="11.21875" bestFit="1" customWidth="1"/>
    <col min="1532" max="1532" width="14" bestFit="1" customWidth="1"/>
    <col min="1533" max="1533" width="11.21875" bestFit="1" customWidth="1"/>
    <col min="1534" max="1534" width="14" bestFit="1" customWidth="1"/>
    <col min="1535" max="1535" width="11.21875" bestFit="1" customWidth="1"/>
    <col min="1536" max="1536" width="7.88671875" bestFit="1" customWidth="1"/>
    <col min="1537" max="1537" width="14" bestFit="1" customWidth="1"/>
    <col min="1538" max="1538" width="11.21875" bestFit="1" customWidth="1"/>
    <col min="1539" max="1539" width="14" bestFit="1" customWidth="1"/>
    <col min="1540" max="1540" width="11.21875" bestFit="1" customWidth="1"/>
    <col min="1541" max="1541" width="14" bestFit="1" customWidth="1"/>
    <col min="1542" max="1542" width="11.21875" bestFit="1" customWidth="1"/>
    <col min="1543" max="1543" width="7.6640625" bestFit="1" customWidth="1"/>
    <col min="1544" max="1544" width="14" bestFit="1" customWidth="1"/>
    <col min="1545" max="1545" width="11.21875" bestFit="1" customWidth="1"/>
    <col min="1546" max="1546" width="14" bestFit="1" customWidth="1"/>
    <col min="1547" max="1547" width="11.21875" bestFit="1" customWidth="1"/>
    <col min="1548" max="1548" width="14" bestFit="1" customWidth="1"/>
    <col min="1549" max="1549" width="11.21875" bestFit="1" customWidth="1"/>
    <col min="1550" max="1550" width="14" bestFit="1" customWidth="1"/>
    <col min="1551" max="1551" width="10.5546875" bestFit="1" customWidth="1"/>
    <col min="1552" max="1552" width="13.33203125" bestFit="1" customWidth="1"/>
    <col min="1553" max="1553" width="10.5546875" bestFit="1" customWidth="1"/>
    <col min="1554" max="1554" width="13.33203125" bestFit="1" customWidth="1"/>
    <col min="1555" max="1555" width="10.5546875" bestFit="1" customWidth="1"/>
    <col min="1556" max="1556" width="13.33203125" bestFit="1" customWidth="1"/>
    <col min="1557" max="1557" width="10.5546875" bestFit="1" customWidth="1"/>
    <col min="1558" max="1558" width="13.33203125" bestFit="1" customWidth="1"/>
    <col min="1559" max="1559" width="10.5546875" bestFit="1" customWidth="1"/>
    <col min="1560" max="1560" width="13.33203125" bestFit="1" customWidth="1"/>
    <col min="1561" max="1561" width="10.5546875" bestFit="1" customWidth="1"/>
    <col min="1562" max="1562" width="13.33203125" bestFit="1" customWidth="1"/>
    <col min="1563" max="1563" width="10.5546875" bestFit="1" customWidth="1"/>
    <col min="1564" max="1564" width="8.6640625" bestFit="1" customWidth="1"/>
    <col min="1565" max="1565" width="13.33203125" bestFit="1" customWidth="1"/>
    <col min="1566" max="1566" width="10.5546875" bestFit="1" customWidth="1"/>
    <col min="1567" max="1567" width="7.44140625" bestFit="1" customWidth="1"/>
    <col min="1568" max="1568" width="13.33203125" bestFit="1" customWidth="1"/>
    <col min="1569" max="1569" width="10.5546875" bestFit="1" customWidth="1"/>
    <col min="1570" max="1570" width="7.88671875" bestFit="1" customWidth="1"/>
    <col min="1571" max="1571" width="13.33203125" bestFit="1" customWidth="1"/>
    <col min="1572" max="1572" width="10.5546875" bestFit="1" customWidth="1"/>
    <col min="1573" max="1573" width="13.33203125" bestFit="1" customWidth="1"/>
    <col min="1574" max="1574" width="10.5546875" bestFit="1" customWidth="1"/>
    <col min="1575" max="1575" width="13.33203125" bestFit="1" customWidth="1"/>
    <col min="1576" max="1576" width="10.5546875" bestFit="1" customWidth="1"/>
    <col min="1577" max="1577" width="13.33203125" bestFit="1" customWidth="1"/>
    <col min="1578" max="1578" width="10.5546875" bestFit="1" customWidth="1"/>
    <col min="1579" max="1579" width="13.33203125" bestFit="1" customWidth="1"/>
    <col min="1580" max="1580" width="10.5546875" bestFit="1" customWidth="1"/>
    <col min="1581" max="1581" width="13.33203125" bestFit="1" customWidth="1"/>
    <col min="1582" max="1582" width="10.5546875" bestFit="1" customWidth="1"/>
    <col min="1583" max="1583" width="13.33203125" bestFit="1" customWidth="1"/>
    <col min="1584" max="1584" width="10.5546875" bestFit="1" customWidth="1"/>
    <col min="1585" max="1585" width="13.33203125" bestFit="1" customWidth="1"/>
    <col min="1586" max="1586" width="11.6640625" bestFit="1" customWidth="1"/>
    <col min="1587" max="1587" width="14.44140625" bestFit="1" customWidth="1"/>
    <col min="1588" max="1588" width="11.6640625" bestFit="1" customWidth="1"/>
    <col min="1589" max="1589" width="7.88671875" bestFit="1" customWidth="1"/>
    <col min="1590" max="1590" width="14.44140625" bestFit="1" customWidth="1"/>
    <col min="1591" max="1591" width="11.6640625" bestFit="1" customWidth="1"/>
    <col min="1592" max="1592" width="14.44140625" bestFit="1" customWidth="1"/>
    <col min="1593" max="1593" width="11.6640625" bestFit="1" customWidth="1"/>
    <col min="1594" max="1594" width="14.44140625" bestFit="1" customWidth="1"/>
    <col min="1595" max="1595" width="11.6640625" bestFit="1" customWidth="1"/>
    <col min="1596" max="1596" width="14.44140625" bestFit="1" customWidth="1"/>
    <col min="1597" max="1597" width="11.6640625" bestFit="1" customWidth="1"/>
    <col min="1598" max="1598" width="14.44140625" bestFit="1" customWidth="1"/>
    <col min="1599" max="1599" width="11.6640625" bestFit="1" customWidth="1"/>
    <col min="1600" max="1600" width="7.6640625" bestFit="1" customWidth="1"/>
    <col min="1601" max="1601" width="14.44140625" bestFit="1" customWidth="1"/>
    <col min="1602" max="1602" width="11.21875" bestFit="1" customWidth="1"/>
  </cols>
  <sheetData>
    <row r="3" spans="1:2" x14ac:dyDescent="0.3">
      <c r="A3" s="21" t="s">
        <v>4</v>
      </c>
      <c r="B3" t="s">
        <v>6198</v>
      </c>
    </row>
    <row r="4" spans="1:2" x14ac:dyDescent="0.3">
      <c r="A4" t="s">
        <v>3753</v>
      </c>
      <c r="B4" s="23">
        <v>278.01</v>
      </c>
    </row>
    <row r="5" spans="1:2" x14ac:dyDescent="0.3">
      <c r="A5" t="s">
        <v>1598</v>
      </c>
      <c r="B5" s="23">
        <v>281.67499999999995</v>
      </c>
    </row>
    <row r="6" spans="1:2" x14ac:dyDescent="0.3">
      <c r="A6" t="s">
        <v>2587</v>
      </c>
      <c r="B6" s="23">
        <v>289.11</v>
      </c>
    </row>
    <row r="7" spans="1:2" x14ac:dyDescent="0.3">
      <c r="A7" t="s">
        <v>5765</v>
      </c>
      <c r="B7" s="23">
        <v>307.04499999999996</v>
      </c>
    </row>
    <row r="8" spans="1:2" x14ac:dyDescent="0.3">
      <c r="A8" t="s">
        <v>5114</v>
      </c>
      <c r="B8" s="23">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70" zoomScaleNormal="70" workbookViewId="0">
      <selection activeCell="G13" sqref="G13"/>
    </sheetView>
  </sheetViews>
  <sheetFormatPr defaultRowHeight="14.4" x14ac:dyDescent="0.3"/>
  <cols>
    <col min="1" max="1" width="16.5546875" bestFit="1" customWidth="1"/>
    <col min="2" max="2" width="15.88671875" style="7" bestFit="1" customWidth="1"/>
    <col min="3" max="3" width="17.21875" bestFit="1" customWidth="1"/>
    <col min="4" max="4" width="15.33203125" bestFit="1" customWidth="1"/>
    <col min="5" max="5" width="13.6640625" bestFit="1" customWidth="1"/>
    <col min="6" max="6" width="23.21875" bestFit="1" customWidth="1"/>
    <col min="7" max="7" width="37.88671875" bestFit="1" customWidth="1"/>
    <col min="8" max="8" width="15.21875" bestFit="1" customWidth="1"/>
    <col min="9" max="9" width="16.44140625" bestFit="1" customWidth="1"/>
    <col min="10" max="10" width="15.6640625" bestFit="1" customWidth="1"/>
    <col min="11" max="11" width="9.44140625" style="9" bestFit="1" customWidth="1"/>
    <col min="12" max="12" width="14.5546875" bestFit="1" customWidth="1"/>
    <col min="13" max="13" width="10.44140625" bestFit="1" customWidth="1"/>
    <col min="14" max="14" width="22.21875" bestFit="1" customWidth="1"/>
    <col min="15" max="15" width="21.44140625" bestFit="1" customWidth="1"/>
    <col min="16" max="16" width="18" bestFit="1" customWidth="1"/>
  </cols>
  <sheetData>
    <row r="1" spans="1:16" x14ac:dyDescent="0.3">
      <c r="A1" s="24" t="s">
        <v>0</v>
      </c>
      <c r="B1" s="25" t="s">
        <v>1</v>
      </c>
      <c r="C1" s="26" t="s">
        <v>3</v>
      </c>
      <c r="D1" s="26" t="s">
        <v>11</v>
      </c>
      <c r="E1" s="26" t="s">
        <v>14</v>
      </c>
      <c r="F1" s="26" t="s">
        <v>4</v>
      </c>
      <c r="G1" s="26" t="s">
        <v>2</v>
      </c>
      <c r="H1" s="26" t="s">
        <v>7</v>
      </c>
      <c r="I1" s="26" t="s">
        <v>9</v>
      </c>
      <c r="J1" s="26" t="s">
        <v>10</v>
      </c>
      <c r="K1" s="27" t="s">
        <v>12</v>
      </c>
      <c r="L1" s="26" t="s">
        <v>13</v>
      </c>
      <c r="M1" s="26" t="s">
        <v>15</v>
      </c>
      <c r="N1" s="26" t="s">
        <v>6196</v>
      </c>
      <c r="O1" s="28" t="s">
        <v>6197</v>
      </c>
      <c r="P1" s="26" t="s">
        <v>6189</v>
      </c>
    </row>
    <row r="2" spans="1:16" x14ac:dyDescent="0.3">
      <c r="A2" s="11" t="s">
        <v>490</v>
      </c>
      <c r="B2" s="6">
        <v>43713</v>
      </c>
      <c r="C2" s="3" t="s">
        <v>491</v>
      </c>
      <c r="D2" s="4" t="s">
        <v>6138</v>
      </c>
      <c r="E2" s="3">
        <v>2</v>
      </c>
      <c r="F2" s="3" t="str">
        <f xml:space="preserve"> _xlfn.XLOOKUP(C2,customers!$A$1:$A$1001,customers!$B$1:$B$1001,,0)</f>
        <v>Aloisia Allner</v>
      </c>
      <c r="G2" s="3" t="str">
        <f xml:space="preserve"> IF(_xlfn.XLOOKUP(C2, customers!$A$1:$A$1001, customers!$C$1:$C$1001,,0) = 0, "", _xlfn.XLOOKUP(C2, customers!$A$1:$A$1001, customers!$C$1:$C$1001,,0))</f>
        <v>aallner0@lulu.com</v>
      </c>
      <c r="H2" s="3" t="str">
        <f xml:space="preserve"> _xlfn.XLOOKUP(C2, customers!$A$1:$A$1001, customers!$G$1:$G$1001,,0)</f>
        <v>United States</v>
      </c>
      <c r="I2" s="4" t="str">
        <f xml:space="preserve"> INDEX(products!$A$1:$G$49, MATCH(orders!$D2, products!$A$1:$A$49,0), MATCH(orders!I$1, products!$A$1:$G$1,0))</f>
        <v>Rob</v>
      </c>
      <c r="J2" s="4" t="str">
        <f xml:space="preserve"> INDEX(products!$A$1:$G$49, MATCH(orders!$D2, products!$A$1:$A$49,0), MATCH(orders!J$1, products!$A$1:$G$1,0))</f>
        <v>M</v>
      </c>
      <c r="K2" s="8">
        <f xml:space="preserve"> INDEX(products!$A$1:$G$49, MATCH(orders!$D2, products!$A$1:$A$49,0), MATCH(orders!K$1, products!$A$1:$G$1,0))</f>
        <v>1</v>
      </c>
      <c r="L2" s="10">
        <f xml:space="preserve"> INDEX(products!$A$1:$G$49, MATCH(orders!$D2, products!$A$1:$A$49,0), MATCH(orders!L$1, products!$A$1:$G$1,0))</f>
        <v>9.9499999999999993</v>
      </c>
      <c r="M2" s="10">
        <f>L2*E2</f>
        <v>19.899999999999999</v>
      </c>
      <c r="N2" s="5" t="str" cm="1">
        <f t="array" ref="N2" xml:space="preserve"> _xlfn.IFS(I2 = "Rob", "Robusta", I2 = "Ara", "Arabica", I2 = "Exc", "Excelsa", I2 = "Lib", "Liberica")</f>
        <v>Robusta</v>
      </c>
      <c r="O2" s="12" t="str" cm="1">
        <f t="array" ref="O2" xml:space="preserve"> _xlfn.IFS(J2 = "M", "Medium", J2 = "L", "Light", J2 = "D", "Dark")</f>
        <v>Medium</v>
      </c>
      <c r="P2" s="4" t="str">
        <f xml:space="preserve"> _xlfn.XLOOKUP(Orders[[#This Row],[Customer ID]], customers!$A$1:$A$1001, customers!$I$1:$I$1001,,0)</f>
        <v>Yes</v>
      </c>
    </row>
    <row r="3" spans="1:16" x14ac:dyDescent="0.3">
      <c r="A3" s="11" t="s">
        <v>490</v>
      </c>
      <c r="B3" s="6">
        <v>43713</v>
      </c>
      <c r="C3" s="3" t="s">
        <v>491</v>
      </c>
      <c r="D3" s="4" t="s">
        <v>6139</v>
      </c>
      <c r="E3" s="3">
        <v>5</v>
      </c>
      <c r="F3" s="3" t="str">
        <f xml:space="preserve"> _xlfn.XLOOKUP(C3,customers!$A$1:$A$1001,customers!$B$1:$B$1001,,0)</f>
        <v>Aloisia Allner</v>
      </c>
      <c r="G3" s="3" t="str">
        <f xml:space="preserve"> IF(_xlfn.XLOOKUP(C3, customers!$A$1:$A$1001, customers!$C$1:$C$1001,,0) = 0, "", _xlfn.XLOOKUP(C3, customers!$A$1:$A$1001, customers!$C$1:$C$1001,,0))</f>
        <v>aallner0@lulu.com</v>
      </c>
      <c r="H3" s="3" t="str">
        <f xml:space="preserve"> _xlfn.XLOOKUP(C3, customers!$A$1:$A$1001, customers!$G$1:$G$1001,,0)</f>
        <v>United States</v>
      </c>
      <c r="I3" s="4" t="str">
        <f xml:space="preserve"> INDEX(products!$A$1:$G$49, MATCH(orders!$D3, products!$A$1:$A$49,0), MATCH(orders!I$1, products!$A$1:$G$1,0))</f>
        <v>Exc</v>
      </c>
      <c r="J3" s="4" t="str">
        <f xml:space="preserve"> INDEX(products!$A$1:$G$49, MATCH(orders!$D3, products!$A$1:$A$49,0), MATCH(orders!J$1, products!$A$1:$G$1,0))</f>
        <v>M</v>
      </c>
      <c r="K3" s="8">
        <f xml:space="preserve"> INDEX(products!$A$1:$G$49, MATCH(orders!$D3, products!$A$1:$A$49,0), MATCH(orders!K$1, products!$A$1:$G$1,0))</f>
        <v>0.5</v>
      </c>
      <c r="L3" s="10">
        <f xml:space="preserve"> INDEX(products!$A$1:$G$49, MATCH(orders!$D3, products!$A$1:$A$49,0), MATCH(orders!L$1, products!$A$1:$G$1,0))</f>
        <v>8.25</v>
      </c>
      <c r="M3" s="10">
        <f t="shared" ref="M3:M66" si="0">L3*E3</f>
        <v>41.25</v>
      </c>
      <c r="N3" s="5" t="str" cm="1">
        <f t="array" ref="N3" xml:space="preserve"> _xlfn.IFS(I3 = "Rob", "Robusta", I3 = "Ara", "Arabica", I3 = "Exc", "Excelsa", I3 = "Lib", "Liberica")</f>
        <v>Excelsa</v>
      </c>
      <c r="O3" s="12" t="str" cm="1">
        <f t="array" ref="O3" xml:space="preserve"> _xlfn.IFS(J3 = "M", "Medium", J3 = "L", "Light", J3 = "D", "Dark")</f>
        <v>Medium</v>
      </c>
      <c r="P3" s="4" t="str">
        <f xml:space="preserve"> _xlfn.XLOOKUP(Orders[[#This Row],[Customer ID]], customers!$A$1:$A$1001, customers!$I$1:$I$1001,,0)</f>
        <v>Yes</v>
      </c>
    </row>
    <row r="4" spans="1:16" x14ac:dyDescent="0.3">
      <c r="A4" s="11" t="s">
        <v>501</v>
      </c>
      <c r="B4" s="6">
        <v>44364</v>
      </c>
      <c r="C4" s="3" t="s">
        <v>502</v>
      </c>
      <c r="D4" s="4" t="s">
        <v>6140</v>
      </c>
      <c r="E4" s="3">
        <v>1</v>
      </c>
      <c r="F4" s="3" t="str">
        <f xml:space="preserve"> _xlfn.XLOOKUP(C4,customers!$A$1:$A$1001,customers!$B$1:$B$1001,,0)</f>
        <v>Jami Redholes</v>
      </c>
      <c r="G4" s="3" t="str">
        <f xml:space="preserve"> IF(_xlfn.XLOOKUP(C4, customers!$A$1:$A$1001, customers!$C$1:$C$1001,,0) = 0, "", _xlfn.XLOOKUP(C4, customers!$A$1:$A$1001, customers!$C$1:$C$1001,,0))</f>
        <v>jredholes2@tmall.com</v>
      </c>
      <c r="H4" s="3" t="str">
        <f xml:space="preserve"> _xlfn.XLOOKUP(C4, customers!$A$1:$A$1001, customers!$G$1:$G$1001,,0)</f>
        <v>United States</v>
      </c>
      <c r="I4" s="4" t="str">
        <f xml:space="preserve"> INDEX(products!$A$1:$G$49, MATCH(orders!$D4, products!$A$1:$A$49,0), MATCH(orders!I$1, products!$A$1:$G$1,0))</f>
        <v>Ara</v>
      </c>
      <c r="J4" s="4" t="str">
        <f xml:space="preserve"> INDEX(products!$A$1:$G$49, MATCH(orders!$D4, products!$A$1:$A$49,0), MATCH(orders!J$1, products!$A$1:$G$1,0))</f>
        <v>L</v>
      </c>
      <c r="K4" s="8">
        <f xml:space="preserve"> INDEX(products!$A$1:$G$49, MATCH(orders!$D4, products!$A$1:$A$49,0), MATCH(orders!K$1, products!$A$1:$G$1,0))</f>
        <v>1</v>
      </c>
      <c r="L4" s="10">
        <f xml:space="preserve"> INDEX(products!$A$1:$G$49, MATCH(orders!$D4, products!$A$1:$A$49,0), MATCH(orders!L$1, products!$A$1:$G$1,0))</f>
        <v>12.95</v>
      </c>
      <c r="M4" s="10">
        <f t="shared" si="0"/>
        <v>12.95</v>
      </c>
      <c r="N4" s="5" t="str" cm="1">
        <f t="array" ref="N4" xml:space="preserve"> _xlfn.IFS(I4 = "Rob", "Robusta", I4 = "Ara", "Arabica", I4 = "Exc", "Excelsa", I4 = "Lib", "Liberica")</f>
        <v>Arabica</v>
      </c>
      <c r="O4" s="12" t="str" cm="1">
        <f t="array" ref="O4" xml:space="preserve"> _xlfn.IFS(J4 = "M", "Medium", J4 = "L", "Light", J4 = "D", "Dark")</f>
        <v>Light</v>
      </c>
      <c r="P4" s="4" t="str">
        <f xml:space="preserve"> _xlfn.XLOOKUP(Orders[[#This Row],[Customer ID]], customers!$A$1:$A$1001, customers!$I$1:$I$1001,,0)</f>
        <v>Yes</v>
      </c>
    </row>
    <row r="5" spans="1:16" x14ac:dyDescent="0.3">
      <c r="A5" s="11" t="s">
        <v>512</v>
      </c>
      <c r="B5" s="6">
        <v>44392</v>
      </c>
      <c r="C5" s="3" t="s">
        <v>513</v>
      </c>
      <c r="D5" s="4" t="s">
        <v>6141</v>
      </c>
      <c r="E5" s="3">
        <v>2</v>
      </c>
      <c r="F5" s="3" t="str">
        <f xml:space="preserve"> _xlfn.XLOOKUP(C5,customers!$A$1:$A$1001,customers!$B$1:$B$1001,,0)</f>
        <v>Christoffer O' Shea</v>
      </c>
      <c r="G5" s="3" t="str">
        <f xml:space="preserve"> IF(_xlfn.XLOOKUP(C5, customers!$A$1:$A$1001, customers!$C$1:$C$1001,,0) = 0, "", _xlfn.XLOOKUP(C5, customers!$A$1:$A$1001, customers!$C$1:$C$1001,,0))</f>
        <v/>
      </c>
      <c r="H5" s="3" t="str">
        <f xml:space="preserve"> _xlfn.XLOOKUP(C5, customers!$A$1:$A$1001, customers!$G$1:$G$1001,,0)</f>
        <v>Ireland</v>
      </c>
      <c r="I5" s="4" t="str">
        <f xml:space="preserve"> INDEX(products!$A$1:$G$49, MATCH(orders!$D5, products!$A$1:$A$49,0), MATCH(orders!I$1, products!$A$1:$G$1,0))</f>
        <v>Exc</v>
      </c>
      <c r="J5" s="4" t="str">
        <f xml:space="preserve"> INDEX(products!$A$1:$G$49, MATCH(orders!$D5, products!$A$1:$A$49,0), MATCH(orders!J$1, products!$A$1:$G$1,0))</f>
        <v>M</v>
      </c>
      <c r="K5" s="8">
        <f xml:space="preserve"> INDEX(products!$A$1:$G$49, MATCH(orders!$D5, products!$A$1:$A$49,0), MATCH(orders!K$1, products!$A$1:$G$1,0))</f>
        <v>1</v>
      </c>
      <c r="L5" s="10">
        <f xml:space="preserve"> INDEX(products!$A$1:$G$49, MATCH(orders!$D5, products!$A$1:$A$49,0), MATCH(orders!L$1, products!$A$1:$G$1,0))</f>
        <v>13.75</v>
      </c>
      <c r="M5" s="10">
        <f t="shared" si="0"/>
        <v>27.5</v>
      </c>
      <c r="N5" s="5" t="str" cm="1">
        <f t="array" ref="N5" xml:space="preserve"> _xlfn.IFS(I5 = "Rob", "Robusta", I5 = "Ara", "Arabica", I5 = "Exc", "Excelsa", I5 = "Lib", "Liberica")</f>
        <v>Excelsa</v>
      </c>
      <c r="O5" s="12" t="str" cm="1">
        <f t="array" ref="O5" xml:space="preserve"> _xlfn.IFS(J5 = "M", "Medium", J5 = "L", "Light", J5 = "D", "Dark")</f>
        <v>Medium</v>
      </c>
      <c r="P5" s="4" t="str">
        <f xml:space="preserve"> _xlfn.XLOOKUP(Orders[[#This Row],[Customer ID]], customers!$A$1:$A$1001, customers!$I$1:$I$1001,,0)</f>
        <v>No</v>
      </c>
    </row>
    <row r="6" spans="1:16" x14ac:dyDescent="0.3">
      <c r="A6" s="11" t="s">
        <v>512</v>
      </c>
      <c r="B6" s="6">
        <v>44392</v>
      </c>
      <c r="C6" s="3" t="s">
        <v>513</v>
      </c>
      <c r="D6" s="4" t="s">
        <v>6142</v>
      </c>
      <c r="E6" s="3">
        <v>2</v>
      </c>
      <c r="F6" s="3" t="str">
        <f xml:space="preserve"> _xlfn.XLOOKUP(C6,customers!$A$1:$A$1001,customers!$B$1:$B$1001,,0)</f>
        <v>Christoffer O' Shea</v>
      </c>
      <c r="G6" s="3" t="str">
        <f xml:space="preserve"> IF(_xlfn.XLOOKUP(C6, customers!$A$1:$A$1001, customers!$C$1:$C$1001,,0) = 0, "", _xlfn.XLOOKUP(C6, customers!$A$1:$A$1001, customers!$C$1:$C$1001,,0))</f>
        <v/>
      </c>
      <c r="H6" s="3" t="str">
        <f xml:space="preserve"> _xlfn.XLOOKUP(C6, customers!$A$1:$A$1001, customers!$G$1:$G$1001,,0)</f>
        <v>Ireland</v>
      </c>
      <c r="I6" s="4" t="str">
        <f xml:space="preserve"> INDEX(products!$A$1:$G$49, MATCH(orders!$D6, products!$A$1:$A$49,0), MATCH(orders!I$1, products!$A$1:$G$1,0))</f>
        <v>Rob</v>
      </c>
      <c r="J6" s="4" t="str">
        <f xml:space="preserve"> INDEX(products!$A$1:$G$49, MATCH(orders!$D6, products!$A$1:$A$49,0), MATCH(orders!J$1, products!$A$1:$G$1,0))</f>
        <v>L</v>
      </c>
      <c r="K6" s="8">
        <f xml:space="preserve"> INDEX(products!$A$1:$G$49, MATCH(orders!$D6, products!$A$1:$A$49,0), MATCH(orders!K$1, products!$A$1:$G$1,0))</f>
        <v>2.5</v>
      </c>
      <c r="L6" s="10">
        <f xml:space="preserve"> INDEX(products!$A$1:$G$49, MATCH(orders!$D6, products!$A$1:$A$49,0), MATCH(orders!L$1, products!$A$1:$G$1,0))</f>
        <v>27.484999999999996</v>
      </c>
      <c r="M6" s="10">
        <f t="shared" si="0"/>
        <v>54.969999999999992</v>
      </c>
      <c r="N6" s="5" t="str" cm="1">
        <f t="array" ref="N6" xml:space="preserve"> _xlfn.IFS(I6 = "Rob", "Robusta", I6 = "Ara", "Arabica", I6 = "Exc", "Excelsa", I6 = "Lib", "Liberica")</f>
        <v>Robusta</v>
      </c>
      <c r="O6" s="12" t="str" cm="1">
        <f t="array" ref="O6" xml:space="preserve"> _xlfn.IFS(J6 = "M", "Medium", J6 = "L", "Light", J6 = "D", "Dark")</f>
        <v>Light</v>
      </c>
      <c r="P6" s="4" t="str">
        <f xml:space="preserve"> _xlfn.XLOOKUP(Orders[[#This Row],[Customer ID]], customers!$A$1:$A$1001, customers!$I$1:$I$1001,,0)</f>
        <v>No</v>
      </c>
    </row>
    <row r="7" spans="1:16" x14ac:dyDescent="0.3">
      <c r="A7" s="11" t="s">
        <v>519</v>
      </c>
      <c r="B7" s="6">
        <v>44412</v>
      </c>
      <c r="C7" s="3" t="s">
        <v>520</v>
      </c>
      <c r="D7" s="4" t="s">
        <v>6143</v>
      </c>
      <c r="E7" s="3">
        <v>3</v>
      </c>
      <c r="F7" s="3" t="str">
        <f xml:space="preserve"> _xlfn.XLOOKUP(C7,customers!$A$1:$A$1001,customers!$B$1:$B$1001,,0)</f>
        <v>Beryle Cottier</v>
      </c>
      <c r="G7" s="3" t="str">
        <f xml:space="preserve"> IF(_xlfn.XLOOKUP(C7, customers!$A$1:$A$1001, customers!$C$1:$C$1001,,0) = 0, "", _xlfn.XLOOKUP(C7, customers!$A$1:$A$1001, customers!$C$1:$C$1001,,0))</f>
        <v/>
      </c>
      <c r="H7" s="3" t="str">
        <f xml:space="preserve"> _xlfn.XLOOKUP(C7, customers!$A$1:$A$1001, customers!$G$1:$G$1001,,0)</f>
        <v>United States</v>
      </c>
      <c r="I7" s="4" t="str">
        <f xml:space="preserve"> INDEX(products!$A$1:$G$49, MATCH(orders!$D7, products!$A$1:$A$49,0), MATCH(orders!I$1, products!$A$1:$G$1,0))</f>
        <v>Lib</v>
      </c>
      <c r="J7" s="4" t="str">
        <f xml:space="preserve"> INDEX(products!$A$1:$G$49, MATCH(orders!$D7, products!$A$1:$A$49,0), MATCH(orders!J$1, products!$A$1:$G$1,0))</f>
        <v>D</v>
      </c>
      <c r="K7" s="8">
        <f xml:space="preserve"> INDEX(products!$A$1:$G$49, MATCH(orders!$D7, products!$A$1:$A$49,0), MATCH(orders!K$1, products!$A$1:$G$1,0))</f>
        <v>1</v>
      </c>
      <c r="L7" s="10">
        <f xml:space="preserve"> INDEX(products!$A$1:$G$49, MATCH(orders!$D7, products!$A$1:$A$49,0), MATCH(orders!L$1, products!$A$1:$G$1,0))</f>
        <v>12.95</v>
      </c>
      <c r="M7" s="10">
        <f t="shared" si="0"/>
        <v>38.849999999999994</v>
      </c>
      <c r="N7" s="5" t="str" cm="1">
        <f t="array" ref="N7" xml:space="preserve"> _xlfn.IFS(I7 = "Rob", "Robusta", I7 = "Ara", "Arabica", I7 = "Exc", "Excelsa", I7 = "Lib", "Liberica")</f>
        <v>Liberica</v>
      </c>
      <c r="O7" s="12" t="str" cm="1">
        <f t="array" ref="O7" xml:space="preserve"> _xlfn.IFS(J7 = "M", "Medium", J7 = "L", "Light", J7 = "D", "Dark")</f>
        <v>Dark</v>
      </c>
      <c r="P7" s="4" t="str">
        <f xml:space="preserve"> _xlfn.XLOOKUP(Orders[[#This Row],[Customer ID]], customers!$A$1:$A$1001, customers!$I$1:$I$1001,,0)</f>
        <v>No</v>
      </c>
    </row>
    <row r="8" spans="1:16" x14ac:dyDescent="0.3">
      <c r="A8" s="11" t="s">
        <v>524</v>
      </c>
      <c r="B8" s="6">
        <v>44582</v>
      </c>
      <c r="C8" s="3" t="s">
        <v>525</v>
      </c>
      <c r="D8" s="4" t="s">
        <v>6144</v>
      </c>
      <c r="E8" s="3">
        <v>3</v>
      </c>
      <c r="F8" s="3" t="str">
        <f xml:space="preserve"> _xlfn.XLOOKUP(C8,customers!$A$1:$A$1001,customers!$B$1:$B$1001,,0)</f>
        <v>Shaylynn Lobe</v>
      </c>
      <c r="G8" s="3" t="str">
        <f xml:space="preserve"> IF(_xlfn.XLOOKUP(C8, customers!$A$1:$A$1001, customers!$C$1:$C$1001,,0) = 0, "", _xlfn.XLOOKUP(C8, customers!$A$1:$A$1001, customers!$C$1:$C$1001,,0))</f>
        <v>slobe6@nifty.com</v>
      </c>
      <c r="H8" s="3" t="str">
        <f xml:space="preserve"> _xlfn.XLOOKUP(C8, customers!$A$1:$A$1001, customers!$G$1:$G$1001,,0)</f>
        <v>United States</v>
      </c>
      <c r="I8" s="4" t="str">
        <f xml:space="preserve"> INDEX(products!$A$1:$G$49, MATCH(orders!$D8, products!$A$1:$A$49,0), MATCH(orders!I$1, products!$A$1:$G$1,0))</f>
        <v>Exc</v>
      </c>
      <c r="J8" s="4" t="str">
        <f xml:space="preserve"> INDEX(products!$A$1:$G$49, MATCH(orders!$D8, products!$A$1:$A$49,0), MATCH(orders!J$1, products!$A$1:$G$1,0))</f>
        <v>D</v>
      </c>
      <c r="K8" s="8">
        <f xml:space="preserve"> INDEX(products!$A$1:$G$49, MATCH(orders!$D8, products!$A$1:$A$49,0), MATCH(orders!K$1, products!$A$1:$G$1,0))</f>
        <v>0.5</v>
      </c>
      <c r="L8" s="10">
        <f xml:space="preserve"> INDEX(products!$A$1:$G$49, MATCH(orders!$D8, products!$A$1:$A$49,0), MATCH(orders!L$1, products!$A$1:$G$1,0))</f>
        <v>7.29</v>
      </c>
      <c r="M8" s="10">
        <f t="shared" si="0"/>
        <v>21.87</v>
      </c>
      <c r="N8" s="5" t="str" cm="1">
        <f t="array" ref="N8" xml:space="preserve"> _xlfn.IFS(I8 = "Rob", "Robusta", I8 = "Ara", "Arabica", I8 = "Exc", "Excelsa", I8 = "Lib", "Liberica")</f>
        <v>Excelsa</v>
      </c>
      <c r="O8" s="12" t="str" cm="1">
        <f t="array" ref="O8" xml:space="preserve"> _xlfn.IFS(J8 = "M", "Medium", J8 = "L", "Light", J8 = "D", "Dark")</f>
        <v>Dark</v>
      </c>
      <c r="P8" s="4" t="str">
        <f xml:space="preserve"> _xlfn.XLOOKUP(Orders[[#This Row],[Customer ID]], customers!$A$1:$A$1001, customers!$I$1:$I$1001,,0)</f>
        <v>Yes</v>
      </c>
    </row>
    <row r="9" spans="1:16" x14ac:dyDescent="0.3">
      <c r="A9" s="11" t="s">
        <v>530</v>
      </c>
      <c r="B9" s="6">
        <v>44701</v>
      </c>
      <c r="C9" s="3" t="s">
        <v>531</v>
      </c>
      <c r="D9" s="4" t="s">
        <v>6145</v>
      </c>
      <c r="E9" s="3">
        <v>1</v>
      </c>
      <c r="F9" s="3" t="str">
        <f xml:space="preserve"> _xlfn.XLOOKUP(C9,customers!$A$1:$A$1001,customers!$B$1:$B$1001,,0)</f>
        <v>Melvin Wharfe</v>
      </c>
      <c r="G9" s="3" t="str">
        <f xml:space="preserve"> IF(_xlfn.XLOOKUP(C9, customers!$A$1:$A$1001, customers!$C$1:$C$1001,,0) = 0, "", _xlfn.XLOOKUP(C9, customers!$A$1:$A$1001, customers!$C$1:$C$1001,,0))</f>
        <v/>
      </c>
      <c r="H9" s="3" t="str">
        <f xml:space="preserve"> _xlfn.XLOOKUP(C9, customers!$A$1:$A$1001, customers!$G$1:$G$1001,,0)</f>
        <v>Ireland</v>
      </c>
      <c r="I9" s="4" t="str">
        <f xml:space="preserve"> INDEX(products!$A$1:$G$49, MATCH(orders!$D9, products!$A$1:$A$49,0), MATCH(orders!I$1, products!$A$1:$G$1,0))</f>
        <v>Lib</v>
      </c>
      <c r="J9" s="4" t="str">
        <f xml:space="preserve"> INDEX(products!$A$1:$G$49, MATCH(orders!$D9, products!$A$1:$A$49,0), MATCH(orders!J$1, products!$A$1:$G$1,0))</f>
        <v>L</v>
      </c>
      <c r="K9" s="8">
        <f xml:space="preserve"> INDEX(products!$A$1:$G$49, MATCH(orders!$D9, products!$A$1:$A$49,0), MATCH(orders!K$1, products!$A$1:$G$1,0))</f>
        <v>0.2</v>
      </c>
      <c r="L9" s="10">
        <f xml:space="preserve"> INDEX(products!$A$1:$G$49, MATCH(orders!$D9, products!$A$1:$A$49,0), MATCH(orders!L$1, products!$A$1:$G$1,0))</f>
        <v>4.7549999999999999</v>
      </c>
      <c r="M9" s="10">
        <f t="shared" si="0"/>
        <v>4.7549999999999999</v>
      </c>
      <c r="N9" s="5" t="str" cm="1">
        <f t="array" ref="N9" xml:space="preserve"> _xlfn.IFS(I9 = "Rob", "Robusta", I9 = "Ara", "Arabica", I9 = "Exc", "Excelsa", I9 = "Lib", "Liberica")</f>
        <v>Liberica</v>
      </c>
      <c r="O9" s="12" t="str" cm="1">
        <f t="array" ref="O9" xml:space="preserve"> _xlfn.IFS(J9 = "M", "Medium", J9 = "L", "Light", J9 = "D", "Dark")</f>
        <v>Light</v>
      </c>
      <c r="P9" s="4" t="str">
        <f xml:space="preserve"> _xlfn.XLOOKUP(Orders[[#This Row],[Customer ID]], customers!$A$1:$A$1001, customers!$I$1:$I$1001,,0)</f>
        <v>Yes</v>
      </c>
    </row>
    <row r="10" spans="1:16" x14ac:dyDescent="0.3">
      <c r="A10" s="11" t="s">
        <v>535</v>
      </c>
      <c r="B10" s="6">
        <v>43467</v>
      </c>
      <c r="C10" s="3" t="s">
        <v>536</v>
      </c>
      <c r="D10" s="4" t="s">
        <v>6146</v>
      </c>
      <c r="E10" s="3">
        <v>3</v>
      </c>
      <c r="F10" s="3" t="str">
        <f xml:space="preserve"> _xlfn.XLOOKUP(C10,customers!$A$1:$A$1001,customers!$B$1:$B$1001,,0)</f>
        <v>Guthrey Petracci</v>
      </c>
      <c r="G10" s="3" t="str">
        <f xml:space="preserve"> IF(_xlfn.XLOOKUP(C10, customers!$A$1:$A$1001, customers!$C$1:$C$1001,,0) = 0, "", _xlfn.XLOOKUP(C10, customers!$A$1:$A$1001, customers!$C$1:$C$1001,,0))</f>
        <v>gpetracci8@livejournal.com</v>
      </c>
      <c r="H10" s="3" t="str">
        <f xml:space="preserve"> _xlfn.XLOOKUP(C10, customers!$A$1:$A$1001, customers!$G$1:$G$1001,,0)</f>
        <v>United States</v>
      </c>
      <c r="I10" s="4" t="str">
        <f xml:space="preserve"> INDEX(products!$A$1:$G$49, MATCH(orders!$D10, products!$A$1:$A$49,0), MATCH(orders!I$1, products!$A$1:$G$1,0))</f>
        <v>Rob</v>
      </c>
      <c r="J10" s="4" t="str">
        <f xml:space="preserve"> INDEX(products!$A$1:$G$49, MATCH(orders!$D10, products!$A$1:$A$49,0), MATCH(orders!J$1, products!$A$1:$G$1,0))</f>
        <v>M</v>
      </c>
      <c r="K10" s="8">
        <f xml:space="preserve"> INDEX(products!$A$1:$G$49, MATCH(orders!$D10, products!$A$1:$A$49,0), MATCH(orders!K$1, products!$A$1:$G$1,0))</f>
        <v>0.5</v>
      </c>
      <c r="L10" s="10">
        <f xml:space="preserve"> INDEX(products!$A$1:$G$49, MATCH(orders!$D10, products!$A$1:$A$49,0), MATCH(orders!L$1, products!$A$1:$G$1,0))</f>
        <v>5.97</v>
      </c>
      <c r="M10" s="10">
        <f t="shared" si="0"/>
        <v>17.91</v>
      </c>
      <c r="N10" s="5" t="str" cm="1">
        <f t="array" ref="N10" xml:space="preserve"> _xlfn.IFS(I10 = "Rob", "Robusta", I10 = "Ara", "Arabica", I10 = "Exc", "Excelsa", I10 = "Lib", "Liberica")</f>
        <v>Robusta</v>
      </c>
      <c r="O10" s="12" t="str" cm="1">
        <f t="array" ref="O10" xml:space="preserve"> _xlfn.IFS(J10 = "M", "Medium", J10 = "L", "Light", J10 = "D", "Dark")</f>
        <v>Medium</v>
      </c>
      <c r="P10" s="4" t="str">
        <f xml:space="preserve"> _xlfn.XLOOKUP(Orders[[#This Row],[Customer ID]], customers!$A$1:$A$1001, customers!$I$1:$I$1001,,0)</f>
        <v>No</v>
      </c>
    </row>
    <row r="11" spans="1:16" x14ac:dyDescent="0.3">
      <c r="A11" s="11" t="s">
        <v>541</v>
      </c>
      <c r="B11" s="6">
        <v>43713</v>
      </c>
      <c r="C11" s="3" t="s">
        <v>542</v>
      </c>
      <c r="D11" s="4" t="s">
        <v>6146</v>
      </c>
      <c r="E11" s="3">
        <v>1</v>
      </c>
      <c r="F11" s="3" t="str">
        <f xml:space="preserve"> _xlfn.XLOOKUP(C11,customers!$A$1:$A$1001,customers!$B$1:$B$1001,,0)</f>
        <v>Rodger Raven</v>
      </c>
      <c r="G11" s="3" t="str">
        <f xml:space="preserve"> IF(_xlfn.XLOOKUP(C11, customers!$A$1:$A$1001, customers!$C$1:$C$1001,,0) = 0, "", _xlfn.XLOOKUP(C11, customers!$A$1:$A$1001, customers!$C$1:$C$1001,,0))</f>
        <v>rraven9@ed.gov</v>
      </c>
      <c r="H11" s="3" t="str">
        <f xml:space="preserve"> _xlfn.XLOOKUP(C11, customers!$A$1:$A$1001, customers!$G$1:$G$1001,,0)</f>
        <v>United States</v>
      </c>
      <c r="I11" s="4" t="str">
        <f xml:space="preserve"> INDEX(products!$A$1:$G$49, MATCH(orders!$D11, products!$A$1:$A$49,0), MATCH(orders!I$1, products!$A$1:$G$1,0))</f>
        <v>Rob</v>
      </c>
      <c r="J11" s="4" t="str">
        <f xml:space="preserve"> INDEX(products!$A$1:$G$49, MATCH(orders!$D11, products!$A$1:$A$49,0), MATCH(orders!J$1, products!$A$1:$G$1,0))</f>
        <v>M</v>
      </c>
      <c r="K11" s="8">
        <f xml:space="preserve"> INDEX(products!$A$1:$G$49, MATCH(orders!$D11, products!$A$1:$A$49,0), MATCH(orders!K$1, products!$A$1:$G$1,0))</f>
        <v>0.5</v>
      </c>
      <c r="L11" s="10">
        <f xml:space="preserve"> INDEX(products!$A$1:$G$49, MATCH(orders!$D11, products!$A$1:$A$49,0), MATCH(orders!L$1, products!$A$1:$G$1,0))</f>
        <v>5.97</v>
      </c>
      <c r="M11" s="10">
        <f t="shared" si="0"/>
        <v>5.97</v>
      </c>
      <c r="N11" s="5" t="str" cm="1">
        <f t="array" ref="N11" xml:space="preserve"> _xlfn.IFS(I11 = "Rob", "Robusta", I11 = "Ara", "Arabica", I11 = "Exc", "Excelsa", I11 = "Lib", "Liberica")</f>
        <v>Robusta</v>
      </c>
      <c r="O11" s="12" t="str" cm="1">
        <f t="array" ref="O11" xml:space="preserve"> _xlfn.IFS(J11 = "M", "Medium", J11 = "L", "Light", J11 = "D", "Dark")</f>
        <v>Medium</v>
      </c>
      <c r="P11" s="4" t="str">
        <f xml:space="preserve"> _xlfn.XLOOKUP(Orders[[#This Row],[Customer ID]], customers!$A$1:$A$1001, customers!$I$1:$I$1001,,0)</f>
        <v>No</v>
      </c>
    </row>
    <row r="12" spans="1:16" x14ac:dyDescent="0.3">
      <c r="A12" s="11" t="s">
        <v>547</v>
      </c>
      <c r="B12" s="6">
        <v>44263</v>
      </c>
      <c r="C12" s="3" t="s">
        <v>548</v>
      </c>
      <c r="D12" s="4" t="s">
        <v>6147</v>
      </c>
      <c r="E12" s="3">
        <v>4</v>
      </c>
      <c r="F12" s="3" t="str">
        <f xml:space="preserve"> _xlfn.XLOOKUP(C12,customers!$A$1:$A$1001,customers!$B$1:$B$1001,,0)</f>
        <v>Ferrell Ferber</v>
      </c>
      <c r="G12" s="3" t="str">
        <f xml:space="preserve"> IF(_xlfn.XLOOKUP(C12, customers!$A$1:$A$1001, customers!$C$1:$C$1001,,0) = 0, "", _xlfn.XLOOKUP(C12, customers!$A$1:$A$1001, customers!$C$1:$C$1001,,0))</f>
        <v>fferbera@businesswire.com</v>
      </c>
      <c r="H12" s="3" t="str">
        <f xml:space="preserve"> _xlfn.XLOOKUP(C12, customers!$A$1:$A$1001, customers!$G$1:$G$1001,,0)</f>
        <v>United States</v>
      </c>
      <c r="I12" s="4" t="str">
        <f xml:space="preserve"> INDEX(products!$A$1:$G$49, MATCH(orders!$D12, products!$A$1:$A$49,0), MATCH(orders!I$1, products!$A$1:$G$1,0))</f>
        <v>Ara</v>
      </c>
      <c r="J12" s="4" t="str">
        <f xml:space="preserve"> INDEX(products!$A$1:$G$49, MATCH(orders!$D12, products!$A$1:$A$49,0), MATCH(orders!J$1, products!$A$1:$G$1,0))</f>
        <v>D</v>
      </c>
      <c r="K12" s="8">
        <f xml:space="preserve"> INDEX(products!$A$1:$G$49, MATCH(orders!$D12, products!$A$1:$A$49,0), MATCH(orders!K$1, products!$A$1:$G$1,0))</f>
        <v>1</v>
      </c>
      <c r="L12" s="10">
        <f xml:space="preserve"> INDEX(products!$A$1:$G$49, MATCH(orders!$D12, products!$A$1:$A$49,0), MATCH(orders!L$1, products!$A$1:$G$1,0))</f>
        <v>9.9499999999999993</v>
      </c>
      <c r="M12" s="10">
        <f t="shared" si="0"/>
        <v>39.799999999999997</v>
      </c>
      <c r="N12" s="5" t="str" cm="1">
        <f t="array" ref="N12" xml:space="preserve"> _xlfn.IFS(I12 = "Rob", "Robusta", I12 = "Ara", "Arabica", I12 = "Exc", "Excelsa", I12 = "Lib", "Liberica")</f>
        <v>Arabica</v>
      </c>
      <c r="O12" s="12" t="str" cm="1">
        <f t="array" ref="O12" xml:space="preserve"> _xlfn.IFS(J12 = "M", "Medium", J12 = "L", "Light", J12 = "D", "Dark")</f>
        <v>Dark</v>
      </c>
      <c r="P12" s="4" t="str">
        <f xml:space="preserve"> _xlfn.XLOOKUP(Orders[[#This Row],[Customer ID]], customers!$A$1:$A$1001, customers!$I$1:$I$1001,,0)</f>
        <v>No</v>
      </c>
    </row>
    <row r="13" spans="1:16" x14ac:dyDescent="0.3">
      <c r="A13" s="11" t="s">
        <v>553</v>
      </c>
      <c r="B13" s="6">
        <v>44132</v>
      </c>
      <c r="C13" s="3" t="s">
        <v>554</v>
      </c>
      <c r="D13" s="4" t="s">
        <v>6148</v>
      </c>
      <c r="E13" s="3">
        <v>5</v>
      </c>
      <c r="F13" s="3" t="str">
        <f xml:space="preserve"> _xlfn.XLOOKUP(C13,customers!$A$1:$A$1001,customers!$B$1:$B$1001,,0)</f>
        <v>Duky Phizackerly</v>
      </c>
      <c r="G13" s="3" t="str">
        <f xml:space="preserve"> IF(_xlfn.XLOOKUP(C13, customers!$A$1:$A$1001, customers!$C$1:$C$1001,,0) = 0, "", _xlfn.XLOOKUP(C13, customers!$A$1:$A$1001, customers!$C$1:$C$1001,,0))</f>
        <v>dphizackerlyb@utexas.edu</v>
      </c>
      <c r="H13" s="3" t="str">
        <f xml:space="preserve"> _xlfn.XLOOKUP(C13, customers!$A$1:$A$1001, customers!$G$1:$G$1001,,0)</f>
        <v>United States</v>
      </c>
      <c r="I13" s="4" t="str">
        <f xml:space="preserve"> INDEX(products!$A$1:$G$49, MATCH(orders!$D13, products!$A$1:$A$49,0), MATCH(orders!I$1, products!$A$1:$G$1,0))</f>
        <v>Exc</v>
      </c>
      <c r="J13" s="4" t="str">
        <f xml:space="preserve"> INDEX(products!$A$1:$G$49, MATCH(orders!$D13, products!$A$1:$A$49,0), MATCH(orders!J$1, products!$A$1:$G$1,0))</f>
        <v>L</v>
      </c>
      <c r="K13" s="8">
        <f xml:space="preserve"> INDEX(products!$A$1:$G$49, MATCH(orders!$D13, products!$A$1:$A$49,0), MATCH(orders!K$1, products!$A$1:$G$1,0))</f>
        <v>2.5</v>
      </c>
      <c r="L13" s="10">
        <f xml:space="preserve"> INDEX(products!$A$1:$G$49, MATCH(orders!$D13, products!$A$1:$A$49,0), MATCH(orders!L$1, products!$A$1:$G$1,0))</f>
        <v>34.154999999999994</v>
      </c>
      <c r="M13" s="10">
        <f t="shared" si="0"/>
        <v>170.77499999999998</v>
      </c>
      <c r="N13" s="5" t="str" cm="1">
        <f t="array" ref="N13" xml:space="preserve"> _xlfn.IFS(I13 = "Rob", "Robusta", I13 = "Ara", "Arabica", I13 = "Exc", "Excelsa", I13 = "Lib", "Liberica")</f>
        <v>Excelsa</v>
      </c>
      <c r="O13" s="12" t="str" cm="1">
        <f t="array" ref="O13" xml:space="preserve"> _xlfn.IFS(J13 = "M", "Medium", J13 = "L", "Light", J13 = "D", "Dark")</f>
        <v>Light</v>
      </c>
      <c r="P13" s="4" t="str">
        <f xml:space="preserve"> _xlfn.XLOOKUP(Orders[[#This Row],[Customer ID]], customers!$A$1:$A$1001, customers!$I$1:$I$1001,,0)</f>
        <v>Yes</v>
      </c>
    </row>
    <row r="14" spans="1:16" x14ac:dyDescent="0.3">
      <c r="A14" s="11" t="s">
        <v>559</v>
      </c>
      <c r="B14" s="6">
        <v>44744</v>
      </c>
      <c r="C14" s="3" t="s">
        <v>560</v>
      </c>
      <c r="D14" s="4" t="s">
        <v>6138</v>
      </c>
      <c r="E14" s="3">
        <v>5</v>
      </c>
      <c r="F14" s="3" t="str">
        <f xml:space="preserve"> _xlfn.XLOOKUP(C14,customers!$A$1:$A$1001,customers!$B$1:$B$1001,,0)</f>
        <v>Rosaleen Scholar</v>
      </c>
      <c r="G14" s="3" t="str">
        <f xml:space="preserve"> IF(_xlfn.XLOOKUP(C14, customers!$A$1:$A$1001, customers!$C$1:$C$1001,,0) = 0, "", _xlfn.XLOOKUP(C14, customers!$A$1:$A$1001, customers!$C$1:$C$1001,,0))</f>
        <v>rscholarc@nyu.edu</v>
      </c>
      <c r="H14" s="3" t="str">
        <f xml:space="preserve"> _xlfn.XLOOKUP(C14, customers!$A$1:$A$1001, customers!$G$1:$G$1001,,0)</f>
        <v>United States</v>
      </c>
      <c r="I14" s="4" t="str">
        <f xml:space="preserve"> INDEX(products!$A$1:$G$49, MATCH(orders!$D14, products!$A$1:$A$49,0), MATCH(orders!I$1, products!$A$1:$G$1,0))</f>
        <v>Rob</v>
      </c>
      <c r="J14" s="4" t="str">
        <f xml:space="preserve"> INDEX(products!$A$1:$G$49, MATCH(orders!$D14, products!$A$1:$A$49,0), MATCH(orders!J$1, products!$A$1:$G$1,0))</f>
        <v>M</v>
      </c>
      <c r="K14" s="8">
        <f xml:space="preserve"> INDEX(products!$A$1:$G$49, MATCH(orders!$D14, products!$A$1:$A$49,0), MATCH(orders!K$1, products!$A$1:$G$1,0))</f>
        <v>1</v>
      </c>
      <c r="L14" s="10">
        <f xml:space="preserve"> INDEX(products!$A$1:$G$49, MATCH(orders!$D14, products!$A$1:$A$49,0), MATCH(orders!L$1, products!$A$1:$G$1,0))</f>
        <v>9.9499999999999993</v>
      </c>
      <c r="M14" s="10">
        <f t="shared" si="0"/>
        <v>49.75</v>
      </c>
      <c r="N14" s="5" t="str" cm="1">
        <f t="array" ref="N14" xml:space="preserve"> _xlfn.IFS(I14 = "Rob", "Robusta", I14 = "Ara", "Arabica", I14 = "Exc", "Excelsa", I14 = "Lib", "Liberica")</f>
        <v>Robusta</v>
      </c>
      <c r="O14" s="12" t="str" cm="1">
        <f t="array" ref="O14" xml:space="preserve"> _xlfn.IFS(J14 = "M", "Medium", J14 = "L", "Light", J14 = "D", "Dark")</f>
        <v>Medium</v>
      </c>
      <c r="P14" s="4" t="str">
        <f xml:space="preserve"> _xlfn.XLOOKUP(Orders[[#This Row],[Customer ID]], customers!$A$1:$A$1001, customers!$I$1:$I$1001,,0)</f>
        <v>No</v>
      </c>
    </row>
    <row r="15" spans="1:16" x14ac:dyDescent="0.3">
      <c r="A15" s="11" t="s">
        <v>565</v>
      </c>
      <c r="B15" s="6">
        <v>43973</v>
      </c>
      <c r="C15" s="3" t="s">
        <v>566</v>
      </c>
      <c r="D15" s="4" t="s">
        <v>6149</v>
      </c>
      <c r="E15" s="3">
        <v>2</v>
      </c>
      <c r="F15" s="3" t="str">
        <f xml:space="preserve"> _xlfn.XLOOKUP(C15,customers!$A$1:$A$1001,customers!$B$1:$B$1001,,0)</f>
        <v>Terence Vanyutin</v>
      </c>
      <c r="G15" s="3" t="str">
        <f xml:space="preserve"> IF(_xlfn.XLOOKUP(C15, customers!$A$1:$A$1001, customers!$C$1:$C$1001,,0) = 0, "", _xlfn.XLOOKUP(C15, customers!$A$1:$A$1001, customers!$C$1:$C$1001,,0))</f>
        <v>tvanyutind@wix.com</v>
      </c>
      <c r="H15" s="3" t="str">
        <f xml:space="preserve"> _xlfn.XLOOKUP(C15, customers!$A$1:$A$1001, customers!$G$1:$G$1001,,0)</f>
        <v>United States</v>
      </c>
      <c r="I15" s="4" t="str">
        <f xml:space="preserve"> INDEX(products!$A$1:$G$49, MATCH(orders!$D15, products!$A$1:$A$49,0), MATCH(orders!I$1, products!$A$1:$G$1,0))</f>
        <v>Rob</v>
      </c>
      <c r="J15" s="4" t="str">
        <f xml:space="preserve"> INDEX(products!$A$1:$G$49, MATCH(orders!$D15, products!$A$1:$A$49,0), MATCH(orders!J$1, products!$A$1:$G$1,0))</f>
        <v>D</v>
      </c>
      <c r="K15" s="8">
        <f xml:space="preserve"> INDEX(products!$A$1:$G$49, MATCH(orders!$D15, products!$A$1:$A$49,0), MATCH(orders!K$1, products!$A$1:$G$1,0))</f>
        <v>2.5</v>
      </c>
      <c r="L15" s="10">
        <f xml:space="preserve"> INDEX(products!$A$1:$G$49, MATCH(orders!$D15, products!$A$1:$A$49,0), MATCH(orders!L$1, products!$A$1:$G$1,0))</f>
        <v>20.584999999999997</v>
      </c>
      <c r="M15" s="10">
        <f t="shared" si="0"/>
        <v>41.169999999999995</v>
      </c>
      <c r="N15" s="5" t="str" cm="1">
        <f t="array" ref="N15" xml:space="preserve"> _xlfn.IFS(I15 = "Rob", "Robusta", I15 = "Ara", "Arabica", I15 = "Exc", "Excelsa", I15 = "Lib", "Liberica")</f>
        <v>Robusta</v>
      </c>
      <c r="O15" s="12" t="str" cm="1">
        <f t="array" ref="O15" xml:space="preserve"> _xlfn.IFS(J15 = "M", "Medium", J15 = "L", "Light", J15 = "D", "Dark")</f>
        <v>Dark</v>
      </c>
      <c r="P15" s="4" t="str">
        <f xml:space="preserve"> _xlfn.XLOOKUP(Orders[[#This Row],[Customer ID]], customers!$A$1:$A$1001, customers!$I$1:$I$1001,,0)</f>
        <v>No</v>
      </c>
    </row>
    <row r="16" spans="1:16" x14ac:dyDescent="0.3">
      <c r="A16" s="11" t="s">
        <v>570</v>
      </c>
      <c r="B16" s="6">
        <v>44656</v>
      </c>
      <c r="C16" s="3" t="s">
        <v>571</v>
      </c>
      <c r="D16" s="4" t="s">
        <v>6150</v>
      </c>
      <c r="E16" s="3">
        <v>3</v>
      </c>
      <c r="F16" s="3" t="str">
        <f xml:space="preserve"> _xlfn.XLOOKUP(C16,customers!$A$1:$A$1001,customers!$B$1:$B$1001,,0)</f>
        <v>Patrice Trobe</v>
      </c>
      <c r="G16" s="3" t="str">
        <f xml:space="preserve"> IF(_xlfn.XLOOKUP(C16, customers!$A$1:$A$1001, customers!$C$1:$C$1001,,0) = 0, "", _xlfn.XLOOKUP(C16, customers!$A$1:$A$1001, customers!$C$1:$C$1001,,0))</f>
        <v>ptrobee@wunderground.com</v>
      </c>
      <c r="H16" s="3" t="str">
        <f xml:space="preserve"> _xlfn.XLOOKUP(C16, customers!$A$1:$A$1001, customers!$G$1:$G$1001,,0)</f>
        <v>United States</v>
      </c>
      <c r="I16" s="4" t="str">
        <f xml:space="preserve"> INDEX(products!$A$1:$G$49, MATCH(orders!$D16, products!$A$1:$A$49,0), MATCH(orders!I$1, products!$A$1:$G$1,0))</f>
        <v>Lib</v>
      </c>
      <c r="J16" s="4" t="str">
        <f xml:space="preserve"> INDEX(products!$A$1:$G$49, MATCH(orders!$D16, products!$A$1:$A$49,0), MATCH(orders!J$1, products!$A$1:$G$1,0))</f>
        <v>D</v>
      </c>
      <c r="K16" s="8">
        <f xml:space="preserve"> INDEX(products!$A$1:$G$49, MATCH(orders!$D16, products!$A$1:$A$49,0), MATCH(orders!K$1, products!$A$1:$G$1,0))</f>
        <v>0.2</v>
      </c>
      <c r="L16" s="10">
        <f xml:space="preserve"> INDEX(products!$A$1:$G$49, MATCH(orders!$D16, products!$A$1:$A$49,0), MATCH(orders!L$1, products!$A$1:$G$1,0))</f>
        <v>3.8849999999999998</v>
      </c>
      <c r="M16" s="10">
        <f t="shared" si="0"/>
        <v>11.654999999999999</v>
      </c>
      <c r="N16" s="5" t="str" cm="1">
        <f t="array" ref="N16" xml:space="preserve"> _xlfn.IFS(I16 = "Rob", "Robusta", I16 = "Ara", "Arabica", I16 = "Exc", "Excelsa", I16 = "Lib", "Liberica")</f>
        <v>Liberica</v>
      </c>
      <c r="O16" s="12" t="str" cm="1">
        <f t="array" ref="O16" xml:space="preserve"> _xlfn.IFS(J16 = "M", "Medium", J16 = "L", "Light", J16 = "D", "Dark")</f>
        <v>Dark</v>
      </c>
      <c r="P16" s="4" t="str">
        <f xml:space="preserve"> _xlfn.XLOOKUP(Orders[[#This Row],[Customer ID]], customers!$A$1:$A$1001, customers!$I$1:$I$1001,,0)</f>
        <v>Yes</v>
      </c>
    </row>
    <row r="17" spans="1:16" x14ac:dyDescent="0.3">
      <c r="A17" s="11" t="s">
        <v>576</v>
      </c>
      <c r="B17" s="6">
        <v>44719</v>
      </c>
      <c r="C17" s="3" t="s">
        <v>577</v>
      </c>
      <c r="D17" s="4" t="s">
        <v>6151</v>
      </c>
      <c r="E17" s="3">
        <v>5</v>
      </c>
      <c r="F17" s="3" t="str">
        <f xml:space="preserve"> _xlfn.XLOOKUP(C17,customers!$A$1:$A$1001,customers!$B$1:$B$1001,,0)</f>
        <v>Llywellyn Oscroft</v>
      </c>
      <c r="G17" s="3" t="str">
        <f xml:space="preserve"> IF(_xlfn.XLOOKUP(C17, customers!$A$1:$A$1001, customers!$C$1:$C$1001,,0) = 0, "", _xlfn.XLOOKUP(C17, customers!$A$1:$A$1001, customers!$C$1:$C$1001,,0))</f>
        <v>loscroftf@ebay.co.uk</v>
      </c>
      <c r="H17" s="3" t="str">
        <f xml:space="preserve"> _xlfn.XLOOKUP(C17, customers!$A$1:$A$1001, customers!$G$1:$G$1001,,0)</f>
        <v>United States</v>
      </c>
      <c r="I17" s="4" t="str">
        <f xml:space="preserve"> INDEX(products!$A$1:$G$49, MATCH(orders!$D17, products!$A$1:$A$49,0), MATCH(orders!I$1, products!$A$1:$G$1,0))</f>
        <v>Rob</v>
      </c>
      <c r="J17" s="4" t="str">
        <f xml:space="preserve"> INDEX(products!$A$1:$G$49, MATCH(orders!$D17, products!$A$1:$A$49,0), MATCH(orders!J$1, products!$A$1:$G$1,0))</f>
        <v>M</v>
      </c>
      <c r="K17" s="8">
        <f xml:space="preserve"> INDEX(products!$A$1:$G$49, MATCH(orders!$D17, products!$A$1:$A$49,0), MATCH(orders!K$1, products!$A$1:$G$1,0))</f>
        <v>2.5</v>
      </c>
      <c r="L17" s="10">
        <f xml:space="preserve"> INDEX(products!$A$1:$G$49, MATCH(orders!$D17, products!$A$1:$A$49,0), MATCH(orders!L$1, products!$A$1:$G$1,0))</f>
        <v>22.884999999999998</v>
      </c>
      <c r="M17" s="10">
        <f t="shared" si="0"/>
        <v>114.42499999999998</v>
      </c>
      <c r="N17" s="5" t="str" cm="1">
        <f t="array" ref="N17" xml:space="preserve"> _xlfn.IFS(I17 = "Rob", "Robusta", I17 = "Ara", "Arabica", I17 = "Exc", "Excelsa", I17 = "Lib", "Liberica")</f>
        <v>Robusta</v>
      </c>
      <c r="O17" s="12" t="str" cm="1">
        <f t="array" ref="O17" xml:space="preserve"> _xlfn.IFS(J17 = "M", "Medium", J17 = "L", "Light", J17 = "D", "Dark")</f>
        <v>Medium</v>
      </c>
      <c r="P17" s="4" t="str">
        <f xml:space="preserve"> _xlfn.XLOOKUP(Orders[[#This Row],[Customer ID]], customers!$A$1:$A$1001, customers!$I$1:$I$1001,,0)</f>
        <v>No</v>
      </c>
    </row>
    <row r="18" spans="1:16" x14ac:dyDescent="0.3">
      <c r="A18" s="11" t="s">
        <v>581</v>
      </c>
      <c r="B18" s="6">
        <v>43544</v>
      </c>
      <c r="C18" s="3" t="s">
        <v>582</v>
      </c>
      <c r="D18" s="4" t="s">
        <v>6152</v>
      </c>
      <c r="E18" s="3">
        <v>6</v>
      </c>
      <c r="F18" s="3" t="str">
        <f xml:space="preserve"> _xlfn.XLOOKUP(C18,customers!$A$1:$A$1001,customers!$B$1:$B$1001,,0)</f>
        <v>Minni Alabaster</v>
      </c>
      <c r="G18" s="3" t="str">
        <f xml:space="preserve"> IF(_xlfn.XLOOKUP(C18, customers!$A$1:$A$1001, customers!$C$1:$C$1001,,0) = 0, "", _xlfn.XLOOKUP(C18, customers!$A$1:$A$1001, customers!$C$1:$C$1001,,0))</f>
        <v>malabasterg@hexun.com</v>
      </c>
      <c r="H18" s="3" t="str">
        <f xml:space="preserve"> _xlfn.XLOOKUP(C18, customers!$A$1:$A$1001, customers!$G$1:$G$1001,,0)</f>
        <v>United States</v>
      </c>
      <c r="I18" s="4" t="str">
        <f xml:space="preserve"> INDEX(products!$A$1:$G$49, MATCH(orders!$D18, products!$A$1:$A$49,0), MATCH(orders!I$1, products!$A$1:$G$1,0))</f>
        <v>Ara</v>
      </c>
      <c r="J18" s="4" t="str">
        <f xml:space="preserve"> INDEX(products!$A$1:$G$49, MATCH(orders!$D18, products!$A$1:$A$49,0), MATCH(orders!J$1, products!$A$1:$G$1,0))</f>
        <v>M</v>
      </c>
      <c r="K18" s="8">
        <f xml:space="preserve"> INDEX(products!$A$1:$G$49, MATCH(orders!$D18, products!$A$1:$A$49,0), MATCH(orders!K$1, products!$A$1:$G$1,0))</f>
        <v>0.2</v>
      </c>
      <c r="L18" s="10">
        <f xml:space="preserve"> INDEX(products!$A$1:$G$49, MATCH(orders!$D18, products!$A$1:$A$49,0), MATCH(orders!L$1, products!$A$1:$G$1,0))</f>
        <v>3.375</v>
      </c>
      <c r="M18" s="10">
        <f t="shared" si="0"/>
        <v>20.25</v>
      </c>
      <c r="N18" s="5" t="str" cm="1">
        <f t="array" ref="N18" xml:space="preserve"> _xlfn.IFS(I18 = "Rob", "Robusta", I18 = "Ara", "Arabica", I18 = "Exc", "Excelsa", I18 = "Lib", "Liberica")</f>
        <v>Arabica</v>
      </c>
      <c r="O18" s="12" t="str" cm="1">
        <f t="array" ref="O18" xml:space="preserve"> _xlfn.IFS(J18 = "M", "Medium", J18 = "L", "Light", J18 = "D", "Dark")</f>
        <v>Medium</v>
      </c>
      <c r="P18" s="4" t="str">
        <f xml:space="preserve"> _xlfn.XLOOKUP(Orders[[#This Row],[Customer ID]], customers!$A$1:$A$1001, customers!$I$1:$I$1001,,0)</f>
        <v>No</v>
      </c>
    </row>
    <row r="19" spans="1:16" x14ac:dyDescent="0.3">
      <c r="A19" s="11" t="s">
        <v>587</v>
      </c>
      <c r="B19" s="6">
        <v>43757</v>
      </c>
      <c r="C19" s="3" t="s">
        <v>588</v>
      </c>
      <c r="D19" s="4" t="s">
        <v>6140</v>
      </c>
      <c r="E19" s="3">
        <v>6</v>
      </c>
      <c r="F19" s="3" t="str">
        <f xml:space="preserve"> _xlfn.XLOOKUP(C19,customers!$A$1:$A$1001,customers!$B$1:$B$1001,,0)</f>
        <v>Rhianon Broxup</v>
      </c>
      <c r="G19" s="3" t="str">
        <f xml:space="preserve"> IF(_xlfn.XLOOKUP(C19, customers!$A$1:$A$1001, customers!$C$1:$C$1001,,0) = 0, "", _xlfn.XLOOKUP(C19, customers!$A$1:$A$1001, customers!$C$1:$C$1001,,0))</f>
        <v>rbroxuph@jimdo.com</v>
      </c>
      <c r="H19" s="3" t="str">
        <f xml:space="preserve"> _xlfn.XLOOKUP(C19, customers!$A$1:$A$1001, customers!$G$1:$G$1001,,0)</f>
        <v>United States</v>
      </c>
      <c r="I19" s="4" t="str">
        <f xml:space="preserve"> INDEX(products!$A$1:$G$49, MATCH(orders!$D19, products!$A$1:$A$49,0), MATCH(orders!I$1, products!$A$1:$G$1,0))</f>
        <v>Ara</v>
      </c>
      <c r="J19" s="4" t="str">
        <f xml:space="preserve"> INDEX(products!$A$1:$G$49, MATCH(orders!$D19, products!$A$1:$A$49,0), MATCH(orders!J$1, products!$A$1:$G$1,0))</f>
        <v>L</v>
      </c>
      <c r="K19" s="8">
        <f xml:space="preserve"> INDEX(products!$A$1:$G$49, MATCH(orders!$D19, products!$A$1:$A$49,0), MATCH(orders!K$1, products!$A$1:$G$1,0))</f>
        <v>1</v>
      </c>
      <c r="L19" s="10">
        <f xml:space="preserve"> INDEX(products!$A$1:$G$49, MATCH(orders!$D19, products!$A$1:$A$49,0), MATCH(orders!L$1, products!$A$1:$G$1,0))</f>
        <v>12.95</v>
      </c>
      <c r="M19" s="10">
        <f t="shared" si="0"/>
        <v>77.699999999999989</v>
      </c>
      <c r="N19" s="5" t="str" cm="1">
        <f t="array" ref="N19" xml:space="preserve"> _xlfn.IFS(I19 = "Rob", "Robusta", I19 = "Ara", "Arabica", I19 = "Exc", "Excelsa", I19 = "Lib", "Liberica")</f>
        <v>Arabica</v>
      </c>
      <c r="O19" s="12" t="str" cm="1">
        <f t="array" ref="O19" xml:space="preserve"> _xlfn.IFS(J19 = "M", "Medium", J19 = "L", "Light", J19 = "D", "Dark")</f>
        <v>Light</v>
      </c>
      <c r="P19" s="4" t="str">
        <f xml:space="preserve"> _xlfn.XLOOKUP(Orders[[#This Row],[Customer ID]], customers!$A$1:$A$1001, customers!$I$1:$I$1001,,0)</f>
        <v>No</v>
      </c>
    </row>
    <row r="20" spans="1:16" x14ac:dyDescent="0.3">
      <c r="A20" s="11" t="s">
        <v>593</v>
      </c>
      <c r="B20" s="6">
        <v>43629</v>
      </c>
      <c r="C20" s="3" t="s">
        <v>594</v>
      </c>
      <c r="D20" s="4" t="s">
        <v>6149</v>
      </c>
      <c r="E20" s="3">
        <v>4</v>
      </c>
      <c r="F20" s="3" t="str">
        <f xml:space="preserve"> _xlfn.XLOOKUP(C20,customers!$A$1:$A$1001,customers!$B$1:$B$1001,,0)</f>
        <v>Pall Redford</v>
      </c>
      <c r="G20" s="3" t="str">
        <f xml:space="preserve"> IF(_xlfn.XLOOKUP(C20, customers!$A$1:$A$1001, customers!$C$1:$C$1001,,0) = 0, "", _xlfn.XLOOKUP(C20, customers!$A$1:$A$1001, customers!$C$1:$C$1001,,0))</f>
        <v>predfordi@ow.ly</v>
      </c>
      <c r="H20" s="3" t="str">
        <f xml:space="preserve"> _xlfn.XLOOKUP(C20, customers!$A$1:$A$1001, customers!$G$1:$G$1001,,0)</f>
        <v>Ireland</v>
      </c>
      <c r="I20" s="4" t="str">
        <f xml:space="preserve"> INDEX(products!$A$1:$G$49, MATCH(orders!$D20, products!$A$1:$A$49,0), MATCH(orders!I$1, products!$A$1:$G$1,0))</f>
        <v>Rob</v>
      </c>
      <c r="J20" s="4" t="str">
        <f xml:space="preserve"> INDEX(products!$A$1:$G$49, MATCH(orders!$D20, products!$A$1:$A$49,0), MATCH(orders!J$1, products!$A$1:$G$1,0))</f>
        <v>D</v>
      </c>
      <c r="K20" s="8">
        <f xml:space="preserve"> INDEX(products!$A$1:$G$49, MATCH(orders!$D20, products!$A$1:$A$49,0), MATCH(orders!K$1, products!$A$1:$G$1,0))</f>
        <v>2.5</v>
      </c>
      <c r="L20" s="10">
        <f xml:space="preserve"> INDEX(products!$A$1:$G$49, MATCH(orders!$D20, products!$A$1:$A$49,0), MATCH(orders!L$1, products!$A$1:$G$1,0))</f>
        <v>20.584999999999997</v>
      </c>
      <c r="M20" s="10">
        <f t="shared" si="0"/>
        <v>82.339999999999989</v>
      </c>
      <c r="N20" s="5" t="str" cm="1">
        <f t="array" ref="N20" xml:space="preserve"> _xlfn.IFS(I20 = "Rob", "Robusta", I20 = "Ara", "Arabica", I20 = "Exc", "Excelsa", I20 = "Lib", "Liberica")</f>
        <v>Robusta</v>
      </c>
      <c r="O20" s="12" t="str" cm="1">
        <f t="array" ref="O20" xml:space="preserve"> _xlfn.IFS(J20 = "M", "Medium", J20 = "L", "Light", J20 = "D", "Dark")</f>
        <v>Dark</v>
      </c>
      <c r="P20" s="4" t="str">
        <f xml:space="preserve"> _xlfn.XLOOKUP(Orders[[#This Row],[Customer ID]], customers!$A$1:$A$1001, customers!$I$1:$I$1001,,0)</f>
        <v>Yes</v>
      </c>
    </row>
    <row r="21" spans="1:16" x14ac:dyDescent="0.3">
      <c r="A21" s="11" t="s">
        <v>598</v>
      </c>
      <c r="B21" s="6">
        <v>44169</v>
      </c>
      <c r="C21" s="3" t="s">
        <v>599</v>
      </c>
      <c r="D21" s="4" t="s">
        <v>6152</v>
      </c>
      <c r="E21" s="3">
        <v>5</v>
      </c>
      <c r="F21" s="3" t="str">
        <f xml:space="preserve"> _xlfn.XLOOKUP(C21,customers!$A$1:$A$1001,customers!$B$1:$B$1001,,0)</f>
        <v>Aurea Corradino</v>
      </c>
      <c r="G21" s="3" t="str">
        <f xml:space="preserve"> IF(_xlfn.XLOOKUP(C21, customers!$A$1:$A$1001, customers!$C$1:$C$1001,,0) = 0, "", _xlfn.XLOOKUP(C21, customers!$A$1:$A$1001, customers!$C$1:$C$1001,,0))</f>
        <v>acorradinoj@harvard.edu</v>
      </c>
      <c r="H21" s="3" t="str">
        <f xml:space="preserve"> _xlfn.XLOOKUP(C21, customers!$A$1:$A$1001, customers!$G$1:$G$1001,,0)</f>
        <v>United States</v>
      </c>
      <c r="I21" s="4" t="str">
        <f xml:space="preserve"> INDEX(products!$A$1:$G$49, MATCH(orders!$D21, products!$A$1:$A$49,0), MATCH(orders!I$1, products!$A$1:$G$1,0))</f>
        <v>Ara</v>
      </c>
      <c r="J21" s="4" t="str">
        <f xml:space="preserve"> INDEX(products!$A$1:$G$49, MATCH(orders!$D21, products!$A$1:$A$49,0), MATCH(orders!J$1, products!$A$1:$G$1,0))</f>
        <v>M</v>
      </c>
      <c r="K21" s="8">
        <f xml:space="preserve"> INDEX(products!$A$1:$G$49, MATCH(orders!$D21, products!$A$1:$A$49,0), MATCH(orders!K$1, products!$A$1:$G$1,0))</f>
        <v>0.2</v>
      </c>
      <c r="L21" s="10">
        <f xml:space="preserve"> INDEX(products!$A$1:$G$49, MATCH(orders!$D21, products!$A$1:$A$49,0), MATCH(orders!L$1, products!$A$1:$G$1,0))</f>
        <v>3.375</v>
      </c>
      <c r="M21" s="10">
        <f t="shared" si="0"/>
        <v>16.875</v>
      </c>
      <c r="N21" s="5" t="str" cm="1">
        <f t="array" ref="N21" xml:space="preserve"> _xlfn.IFS(I21 = "Rob", "Robusta", I21 = "Ara", "Arabica", I21 = "Exc", "Excelsa", I21 = "Lib", "Liberica")</f>
        <v>Arabica</v>
      </c>
      <c r="O21" s="12" t="str" cm="1">
        <f t="array" ref="O21" xml:space="preserve"> _xlfn.IFS(J21 = "M", "Medium", J21 = "L", "Light", J21 = "D", "Dark")</f>
        <v>Medium</v>
      </c>
      <c r="P21" s="4" t="str">
        <f xml:space="preserve"> _xlfn.XLOOKUP(Orders[[#This Row],[Customer ID]], customers!$A$1:$A$1001, customers!$I$1:$I$1001,,0)</f>
        <v>Yes</v>
      </c>
    </row>
    <row r="22" spans="1:16" x14ac:dyDescent="0.3">
      <c r="A22" s="11" t="s">
        <v>598</v>
      </c>
      <c r="B22" s="6">
        <v>44169</v>
      </c>
      <c r="C22" s="3" t="s">
        <v>599</v>
      </c>
      <c r="D22" s="4" t="s">
        <v>6153</v>
      </c>
      <c r="E22" s="3">
        <v>4</v>
      </c>
      <c r="F22" s="3" t="str">
        <f xml:space="preserve"> _xlfn.XLOOKUP(C22,customers!$A$1:$A$1001,customers!$B$1:$B$1001,,0)</f>
        <v>Aurea Corradino</v>
      </c>
      <c r="G22" s="3" t="str">
        <f xml:space="preserve"> IF(_xlfn.XLOOKUP(C22, customers!$A$1:$A$1001, customers!$C$1:$C$1001,,0) = 0, "", _xlfn.XLOOKUP(C22, customers!$A$1:$A$1001, customers!$C$1:$C$1001,,0))</f>
        <v>acorradinoj@harvard.edu</v>
      </c>
      <c r="H22" s="3" t="str">
        <f xml:space="preserve"> _xlfn.XLOOKUP(C22, customers!$A$1:$A$1001, customers!$G$1:$G$1001,,0)</f>
        <v>United States</v>
      </c>
      <c r="I22" s="4" t="str">
        <f xml:space="preserve"> INDEX(products!$A$1:$G$49, MATCH(orders!$D22, products!$A$1:$A$49,0), MATCH(orders!I$1, products!$A$1:$G$1,0))</f>
        <v>Exc</v>
      </c>
      <c r="J22" s="4" t="str">
        <f xml:space="preserve"> INDEX(products!$A$1:$G$49, MATCH(orders!$D22, products!$A$1:$A$49,0), MATCH(orders!J$1, products!$A$1:$G$1,0))</f>
        <v>D</v>
      </c>
      <c r="K22" s="8">
        <f xml:space="preserve"> INDEX(products!$A$1:$G$49, MATCH(orders!$D22, products!$A$1:$A$49,0), MATCH(orders!K$1, products!$A$1:$G$1,0))</f>
        <v>0.2</v>
      </c>
      <c r="L22" s="10">
        <f xml:space="preserve"> INDEX(products!$A$1:$G$49, MATCH(orders!$D22, products!$A$1:$A$49,0), MATCH(orders!L$1, products!$A$1:$G$1,0))</f>
        <v>3.645</v>
      </c>
      <c r="M22" s="10">
        <f t="shared" si="0"/>
        <v>14.58</v>
      </c>
      <c r="N22" s="5" t="str" cm="1">
        <f t="array" ref="N22" xml:space="preserve"> _xlfn.IFS(I22 = "Rob", "Robusta", I22 = "Ara", "Arabica", I22 = "Exc", "Excelsa", I22 = "Lib", "Liberica")</f>
        <v>Excelsa</v>
      </c>
      <c r="O22" s="12" t="str" cm="1">
        <f t="array" ref="O22" xml:space="preserve"> _xlfn.IFS(J22 = "M", "Medium", J22 = "L", "Light", J22 = "D", "Dark")</f>
        <v>Dark</v>
      </c>
      <c r="P22" s="4" t="str">
        <f xml:space="preserve"> _xlfn.XLOOKUP(Orders[[#This Row],[Customer ID]], customers!$A$1:$A$1001, customers!$I$1:$I$1001,,0)</f>
        <v>Yes</v>
      </c>
    </row>
    <row r="23" spans="1:16" x14ac:dyDescent="0.3">
      <c r="A23" s="11" t="s">
        <v>608</v>
      </c>
      <c r="B23" s="6">
        <v>44169</v>
      </c>
      <c r="C23" s="3" t="s">
        <v>609</v>
      </c>
      <c r="D23" s="4" t="s">
        <v>6154</v>
      </c>
      <c r="E23" s="3">
        <v>6</v>
      </c>
      <c r="F23" s="3" t="str">
        <f xml:space="preserve"> _xlfn.XLOOKUP(C23,customers!$A$1:$A$1001,customers!$B$1:$B$1001,,0)</f>
        <v>Avrit Davidowsky</v>
      </c>
      <c r="G23" s="3" t="str">
        <f xml:space="preserve"> IF(_xlfn.XLOOKUP(C23, customers!$A$1:$A$1001, customers!$C$1:$C$1001,,0) = 0, "", _xlfn.XLOOKUP(C23, customers!$A$1:$A$1001, customers!$C$1:$C$1001,,0))</f>
        <v>adavidowskyl@netvibes.com</v>
      </c>
      <c r="H23" s="3" t="str">
        <f xml:space="preserve"> _xlfn.XLOOKUP(C23, customers!$A$1:$A$1001, customers!$G$1:$G$1001,,0)</f>
        <v>United States</v>
      </c>
      <c r="I23" s="4" t="str">
        <f xml:space="preserve"> INDEX(products!$A$1:$G$49, MATCH(orders!$D23, products!$A$1:$A$49,0), MATCH(orders!I$1, products!$A$1:$G$1,0))</f>
        <v>Ara</v>
      </c>
      <c r="J23" s="4" t="str">
        <f xml:space="preserve"> INDEX(products!$A$1:$G$49, MATCH(orders!$D23, products!$A$1:$A$49,0), MATCH(orders!J$1, products!$A$1:$G$1,0))</f>
        <v>D</v>
      </c>
      <c r="K23" s="8">
        <f xml:space="preserve"> INDEX(products!$A$1:$G$49, MATCH(orders!$D23, products!$A$1:$A$49,0), MATCH(orders!K$1, products!$A$1:$G$1,0))</f>
        <v>0.2</v>
      </c>
      <c r="L23" s="10">
        <f xml:space="preserve"> INDEX(products!$A$1:$G$49, MATCH(orders!$D23, products!$A$1:$A$49,0), MATCH(orders!L$1, products!$A$1:$G$1,0))</f>
        <v>2.9849999999999999</v>
      </c>
      <c r="M23" s="10">
        <f t="shared" si="0"/>
        <v>17.91</v>
      </c>
      <c r="N23" s="5" t="str" cm="1">
        <f t="array" ref="N23" xml:space="preserve"> _xlfn.IFS(I23 = "Rob", "Robusta", I23 = "Ara", "Arabica", I23 = "Exc", "Excelsa", I23 = "Lib", "Liberica")</f>
        <v>Arabica</v>
      </c>
      <c r="O23" s="12" t="str" cm="1">
        <f t="array" ref="O23" xml:space="preserve"> _xlfn.IFS(J23 = "M", "Medium", J23 = "L", "Light", J23 = "D", "Dark")</f>
        <v>Dark</v>
      </c>
      <c r="P23" s="4" t="str">
        <f xml:space="preserve"> _xlfn.XLOOKUP(Orders[[#This Row],[Customer ID]], customers!$A$1:$A$1001, customers!$I$1:$I$1001,,0)</f>
        <v>No</v>
      </c>
    </row>
    <row r="24" spans="1:16" x14ac:dyDescent="0.3">
      <c r="A24" s="11" t="s">
        <v>614</v>
      </c>
      <c r="B24" s="6">
        <v>44218</v>
      </c>
      <c r="C24" s="3" t="s">
        <v>615</v>
      </c>
      <c r="D24" s="4" t="s">
        <v>6151</v>
      </c>
      <c r="E24" s="3">
        <v>4</v>
      </c>
      <c r="F24" s="3" t="str">
        <f xml:space="preserve"> _xlfn.XLOOKUP(C24,customers!$A$1:$A$1001,customers!$B$1:$B$1001,,0)</f>
        <v>Annabel Antuk</v>
      </c>
      <c r="G24" s="3" t="str">
        <f xml:space="preserve"> IF(_xlfn.XLOOKUP(C24, customers!$A$1:$A$1001, customers!$C$1:$C$1001,,0) = 0, "", _xlfn.XLOOKUP(C24, customers!$A$1:$A$1001, customers!$C$1:$C$1001,,0))</f>
        <v>aantukm@kickstarter.com</v>
      </c>
      <c r="H24" s="3" t="str">
        <f xml:space="preserve"> _xlfn.XLOOKUP(C24, customers!$A$1:$A$1001, customers!$G$1:$G$1001,,0)</f>
        <v>United States</v>
      </c>
      <c r="I24" s="4" t="str">
        <f xml:space="preserve"> INDEX(products!$A$1:$G$49, MATCH(orders!$D24, products!$A$1:$A$49,0), MATCH(orders!I$1, products!$A$1:$G$1,0))</f>
        <v>Rob</v>
      </c>
      <c r="J24" s="4" t="str">
        <f xml:space="preserve"> INDEX(products!$A$1:$G$49, MATCH(orders!$D24, products!$A$1:$A$49,0), MATCH(orders!J$1, products!$A$1:$G$1,0))</f>
        <v>M</v>
      </c>
      <c r="K24" s="8">
        <f xml:space="preserve"> INDEX(products!$A$1:$G$49, MATCH(orders!$D24, products!$A$1:$A$49,0), MATCH(orders!K$1, products!$A$1:$G$1,0))</f>
        <v>2.5</v>
      </c>
      <c r="L24" s="10">
        <f xml:space="preserve"> INDEX(products!$A$1:$G$49, MATCH(orders!$D24, products!$A$1:$A$49,0), MATCH(orders!L$1, products!$A$1:$G$1,0))</f>
        <v>22.884999999999998</v>
      </c>
      <c r="M24" s="10">
        <f t="shared" si="0"/>
        <v>91.539999999999992</v>
      </c>
      <c r="N24" s="5" t="str" cm="1">
        <f t="array" ref="N24" xml:space="preserve"> _xlfn.IFS(I24 = "Rob", "Robusta", I24 = "Ara", "Arabica", I24 = "Exc", "Excelsa", I24 = "Lib", "Liberica")</f>
        <v>Robusta</v>
      </c>
      <c r="O24" s="12" t="str" cm="1">
        <f t="array" ref="O24" xml:space="preserve"> _xlfn.IFS(J24 = "M", "Medium", J24 = "L", "Light", J24 = "D", "Dark")</f>
        <v>Medium</v>
      </c>
      <c r="P24" s="4" t="str">
        <f xml:space="preserve"> _xlfn.XLOOKUP(Orders[[#This Row],[Customer ID]], customers!$A$1:$A$1001, customers!$I$1:$I$1001,,0)</f>
        <v>Yes</v>
      </c>
    </row>
    <row r="25" spans="1:16" x14ac:dyDescent="0.3">
      <c r="A25" s="11" t="s">
        <v>620</v>
      </c>
      <c r="B25" s="6">
        <v>44603</v>
      </c>
      <c r="C25" s="3" t="s">
        <v>621</v>
      </c>
      <c r="D25" s="4" t="s">
        <v>6154</v>
      </c>
      <c r="E25" s="3">
        <v>4</v>
      </c>
      <c r="F25" s="3" t="str">
        <f xml:space="preserve"> _xlfn.XLOOKUP(C25,customers!$A$1:$A$1001,customers!$B$1:$B$1001,,0)</f>
        <v>Iorgo Kleinert</v>
      </c>
      <c r="G25" s="3" t="str">
        <f xml:space="preserve"> IF(_xlfn.XLOOKUP(C25, customers!$A$1:$A$1001, customers!$C$1:$C$1001,,0) = 0, "", _xlfn.XLOOKUP(C25, customers!$A$1:$A$1001, customers!$C$1:$C$1001,,0))</f>
        <v>ikleinertn@timesonline.co.uk</v>
      </c>
      <c r="H25" s="3" t="str">
        <f xml:space="preserve"> _xlfn.XLOOKUP(C25, customers!$A$1:$A$1001, customers!$G$1:$G$1001,,0)</f>
        <v>United States</v>
      </c>
      <c r="I25" s="4" t="str">
        <f xml:space="preserve"> INDEX(products!$A$1:$G$49, MATCH(orders!$D25, products!$A$1:$A$49,0), MATCH(orders!I$1, products!$A$1:$G$1,0))</f>
        <v>Ara</v>
      </c>
      <c r="J25" s="4" t="str">
        <f xml:space="preserve"> INDEX(products!$A$1:$G$49, MATCH(orders!$D25, products!$A$1:$A$49,0), MATCH(orders!J$1, products!$A$1:$G$1,0))</f>
        <v>D</v>
      </c>
      <c r="K25" s="8">
        <f xml:space="preserve"> INDEX(products!$A$1:$G$49, MATCH(orders!$D25, products!$A$1:$A$49,0), MATCH(orders!K$1, products!$A$1:$G$1,0))</f>
        <v>0.2</v>
      </c>
      <c r="L25" s="10">
        <f xml:space="preserve"> INDEX(products!$A$1:$G$49, MATCH(orders!$D25, products!$A$1:$A$49,0), MATCH(orders!L$1, products!$A$1:$G$1,0))</f>
        <v>2.9849999999999999</v>
      </c>
      <c r="M25" s="10">
        <f t="shared" si="0"/>
        <v>11.94</v>
      </c>
      <c r="N25" s="5" t="str" cm="1">
        <f t="array" ref="N25" xml:space="preserve"> _xlfn.IFS(I25 = "Rob", "Robusta", I25 = "Ara", "Arabica", I25 = "Exc", "Excelsa", I25 = "Lib", "Liberica")</f>
        <v>Arabica</v>
      </c>
      <c r="O25" s="12" t="str" cm="1">
        <f t="array" ref="O25" xml:space="preserve"> _xlfn.IFS(J25 = "M", "Medium", J25 = "L", "Light", J25 = "D", "Dark")</f>
        <v>Dark</v>
      </c>
      <c r="P25" s="4" t="str">
        <f xml:space="preserve"> _xlfn.XLOOKUP(Orders[[#This Row],[Customer ID]], customers!$A$1:$A$1001, customers!$I$1:$I$1001,,0)</f>
        <v>Yes</v>
      </c>
    </row>
    <row r="26" spans="1:16" x14ac:dyDescent="0.3">
      <c r="A26" s="11" t="s">
        <v>626</v>
      </c>
      <c r="B26" s="6">
        <v>44454</v>
      </c>
      <c r="C26" s="3" t="s">
        <v>627</v>
      </c>
      <c r="D26" s="4" t="s">
        <v>6155</v>
      </c>
      <c r="E26" s="3">
        <v>1</v>
      </c>
      <c r="F26" s="3" t="str">
        <f xml:space="preserve"> _xlfn.XLOOKUP(C26,customers!$A$1:$A$1001,customers!$B$1:$B$1001,,0)</f>
        <v>Chrisy Blofeld</v>
      </c>
      <c r="G26" s="3" t="str">
        <f xml:space="preserve"> IF(_xlfn.XLOOKUP(C26, customers!$A$1:$A$1001, customers!$C$1:$C$1001,,0) = 0, "", _xlfn.XLOOKUP(C26, customers!$A$1:$A$1001, customers!$C$1:$C$1001,,0))</f>
        <v>cblofeldo@amazon.co.uk</v>
      </c>
      <c r="H26" s="3" t="str">
        <f xml:space="preserve"> _xlfn.XLOOKUP(C26, customers!$A$1:$A$1001, customers!$G$1:$G$1001,,0)</f>
        <v>United States</v>
      </c>
      <c r="I26" s="4" t="str">
        <f xml:space="preserve"> INDEX(products!$A$1:$G$49, MATCH(orders!$D26, products!$A$1:$A$49,0), MATCH(orders!I$1, products!$A$1:$G$1,0))</f>
        <v>Ara</v>
      </c>
      <c r="J26" s="4" t="str">
        <f xml:space="preserve"> INDEX(products!$A$1:$G$49, MATCH(orders!$D26, products!$A$1:$A$49,0), MATCH(orders!J$1, products!$A$1:$G$1,0))</f>
        <v>M</v>
      </c>
      <c r="K26" s="8">
        <f xml:space="preserve"> INDEX(products!$A$1:$G$49, MATCH(orders!$D26, products!$A$1:$A$49,0), MATCH(orders!K$1, products!$A$1:$G$1,0))</f>
        <v>1</v>
      </c>
      <c r="L26" s="10">
        <f xml:space="preserve"> INDEX(products!$A$1:$G$49, MATCH(orders!$D26, products!$A$1:$A$49,0), MATCH(orders!L$1, products!$A$1:$G$1,0))</f>
        <v>11.25</v>
      </c>
      <c r="M26" s="10">
        <f t="shared" si="0"/>
        <v>11.25</v>
      </c>
      <c r="N26" s="5" t="str" cm="1">
        <f t="array" ref="N26" xml:space="preserve"> _xlfn.IFS(I26 = "Rob", "Robusta", I26 = "Ara", "Arabica", I26 = "Exc", "Excelsa", I26 = "Lib", "Liberica")</f>
        <v>Arabica</v>
      </c>
      <c r="O26" s="12" t="str" cm="1">
        <f t="array" ref="O26" xml:space="preserve"> _xlfn.IFS(J26 = "M", "Medium", J26 = "L", "Light", J26 = "D", "Dark")</f>
        <v>Medium</v>
      </c>
      <c r="P26" s="4" t="str">
        <f xml:space="preserve"> _xlfn.XLOOKUP(Orders[[#This Row],[Customer ID]], customers!$A$1:$A$1001, customers!$I$1:$I$1001,,0)</f>
        <v>No</v>
      </c>
    </row>
    <row r="27" spans="1:16" x14ac:dyDescent="0.3">
      <c r="A27" s="11" t="s">
        <v>632</v>
      </c>
      <c r="B27" s="6">
        <v>44128</v>
      </c>
      <c r="C27" s="3" t="s">
        <v>633</v>
      </c>
      <c r="D27" s="4" t="s">
        <v>6156</v>
      </c>
      <c r="E27" s="3">
        <v>3</v>
      </c>
      <c r="F27" s="3" t="str">
        <f xml:space="preserve"> _xlfn.XLOOKUP(C27,customers!$A$1:$A$1001,customers!$B$1:$B$1001,,0)</f>
        <v>Culley Farris</v>
      </c>
      <c r="G27" s="3" t="str">
        <f xml:space="preserve"> IF(_xlfn.XLOOKUP(C27, customers!$A$1:$A$1001, customers!$C$1:$C$1001,,0) = 0, "", _xlfn.XLOOKUP(C27, customers!$A$1:$A$1001, customers!$C$1:$C$1001,,0))</f>
        <v/>
      </c>
      <c r="H27" s="3" t="str">
        <f xml:space="preserve"> _xlfn.XLOOKUP(C27, customers!$A$1:$A$1001, customers!$G$1:$G$1001,,0)</f>
        <v>United States</v>
      </c>
      <c r="I27" s="4" t="str">
        <f xml:space="preserve"> INDEX(products!$A$1:$G$49, MATCH(orders!$D27, products!$A$1:$A$49,0), MATCH(orders!I$1, products!$A$1:$G$1,0))</f>
        <v>Exc</v>
      </c>
      <c r="J27" s="4" t="str">
        <f xml:space="preserve"> INDEX(products!$A$1:$G$49, MATCH(orders!$D27, products!$A$1:$A$49,0), MATCH(orders!J$1, products!$A$1:$G$1,0))</f>
        <v>M</v>
      </c>
      <c r="K27" s="8">
        <f xml:space="preserve"> INDEX(products!$A$1:$G$49, MATCH(orders!$D27, products!$A$1:$A$49,0), MATCH(orders!K$1, products!$A$1:$G$1,0))</f>
        <v>0.2</v>
      </c>
      <c r="L27" s="10">
        <f xml:space="preserve"> INDEX(products!$A$1:$G$49, MATCH(orders!$D27, products!$A$1:$A$49,0), MATCH(orders!L$1, products!$A$1:$G$1,0))</f>
        <v>4.125</v>
      </c>
      <c r="M27" s="10">
        <f t="shared" si="0"/>
        <v>12.375</v>
      </c>
      <c r="N27" s="5" t="str" cm="1">
        <f t="array" ref="N27" xml:space="preserve"> _xlfn.IFS(I27 = "Rob", "Robusta", I27 = "Ara", "Arabica", I27 = "Exc", "Excelsa", I27 = "Lib", "Liberica")</f>
        <v>Excelsa</v>
      </c>
      <c r="O27" s="12" t="str" cm="1">
        <f t="array" ref="O27" xml:space="preserve"> _xlfn.IFS(J27 = "M", "Medium", J27 = "L", "Light", J27 = "D", "Dark")</f>
        <v>Medium</v>
      </c>
      <c r="P27" s="4" t="str">
        <f xml:space="preserve"> _xlfn.XLOOKUP(Orders[[#This Row],[Customer ID]], customers!$A$1:$A$1001, customers!$I$1:$I$1001,,0)</f>
        <v>Yes</v>
      </c>
    </row>
    <row r="28" spans="1:16" x14ac:dyDescent="0.3">
      <c r="A28" s="11" t="s">
        <v>637</v>
      </c>
      <c r="B28" s="6">
        <v>43516</v>
      </c>
      <c r="C28" s="3" t="s">
        <v>638</v>
      </c>
      <c r="D28" s="4" t="s">
        <v>6157</v>
      </c>
      <c r="E28" s="3">
        <v>4</v>
      </c>
      <c r="F28" s="3" t="str">
        <f xml:space="preserve"> _xlfn.XLOOKUP(C28,customers!$A$1:$A$1001,customers!$B$1:$B$1001,,0)</f>
        <v>Selene Shales</v>
      </c>
      <c r="G28" s="3" t="str">
        <f xml:space="preserve"> IF(_xlfn.XLOOKUP(C28, customers!$A$1:$A$1001, customers!$C$1:$C$1001,,0) = 0, "", _xlfn.XLOOKUP(C28, customers!$A$1:$A$1001, customers!$C$1:$C$1001,,0))</f>
        <v>sshalesq@umich.edu</v>
      </c>
      <c r="H28" s="3" t="str">
        <f xml:space="preserve"> _xlfn.XLOOKUP(C28, customers!$A$1:$A$1001, customers!$G$1:$G$1001,,0)</f>
        <v>United States</v>
      </c>
      <c r="I28" s="4" t="str">
        <f xml:space="preserve"> INDEX(products!$A$1:$G$49, MATCH(orders!$D28, products!$A$1:$A$49,0), MATCH(orders!I$1, products!$A$1:$G$1,0))</f>
        <v>Ara</v>
      </c>
      <c r="J28" s="4" t="str">
        <f xml:space="preserve"> INDEX(products!$A$1:$G$49, MATCH(orders!$D28, products!$A$1:$A$49,0), MATCH(orders!J$1, products!$A$1:$G$1,0))</f>
        <v>M</v>
      </c>
      <c r="K28" s="8">
        <f xml:space="preserve"> INDEX(products!$A$1:$G$49, MATCH(orders!$D28, products!$A$1:$A$49,0), MATCH(orders!K$1, products!$A$1:$G$1,0))</f>
        <v>0.5</v>
      </c>
      <c r="L28" s="10">
        <f xml:space="preserve"> INDEX(products!$A$1:$G$49, MATCH(orders!$D28, products!$A$1:$A$49,0), MATCH(orders!L$1, products!$A$1:$G$1,0))</f>
        <v>6.75</v>
      </c>
      <c r="M28" s="10">
        <f t="shared" si="0"/>
        <v>27</v>
      </c>
      <c r="N28" s="5" t="str" cm="1">
        <f t="array" ref="N28" xml:space="preserve"> _xlfn.IFS(I28 = "Rob", "Robusta", I28 = "Ara", "Arabica", I28 = "Exc", "Excelsa", I28 = "Lib", "Liberica")</f>
        <v>Arabica</v>
      </c>
      <c r="O28" s="12" t="str" cm="1">
        <f t="array" ref="O28" xml:space="preserve"> _xlfn.IFS(J28 = "M", "Medium", J28 = "L", "Light", J28 = "D", "Dark")</f>
        <v>Medium</v>
      </c>
      <c r="P28" s="4" t="str">
        <f xml:space="preserve"> _xlfn.XLOOKUP(Orders[[#This Row],[Customer ID]], customers!$A$1:$A$1001, customers!$I$1:$I$1001,,0)</f>
        <v>Yes</v>
      </c>
    </row>
    <row r="29" spans="1:16" x14ac:dyDescent="0.3">
      <c r="A29" s="11" t="s">
        <v>643</v>
      </c>
      <c r="B29" s="6">
        <v>43746</v>
      </c>
      <c r="C29" s="3" t="s">
        <v>644</v>
      </c>
      <c r="D29" s="4" t="s">
        <v>6152</v>
      </c>
      <c r="E29" s="3">
        <v>5</v>
      </c>
      <c r="F29" s="3" t="str">
        <f xml:space="preserve"> _xlfn.XLOOKUP(C29,customers!$A$1:$A$1001,customers!$B$1:$B$1001,,0)</f>
        <v>Vivie Danneil</v>
      </c>
      <c r="G29" s="3" t="str">
        <f xml:space="preserve"> IF(_xlfn.XLOOKUP(C29, customers!$A$1:$A$1001, customers!$C$1:$C$1001,,0) = 0, "", _xlfn.XLOOKUP(C29, customers!$A$1:$A$1001, customers!$C$1:$C$1001,,0))</f>
        <v>vdanneilr@mtv.com</v>
      </c>
      <c r="H29" s="3" t="str">
        <f xml:space="preserve"> _xlfn.XLOOKUP(C29, customers!$A$1:$A$1001, customers!$G$1:$G$1001,,0)</f>
        <v>Ireland</v>
      </c>
      <c r="I29" s="4" t="str">
        <f xml:space="preserve"> INDEX(products!$A$1:$G$49, MATCH(orders!$D29, products!$A$1:$A$49,0), MATCH(orders!I$1, products!$A$1:$G$1,0))</f>
        <v>Ara</v>
      </c>
      <c r="J29" s="4" t="str">
        <f xml:space="preserve"> INDEX(products!$A$1:$G$49, MATCH(orders!$D29, products!$A$1:$A$49,0), MATCH(orders!J$1, products!$A$1:$G$1,0))</f>
        <v>M</v>
      </c>
      <c r="K29" s="8">
        <f xml:space="preserve"> INDEX(products!$A$1:$G$49, MATCH(orders!$D29, products!$A$1:$A$49,0), MATCH(orders!K$1, products!$A$1:$G$1,0))</f>
        <v>0.2</v>
      </c>
      <c r="L29" s="10">
        <f xml:space="preserve"> INDEX(products!$A$1:$G$49, MATCH(orders!$D29, products!$A$1:$A$49,0), MATCH(orders!L$1, products!$A$1:$G$1,0))</f>
        <v>3.375</v>
      </c>
      <c r="M29" s="10">
        <f t="shared" si="0"/>
        <v>16.875</v>
      </c>
      <c r="N29" s="5" t="str" cm="1">
        <f t="array" ref="N29" xml:space="preserve"> _xlfn.IFS(I29 = "Rob", "Robusta", I29 = "Ara", "Arabica", I29 = "Exc", "Excelsa", I29 = "Lib", "Liberica")</f>
        <v>Arabica</v>
      </c>
      <c r="O29" s="12" t="str" cm="1">
        <f t="array" ref="O29" xml:space="preserve"> _xlfn.IFS(J29 = "M", "Medium", J29 = "L", "Light", J29 = "D", "Dark")</f>
        <v>Medium</v>
      </c>
      <c r="P29" s="4" t="str">
        <f xml:space="preserve"> _xlfn.XLOOKUP(Orders[[#This Row],[Customer ID]], customers!$A$1:$A$1001, customers!$I$1:$I$1001,,0)</f>
        <v>No</v>
      </c>
    </row>
    <row r="30" spans="1:16" x14ac:dyDescent="0.3">
      <c r="A30" s="11" t="s">
        <v>649</v>
      </c>
      <c r="B30" s="6">
        <v>44775</v>
      </c>
      <c r="C30" s="3" t="s">
        <v>650</v>
      </c>
      <c r="D30" s="4" t="s">
        <v>6158</v>
      </c>
      <c r="E30" s="3">
        <v>3</v>
      </c>
      <c r="F30" s="3" t="str">
        <f xml:space="preserve"> _xlfn.XLOOKUP(C30,customers!$A$1:$A$1001,customers!$B$1:$B$1001,,0)</f>
        <v>Theresita Newbury</v>
      </c>
      <c r="G30" s="3" t="str">
        <f xml:space="preserve"> IF(_xlfn.XLOOKUP(C30, customers!$A$1:$A$1001, customers!$C$1:$C$1001,,0) = 0, "", _xlfn.XLOOKUP(C30, customers!$A$1:$A$1001, customers!$C$1:$C$1001,,0))</f>
        <v>tnewburys@usda.gov</v>
      </c>
      <c r="H30" s="3" t="str">
        <f xml:space="preserve"> _xlfn.XLOOKUP(C30, customers!$A$1:$A$1001, customers!$G$1:$G$1001,,0)</f>
        <v>Ireland</v>
      </c>
      <c r="I30" s="4" t="str">
        <f xml:space="preserve"> INDEX(products!$A$1:$G$49, MATCH(orders!$D30, products!$A$1:$A$49,0), MATCH(orders!I$1, products!$A$1:$G$1,0))</f>
        <v>Ara</v>
      </c>
      <c r="J30" s="4" t="str">
        <f xml:space="preserve"> INDEX(products!$A$1:$G$49, MATCH(orders!$D30, products!$A$1:$A$49,0), MATCH(orders!J$1, products!$A$1:$G$1,0))</f>
        <v>D</v>
      </c>
      <c r="K30" s="8">
        <f xml:space="preserve"> INDEX(products!$A$1:$G$49, MATCH(orders!$D30, products!$A$1:$A$49,0), MATCH(orders!K$1, products!$A$1:$G$1,0))</f>
        <v>0.5</v>
      </c>
      <c r="L30" s="10">
        <f xml:space="preserve"> INDEX(products!$A$1:$G$49, MATCH(orders!$D30, products!$A$1:$A$49,0), MATCH(orders!L$1, products!$A$1:$G$1,0))</f>
        <v>5.97</v>
      </c>
      <c r="M30" s="10">
        <f t="shared" si="0"/>
        <v>17.91</v>
      </c>
      <c r="N30" s="5" t="str" cm="1">
        <f t="array" ref="N30" xml:space="preserve"> _xlfn.IFS(I30 = "Rob", "Robusta", I30 = "Ara", "Arabica", I30 = "Exc", "Excelsa", I30 = "Lib", "Liberica")</f>
        <v>Arabica</v>
      </c>
      <c r="O30" s="12" t="str" cm="1">
        <f t="array" ref="O30" xml:space="preserve"> _xlfn.IFS(J30 = "M", "Medium", J30 = "L", "Light", J30 = "D", "Dark")</f>
        <v>Dark</v>
      </c>
      <c r="P30" s="4" t="str">
        <f xml:space="preserve"> _xlfn.XLOOKUP(Orders[[#This Row],[Customer ID]], customers!$A$1:$A$1001, customers!$I$1:$I$1001,,0)</f>
        <v>No</v>
      </c>
    </row>
    <row r="31" spans="1:16" x14ac:dyDescent="0.3">
      <c r="A31" s="11" t="s">
        <v>655</v>
      </c>
      <c r="B31" s="6">
        <v>43516</v>
      </c>
      <c r="C31" s="3" t="s">
        <v>656</v>
      </c>
      <c r="D31" s="4" t="s">
        <v>6147</v>
      </c>
      <c r="E31" s="3">
        <v>4</v>
      </c>
      <c r="F31" s="3" t="str">
        <f xml:space="preserve"> _xlfn.XLOOKUP(C31,customers!$A$1:$A$1001,customers!$B$1:$B$1001,,0)</f>
        <v>Mozelle Calcutt</v>
      </c>
      <c r="G31" s="3" t="str">
        <f xml:space="preserve"> IF(_xlfn.XLOOKUP(C31, customers!$A$1:$A$1001, customers!$C$1:$C$1001,,0) = 0, "", _xlfn.XLOOKUP(C31, customers!$A$1:$A$1001, customers!$C$1:$C$1001,,0))</f>
        <v>mcalcuttt@baidu.com</v>
      </c>
      <c r="H31" s="3" t="str">
        <f xml:space="preserve"> _xlfn.XLOOKUP(C31, customers!$A$1:$A$1001, customers!$G$1:$G$1001,,0)</f>
        <v>Ireland</v>
      </c>
      <c r="I31" s="4" t="str">
        <f xml:space="preserve"> INDEX(products!$A$1:$G$49, MATCH(orders!$D31, products!$A$1:$A$49,0), MATCH(orders!I$1, products!$A$1:$G$1,0))</f>
        <v>Ara</v>
      </c>
      <c r="J31" s="4" t="str">
        <f xml:space="preserve"> INDEX(products!$A$1:$G$49, MATCH(orders!$D31, products!$A$1:$A$49,0), MATCH(orders!J$1, products!$A$1:$G$1,0))</f>
        <v>D</v>
      </c>
      <c r="K31" s="8">
        <f xml:space="preserve"> INDEX(products!$A$1:$G$49, MATCH(orders!$D31, products!$A$1:$A$49,0), MATCH(orders!K$1, products!$A$1:$G$1,0))</f>
        <v>1</v>
      </c>
      <c r="L31" s="10">
        <f xml:space="preserve"> INDEX(products!$A$1:$G$49, MATCH(orders!$D31, products!$A$1:$A$49,0), MATCH(orders!L$1, products!$A$1:$G$1,0))</f>
        <v>9.9499999999999993</v>
      </c>
      <c r="M31" s="10">
        <f t="shared" si="0"/>
        <v>39.799999999999997</v>
      </c>
      <c r="N31" s="5" t="str" cm="1">
        <f t="array" ref="N31" xml:space="preserve"> _xlfn.IFS(I31 = "Rob", "Robusta", I31 = "Ara", "Arabica", I31 = "Exc", "Excelsa", I31 = "Lib", "Liberica")</f>
        <v>Arabica</v>
      </c>
      <c r="O31" s="12" t="str" cm="1">
        <f t="array" ref="O31" xml:space="preserve"> _xlfn.IFS(J31 = "M", "Medium", J31 = "L", "Light", J31 = "D", "Dark")</f>
        <v>Dark</v>
      </c>
      <c r="P31" s="4" t="str">
        <f xml:space="preserve"> _xlfn.XLOOKUP(Orders[[#This Row],[Customer ID]], customers!$A$1:$A$1001, customers!$I$1:$I$1001,,0)</f>
        <v>Yes</v>
      </c>
    </row>
    <row r="32" spans="1:16" x14ac:dyDescent="0.3">
      <c r="A32" s="11" t="s">
        <v>661</v>
      </c>
      <c r="B32" s="6">
        <v>44464</v>
      </c>
      <c r="C32" s="3" t="s">
        <v>662</v>
      </c>
      <c r="D32" s="4" t="s">
        <v>6159</v>
      </c>
      <c r="E32" s="3">
        <v>5</v>
      </c>
      <c r="F32" s="3" t="str">
        <f xml:space="preserve"> _xlfn.XLOOKUP(C32,customers!$A$1:$A$1001,customers!$B$1:$B$1001,,0)</f>
        <v>Adrian Swaine</v>
      </c>
      <c r="G32" s="3" t="str">
        <f xml:space="preserve"> IF(_xlfn.XLOOKUP(C32, customers!$A$1:$A$1001, customers!$C$1:$C$1001,,0) = 0, "", _xlfn.XLOOKUP(C32, customers!$A$1:$A$1001, customers!$C$1:$C$1001,,0))</f>
        <v/>
      </c>
      <c r="H32" s="3" t="str">
        <f xml:space="preserve"> _xlfn.XLOOKUP(C32, customers!$A$1:$A$1001, customers!$G$1:$G$1001,,0)</f>
        <v>United States</v>
      </c>
      <c r="I32" s="4" t="str">
        <f xml:space="preserve"> INDEX(products!$A$1:$G$49, MATCH(orders!$D32, products!$A$1:$A$49,0), MATCH(orders!I$1, products!$A$1:$G$1,0))</f>
        <v>Lib</v>
      </c>
      <c r="J32" s="4" t="str">
        <f xml:space="preserve"> INDEX(products!$A$1:$G$49, MATCH(orders!$D32, products!$A$1:$A$49,0), MATCH(orders!J$1, products!$A$1:$G$1,0))</f>
        <v>M</v>
      </c>
      <c r="K32" s="8">
        <f xml:space="preserve"> INDEX(products!$A$1:$G$49, MATCH(orders!$D32, products!$A$1:$A$49,0), MATCH(orders!K$1, products!$A$1:$G$1,0))</f>
        <v>0.2</v>
      </c>
      <c r="L32" s="10">
        <f xml:space="preserve"> INDEX(products!$A$1:$G$49, MATCH(orders!$D32, products!$A$1:$A$49,0), MATCH(orders!L$1, products!$A$1:$G$1,0))</f>
        <v>4.3650000000000002</v>
      </c>
      <c r="M32" s="10">
        <f t="shared" si="0"/>
        <v>21.825000000000003</v>
      </c>
      <c r="N32" s="5" t="str" cm="1">
        <f t="array" ref="N32" xml:space="preserve"> _xlfn.IFS(I32 = "Rob", "Robusta", I32 = "Ara", "Arabica", I32 = "Exc", "Excelsa", I32 = "Lib", "Liberica")</f>
        <v>Liberica</v>
      </c>
      <c r="O32" s="12" t="str" cm="1">
        <f t="array" ref="O32" xml:space="preserve"> _xlfn.IFS(J32 = "M", "Medium", J32 = "L", "Light", J32 = "D", "Dark")</f>
        <v>Medium</v>
      </c>
      <c r="P32" s="4" t="str">
        <f xml:space="preserve"> _xlfn.XLOOKUP(Orders[[#This Row],[Customer ID]], customers!$A$1:$A$1001, customers!$I$1:$I$1001,,0)</f>
        <v>No</v>
      </c>
    </row>
    <row r="33" spans="1:16" x14ac:dyDescent="0.3">
      <c r="A33" s="11" t="s">
        <v>661</v>
      </c>
      <c r="B33" s="6">
        <v>44464</v>
      </c>
      <c r="C33" s="3" t="s">
        <v>662</v>
      </c>
      <c r="D33" s="4" t="s">
        <v>6158</v>
      </c>
      <c r="E33" s="3">
        <v>6</v>
      </c>
      <c r="F33" s="3" t="str">
        <f xml:space="preserve"> _xlfn.XLOOKUP(C33,customers!$A$1:$A$1001,customers!$B$1:$B$1001,,0)</f>
        <v>Adrian Swaine</v>
      </c>
      <c r="G33" s="3" t="str">
        <f xml:space="preserve"> IF(_xlfn.XLOOKUP(C33, customers!$A$1:$A$1001, customers!$C$1:$C$1001,,0) = 0, "", _xlfn.XLOOKUP(C33, customers!$A$1:$A$1001, customers!$C$1:$C$1001,,0))</f>
        <v/>
      </c>
      <c r="H33" s="3" t="str">
        <f xml:space="preserve"> _xlfn.XLOOKUP(C33, customers!$A$1:$A$1001, customers!$G$1:$G$1001,,0)</f>
        <v>United States</v>
      </c>
      <c r="I33" s="4" t="str">
        <f xml:space="preserve"> INDEX(products!$A$1:$G$49, MATCH(orders!$D33, products!$A$1:$A$49,0), MATCH(orders!I$1, products!$A$1:$G$1,0))</f>
        <v>Ara</v>
      </c>
      <c r="J33" s="4" t="str">
        <f xml:space="preserve"> INDEX(products!$A$1:$G$49, MATCH(orders!$D33, products!$A$1:$A$49,0), MATCH(orders!J$1, products!$A$1:$G$1,0))</f>
        <v>D</v>
      </c>
      <c r="K33" s="8">
        <f xml:space="preserve"> INDEX(products!$A$1:$G$49, MATCH(orders!$D33, products!$A$1:$A$49,0), MATCH(orders!K$1, products!$A$1:$G$1,0))</f>
        <v>0.5</v>
      </c>
      <c r="L33" s="10">
        <f xml:space="preserve"> INDEX(products!$A$1:$G$49, MATCH(orders!$D33, products!$A$1:$A$49,0), MATCH(orders!L$1, products!$A$1:$G$1,0))</f>
        <v>5.97</v>
      </c>
      <c r="M33" s="10">
        <f t="shared" si="0"/>
        <v>35.82</v>
      </c>
      <c r="N33" s="5" t="str" cm="1">
        <f t="array" ref="N33" xml:space="preserve"> _xlfn.IFS(I33 = "Rob", "Robusta", I33 = "Ara", "Arabica", I33 = "Exc", "Excelsa", I33 = "Lib", "Liberica")</f>
        <v>Arabica</v>
      </c>
      <c r="O33" s="12" t="str" cm="1">
        <f t="array" ref="O33" xml:space="preserve"> _xlfn.IFS(J33 = "M", "Medium", J33 = "L", "Light", J33 = "D", "Dark")</f>
        <v>Dark</v>
      </c>
      <c r="P33" s="4" t="str">
        <f xml:space="preserve"> _xlfn.XLOOKUP(Orders[[#This Row],[Customer ID]], customers!$A$1:$A$1001, customers!$I$1:$I$1001,,0)</f>
        <v>No</v>
      </c>
    </row>
    <row r="34" spans="1:16" x14ac:dyDescent="0.3">
      <c r="A34" s="11" t="s">
        <v>661</v>
      </c>
      <c r="B34" s="6">
        <v>44464</v>
      </c>
      <c r="C34" s="3" t="s">
        <v>662</v>
      </c>
      <c r="D34" s="4" t="s">
        <v>6160</v>
      </c>
      <c r="E34" s="3">
        <v>6</v>
      </c>
      <c r="F34" s="3" t="str">
        <f xml:space="preserve"> _xlfn.XLOOKUP(C34,customers!$A$1:$A$1001,customers!$B$1:$B$1001,,0)</f>
        <v>Adrian Swaine</v>
      </c>
      <c r="G34" s="3" t="str">
        <f xml:space="preserve"> IF(_xlfn.XLOOKUP(C34, customers!$A$1:$A$1001, customers!$C$1:$C$1001,,0) = 0, "", _xlfn.XLOOKUP(C34, customers!$A$1:$A$1001, customers!$C$1:$C$1001,,0))</f>
        <v/>
      </c>
      <c r="H34" s="3" t="str">
        <f xml:space="preserve"> _xlfn.XLOOKUP(C34, customers!$A$1:$A$1001, customers!$G$1:$G$1001,,0)</f>
        <v>United States</v>
      </c>
      <c r="I34" s="4" t="str">
        <f xml:space="preserve"> INDEX(products!$A$1:$G$49, MATCH(orders!$D34, products!$A$1:$A$49,0), MATCH(orders!I$1, products!$A$1:$G$1,0))</f>
        <v>Lib</v>
      </c>
      <c r="J34" s="4" t="str">
        <f xml:space="preserve"> INDEX(products!$A$1:$G$49, MATCH(orders!$D34, products!$A$1:$A$49,0), MATCH(orders!J$1, products!$A$1:$G$1,0))</f>
        <v>M</v>
      </c>
      <c r="K34" s="8">
        <f xml:space="preserve"> INDEX(products!$A$1:$G$49, MATCH(orders!$D34, products!$A$1:$A$49,0), MATCH(orders!K$1, products!$A$1:$G$1,0))</f>
        <v>0.5</v>
      </c>
      <c r="L34" s="10">
        <f xml:space="preserve"> INDEX(products!$A$1:$G$49, MATCH(orders!$D34, products!$A$1:$A$49,0), MATCH(orders!L$1, products!$A$1:$G$1,0))</f>
        <v>8.73</v>
      </c>
      <c r="M34" s="10">
        <f t="shared" si="0"/>
        <v>52.38</v>
      </c>
      <c r="N34" s="5" t="str" cm="1">
        <f t="array" ref="N34" xml:space="preserve"> _xlfn.IFS(I34 = "Rob", "Robusta", I34 = "Ara", "Arabica", I34 = "Exc", "Excelsa", I34 = "Lib", "Liberica")</f>
        <v>Liberica</v>
      </c>
      <c r="O34" s="12" t="str" cm="1">
        <f t="array" ref="O34" xml:space="preserve"> _xlfn.IFS(J34 = "M", "Medium", J34 = "L", "Light", J34 = "D", "Dark")</f>
        <v>Medium</v>
      </c>
      <c r="P34" s="4" t="str">
        <f xml:space="preserve"> _xlfn.XLOOKUP(Orders[[#This Row],[Customer ID]], customers!$A$1:$A$1001, customers!$I$1:$I$1001,,0)</f>
        <v>No</v>
      </c>
    </row>
    <row r="35" spans="1:16" x14ac:dyDescent="0.3">
      <c r="A35" s="11" t="s">
        <v>676</v>
      </c>
      <c r="B35" s="6">
        <v>44394</v>
      </c>
      <c r="C35" s="3" t="s">
        <v>677</v>
      </c>
      <c r="D35" s="4" t="s">
        <v>6145</v>
      </c>
      <c r="E35" s="3">
        <v>5</v>
      </c>
      <c r="F35" s="3" t="str">
        <f xml:space="preserve"> _xlfn.XLOOKUP(C35,customers!$A$1:$A$1001,customers!$B$1:$B$1001,,0)</f>
        <v>Gallard Gatheral</v>
      </c>
      <c r="G35" s="3" t="str">
        <f xml:space="preserve"> IF(_xlfn.XLOOKUP(C35, customers!$A$1:$A$1001, customers!$C$1:$C$1001,,0) = 0, "", _xlfn.XLOOKUP(C35, customers!$A$1:$A$1001, customers!$C$1:$C$1001,,0))</f>
        <v>ggatheralx@123-reg.co.uk</v>
      </c>
      <c r="H35" s="3" t="str">
        <f xml:space="preserve"> _xlfn.XLOOKUP(C35, customers!$A$1:$A$1001, customers!$G$1:$G$1001,,0)</f>
        <v>United States</v>
      </c>
      <c r="I35" s="4" t="str">
        <f xml:space="preserve"> INDEX(products!$A$1:$G$49, MATCH(orders!$D35, products!$A$1:$A$49,0), MATCH(orders!I$1, products!$A$1:$G$1,0))</f>
        <v>Lib</v>
      </c>
      <c r="J35" s="4" t="str">
        <f xml:space="preserve"> INDEX(products!$A$1:$G$49, MATCH(orders!$D35, products!$A$1:$A$49,0), MATCH(orders!J$1, products!$A$1:$G$1,0))</f>
        <v>L</v>
      </c>
      <c r="K35" s="8">
        <f xml:space="preserve"> INDEX(products!$A$1:$G$49, MATCH(orders!$D35, products!$A$1:$A$49,0), MATCH(orders!K$1, products!$A$1:$G$1,0))</f>
        <v>0.2</v>
      </c>
      <c r="L35" s="10">
        <f xml:space="preserve"> INDEX(products!$A$1:$G$49, MATCH(orders!$D35, products!$A$1:$A$49,0), MATCH(orders!L$1, products!$A$1:$G$1,0))</f>
        <v>4.7549999999999999</v>
      </c>
      <c r="M35" s="10">
        <f t="shared" si="0"/>
        <v>23.774999999999999</v>
      </c>
      <c r="N35" s="5" t="str" cm="1">
        <f t="array" ref="N35" xml:space="preserve"> _xlfn.IFS(I35 = "Rob", "Robusta", I35 = "Ara", "Arabica", I35 = "Exc", "Excelsa", I35 = "Lib", "Liberica")</f>
        <v>Liberica</v>
      </c>
      <c r="O35" s="12" t="str" cm="1">
        <f t="array" ref="O35" xml:space="preserve"> _xlfn.IFS(J35 = "M", "Medium", J35 = "L", "Light", J35 = "D", "Dark")</f>
        <v>Light</v>
      </c>
      <c r="P35" s="4" t="str">
        <f xml:space="preserve"> _xlfn.XLOOKUP(Orders[[#This Row],[Customer ID]], customers!$A$1:$A$1001, customers!$I$1:$I$1001,,0)</f>
        <v>No</v>
      </c>
    </row>
    <row r="36" spans="1:16" x14ac:dyDescent="0.3">
      <c r="A36" s="11" t="s">
        <v>681</v>
      </c>
      <c r="B36" s="6">
        <v>44011</v>
      </c>
      <c r="C36" s="3" t="s">
        <v>682</v>
      </c>
      <c r="D36" s="4" t="s">
        <v>6161</v>
      </c>
      <c r="E36" s="3">
        <v>6</v>
      </c>
      <c r="F36" s="3" t="str">
        <f xml:space="preserve"> _xlfn.XLOOKUP(C36,customers!$A$1:$A$1001,customers!$B$1:$B$1001,,0)</f>
        <v>Una Welberry</v>
      </c>
      <c r="G36" s="3" t="str">
        <f xml:space="preserve"> IF(_xlfn.XLOOKUP(C36, customers!$A$1:$A$1001, customers!$C$1:$C$1001,,0) = 0, "", _xlfn.XLOOKUP(C36, customers!$A$1:$A$1001, customers!$C$1:$C$1001,,0))</f>
        <v>uwelberryy@ebay.co.uk</v>
      </c>
      <c r="H36" s="3" t="str">
        <f xml:space="preserve"> _xlfn.XLOOKUP(C36, customers!$A$1:$A$1001, customers!$G$1:$G$1001,,0)</f>
        <v>United Kingdom</v>
      </c>
      <c r="I36" s="4" t="str">
        <f xml:space="preserve"> INDEX(products!$A$1:$G$49, MATCH(orders!$D36, products!$A$1:$A$49,0), MATCH(orders!I$1, products!$A$1:$G$1,0))</f>
        <v>Lib</v>
      </c>
      <c r="J36" s="4" t="str">
        <f xml:space="preserve"> INDEX(products!$A$1:$G$49, MATCH(orders!$D36, products!$A$1:$A$49,0), MATCH(orders!J$1, products!$A$1:$G$1,0))</f>
        <v>L</v>
      </c>
      <c r="K36" s="8">
        <f xml:space="preserve"> INDEX(products!$A$1:$G$49, MATCH(orders!$D36, products!$A$1:$A$49,0), MATCH(orders!K$1, products!$A$1:$G$1,0))</f>
        <v>0.5</v>
      </c>
      <c r="L36" s="10">
        <f xml:space="preserve"> INDEX(products!$A$1:$G$49, MATCH(orders!$D36, products!$A$1:$A$49,0), MATCH(orders!L$1, products!$A$1:$G$1,0))</f>
        <v>9.51</v>
      </c>
      <c r="M36" s="10">
        <f t="shared" si="0"/>
        <v>57.06</v>
      </c>
      <c r="N36" s="5" t="str" cm="1">
        <f t="array" ref="N36" xml:space="preserve"> _xlfn.IFS(I36 = "Rob", "Robusta", I36 = "Ara", "Arabica", I36 = "Exc", "Excelsa", I36 = "Lib", "Liberica")</f>
        <v>Liberica</v>
      </c>
      <c r="O36" s="12" t="str" cm="1">
        <f t="array" ref="O36" xml:space="preserve"> _xlfn.IFS(J36 = "M", "Medium", J36 = "L", "Light", J36 = "D", "Dark")</f>
        <v>Light</v>
      </c>
      <c r="P36" s="4" t="str">
        <f xml:space="preserve"> _xlfn.XLOOKUP(Orders[[#This Row],[Customer ID]], customers!$A$1:$A$1001, customers!$I$1:$I$1001,,0)</f>
        <v>Yes</v>
      </c>
    </row>
    <row r="37" spans="1:16" x14ac:dyDescent="0.3">
      <c r="A37" s="11" t="s">
        <v>687</v>
      </c>
      <c r="B37" s="6">
        <v>44348</v>
      </c>
      <c r="C37" s="3" t="s">
        <v>688</v>
      </c>
      <c r="D37" s="4" t="s">
        <v>6158</v>
      </c>
      <c r="E37" s="3">
        <v>6</v>
      </c>
      <c r="F37" s="3" t="str">
        <f xml:space="preserve"> _xlfn.XLOOKUP(C37,customers!$A$1:$A$1001,customers!$B$1:$B$1001,,0)</f>
        <v>Faber Eilhart</v>
      </c>
      <c r="G37" s="3" t="str">
        <f xml:space="preserve"> IF(_xlfn.XLOOKUP(C37, customers!$A$1:$A$1001, customers!$C$1:$C$1001,,0) = 0, "", _xlfn.XLOOKUP(C37, customers!$A$1:$A$1001, customers!$C$1:$C$1001,,0))</f>
        <v>feilhartz@who.int</v>
      </c>
      <c r="H37" s="3" t="str">
        <f xml:space="preserve"> _xlfn.XLOOKUP(C37, customers!$A$1:$A$1001, customers!$G$1:$G$1001,,0)</f>
        <v>United States</v>
      </c>
      <c r="I37" s="4" t="str">
        <f xml:space="preserve"> INDEX(products!$A$1:$G$49, MATCH(orders!$D37, products!$A$1:$A$49,0), MATCH(orders!I$1, products!$A$1:$G$1,0))</f>
        <v>Ara</v>
      </c>
      <c r="J37" s="4" t="str">
        <f xml:space="preserve"> INDEX(products!$A$1:$G$49, MATCH(orders!$D37, products!$A$1:$A$49,0), MATCH(orders!J$1, products!$A$1:$G$1,0))</f>
        <v>D</v>
      </c>
      <c r="K37" s="8">
        <f xml:space="preserve"> INDEX(products!$A$1:$G$49, MATCH(orders!$D37, products!$A$1:$A$49,0), MATCH(orders!K$1, products!$A$1:$G$1,0))</f>
        <v>0.5</v>
      </c>
      <c r="L37" s="10">
        <f xml:space="preserve"> INDEX(products!$A$1:$G$49, MATCH(orders!$D37, products!$A$1:$A$49,0), MATCH(orders!L$1, products!$A$1:$G$1,0))</f>
        <v>5.97</v>
      </c>
      <c r="M37" s="10">
        <f t="shared" si="0"/>
        <v>35.82</v>
      </c>
      <c r="N37" s="5" t="str" cm="1">
        <f t="array" ref="N37" xml:space="preserve"> _xlfn.IFS(I37 = "Rob", "Robusta", I37 = "Ara", "Arabica", I37 = "Exc", "Excelsa", I37 = "Lib", "Liberica")</f>
        <v>Arabica</v>
      </c>
      <c r="O37" s="12" t="str" cm="1">
        <f t="array" ref="O37" xml:space="preserve"> _xlfn.IFS(J37 = "M", "Medium", J37 = "L", "Light", J37 = "D", "Dark")</f>
        <v>Dark</v>
      </c>
      <c r="P37" s="4" t="str">
        <f xml:space="preserve"> _xlfn.XLOOKUP(Orders[[#This Row],[Customer ID]], customers!$A$1:$A$1001, customers!$I$1:$I$1001,,0)</f>
        <v>No</v>
      </c>
    </row>
    <row r="38" spans="1:16" x14ac:dyDescent="0.3">
      <c r="A38" s="11" t="s">
        <v>693</v>
      </c>
      <c r="B38" s="6">
        <v>44233</v>
      </c>
      <c r="C38" s="3" t="s">
        <v>694</v>
      </c>
      <c r="D38" s="4" t="s">
        <v>6159</v>
      </c>
      <c r="E38" s="3">
        <v>2</v>
      </c>
      <c r="F38" s="3" t="str">
        <f xml:space="preserve"> _xlfn.XLOOKUP(C38,customers!$A$1:$A$1001,customers!$B$1:$B$1001,,0)</f>
        <v>Zorina Ponting</v>
      </c>
      <c r="G38" s="3" t="str">
        <f xml:space="preserve"> IF(_xlfn.XLOOKUP(C38, customers!$A$1:$A$1001, customers!$C$1:$C$1001,,0) = 0, "", _xlfn.XLOOKUP(C38, customers!$A$1:$A$1001, customers!$C$1:$C$1001,,0))</f>
        <v>zponting10@altervista.org</v>
      </c>
      <c r="H38" s="3" t="str">
        <f xml:space="preserve"> _xlfn.XLOOKUP(C38, customers!$A$1:$A$1001, customers!$G$1:$G$1001,,0)</f>
        <v>United States</v>
      </c>
      <c r="I38" s="4" t="str">
        <f xml:space="preserve"> INDEX(products!$A$1:$G$49, MATCH(orders!$D38, products!$A$1:$A$49,0), MATCH(orders!I$1, products!$A$1:$G$1,0))</f>
        <v>Lib</v>
      </c>
      <c r="J38" s="4" t="str">
        <f xml:space="preserve"> INDEX(products!$A$1:$G$49, MATCH(orders!$D38, products!$A$1:$A$49,0), MATCH(orders!J$1, products!$A$1:$G$1,0))</f>
        <v>M</v>
      </c>
      <c r="K38" s="8">
        <f xml:space="preserve"> INDEX(products!$A$1:$G$49, MATCH(orders!$D38, products!$A$1:$A$49,0), MATCH(orders!K$1, products!$A$1:$G$1,0))</f>
        <v>0.2</v>
      </c>
      <c r="L38" s="10">
        <f xml:space="preserve"> INDEX(products!$A$1:$G$49, MATCH(orders!$D38, products!$A$1:$A$49,0), MATCH(orders!L$1, products!$A$1:$G$1,0))</f>
        <v>4.3650000000000002</v>
      </c>
      <c r="M38" s="10">
        <f t="shared" si="0"/>
        <v>8.73</v>
      </c>
      <c r="N38" s="5" t="str" cm="1">
        <f t="array" ref="N38" xml:space="preserve"> _xlfn.IFS(I38 = "Rob", "Robusta", I38 = "Ara", "Arabica", I38 = "Exc", "Excelsa", I38 = "Lib", "Liberica")</f>
        <v>Liberica</v>
      </c>
      <c r="O38" s="12" t="str" cm="1">
        <f t="array" ref="O38" xml:space="preserve"> _xlfn.IFS(J38 = "M", "Medium", J38 = "L", "Light", J38 = "D", "Dark")</f>
        <v>Medium</v>
      </c>
      <c r="P38" s="4" t="str">
        <f xml:space="preserve"> _xlfn.XLOOKUP(Orders[[#This Row],[Customer ID]], customers!$A$1:$A$1001, customers!$I$1:$I$1001,,0)</f>
        <v>No</v>
      </c>
    </row>
    <row r="39" spans="1:16" x14ac:dyDescent="0.3">
      <c r="A39" s="11" t="s">
        <v>699</v>
      </c>
      <c r="B39" s="6">
        <v>43580</v>
      </c>
      <c r="C39" s="3" t="s">
        <v>700</v>
      </c>
      <c r="D39" s="4" t="s">
        <v>6161</v>
      </c>
      <c r="E39" s="3">
        <v>3</v>
      </c>
      <c r="F39" s="3" t="str">
        <f xml:space="preserve"> _xlfn.XLOOKUP(C39,customers!$A$1:$A$1001,customers!$B$1:$B$1001,,0)</f>
        <v>Silvio Strase</v>
      </c>
      <c r="G39" s="3" t="str">
        <f xml:space="preserve"> IF(_xlfn.XLOOKUP(C39, customers!$A$1:$A$1001, customers!$C$1:$C$1001,,0) = 0, "", _xlfn.XLOOKUP(C39, customers!$A$1:$A$1001, customers!$C$1:$C$1001,,0))</f>
        <v>sstrase11@booking.com</v>
      </c>
      <c r="H39" s="3" t="str">
        <f xml:space="preserve"> _xlfn.XLOOKUP(C39, customers!$A$1:$A$1001, customers!$G$1:$G$1001,,0)</f>
        <v>United States</v>
      </c>
      <c r="I39" s="4" t="str">
        <f xml:space="preserve"> INDEX(products!$A$1:$G$49, MATCH(orders!$D39, products!$A$1:$A$49,0), MATCH(orders!I$1, products!$A$1:$G$1,0))</f>
        <v>Lib</v>
      </c>
      <c r="J39" s="4" t="str">
        <f xml:space="preserve"> INDEX(products!$A$1:$G$49, MATCH(orders!$D39, products!$A$1:$A$49,0), MATCH(orders!J$1, products!$A$1:$G$1,0))</f>
        <v>L</v>
      </c>
      <c r="K39" s="8">
        <f xml:space="preserve"> INDEX(products!$A$1:$G$49, MATCH(orders!$D39, products!$A$1:$A$49,0), MATCH(orders!K$1, products!$A$1:$G$1,0))</f>
        <v>0.5</v>
      </c>
      <c r="L39" s="10">
        <f xml:space="preserve"> INDEX(products!$A$1:$G$49, MATCH(orders!$D39, products!$A$1:$A$49,0), MATCH(orders!L$1, products!$A$1:$G$1,0))</f>
        <v>9.51</v>
      </c>
      <c r="M39" s="10">
        <f t="shared" si="0"/>
        <v>28.53</v>
      </c>
      <c r="N39" s="5" t="str" cm="1">
        <f t="array" ref="N39" xml:space="preserve"> _xlfn.IFS(I39 = "Rob", "Robusta", I39 = "Ara", "Arabica", I39 = "Exc", "Excelsa", I39 = "Lib", "Liberica")</f>
        <v>Liberica</v>
      </c>
      <c r="O39" s="12" t="str" cm="1">
        <f t="array" ref="O39" xml:space="preserve"> _xlfn.IFS(J39 = "M", "Medium", J39 = "L", "Light", J39 = "D", "Dark")</f>
        <v>Light</v>
      </c>
      <c r="P39" s="4" t="str">
        <f xml:space="preserve"> _xlfn.XLOOKUP(Orders[[#This Row],[Customer ID]], customers!$A$1:$A$1001, customers!$I$1:$I$1001,,0)</f>
        <v>No</v>
      </c>
    </row>
    <row r="40" spans="1:16" x14ac:dyDescent="0.3">
      <c r="A40" s="11" t="s">
        <v>705</v>
      </c>
      <c r="B40" s="6">
        <v>43946</v>
      </c>
      <c r="C40" s="3" t="s">
        <v>706</v>
      </c>
      <c r="D40" s="4" t="s">
        <v>6151</v>
      </c>
      <c r="E40" s="3">
        <v>5</v>
      </c>
      <c r="F40" s="3" t="str">
        <f xml:space="preserve"> _xlfn.XLOOKUP(C40,customers!$A$1:$A$1001,customers!$B$1:$B$1001,,0)</f>
        <v>Dorie de la Tremoille</v>
      </c>
      <c r="G40" s="3" t="str">
        <f xml:space="preserve"> IF(_xlfn.XLOOKUP(C40, customers!$A$1:$A$1001, customers!$C$1:$C$1001,,0) = 0, "", _xlfn.XLOOKUP(C40, customers!$A$1:$A$1001, customers!$C$1:$C$1001,,0))</f>
        <v>dde12@unesco.org</v>
      </c>
      <c r="H40" s="3" t="str">
        <f xml:space="preserve"> _xlfn.XLOOKUP(C40, customers!$A$1:$A$1001, customers!$G$1:$G$1001,,0)</f>
        <v>United States</v>
      </c>
      <c r="I40" s="4" t="str">
        <f xml:space="preserve"> INDEX(products!$A$1:$G$49, MATCH(orders!$D40, products!$A$1:$A$49,0), MATCH(orders!I$1, products!$A$1:$G$1,0))</f>
        <v>Rob</v>
      </c>
      <c r="J40" s="4" t="str">
        <f xml:space="preserve"> INDEX(products!$A$1:$G$49, MATCH(orders!$D40, products!$A$1:$A$49,0), MATCH(orders!J$1, products!$A$1:$G$1,0))</f>
        <v>M</v>
      </c>
      <c r="K40" s="8">
        <f xml:space="preserve"> INDEX(products!$A$1:$G$49, MATCH(orders!$D40, products!$A$1:$A$49,0), MATCH(orders!K$1, products!$A$1:$G$1,0))</f>
        <v>2.5</v>
      </c>
      <c r="L40" s="10">
        <f xml:space="preserve"> INDEX(products!$A$1:$G$49, MATCH(orders!$D40, products!$A$1:$A$49,0), MATCH(orders!L$1, products!$A$1:$G$1,0))</f>
        <v>22.884999999999998</v>
      </c>
      <c r="M40" s="10">
        <f t="shared" si="0"/>
        <v>114.42499999999998</v>
      </c>
      <c r="N40" s="5" t="str" cm="1">
        <f t="array" ref="N40" xml:space="preserve"> _xlfn.IFS(I40 = "Rob", "Robusta", I40 = "Ara", "Arabica", I40 = "Exc", "Excelsa", I40 = "Lib", "Liberica")</f>
        <v>Robusta</v>
      </c>
      <c r="O40" s="12" t="str" cm="1">
        <f t="array" ref="O40" xml:space="preserve"> _xlfn.IFS(J40 = "M", "Medium", J40 = "L", "Light", J40 = "D", "Dark")</f>
        <v>Medium</v>
      </c>
      <c r="P40" s="4" t="str">
        <f xml:space="preserve"> _xlfn.XLOOKUP(Orders[[#This Row],[Customer ID]], customers!$A$1:$A$1001, customers!$I$1:$I$1001,,0)</f>
        <v>No</v>
      </c>
    </row>
    <row r="41" spans="1:16" x14ac:dyDescent="0.3">
      <c r="A41" s="11" t="s">
        <v>711</v>
      </c>
      <c r="B41" s="6">
        <v>44524</v>
      </c>
      <c r="C41" s="3" t="s">
        <v>712</v>
      </c>
      <c r="D41" s="4" t="s">
        <v>6138</v>
      </c>
      <c r="E41" s="3">
        <v>6</v>
      </c>
      <c r="F41" s="3" t="str">
        <f xml:space="preserve"> _xlfn.XLOOKUP(C41,customers!$A$1:$A$1001,customers!$B$1:$B$1001,,0)</f>
        <v>Hy Zanetto</v>
      </c>
      <c r="G41" s="3" t="str">
        <f xml:space="preserve"> IF(_xlfn.XLOOKUP(C41, customers!$A$1:$A$1001, customers!$C$1:$C$1001,,0) = 0, "", _xlfn.XLOOKUP(C41, customers!$A$1:$A$1001, customers!$C$1:$C$1001,,0))</f>
        <v/>
      </c>
      <c r="H41" s="3" t="str">
        <f xml:space="preserve"> _xlfn.XLOOKUP(C41, customers!$A$1:$A$1001, customers!$G$1:$G$1001,,0)</f>
        <v>United States</v>
      </c>
      <c r="I41" s="4" t="str">
        <f xml:space="preserve"> INDEX(products!$A$1:$G$49, MATCH(orders!$D41, products!$A$1:$A$49,0), MATCH(orders!I$1, products!$A$1:$G$1,0))</f>
        <v>Rob</v>
      </c>
      <c r="J41" s="4" t="str">
        <f xml:space="preserve"> INDEX(products!$A$1:$G$49, MATCH(orders!$D41, products!$A$1:$A$49,0), MATCH(orders!J$1, products!$A$1:$G$1,0))</f>
        <v>M</v>
      </c>
      <c r="K41" s="8">
        <f xml:space="preserve"> INDEX(products!$A$1:$G$49, MATCH(orders!$D41, products!$A$1:$A$49,0), MATCH(orders!K$1, products!$A$1:$G$1,0))</f>
        <v>1</v>
      </c>
      <c r="L41" s="10">
        <f xml:space="preserve"> INDEX(products!$A$1:$G$49, MATCH(orders!$D41, products!$A$1:$A$49,0), MATCH(orders!L$1, products!$A$1:$G$1,0))</f>
        <v>9.9499999999999993</v>
      </c>
      <c r="M41" s="10">
        <f t="shared" si="0"/>
        <v>59.699999999999996</v>
      </c>
      <c r="N41" s="5" t="str" cm="1">
        <f t="array" ref="N41" xml:space="preserve"> _xlfn.IFS(I41 = "Rob", "Robusta", I41 = "Ara", "Arabica", I41 = "Exc", "Excelsa", I41 = "Lib", "Liberica")</f>
        <v>Robusta</v>
      </c>
      <c r="O41" s="12" t="str" cm="1">
        <f t="array" ref="O41" xml:space="preserve"> _xlfn.IFS(J41 = "M", "Medium", J41 = "L", "Light", J41 = "D", "Dark")</f>
        <v>Medium</v>
      </c>
      <c r="P41" s="4" t="str">
        <f xml:space="preserve"> _xlfn.XLOOKUP(Orders[[#This Row],[Customer ID]], customers!$A$1:$A$1001, customers!$I$1:$I$1001,,0)</f>
        <v>Yes</v>
      </c>
    </row>
    <row r="42" spans="1:16" x14ac:dyDescent="0.3">
      <c r="A42" s="11" t="s">
        <v>715</v>
      </c>
      <c r="B42" s="6">
        <v>44305</v>
      </c>
      <c r="C42" s="3" t="s">
        <v>716</v>
      </c>
      <c r="D42" s="4" t="s">
        <v>6162</v>
      </c>
      <c r="E42" s="3">
        <v>3</v>
      </c>
      <c r="F42" s="3" t="str">
        <f xml:space="preserve"> _xlfn.XLOOKUP(C42,customers!$A$1:$A$1001,customers!$B$1:$B$1001,,0)</f>
        <v>Jessica McNess</v>
      </c>
      <c r="G42" s="3" t="str">
        <f xml:space="preserve"> IF(_xlfn.XLOOKUP(C42, customers!$A$1:$A$1001, customers!$C$1:$C$1001,,0) = 0, "", _xlfn.XLOOKUP(C42, customers!$A$1:$A$1001, customers!$C$1:$C$1001,,0))</f>
        <v/>
      </c>
      <c r="H42" s="3" t="str">
        <f xml:space="preserve"> _xlfn.XLOOKUP(C42, customers!$A$1:$A$1001, customers!$G$1:$G$1001,,0)</f>
        <v>United States</v>
      </c>
      <c r="I42" s="4" t="str">
        <f xml:space="preserve"> INDEX(products!$A$1:$G$49, MATCH(orders!$D42, products!$A$1:$A$49,0), MATCH(orders!I$1, products!$A$1:$G$1,0))</f>
        <v>Lib</v>
      </c>
      <c r="J42" s="4" t="str">
        <f xml:space="preserve"> INDEX(products!$A$1:$G$49, MATCH(orders!$D42, products!$A$1:$A$49,0), MATCH(orders!J$1, products!$A$1:$G$1,0))</f>
        <v>M</v>
      </c>
      <c r="K42" s="8">
        <f xml:space="preserve"> INDEX(products!$A$1:$G$49, MATCH(orders!$D42, products!$A$1:$A$49,0), MATCH(orders!K$1, products!$A$1:$G$1,0))</f>
        <v>1</v>
      </c>
      <c r="L42" s="10">
        <f xml:space="preserve"> INDEX(products!$A$1:$G$49, MATCH(orders!$D42, products!$A$1:$A$49,0), MATCH(orders!L$1, products!$A$1:$G$1,0))</f>
        <v>14.55</v>
      </c>
      <c r="M42" s="10">
        <f t="shared" si="0"/>
        <v>43.650000000000006</v>
      </c>
      <c r="N42" s="5" t="str" cm="1">
        <f t="array" ref="N42" xml:space="preserve"> _xlfn.IFS(I42 = "Rob", "Robusta", I42 = "Ara", "Arabica", I42 = "Exc", "Excelsa", I42 = "Lib", "Liberica")</f>
        <v>Liberica</v>
      </c>
      <c r="O42" s="12" t="str" cm="1">
        <f t="array" ref="O42" xml:space="preserve"> _xlfn.IFS(J42 = "M", "Medium", J42 = "L", "Light", J42 = "D", "Dark")</f>
        <v>Medium</v>
      </c>
      <c r="P42" s="4" t="str">
        <f xml:space="preserve"> _xlfn.XLOOKUP(Orders[[#This Row],[Customer ID]], customers!$A$1:$A$1001, customers!$I$1:$I$1001,,0)</f>
        <v>No</v>
      </c>
    </row>
    <row r="43" spans="1:16" x14ac:dyDescent="0.3">
      <c r="A43" s="11" t="s">
        <v>720</v>
      </c>
      <c r="B43" s="6">
        <v>44749</v>
      </c>
      <c r="C43" s="3" t="s">
        <v>721</v>
      </c>
      <c r="D43" s="4" t="s">
        <v>6153</v>
      </c>
      <c r="E43" s="3">
        <v>2</v>
      </c>
      <c r="F43" s="3" t="str">
        <f xml:space="preserve"> _xlfn.XLOOKUP(C43,customers!$A$1:$A$1001,customers!$B$1:$B$1001,,0)</f>
        <v>Lorenzo Yeoland</v>
      </c>
      <c r="G43" s="3" t="str">
        <f xml:space="preserve"> IF(_xlfn.XLOOKUP(C43, customers!$A$1:$A$1001, customers!$C$1:$C$1001,,0) = 0, "", _xlfn.XLOOKUP(C43, customers!$A$1:$A$1001, customers!$C$1:$C$1001,,0))</f>
        <v>lyeoland15@pbs.org</v>
      </c>
      <c r="H43" s="3" t="str">
        <f xml:space="preserve"> _xlfn.XLOOKUP(C43, customers!$A$1:$A$1001, customers!$G$1:$G$1001,,0)</f>
        <v>United States</v>
      </c>
      <c r="I43" s="4" t="str">
        <f xml:space="preserve"> INDEX(products!$A$1:$G$49, MATCH(orders!$D43, products!$A$1:$A$49,0), MATCH(orders!I$1, products!$A$1:$G$1,0))</f>
        <v>Exc</v>
      </c>
      <c r="J43" s="4" t="str">
        <f xml:space="preserve"> INDEX(products!$A$1:$G$49, MATCH(orders!$D43, products!$A$1:$A$49,0), MATCH(orders!J$1, products!$A$1:$G$1,0))</f>
        <v>D</v>
      </c>
      <c r="K43" s="8">
        <f xml:space="preserve"> INDEX(products!$A$1:$G$49, MATCH(orders!$D43, products!$A$1:$A$49,0), MATCH(orders!K$1, products!$A$1:$G$1,0))</f>
        <v>0.2</v>
      </c>
      <c r="L43" s="10">
        <f xml:space="preserve"> INDEX(products!$A$1:$G$49, MATCH(orders!$D43, products!$A$1:$A$49,0), MATCH(orders!L$1, products!$A$1:$G$1,0))</f>
        <v>3.645</v>
      </c>
      <c r="M43" s="10">
        <f t="shared" si="0"/>
        <v>7.29</v>
      </c>
      <c r="N43" s="5" t="str" cm="1">
        <f t="array" ref="N43" xml:space="preserve"> _xlfn.IFS(I43 = "Rob", "Robusta", I43 = "Ara", "Arabica", I43 = "Exc", "Excelsa", I43 = "Lib", "Liberica")</f>
        <v>Excelsa</v>
      </c>
      <c r="O43" s="12" t="str" cm="1">
        <f t="array" ref="O43" xml:space="preserve"> _xlfn.IFS(J43 = "M", "Medium", J43 = "L", "Light", J43 = "D", "Dark")</f>
        <v>Dark</v>
      </c>
      <c r="P43" s="4" t="str">
        <f xml:space="preserve"> _xlfn.XLOOKUP(Orders[[#This Row],[Customer ID]], customers!$A$1:$A$1001, customers!$I$1:$I$1001,,0)</f>
        <v>Yes</v>
      </c>
    </row>
    <row r="44" spans="1:16" x14ac:dyDescent="0.3">
      <c r="A44" s="11" t="s">
        <v>726</v>
      </c>
      <c r="B44" s="6">
        <v>43607</v>
      </c>
      <c r="C44" s="3" t="s">
        <v>727</v>
      </c>
      <c r="D44" s="4" t="s">
        <v>6163</v>
      </c>
      <c r="E44" s="3">
        <v>3</v>
      </c>
      <c r="F44" s="3" t="str">
        <f xml:space="preserve"> _xlfn.XLOOKUP(C44,customers!$A$1:$A$1001,customers!$B$1:$B$1001,,0)</f>
        <v>Abigail Tolworthy</v>
      </c>
      <c r="G44" s="3" t="str">
        <f xml:space="preserve"> IF(_xlfn.XLOOKUP(C44, customers!$A$1:$A$1001, customers!$C$1:$C$1001,,0) = 0, "", _xlfn.XLOOKUP(C44, customers!$A$1:$A$1001, customers!$C$1:$C$1001,,0))</f>
        <v>atolworthy16@toplist.cz</v>
      </c>
      <c r="H44" s="3" t="str">
        <f xml:space="preserve"> _xlfn.XLOOKUP(C44, customers!$A$1:$A$1001, customers!$G$1:$G$1001,,0)</f>
        <v>United States</v>
      </c>
      <c r="I44" s="4" t="str">
        <f xml:space="preserve"> INDEX(products!$A$1:$G$49, MATCH(orders!$D44, products!$A$1:$A$49,0), MATCH(orders!I$1, products!$A$1:$G$1,0))</f>
        <v>Rob</v>
      </c>
      <c r="J44" s="4" t="str">
        <f xml:space="preserve"> INDEX(products!$A$1:$G$49, MATCH(orders!$D44, products!$A$1:$A$49,0), MATCH(orders!J$1, products!$A$1:$G$1,0))</f>
        <v>D</v>
      </c>
      <c r="K44" s="8">
        <f xml:space="preserve"> INDEX(products!$A$1:$G$49, MATCH(orders!$D44, products!$A$1:$A$49,0), MATCH(orders!K$1, products!$A$1:$G$1,0))</f>
        <v>0.2</v>
      </c>
      <c r="L44" s="10">
        <f xml:space="preserve"> INDEX(products!$A$1:$G$49, MATCH(orders!$D44, products!$A$1:$A$49,0), MATCH(orders!L$1, products!$A$1:$G$1,0))</f>
        <v>2.6849999999999996</v>
      </c>
      <c r="M44" s="10">
        <f t="shared" si="0"/>
        <v>8.0549999999999997</v>
      </c>
      <c r="N44" s="5" t="str" cm="1">
        <f t="array" ref="N44" xml:space="preserve"> _xlfn.IFS(I44 = "Rob", "Robusta", I44 = "Ara", "Arabica", I44 = "Exc", "Excelsa", I44 = "Lib", "Liberica")</f>
        <v>Robusta</v>
      </c>
      <c r="O44" s="12" t="str" cm="1">
        <f t="array" ref="O44" xml:space="preserve"> _xlfn.IFS(J44 = "M", "Medium", J44 = "L", "Light", J44 = "D", "Dark")</f>
        <v>Dark</v>
      </c>
      <c r="P44" s="4" t="str">
        <f xml:space="preserve"> _xlfn.XLOOKUP(Orders[[#This Row],[Customer ID]], customers!$A$1:$A$1001, customers!$I$1:$I$1001,,0)</f>
        <v>Yes</v>
      </c>
    </row>
    <row r="45" spans="1:16" x14ac:dyDescent="0.3">
      <c r="A45" s="11" t="s">
        <v>733</v>
      </c>
      <c r="B45" s="6">
        <v>44473</v>
      </c>
      <c r="C45" s="3" t="s">
        <v>734</v>
      </c>
      <c r="D45" s="4" t="s">
        <v>6164</v>
      </c>
      <c r="E45" s="3">
        <v>2</v>
      </c>
      <c r="F45" s="3" t="str">
        <f xml:space="preserve"> _xlfn.XLOOKUP(C45,customers!$A$1:$A$1001,customers!$B$1:$B$1001,,0)</f>
        <v>Maurie Bartol</v>
      </c>
      <c r="G45" s="3" t="str">
        <f xml:space="preserve"> IF(_xlfn.XLOOKUP(C45, customers!$A$1:$A$1001, customers!$C$1:$C$1001,,0) = 0, "", _xlfn.XLOOKUP(C45, customers!$A$1:$A$1001, customers!$C$1:$C$1001,,0))</f>
        <v/>
      </c>
      <c r="H45" s="3" t="str">
        <f xml:space="preserve"> _xlfn.XLOOKUP(C45, customers!$A$1:$A$1001, customers!$G$1:$G$1001,,0)</f>
        <v>United States</v>
      </c>
      <c r="I45" s="4" t="str">
        <f xml:space="preserve"> INDEX(products!$A$1:$G$49, MATCH(orders!$D45, products!$A$1:$A$49,0), MATCH(orders!I$1, products!$A$1:$G$1,0))</f>
        <v>Lib</v>
      </c>
      <c r="J45" s="4" t="str">
        <f xml:space="preserve"> INDEX(products!$A$1:$G$49, MATCH(orders!$D45, products!$A$1:$A$49,0), MATCH(orders!J$1, products!$A$1:$G$1,0))</f>
        <v>L</v>
      </c>
      <c r="K45" s="8">
        <f xml:space="preserve"> INDEX(products!$A$1:$G$49, MATCH(orders!$D45, products!$A$1:$A$49,0), MATCH(orders!K$1, products!$A$1:$G$1,0))</f>
        <v>2.5</v>
      </c>
      <c r="L45" s="10">
        <f xml:space="preserve"> INDEX(products!$A$1:$G$49, MATCH(orders!$D45, products!$A$1:$A$49,0), MATCH(orders!L$1, products!$A$1:$G$1,0))</f>
        <v>36.454999999999998</v>
      </c>
      <c r="M45" s="10">
        <f t="shared" si="0"/>
        <v>72.91</v>
      </c>
      <c r="N45" s="5" t="str" cm="1">
        <f t="array" ref="N45" xml:space="preserve"> _xlfn.IFS(I45 = "Rob", "Robusta", I45 = "Ara", "Arabica", I45 = "Exc", "Excelsa", I45 = "Lib", "Liberica")</f>
        <v>Liberica</v>
      </c>
      <c r="O45" s="12" t="str" cm="1">
        <f t="array" ref="O45" xml:space="preserve"> _xlfn.IFS(J45 = "M", "Medium", J45 = "L", "Light", J45 = "D", "Dark")</f>
        <v>Light</v>
      </c>
      <c r="P45" s="4" t="str">
        <f xml:space="preserve"> _xlfn.XLOOKUP(Orders[[#This Row],[Customer ID]], customers!$A$1:$A$1001, customers!$I$1:$I$1001,,0)</f>
        <v>No</v>
      </c>
    </row>
    <row r="46" spans="1:16" x14ac:dyDescent="0.3">
      <c r="A46" s="11" t="s">
        <v>738</v>
      </c>
      <c r="B46" s="6">
        <v>43932</v>
      </c>
      <c r="C46" s="3" t="s">
        <v>739</v>
      </c>
      <c r="D46" s="4" t="s">
        <v>6139</v>
      </c>
      <c r="E46" s="3">
        <v>2</v>
      </c>
      <c r="F46" s="3" t="str">
        <f xml:space="preserve"> _xlfn.XLOOKUP(C46,customers!$A$1:$A$1001,customers!$B$1:$B$1001,,0)</f>
        <v>Olag Baudassi</v>
      </c>
      <c r="G46" s="3" t="str">
        <f xml:space="preserve"> IF(_xlfn.XLOOKUP(C46, customers!$A$1:$A$1001, customers!$C$1:$C$1001,,0) = 0, "", _xlfn.XLOOKUP(C46, customers!$A$1:$A$1001, customers!$C$1:$C$1001,,0))</f>
        <v>obaudassi18@seesaa.net</v>
      </c>
      <c r="H46" s="3" t="str">
        <f xml:space="preserve"> _xlfn.XLOOKUP(C46, customers!$A$1:$A$1001, customers!$G$1:$G$1001,,0)</f>
        <v>United States</v>
      </c>
      <c r="I46" s="4" t="str">
        <f xml:space="preserve"> INDEX(products!$A$1:$G$49, MATCH(orders!$D46, products!$A$1:$A$49,0), MATCH(orders!I$1, products!$A$1:$G$1,0))</f>
        <v>Exc</v>
      </c>
      <c r="J46" s="4" t="str">
        <f xml:space="preserve"> INDEX(products!$A$1:$G$49, MATCH(orders!$D46, products!$A$1:$A$49,0), MATCH(orders!J$1, products!$A$1:$G$1,0))</f>
        <v>M</v>
      </c>
      <c r="K46" s="8">
        <f xml:space="preserve"> INDEX(products!$A$1:$G$49, MATCH(orders!$D46, products!$A$1:$A$49,0), MATCH(orders!K$1, products!$A$1:$G$1,0))</f>
        <v>0.5</v>
      </c>
      <c r="L46" s="10">
        <f xml:space="preserve"> INDEX(products!$A$1:$G$49, MATCH(orders!$D46, products!$A$1:$A$49,0), MATCH(orders!L$1, products!$A$1:$G$1,0))</f>
        <v>8.25</v>
      </c>
      <c r="M46" s="10">
        <f t="shared" si="0"/>
        <v>16.5</v>
      </c>
      <c r="N46" s="5" t="str" cm="1">
        <f t="array" ref="N46" xml:space="preserve"> _xlfn.IFS(I46 = "Rob", "Robusta", I46 = "Ara", "Arabica", I46 = "Exc", "Excelsa", I46 = "Lib", "Liberica")</f>
        <v>Excelsa</v>
      </c>
      <c r="O46" s="12" t="str" cm="1">
        <f t="array" ref="O46" xml:space="preserve"> _xlfn.IFS(J46 = "M", "Medium", J46 = "L", "Light", J46 = "D", "Dark")</f>
        <v>Medium</v>
      </c>
      <c r="P46" s="4" t="str">
        <f xml:space="preserve"> _xlfn.XLOOKUP(Orders[[#This Row],[Customer ID]], customers!$A$1:$A$1001, customers!$I$1:$I$1001,,0)</f>
        <v>Yes</v>
      </c>
    </row>
    <row r="47" spans="1:16" x14ac:dyDescent="0.3">
      <c r="A47" s="11" t="s">
        <v>744</v>
      </c>
      <c r="B47" s="6">
        <v>44592</v>
      </c>
      <c r="C47" s="3" t="s">
        <v>745</v>
      </c>
      <c r="D47" s="4" t="s">
        <v>6165</v>
      </c>
      <c r="E47" s="3">
        <v>6</v>
      </c>
      <c r="F47" s="3" t="str">
        <f xml:space="preserve"> _xlfn.XLOOKUP(C47,customers!$A$1:$A$1001,customers!$B$1:$B$1001,,0)</f>
        <v>Petey Kingsbury</v>
      </c>
      <c r="G47" s="3" t="str">
        <f xml:space="preserve"> IF(_xlfn.XLOOKUP(C47, customers!$A$1:$A$1001, customers!$C$1:$C$1001,,0) = 0, "", _xlfn.XLOOKUP(C47, customers!$A$1:$A$1001, customers!$C$1:$C$1001,,0))</f>
        <v>pkingsbury19@comcast.net</v>
      </c>
      <c r="H47" s="3" t="str">
        <f xml:space="preserve"> _xlfn.XLOOKUP(C47, customers!$A$1:$A$1001, customers!$G$1:$G$1001,,0)</f>
        <v>United States</v>
      </c>
      <c r="I47" s="4" t="str">
        <f xml:space="preserve"> INDEX(products!$A$1:$G$49, MATCH(orders!$D47, products!$A$1:$A$49,0), MATCH(orders!I$1, products!$A$1:$G$1,0))</f>
        <v>Lib</v>
      </c>
      <c r="J47" s="4" t="str">
        <f xml:space="preserve"> INDEX(products!$A$1:$G$49, MATCH(orders!$D47, products!$A$1:$A$49,0), MATCH(orders!J$1, products!$A$1:$G$1,0))</f>
        <v>D</v>
      </c>
      <c r="K47" s="8">
        <f xml:space="preserve"> INDEX(products!$A$1:$G$49, MATCH(orders!$D47, products!$A$1:$A$49,0), MATCH(orders!K$1, products!$A$1:$G$1,0))</f>
        <v>2.5</v>
      </c>
      <c r="L47" s="10">
        <f xml:space="preserve"> INDEX(products!$A$1:$G$49, MATCH(orders!$D47, products!$A$1:$A$49,0), MATCH(orders!L$1, products!$A$1:$G$1,0))</f>
        <v>29.784999999999997</v>
      </c>
      <c r="M47" s="10">
        <f t="shared" si="0"/>
        <v>178.70999999999998</v>
      </c>
      <c r="N47" s="5" t="str" cm="1">
        <f t="array" ref="N47" xml:space="preserve"> _xlfn.IFS(I47 = "Rob", "Robusta", I47 = "Ara", "Arabica", I47 = "Exc", "Excelsa", I47 = "Lib", "Liberica")</f>
        <v>Liberica</v>
      </c>
      <c r="O47" s="12" t="str" cm="1">
        <f t="array" ref="O47" xml:space="preserve"> _xlfn.IFS(J47 = "M", "Medium", J47 = "L", "Light", J47 = "D", "Dark")</f>
        <v>Dark</v>
      </c>
      <c r="P47" s="4" t="str">
        <f xml:space="preserve"> _xlfn.XLOOKUP(Orders[[#This Row],[Customer ID]], customers!$A$1:$A$1001, customers!$I$1:$I$1001,,0)</f>
        <v>No</v>
      </c>
    </row>
    <row r="48" spans="1:16" x14ac:dyDescent="0.3">
      <c r="A48" s="11" t="s">
        <v>750</v>
      </c>
      <c r="B48" s="6">
        <v>43776</v>
      </c>
      <c r="C48" s="3" t="s">
        <v>751</v>
      </c>
      <c r="D48" s="4" t="s">
        <v>6166</v>
      </c>
      <c r="E48" s="3">
        <v>2</v>
      </c>
      <c r="F48" s="3" t="str">
        <f xml:space="preserve"> _xlfn.XLOOKUP(C48,customers!$A$1:$A$1001,customers!$B$1:$B$1001,,0)</f>
        <v>Donna Baskeyfied</v>
      </c>
      <c r="G48" s="3" t="str">
        <f xml:space="preserve"> IF(_xlfn.XLOOKUP(C48, customers!$A$1:$A$1001, customers!$C$1:$C$1001,,0) = 0, "", _xlfn.XLOOKUP(C48, customers!$A$1:$A$1001, customers!$C$1:$C$1001,,0))</f>
        <v/>
      </c>
      <c r="H48" s="3" t="str">
        <f xml:space="preserve"> _xlfn.XLOOKUP(C48, customers!$A$1:$A$1001, customers!$G$1:$G$1001,,0)</f>
        <v>United States</v>
      </c>
      <c r="I48" s="4" t="str">
        <f xml:space="preserve"> INDEX(products!$A$1:$G$49, MATCH(orders!$D48, products!$A$1:$A$49,0), MATCH(orders!I$1, products!$A$1:$G$1,0))</f>
        <v>Exc</v>
      </c>
      <c r="J48" s="4" t="str">
        <f xml:space="preserve"> INDEX(products!$A$1:$G$49, MATCH(orders!$D48, products!$A$1:$A$49,0), MATCH(orders!J$1, products!$A$1:$G$1,0))</f>
        <v>M</v>
      </c>
      <c r="K48" s="8">
        <f xml:space="preserve"> INDEX(products!$A$1:$G$49, MATCH(orders!$D48, products!$A$1:$A$49,0), MATCH(orders!K$1, products!$A$1:$G$1,0))</f>
        <v>2.5</v>
      </c>
      <c r="L48" s="10">
        <f xml:space="preserve"> INDEX(products!$A$1:$G$49, MATCH(orders!$D48, products!$A$1:$A$49,0), MATCH(orders!L$1, products!$A$1:$G$1,0))</f>
        <v>31.624999999999996</v>
      </c>
      <c r="M48" s="10">
        <f t="shared" si="0"/>
        <v>63.249999999999993</v>
      </c>
      <c r="N48" s="5" t="str" cm="1">
        <f t="array" ref="N48" xml:space="preserve"> _xlfn.IFS(I48 = "Rob", "Robusta", I48 = "Ara", "Arabica", I48 = "Exc", "Excelsa", I48 = "Lib", "Liberica")</f>
        <v>Excelsa</v>
      </c>
      <c r="O48" s="12" t="str" cm="1">
        <f t="array" ref="O48" xml:space="preserve"> _xlfn.IFS(J48 = "M", "Medium", J48 = "L", "Light", J48 = "D", "Dark")</f>
        <v>Medium</v>
      </c>
      <c r="P48" s="4" t="str">
        <f xml:space="preserve"> _xlfn.XLOOKUP(Orders[[#This Row],[Customer ID]], customers!$A$1:$A$1001, customers!$I$1:$I$1001,,0)</f>
        <v>Yes</v>
      </c>
    </row>
    <row r="49" spans="1:16" x14ac:dyDescent="0.3">
      <c r="A49" s="11" t="s">
        <v>755</v>
      </c>
      <c r="B49" s="6">
        <v>43644</v>
      </c>
      <c r="C49" s="3" t="s">
        <v>756</v>
      </c>
      <c r="D49" s="4" t="s">
        <v>6167</v>
      </c>
      <c r="E49" s="3">
        <v>2</v>
      </c>
      <c r="F49" s="3" t="str">
        <f xml:space="preserve"> _xlfn.XLOOKUP(C49,customers!$A$1:$A$1001,customers!$B$1:$B$1001,,0)</f>
        <v>Arda Curley</v>
      </c>
      <c r="G49" s="3" t="str">
        <f xml:space="preserve"> IF(_xlfn.XLOOKUP(C49, customers!$A$1:$A$1001, customers!$C$1:$C$1001,,0) = 0, "", _xlfn.XLOOKUP(C49, customers!$A$1:$A$1001, customers!$C$1:$C$1001,,0))</f>
        <v>acurley1b@hao123.com</v>
      </c>
      <c r="H49" s="3" t="str">
        <f xml:space="preserve"> _xlfn.XLOOKUP(C49, customers!$A$1:$A$1001, customers!$G$1:$G$1001,,0)</f>
        <v>United States</v>
      </c>
      <c r="I49" s="4" t="str">
        <f xml:space="preserve"> INDEX(products!$A$1:$G$49, MATCH(orders!$D49, products!$A$1:$A$49,0), MATCH(orders!I$1, products!$A$1:$G$1,0))</f>
        <v>Ara</v>
      </c>
      <c r="J49" s="4" t="str">
        <f xml:space="preserve"> INDEX(products!$A$1:$G$49, MATCH(orders!$D49, products!$A$1:$A$49,0), MATCH(orders!J$1, products!$A$1:$G$1,0))</f>
        <v>L</v>
      </c>
      <c r="K49" s="8">
        <f xml:space="preserve"> INDEX(products!$A$1:$G$49, MATCH(orders!$D49, products!$A$1:$A$49,0), MATCH(orders!K$1, products!$A$1:$G$1,0))</f>
        <v>0.2</v>
      </c>
      <c r="L49" s="10">
        <f xml:space="preserve"> INDEX(products!$A$1:$G$49, MATCH(orders!$D49, products!$A$1:$A$49,0), MATCH(orders!L$1, products!$A$1:$G$1,0))</f>
        <v>3.8849999999999998</v>
      </c>
      <c r="M49" s="10">
        <f t="shared" si="0"/>
        <v>7.77</v>
      </c>
      <c r="N49" s="5" t="str" cm="1">
        <f t="array" ref="N49" xml:space="preserve"> _xlfn.IFS(I49 = "Rob", "Robusta", I49 = "Ara", "Arabica", I49 = "Exc", "Excelsa", I49 = "Lib", "Liberica")</f>
        <v>Arabica</v>
      </c>
      <c r="O49" s="12" t="str" cm="1">
        <f t="array" ref="O49" xml:space="preserve"> _xlfn.IFS(J49 = "M", "Medium", J49 = "L", "Light", J49 = "D", "Dark")</f>
        <v>Light</v>
      </c>
      <c r="P49" s="4" t="str">
        <f xml:space="preserve"> _xlfn.XLOOKUP(Orders[[#This Row],[Customer ID]], customers!$A$1:$A$1001, customers!$I$1:$I$1001,,0)</f>
        <v>Yes</v>
      </c>
    </row>
    <row r="50" spans="1:16" x14ac:dyDescent="0.3">
      <c r="A50" s="11" t="s">
        <v>761</v>
      </c>
      <c r="B50" s="6">
        <v>44085</v>
      </c>
      <c r="C50" s="3" t="s">
        <v>762</v>
      </c>
      <c r="D50" s="4" t="s">
        <v>6168</v>
      </c>
      <c r="E50" s="3">
        <v>4</v>
      </c>
      <c r="F50" s="3" t="str">
        <f xml:space="preserve"> _xlfn.XLOOKUP(C50,customers!$A$1:$A$1001,customers!$B$1:$B$1001,,0)</f>
        <v>Raynor McGilvary</v>
      </c>
      <c r="G50" s="3" t="str">
        <f xml:space="preserve"> IF(_xlfn.XLOOKUP(C50, customers!$A$1:$A$1001, customers!$C$1:$C$1001,,0) = 0, "", _xlfn.XLOOKUP(C50, customers!$A$1:$A$1001, customers!$C$1:$C$1001,,0))</f>
        <v>rmcgilvary1c@tamu.edu</v>
      </c>
      <c r="H50" s="3" t="str">
        <f xml:space="preserve"> _xlfn.XLOOKUP(C50, customers!$A$1:$A$1001, customers!$G$1:$G$1001,,0)</f>
        <v>United States</v>
      </c>
      <c r="I50" s="4" t="str">
        <f xml:space="preserve"> INDEX(products!$A$1:$G$49, MATCH(orders!$D50, products!$A$1:$A$49,0), MATCH(orders!I$1, products!$A$1:$G$1,0))</f>
        <v>Ara</v>
      </c>
      <c r="J50" s="4" t="str">
        <f xml:space="preserve"> INDEX(products!$A$1:$G$49, MATCH(orders!$D50, products!$A$1:$A$49,0), MATCH(orders!J$1, products!$A$1:$G$1,0))</f>
        <v>D</v>
      </c>
      <c r="K50" s="8">
        <f xml:space="preserve"> INDEX(products!$A$1:$G$49, MATCH(orders!$D50, products!$A$1:$A$49,0), MATCH(orders!K$1, products!$A$1:$G$1,0))</f>
        <v>2.5</v>
      </c>
      <c r="L50" s="10">
        <f xml:space="preserve"> INDEX(products!$A$1:$G$49, MATCH(orders!$D50, products!$A$1:$A$49,0), MATCH(orders!L$1, products!$A$1:$G$1,0))</f>
        <v>22.884999999999998</v>
      </c>
      <c r="M50" s="10">
        <f t="shared" si="0"/>
        <v>91.539999999999992</v>
      </c>
      <c r="N50" s="5" t="str" cm="1">
        <f t="array" ref="N50" xml:space="preserve"> _xlfn.IFS(I50 = "Rob", "Robusta", I50 = "Ara", "Arabica", I50 = "Exc", "Excelsa", I50 = "Lib", "Liberica")</f>
        <v>Arabica</v>
      </c>
      <c r="O50" s="12" t="str" cm="1">
        <f t="array" ref="O50" xml:space="preserve"> _xlfn.IFS(J50 = "M", "Medium", J50 = "L", "Light", J50 = "D", "Dark")</f>
        <v>Dark</v>
      </c>
      <c r="P50" s="4" t="str">
        <f xml:space="preserve"> _xlfn.XLOOKUP(Orders[[#This Row],[Customer ID]], customers!$A$1:$A$1001, customers!$I$1:$I$1001,,0)</f>
        <v>No</v>
      </c>
    </row>
    <row r="51" spans="1:16" x14ac:dyDescent="0.3">
      <c r="A51" s="11" t="s">
        <v>766</v>
      </c>
      <c r="B51" s="6">
        <v>44790</v>
      </c>
      <c r="C51" s="3" t="s">
        <v>767</v>
      </c>
      <c r="D51" s="4" t="s">
        <v>6140</v>
      </c>
      <c r="E51" s="3">
        <v>3</v>
      </c>
      <c r="F51" s="3" t="str">
        <f xml:space="preserve"> _xlfn.XLOOKUP(C51,customers!$A$1:$A$1001,customers!$B$1:$B$1001,,0)</f>
        <v>Isis Pikett</v>
      </c>
      <c r="G51" s="3" t="str">
        <f xml:space="preserve"> IF(_xlfn.XLOOKUP(C51, customers!$A$1:$A$1001, customers!$C$1:$C$1001,,0) = 0, "", _xlfn.XLOOKUP(C51, customers!$A$1:$A$1001, customers!$C$1:$C$1001,,0))</f>
        <v>ipikett1d@xinhuanet.com</v>
      </c>
      <c r="H51" s="3" t="str">
        <f xml:space="preserve"> _xlfn.XLOOKUP(C51, customers!$A$1:$A$1001, customers!$G$1:$G$1001,,0)</f>
        <v>United States</v>
      </c>
      <c r="I51" s="4" t="str">
        <f xml:space="preserve"> INDEX(products!$A$1:$G$49, MATCH(orders!$D51, products!$A$1:$A$49,0), MATCH(orders!I$1, products!$A$1:$G$1,0))</f>
        <v>Ara</v>
      </c>
      <c r="J51" s="4" t="str">
        <f xml:space="preserve"> INDEX(products!$A$1:$G$49, MATCH(orders!$D51, products!$A$1:$A$49,0), MATCH(orders!J$1, products!$A$1:$G$1,0))</f>
        <v>L</v>
      </c>
      <c r="K51" s="8">
        <f xml:space="preserve"> INDEX(products!$A$1:$G$49, MATCH(orders!$D51, products!$A$1:$A$49,0), MATCH(orders!K$1, products!$A$1:$G$1,0))</f>
        <v>1</v>
      </c>
      <c r="L51" s="10">
        <f xml:space="preserve"> INDEX(products!$A$1:$G$49, MATCH(orders!$D51, products!$A$1:$A$49,0), MATCH(orders!L$1, products!$A$1:$G$1,0))</f>
        <v>12.95</v>
      </c>
      <c r="M51" s="10">
        <f t="shared" si="0"/>
        <v>38.849999999999994</v>
      </c>
      <c r="N51" s="5" t="str" cm="1">
        <f t="array" ref="N51" xml:space="preserve"> _xlfn.IFS(I51 = "Rob", "Robusta", I51 = "Ara", "Arabica", I51 = "Exc", "Excelsa", I51 = "Lib", "Liberica")</f>
        <v>Arabica</v>
      </c>
      <c r="O51" s="12" t="str" cm="1">
        <f t="array" ref="O51" xml:space="preserve"> _xlfn.IFS(J51 = "M", "Medium", J51 = "L", "Light", J51 = "D", "Dark")</f>
        <v>Light</v>
      </c>
      <c r="P51" s="4" t="str">
        <f xml:space="preserve"> _xlfn.XLOOKUP(Orders[[#This Row],[Customer ID]], customers!$A$1:$A$1001, customers!$I$1:$I$1001,,0)</f>
        <v>No</v>
      </c>
    </row>
    <row r="52" spans="1:16" x14ac:dyDescent="0.3">
      <c r="A52" s="11" t="s">
        <v>772</v>
      </c>
      <c r="B52" s="6">
        <v>44792</v>
      </c>
      <c r="C52" s="3" t="s">
        <v>773</v>
      </c>
      <c r="D52" s="4" t="s">
        <v>6169</v>
      </c>
      <c r="E52" s="3">
        <v>2</v>
      </c>
      <c r="F52" s="3" t="str">
        <f xml:space="preserve"> _xlfn.XLOOKUP(C52,customers!$A$1:$A$1001,customers!$B$1:$B$1001,,0)</f>
        <v>Inger Bouldon</v>
      </c>
      <c r="G52" s="3" t="str">
        <f xml:space="preserve"> IF(_xlfn.XLOOKUP(C52, customers!$A$1:$A$1001, customers!$C$1:$C$1001,,0) = 0, "", _xlfn.XLOOKUP(C52, customers!$A$1:$A$1001, customers!$C$1:$C$1001,,0))</f>
        <v>ibouldon1e@gizmodo.com</v>
      </c>
      <c r="H52" s="3" t="str">
        <f xml:space="preserve"> _xlfn.XLOOKUP(C52, customers!$A$1:$A$1001, customers!$G$1:$G$1001,,0)</f>
        <v>United States</v>
      </c>
      <c r="I52" s="4" t="str">
        <f xml:space="preserve"> INDEX(products!$A$1:$G$49, MATCH(orders!$D52, products!$A$1:$A$49,0), MATCH(orders!I$1, products!$A$1:$G$1,0))</f>
        <v>Lib</v>
      </c>
      <c r="J52" s="4" t="str">
        <f xml:space="preserve"> INDEX(products!$A$1:$G$49, MATCH(orders!$D52, products!$A$1:$A$49,0), MATCH(orders!J$1, products!$A$1:$G$1,0))</f>
        <v>D</v>
      </c>
      <c r="K52" s="8">
        <f xml:space="preserve"> INDEX(products!$A$1:$G$49, MATCH(orders!$D52, products!$A$1:$A$49,0), MATCH(orders!K$1, products!$A$1:$G$1,0))</f>
        <v>0.5</v>
      </c>
      <c r="L52" s="10">
        <f xml:space="preserve"> INDEX(products!$A$1:$G$49, MATCH(orders!$D52, products!$A$1:$A$49,0), MATCH(orders!L$1, products!$A$1:$G$1,0))</f>
        <v>7.77</v>
      </c>
      <c r="M52" s="10">
        <f t="shared" si="0"/>
        <v>15.54</v>
      </c>
      <c r="N52" s="5" t="str" cm="1">
        <f t="array" ref="N52" xml:space="preserve"> _xlfn.IFS(I52 = "Rob", "Robusta", I52 = "Ara", "Arabica", I52 = "Exc", "Excelsa", I52 = "Lib", "Liberica")</f>
        <v>Liberica</v>
      </c>
      <c r="O52" s="12" t="str" cm="1">
        <f t="array" ref="O52" xml:space="preserve"> _xlfn.IFS(J52 = "M", "Medium", J52 = "L", "Light", J52 = "D", "Dark")</f>
        <v>Dark</v>
      </c>
      <c r="P52" s="4" t="str">
        <f xml:space="preserve"> _xlfn.XLOOKUP(Orders[[#This Row],[Customer ID]], customers!$A$1:$A$1001, customers!$I$1:$I$1001,,0)</f>
        <v>No</v>
      </c>
    </row>
    <row r="53" spans="1:16" x14ac:dyDescent="0.3">
      <c r="A53" s="11" t="s">
        <v>778</v>
      </c>
      <c r="B53" s="6">
        <v>43600</v>
      </c>
      <c r="C53" s="3" t="s">
        <v>779</v>
      </c>
      <c r="D53" s="4" t="s">
        <v>6164</v>
      </c>
      <c r="E53" s="3">
        <v>4</v>
      </c>
      <c r="F53" s="3" t="str">
        <f xml:space="preserve"> _xlfn.XLOOKUP(C53,customers!$A$1:$A$1001,customers!$B$1:$B$1001,,0)</f>
        <v>Karry Flanders</v>
      </c>
      <c r="G53" s="3" t="str">
        <f xml:space="preserve"> IF(_xlfn.XLOOKUP(C53, customers!$A$1:$A$1001, customers!$C$1:$C$1001,,0) = 0, "", _xlfn.XLOOKUP(C53, customers!$A$1:$A$1001, customers!$C$1:$C$1001,,0))</f>
        <v>kflanders1f@over-blog.com</v>
      </c>
      <c r="H53" s="3" t="str">
        <f xml:space="preserve"> _xlfn.XLOOKUP(C53, customers!$A$1:$A$1001, customers!$G$1:$G$1001,,0)</f>
        <v>Ireland</v>
      </c>
      <c r="I53" s="4" t="str">
        <f xml:space="preserve"> INDEX(products!$A$1:$G$49, MATCH(orders!$D53, products!$A$1:$A$49,0), MATCH(orders!I$1, products!$A$1:$G$1,0))</f>
        <v>Lib</v>
      </c>
      <c r="J53" s="4" t="str">
        <f xml:space="preserve"> INDEX(products!$A$1:$G$49, MATCH(orders!$D53, products!$A$1:$A$49,0), MATCH(orders!J$1, products!$A$1:$G$1,0))</f>
        <v>L</v>
      </c>
      <c r="K53" s="8">
        <f xml:space="preserve"> INDEX(products!$A$1:$G$49, MATCH(orders!$D53, products!$A$1:$A$49,0), MATCH(orders!K$1, products!$A$1:$G$1,0))</f>
        <v>2.5</v>
      </c>
      <c r="L53" s="10">
        <f xml:space="preserve"> INDEX(products!$A$1:$G$49, MATCH(orders!$D53, products!$A$1:$A$49,0), MATCH(orders!L$1, products!$A$1:$G$1,0))</f>
        <v>36.454999999999998</v>
      </c>
      <c r="M53" s="10">
        <f t="shared" si="0"/>
        <v>145.82</v>
      </c>
      <c r="N53" s="5" t="str" cm="1">
        <f t="array" ref="N53" xml:space="preserve"> _xlfn.IFS(I53 = "Rob", "Robusta", I53 = "Ara", "Arabica", I53 = "Exc", "Excelsa", I53 = "Lib", "Liberica")</f>
        <v>Liberica</v>
      </c>
      <c r="O53" s="12" t="str" cm="1">
        <f t="array" ref="O53" xml:space="preserve"> _xlfn.IFS(J53 = "M", "Medium", J53 = "L", "Light", J53 = "D", "Dark")</f>
        <v>Light</v>
      </c>
      <c r="P53" s="4" t="str">
        <f xml:space="preserve"> _xlfn.XLOOKUP(Orders[[#This Row],[Customer ID]], customers!$A$1:$A$1001, customers!$I$1:$I$1001,,0)</f>
        <v>Yes</v>
      </c>
    </row>
    <row r="54" spans="1:16" x14ac:dyDescent="0.3">
      <c r="A54" s="11" t="s">
        <v>784</v>
      </c>
      <c r="B54" s="6">
        <v>43719</v>
      </c>
      <c r="C54" s="3" t="s">
        <v>785</v>
      </c>
      <c r="D54" s="4" t="s">
        <v>6146</v>
      </c>
      <c r="E54" s="3">
        <v>5</v>
      </c>
      <c r="F54" s="3" t="str">
        <f xml:space="preserve"> _xlfn.XLOOKUP(C54,customers!$A$1:$A$1001,customers!$B$1:$B$1001,,0)</f>
        <v>Hartley Mattioli</v>
      </c>
      <c r="G54" s="3" t="str">
        <f xml:space="preserve"> IF(_xlfn.XLOOKUP(C54, customers!$A$1:$A$1001, customers!$C$1:$C$1001,,0) = 0, "", _xlfn.XLOOKUP(C54, customers!$A$1:$A$1001, customers!$C$1:$C$1001,,0))</f>
        <v>hmattioli1g@webmd.com</v>
      </c>
      <c r="H54" s="3" t="str">
        <f xml:space="preserve"> _xlfn.XLOOKUP(C54, customers!$A$1:$A$1001, customers!$G$1:$G$1001,,0)</f>
        <v>United Kingdom</v>
      </c>
      <c r="I54" s="4" t="str">
        <f xml:space="preserve"> INDEX(products!$A$1:$G$49, MATCH(orders!$D54, products!$A$1:$A$49,0), MATCH(orders!I$1, products!$A$1:$G$1,0))</f>
        <v>Rob</v>
      </c>
      <c r="J54" s="4" t="str">
        <f xml:space="preserve"> INDEX(products!$A$1:$G$49, MATCH(orders!$D54, products!$A$1:$A$49,0), MATCH(orders!J$1, products!$A$1:$G$1,0))</f>
        <v>M</v>
      </c>
      <c r="K54" s="8">
        <f xml:space="preserve"> INDEX(products!$A$1:$G$49, MATCH(orders!$D54, products!$A$1:$A$49,0), MATCH(orders!K$1, products!$A$1:$G$1,0))</f>
        <v>0.5</v>
      </c>
      <c r="L54" s="10">
        <f xml:space="preserve"> INDEX(products!$A$1:$G$49, MATCH(orders!$D54, products!$A$1:$A$49,0), MATCH(orders!L$1, products!$A$1:$G$1,0))</f>
        <v>5.97</v>
      </c>
      <c r="M54" s="10">
        <f t="shared" si="0"/>
        <v>29.849999999999998</v>
      </c>
      <c r="N54" s="5" t="str" cm="1">
        <f t="array" ref="N54" xml:space="preserve"> _xlfn.IFS(I54 = "Rob", "Robusta", I54 = "Ara", "Arabica", I54 = "Exc", "Excelsa", I54 = "Lib", "Liberica")</f>
        <v>Robusta</v>
      </c>
      <c r="O54" s="12" t="str" cm="1">
        <f t="array" ref="O54" xml:space="preserve"> _xlfn.IFS(J54 = "M", "Medium", J54 = "L", "Light", J54 = "D", "Dark")</f>
        <v>Medium</v>
      </c>
      <c r="P54" s="4" t="str">
        <f xml:space="preserve"> _xlfn.XLOOKUP(Orders[[#This Row],[Customer ID]], customers!$A$1:$A$1001, customers!$I$1:$I$1001,,0)</f>
        <v>No</v>
      </c>
    </row>
    <row r="55" spans="1:16" x14ac:dyDescent="0.3">
      <c r="A55" s="11" t="s">
        <v>784</v>
      </c>
      <c r="B55" s="6">
        <v>43719</v>
      </c>
      <c r="C55" s="3" t="s">
        <v>785</v>
      </c>
      <c r="D55" s="4" t="s">
        <v>6164</v>
      </c>
      <c r="E55" s="3">
        <v>2</v>
      </c>
      <c r="F55" s="3" t="str">
        <f xml:space="preserve"> _xlfn.XLOOKUP(C55,customers!$A$1:$A$1001,customers!$B$1:$B$1001,,0)</f>
        <v>Hartley Mattioli</v>
      </c>
      <c r="G55" s="3" t="str">
        <f xml:space="preserve"> IF(_xlfn.XLOOKUP(C55, customers!$A$1:$A$1001, customers!$C$1:$C$1001,,0) = 0, "", _xlfn.XLOOKUP(C55, customers!$A$1:$A$1001, customers!$C$1:$C$1001,,0))</f>
        <v>hmattioli1g@webmd.com</v>
      </c>
      <c r="H55" s="3" t="str">
        <f xml:space="preserve"> _xlfn.XLOOKUP(C55, customers!$A$1:$A$1001, customers!$G$1:$G$1001,,0)</f>
        <v>United Kingdom</v>
      </c>
      <c r="I55" s="4" t="str">
        <f xml:space="preserve"> INDEX(products!$A$1:$G$49, MATCH(orders!$D55, products!$A$1:$A$49,0), MATCH(orders!I$1, products!$A$1:$G$1,0))</f>
        <v>Lib</v>
      </c>
      <c r="J55" s="4" t="str">
        <f xml:space="preserve"> INDEX(products!$A$1:$G$49, MATCH(orders!$D55, products!$A$1:$A$49,0), MATCH(orders!J$1, products!$A$1:$G$1,0))</f>
        <v>L</v>
      </c>
      <c r="K55" s="8">
        <f xml:space="preserve"> INDEX(products!$A$1:$G$49, MATCH(orders!$D55, products!$A$1:$A$49,0), MATCH(orders!K$1, products!$A$1:$G$1,0))</f>
        <v>2.5</v>
      </c>
      <c r="L55" s="10">
        <f xml:space="preserve"> INDEX(products!$A$1:$G$49, MATCH(orders!$D55, products!$A$1:$A$49,0), MATCH(orders!L$1, products!$A$1:$G$1,0))</f>
        <v>36.454999999999998</v>
      </c>
      <c r="M55" s="10">
        <f t="shared" si="0"/>
        <v>72.91</v>
      </c>
      <c r="N55" s="5" t="str" cm="1">
        <f t="array" ref="N55" xml:space="preserve"> _xlfn.IFS(I55 = "Rob", "Robusta", I55 = "Ara", "Arabica", I55 = "Exc", "Excelsa", I55 = "Lib", "Liberica")</f>
        <v>Liberica</v>
      </c>
      <c r="O55" s="12" t="str" cm="1">
        <f t="array" ref="O55" xml:space="preserve"> _xlfn.IFS(J55 = "M", "Medium", J55 = "L", "Light", J55 = "D", "Dark")</f>
        <v>Light</v>
      </c>
      <c r="P55" s="4" t="str">
        <f xml:space="preserve"> _xlfn.XLOOKUP(Orders[[#This Row],[Customer ID]], customers!$A$1:$A$1001, customers!$I$1:$I$1001,,0)</f>
        <v>No</v>
      </c>
    </row>
    <row r="56" spans="1:16" x14ac:dyDescent="0.3">
      <c r="A56" s="11" t="s">
        <v>794</v>
      </c>
      <c r="B56" s="6">
        <v>44271</v>
      </c>
      <c r="C56" s="3" t="s">
        <v>795</v>
      </c>
      <c r="D56" s="4" t="s">
        <v>6162</v>
      </c>
      <c r="E56" s="3">
        <v>5</v>
      </c>
      <c r="F56" s="3" t="str">
        <f xml:space="preserve"> _xlfn.XLOOKUP(C56,customers!$A$1:$A$1001,customers!$B$1:$B$1001,,0)</f>
        <v>Archambault Gillard</v>
      </c>
      <c r="G56" s="3" t="str">
        <f xml:space="preserve"> IF(_xlfn.XLOOKUP(C56, customers!$A$1:$A$1001, customers!$C$1:$C$1001,,0) = 0, "", _xlfn.XLOOKUP(C56, customers!$A$1:$A$1001, customers!$C$1:$C$1001,,0))</f>
        <v>agillard1i@issuu.com</v>
      </c>
      <c r="H56" s="3" t="str">
        <f xml:space="preserve"> _xlfn.XLOOKUP(C56, customers!$A$1:$A$1001, customers!$G$1:$G$1001,,0)</f>
        <v>United States</v>
      </c>
      <c r="I56" s="4" t="str">
        <f xml:space="preserve"> INDEX(products!$A$1:$G$49, MATCH(orders!$D56, products!$A$1:$A$49,0), MATCH(orders!I$1, products!$A$1:$G$1,0))</f>
        <v>Lib</v>
      </c>
      <c r="J56" s="4" t="str">
        <f xml:space="preserve"> INDEX(products!$A$1:$G$49, MATCH(orders!$D56, products!$A$1:$A$49,0), MATCH(orders!J$1, products!$A$1:$G$1,0))</f>
        <v>M</v>
      </c>
      <c r="K56" s="8">
        <f xml:space="preserve"> INDEX(products!$A$1:$G$49, MATCH(orders!$D56, products!$A$1:$A$49,0), MATCH(orders!K$1, products!$A$1:$G$1,0))</f>
        <v>1</v>
      </c>
      <c r="L56" s="10">
        <f xml:space="preserve"> INDEX(products!$A$1:$G$49, MATCH(orders!$D56, products!$A$1:$A$49,0), MATCH(orders!L$1, products!$A$1:$G$1,0))</f>
        <v>14.55</v>
      </c>
      <c r="M56" s="10">
        <f t="shared" si="0"/>
        <v>72.75</v>
      </c>
      <c r="N56" s="5" t="str" cm="1">
        <f t="array" ref="N56" xml:space="preserve"> _xlfn.IFS(I56 = "Rob", "Robusta", I56 = "Ara", "Arabica", I56 = "Exc", "Excelsa", I56 = "Lib", "Liberica")</f>
        <v>Liberica</v>
      </c>
      <c r="O56" s="12" t="str" cm="1">
        <f t="array" ref="O56" xml:space="preserve"> _xlfn.IFS(J56 = "M", "Medium", J56 = "L", "Light", J56 = "D", "Dark")</f>
        <v>Medium</v>
      </c>
      <c r="P56" s="4" t="str">
        <f xml:space="preserve"> _xlfn.XLOOKUP(Orders[[#This Row],[Customer ID]], customers!$A$1:$A$1001, customers!$I$1:$I$1001,,0)</f>
        <v>No</v>
      </c>
    </row>
    <row r="57" spans="1:16" x14ac:dyDescent="0.3">
      <c r="A57" s="11" t="s">
        <v>800</v>
      </c>
      <c r="B57" s="6">
        <v>44168</v>
      </c>
      <c r="C57" s="3" t="s">
        <v>801</v>
      </c>
      <c r="D57" s="4" t="s">
        <v>6170</v>
      </c>
      <c r="E57" s="3">
        <v>3</v>
      </c>
      <c r="F57" s="3" t="str">
        <f xml:space="preserve"> _xlfn.XLOOKUP(C57,customers!$A$1:$A$1001,customers!$B$1:$B$1001,,0)</f>
        <v>Salomo Cushworth</v>
      </c>
      <c r="G57" s="3" t="str">
        <f xml:space="preserve"> IF(_xlfn.XLOOKUP(C57, customers!$A$1:$A$1001, customers!$C$1:$C$1001,,0) = 0, "", _xlfn.XLOOKUP(C57, customers!$A$1:$A$1001, customers!$C$1:$C$1001,,0))</f>
        <v/>
      </c>
      <c r="H57" s="3" t="str">
        <f xml:space="preserve"> _xlfn.XLOOKUP(C57, customers!$A$1:$A$1001, customers!$G$1:$G$1001,,0)</f>
        <v>United States</v>
      </c>
      <c r="I57" s="4" t="str">
        <f xml:space="preserve"> INDEX(products!$A$1:$G$49, MATCH(orders!$D57, products!$A$1:$A$49,0), MATCH(orders!I$1, products!$A$1:$G$1,0))</f>
        <v>Lib</v>
      </c>
      <c r="J57" s="4" t="str">
        <f xml:space="preserve"> INDEX(products!$A$1:$G$49, MATCH(orders!$D57, products!$A$1:$A$49,0), MATCH(orders!J$1, products!$A$1:$G$1,0))</f>
        <v>L</v>
      </c>
      <c r="K57" s="8">
        <f xml:space="preserve"> INDEX(products!$A$1:$G$49, MATCH(orders!$D57, products!$A$1:$A$49,0), MATCH(orders!K$1, products!$A$1:$G$1,0))</f>
        <v>1</v>
      </c>
      <c r="L57" s="10">
        <f xml:space="preserve"> INDEX(products!$A$1:$G$49, MATCH(orders!$D57, products!$A$1:$A$49,0), MATCH(orders!L$1, products!$A$1:$G$1,0))</f>
        <v>15.85</v>
      </c>
      <c r="M57" s="10">
        <f t="shared" si="0"/>
        <v>47.55</v>
      </c>
      <c r="N57" s="5" t="str" cm="1">
        <f t="array" ref="N57" xml:space="preserve"> _xlfn.IFS(I57 = "Rob", "Robusta", I57 = "Ara", "Arabica", I57 = "Exc", "Excelsa", I57 = "Lib", "Liberica")</f>
        <v>Liberica</v>
      </c>
      <c r="O57" s="12" t="str" cm="1">
        <f t="array" ref="O57" xml:space="preserve"> _xlfn.IFS(J57 = "M", "Medium", J57 = "L", "Light", J57 = "D", "Dark")</f>
        <v>Light</v>
      </c>
      <c r="P57" s="4" t="str">
        <f xml:space="preserve"> _xlfn.XLOOKUP(Orders[[#This Row],[Customer ID]], customers!$A$1:$A$1001, customers!$I$1:$I$1001,,0)</f>
        <v>No</v>
      </c>
    </row>
    <row r="58" spans="1:16" x14ac:dyDescent="0.3">
      <c r="A58" s="11" t="s">
        <v>805</v>
      </c>
      <c r="B58" s="6">
        <v>43857</v>
      </c>
      <c r="C58" s="3" t="s">
        <v>806</v>
      </c>
      <c r="D58" s="4" t="s">
        <v>6153</v>
      </c>
      <c r="E58" s="3">
        <v>3</v>
      </c>
      <c r="F58" s="3" t="str">
        <f xml:space="preserve"> _xlfn.XLOOKUP(C58,customers!$A$1:$A$1001,customers!$B$1:$B$1001,,0)</f>
        <v>Theda Grizard</v>
      </c>
      <c r="G58" s="3" t="str">
        <f xml:space="preserve"> IF(_xlfn.XLOOKUP(C58, customers!$A$1:$A$1001, customers!$C$1:$C$1001,,0) = 0, "", _xlfn.XLOOKUP(C58, customers!$A$1:$A$1001, customers!$C$1:$C$1001,,0))</f>
        <v>tgrizard1k@odnoklassniki.ru</v>
      </c>
      <c r="H58" s="3" t="str">
        <f xml:space="preserve"> _xlfn.XLOOKUP(C58, customers!$A$1:$A$1001, customers!$G$1:$G$1001,,0)</f>
        <v>United States</v>
      </c>
      <c r="I58" s="4" t="str">
        <f xml:space="preserve"> INDEX(products!$A$1:$G$49, MATCH(orders!$D58, products!$A$1:$A$49,0), MATCH(orders!I$1, products!$A$1:$G$1,0))</f>
        <v>Exc</v>
      </c>
      <c r="J58" s="4" t="str">
        <f xml:space="preserve"> INDEX(products!$A$1:$G$49, MATCH(orders!$D58, products!$A$1:$A$49,0), MATCH(orders!J$1, products!$A$1:$G$1,0))</f>
        <v>D</v>
      </c>
      <c r="K58" s="8">
        <f xml:space="preserve"> INDEX(products!$A$1:$G$49, MATCH(orders!$D58, products!$A$1:$A$49,0), MATCH(orders!K$1, products!$A$1:$G$1,0))</f>
        <v>0.2</v>
      </c>
      <c r="L58" s="10">
        <f xml:space="preserve"> INDEX(products!$A$1:$G$49, MATCH(orders!$D58, products!$A$1:$A$49,0), MATCH(orders!L$1, products!$A$1:$G$1,0))</f>
        <v>3.645</v>
      </c>
      <c r="M58" s="10">
        <f t="shared" si="0"/>
        <v>10.935</v>
      </c>
      <c r="N58" s="5" t="str" cm="1">
        <f t="array" ref="N58" xml:space="preserve"> _xlfn.IFS(I58 = "Rob", "Robusta", I58 = "Ara", "Arabica", I58 = "Exc", "Excelsa", I58 = "Lib", "Liberica")</f>
        <v>Excelsa</v>
      </c>
      <c r="O58" s="12" t="str" cm="1">
        <f t="array" ref="O58" xml:space="preserve"> _xlfn.IFS(J58 = "M", "Medium", J58 = "L", "Light", J58 = "D", "Dark")</f>
        <v>Dark</v>
      </c>
      <c r="P58" s="4" t="str">
        <f xml:space="preserve"> _xlfn.XLOOKUP(Orders[[#This Row],[Customer ID]], customers!$A$1:$A$1001, customers!$I$1:$I$1001,,0)</f>
        <v>Yes</v>
      </c>
    </row>
    <row r="59" spans="1:16" x14ac:dyDescent="0.3">
      <c r="A59" s="11" t="s">
        <v>811</v>
      </c>
      <c r="B59" s="6">
        <v>44759</v>
      </c>
      <c r="C59" s="3" t="s">
        <v>812</v>
      </c>
      <c r="D59" s="4" t="s">
        <v>6171</v>
      </c>
      <c r="E59" s="3">
        <v>4</v>
      </c>
      <c r="F59" s="3" t="str">
        <f xml:space="preserve"> _xlfn.XLOOKUP(C59,customers!$A$1:$A$1001,customers!$B$1:$B$1001,,0)</f>
        <v>Rozele Relton</v>
      </c>
      <c r="G59" s="3" t="str">
        <f xml:space="preserve"> IF(_xlfn.XLOOKUP(C59, customers!$A$1:$A$1001, customers!$C$1:$C$1001,,0) = 0, "", _xlfn.XLOOKUP(C59, customers!$A$1:$A$1001, customers!$C$1:$C$1001,,0))</f>
        <v>rrelton1l@stanford.edu</v>
      </c>
      <c r="H59" s="3" t="str">
        <f xml:space="preserve"> _xlfn.XLOOKUP(C59, customers!$A$1:$A$1001, customers!$G$1:$G$1001,,0)</f>
        <v>United States</v>
      </c>
      <c r="I59" s="4" t="str">
        <f xml:space="preserve"> INDEX(products!$A$1:$G$49, MATCH(orders!$D59, products!$A$1:$A$49,0), MATCH(orders!I$1, products!$A$1:$G$1,0))</f>
        <v>Exc</v>
      </c>
      <c r="J59" s="4" t="str">
        <f xml:space="preserve"> INDEX(products!$A$1:$G$49, MATCH(orders!$D59, products!$A$1:$A$49,0), MATCH(orders!J$1, products!$A$1:$G$1,0))</f>
        <v>L</v>
      </c>
      <c r="K59" s="8">
        <f xml:space="preserve"> INDEX(products!$A$1:$G$49, MATCH(orders!$D59, products!$A$1:$A$49,0), MATCH(orders!K$1, products!$A$1:$G$1,0))</f>
        <v>1</v>
      </c>
      <c r="L59" s="10">
        <f xml:space="preserve"> INDEX(products!$A$1:$G$49, MATCH(orders!$D59, products!$A$1:$A$49,0), MATCH(orders!L$1, products!$A$1:$G$1,0))</f>
        <v>14.85</v>
      </c>
      <c r="M59" s="10">
        <f t="shared" si="0"/>
        <v>59.4</v>
      </c>
      <c r="N59" s="5" t="str" cm="1">
        <f t="array" ref="N59" xml:space="preserve"> _xlfn.IFS(I59 = "Rob", "Robusta", I59 = "Ara", "Arabica", I59 = "Exc", "Excelsa", I59 = "Lib", "Liberica")</f>
        <v>Excelsa</v>
      </c>
      <c r="O59" s="12" t="str" cm="1">
        <f t="array" ref="O59" xml:space="preserve"> _xlfn.IFS(J59 = "M", "Medium", J59 = "L", "Light", J59 = "D", "Dark")</f>
        <v>Light</v>
      </c>
      <c r="P59" s="4" t="str">
        <f xml:space="preserve"> _xlfn.XLOOKUP(Orders[[#This Row],[Customer ID]], customers!$A$1:$A$1001, customers!$I$1:$I$1001,,0)</f>
        <v>No</v>
      </c>
    </row>
    <row r="60" spans="1:16" x14ac:dyDescent="0.3">
      <c r="A60" s="11" t="s">
        <v>817</v>
      </c>
      <c r="B60" s="6">
        <v>44624</v>
      </c>
      <c r="C60" s="3" t="s">
        <v>818</v>
      </c>
      <c r="D60" s="4" t="s">
        <v>6165</v>
      </c>
      <c r="E60" s="3">
        <v>3</v>
      </c>
      <c r="F60" s="3" t="str">
        <f xml:space="preserve"> _xlfn.XLOOKUP(C60,customers!$A$1:$A$1001,customers!$B$1:$B$1001,,0)</f>
        <v>Willa Rolling</v>
      </c>
      <c r="G60" s="3" t="str">
        <f xml:space="preserve"> IF(_xlfn.XLOOKUP(C60, customers!$A$1:$A$1001, customers!$C$1:$C$1001,,0) = 0, "", _xlfn.XLOOKUP(C60, customers!$A$1:$A$1001, customers!$C$1:$C$1001,,0))</f>
        <v/>
      </c>
      <c r="H60" s="3" t="str">
        <f xml:space="preserve"> _xlfn.XLOOKUP(C60, customers!$A$1:$A$1001, customers!$G$1:$G$1001,,0)</f>
        <v>United States</v>
      </c>
      <c r="I60" s="4" t="str">
        <f xml:space="preserve"> INDEX(products!$A$1:$G$49, MATCH(orders!$D60, products!$A$1:$A$49,0), MATCH(orders!I$1, products!$A$1:$G$1,0))</f>
        <v>Lib</v>
      </c>
      <c r="J60" s="4" t="str">
        <f xml:space="preserve"> INDEX(products!$A$1:$G$49, MATCH(orders!$D60, products!$A$1:$A$49,0), MATCH(orders!J$1, products!$A$1:$G$1,0))</f>
        <v>D</v>
      </c>
      <c r="K60" s="8">
        <f xml:space="preserve"> INDEX(products!$A$1:$G$49, MATCH(orders!$D60, products!$A$1:$A$49,0), MATCH(orders!K$1, products!$A$1:$G$1,0))</f>
        <v>2.5</v>
      </c>
      <c r="L60" s="10">
        <f xml:space="preserve"> INDEX(products!$A$1:$G$49, MATCH(orders!$D60, products!$A$1:$A$49,0), MATCH(orders!L$1, products!$A$1:$G$1,0))</f>
        <v>29.784999999999997</v>
      </c>
      <c r="M60" s="10">
        <f t="shared" si="0"/>
        <v>89.35499999999999</v>
      </c>
      <c r="N60" s="5" t="str" cm="1">
        <f t="array" ref="N60" xml:space="preserve"> _xlfn.IFS(I60 = "Rob", "Robusta", I60 = "Ara", "Arabica", I60 = "Exc", "Excelsa", I60 = "Lib", "Liberica")</f>
        <v>Liberica</v>
      </c>
      <c r="O60" s="12" t="str" cm="1">
        <f t="array" ref="O60" xml:space="preserve"> _xlfn.IFS(J60 = "M", "Medium", J60 = "L", "Light", J60 = "D", "Dark")</f>
        <v>Dark</v>
      </c>
      <c r="P60" s="4" t="str">
        <f xml:space="preserve"> _xlfn.XLOOKUP(Orders[[#This Row],[Customer ID]], customers!$A$1:$A$1001, customers!$I$1:$I$1001,,0)</f>
        <v>Yes</v>
      </c>
    </row>
    <row r="61" spans="1:16" x14ac:dyDescent="0.3">
      <c r="A61" s="11" t="s">
        <v>822</v>
      </c>
      <c r="B61" s="6">
        <v>44537</v>
      </c>
      <c r="C61" s="3" t="s">
        <v>823</v>
      </c>
      <c r="D61" s="4" t="s">
        <v>6160</v>
      </c>
      <c r="E61" s="3">
        <v>3</v>
      </c>
      <c r="F61" s="3" t="str">
        <f xml:space="preserve"> _xlfn.XLOOKUP(C61,customers!$A$1:$A$1001,customers!$B$1:$B$1001,,0)</f>
        <v>Stanislaus Gilroy</v>
      </c>
      <c r="G61" s="3" t="str">
        <f xml:space="preserve"> IF(_xlfn.XLOOKUP(C61, customers!$A$1:$A$1001, customers!$C$1:$C$1001,,0) = 0, "", _xlfn.XLOOKUP(C61, customers!$A$1:$A$1001, customers!$C$1:$C$1001,,0))</f>
        <v>sgilroy1n@eepurl.com</v>
      </c>
      <c r="H61" s="3" t="str">
        <f xml:space="preserve"> _xlfn.XLOOKUP(C61, customers!$A$1:$A$1001, customers!$G$1:$G$1001,,0)</f>
        <v>United States</v>
      </c>
      <c r="I61" s="4" t="str">
        <f xml:space="preserve"> INDEX(products!$A$1:$G$49, MATCH(orders!$D61, products!$A$1:$A$49,0), MATCH(orders!I$1, products!$A$1:$G$1,0))</f>
        <v>Lib</v>
      </c>
      <c r="J61" s="4" t="str">
        <f xml:space="preserve"> INDEX(products!$A$1:$G$49, MATCH(orders!$D61, products!$A$1:$A$49,0), MATCH(orders!J$1, products!$A$1:$G$1,0))</f>
        <v>M</v>
      </c>
      <c r="K61" s="8">
        <f xml:space="preserve"> INDEX(products!$A$1:$G$49, MATCH(orders!$D61, products!$A$1:$A$49,0), MATCH(orders!K$1, products!$A$1:$G$1,0))</f>
        <v>0.5</v>
      </c>
      <c r="L61" s="10">
        <f xml:space="preserve"> INDEX(products!$A$1:$G$49, MATCH(orders!$D61, products!$A$1:$A$49,0), MATCH(orders!L$1, products!$A$1:$G$1,0))</f>
        <v>8.73</v>
      </c>
      <c r="M61" s="10">
        <f t="shared" si="0"/>
        <v>26.19</v>
      </c>
      <c r="N61" s="5" t="str" cm="1">
        <f t="array" ref="N61" xml:space="preserve"> _xlfn.IFS(I61 = "Rob", "Robusta", I61 = "Ara", "Arabica", I61 = "Exc", "Excelsa", I61 = "Lib", "Liberica")</f>
        <v>Liberica</v>
      </c>
      <c r="O61" s="12" t="str" cm="1">
        <f t="array" ref="O61" xml:space="preserve"> _xlfn.IFS(J61 = "M", "Medium", J61 = "L", "Light", J61 = "D", "Dark")</f>
        <v>Medium</v>
      </c>
      <c r="P61" s="4" t="str">
        <f xml:space="preserve"> _xlfn.XLOOKUP(Orders[[#This Row],[Customer ID]], customers!$A$1:$A$1001, customers!$I$1:$I$1001,,0)</f>
        <v>Yes</v>
      </c>
    </row>
    <row r="62" spans="1:16" x14ac:dyDescent="0.3">
      <c r="A62" s="11" t="s">
        <v>827</v>
      </c>
      <c r="B62" s="6">
        <v>44252</v>
      </c>
      <c r="C62" s="3" t="s">
        <v>828</v>
      </c>
      <c r="D62" s="4" t="s">
        <v>6168</v>
      </c>
      <c r="E62" s="3">
        <v>5</v>
      </c>
      <c r="F62" s="3" t="str">
        <f xml:space="preserve"> _xlfn.XLOOKUP(C62,customers!$A$1:$A$1001,customers!$B$1:$B$1001,,0)</f>
        <v>Correy Cottingham</v>
      </c>
      <c r="G62" s="3" t="str">
        <f xml:space="preserve"> IF(_xlfn.XLOOKUP(C62, customers!$A$1:$A$1001, customers!$C$1:$C$1001,,0) = 0, "", _xlfn.XLOOKUP(C62, customers!$A$1:$A$1001, customers!$C$1:$C$1001,,0))</f>
        <v>ccottingham1o@wikipedia.org</v>
      </c>
      <c r="H62" s="3" t="str">
        <f xml:space="preserve"> _xlfn.XLOOKUP(C62, customers!$A$1:$A$1001, customers!$G$1:$G$1001,,0)</f>
        <v>United States</v>
      </c>
      <c r="I62" s="4" t="str">
        <f xml:space="preserve"> INDEX(products!$A$1:$G$49, MATCH(orders!$D62, products!$A$1:$A$49,0), MATCH(orders!I$1, products!$A$1:$G$1,0))</f>
        <v>Ara</v>
      </c>
      <c r="J62" s="4" t="str">
        <f xml:space="preserve"> INDEX(products!$A$1:$G$49, MATCH(orders!$D62, products!$A$1:$A$49,0), MATCH(orders!J$1, products!$A$1:$G$1,0))</f>
        <v>D</v>
      </c>
      <c r="K62" s="8">
        <f xml:space="preserve"> INDEX(products!$A$1:$G$49, MATCH(orders!$D62, products!$A$1:$A$49,0), MATCH(orders!K$1, products!$A$1:$G$1,0))</f>
        <v>2.5</v>
      </c>
      <c r="L62" s="10">
        <f xml:space="preserve"> INDEX(products!$A$1:$G$49, MATCH(orders!$D62, products!$A$1:$A$49,0), MATCH(orders!L$1, products!$A$1:$G$1,0))</f>
        <v>22.884999999999998</v>
      </c>
      <c r="M62" s="10">
        <f t="shared" si="0"/>
        <v>114.42499999999998</v>
      </c>
      <c r="N62" s="5" t="str" cm="1">
        <f t="array" ref="N62" xml:space="preserve"> _xlfn.IFS(I62 = "Rob", "Robusta", I62 = "Ara", "Arabica", I62 = "Exc", "Excelsa", I62 = "Lib", "Liberica")</f>
        <v>Arabica</v>
      </c>
      <c r="O62" s="12" t="str" cm="1">
        <f t="array" ref="O62" xml:space="preserve"> _xlfn.IFS(J62 = "M", "Medium", J62 = "L", "Light", J62 = "D", "Dark")</f>
        <v>Dark</v>
      </c>
      <c r="P62" s="4" t="str">
        <f xml:space="preserve"> _xlfn.XLOOKUP(Orders[[#This Row],[Customer ID]], customers!$A$1:$A$1001, customers!$I$1:$I$1001,,0)</f>
        <v>No</v>
      </c>
    </row>
    <row r="63" spans="1:16" x14ac:dyDescent="0.3">
      <c r="A63" s="11" t="s">
        <v>833</v>
      </c>
      <c r="B63" s="6">
        <v>43521</v>
      </c>
      <c r="C63" s="3" t="s">
        <v>834</v>
      </c>
      <c r="D63" s="4" t="s">
        <v>6172</v>
      </c>
      <c r="E63" s="3">
        <v>5</v>
      </c>
      <c r="F63" s="3" t="str">
        <f xml:space="preserve"> _xlfn.XLOOKUP(C63,customers!$A$1:$A$1001,customers!$B$1:$B$1001,,0)</f>
        <v>Pammi Endacott</v>
      </c>
      <c r="G63" s="3" t="str">
        <f xml:space="preserve"> IF(_xlfn.XLOOKUP(C63, customers!$A$1:$A$1001, customers!$C$1:$C$1001,,0) = 0, "", _xlfn.XLOOKUP(C63, customers!$A$1:$A$1001, customers!$C$1:$C$1001,,0))</f>
        <v/>
      </c>
      <c r="H63" s="3" t="str">
        <f xml:space="preserve"> _xlfn.XLOOKUP(C63, customers!$A$1:$A$1001, customers!$G$1:$G$1001,,0)</f>
        <v>United Kingdom</v>
      </c>
      <c r="I63" s="4" t="str">
        <f xml:space="preserve"> INDEX(products!$A$1:$G$49, MATCH(orders!$D63, products!$A$1:$A$49,0), MATCH(orders!I$1, products!$A$1:$G$1,0))</f>
        <v>Rob</v>
      </c>
      <c r="J63" s="4" t="str">
        <f xml:space="preserve"> INDEX(products!$A$1:$G$49, MATCH(orders!$D63, products!$A$1:$A$49,0), MATCH(orders!J$1, products!$A$1:$G$1,0))</f>
        <v>D</v>
      </c>
      <c r="K63" s="8">
        <f xml:space="preserve"> INDEX(products!$A$1:$G$49, MATCH(orders!$D63, products!$A$1:$A$49,0), MATCH(orders!K$1, products!$A$1:$G$1,0))</f>
        <v>0.5</v>
      </c>
      <c r="L63" s="10">
        <f xml:space="preserve"> INDEX(products!$A$1:$G$49, MATCH(orders!$D63, products!$A$1:$A$49,0), MATCH(orders!L$1, products!$A$1:$G$1,0))</f>
        <v>5.3699999999999992</v>
      </c>
      <c r="M63" s="10">
        <f t="shared" si="0"/>
        <v>26.849999999999994</v>
      </c>
      <c r="N63" s="5" t="str" cm="1">
        <f t="array" ref="N63" xml:space="preserve"> _xlfn.IFS(I63 = "Rob", "Robusta", I63 = "Ara", "Arabica", I63 = "Exc", "Excelsa", I63 = "Lib", "Liberica")</f>
        <v>Robusta</v>
      </c>
      <c r="O63" s="12" t="str" cm="1">
        <f t="array" ref="O63" xml:space="preserve"> _xlfn.IFS(J63 = "M", "Medium", J63 = "L", "Light", J63 = "D", "Dark")</f>
        <v>Dark</v>
      </c>
      <c r="P63" s="4" t="str">
        <f xml:space="preserve"> _xlfn.XLOOKUP(Orders[[#This Row],[Customer ID]], customers!$A$1:$A$1001, customers!$I$1:$I$1001,,0)</f>
        <v>Yes</v>
      </c>
    </row>
    <row r="64" spans="1:16" x14ac:dyDescent="0.3">
      <c r="A64" s="11" t="s">
        <v>838</v>
      </c>
      <c r="B64" s="6">
        <v>43505</v>
      </c>
      <c r="C64" s="3" t="s">
        <v>839</v>
      </c>
      <c r="D64" s="4" t="s">
        <v>6145</v>
      </c>
      <c r="E64" s="3">
        <v>5</v>
      </c>
      <c r="F64" s="3" t="str">
        <f xml:space="preserve"> _xlfn.XLOOKUP(C64,customers!$A$1:$A$1001,customers!$B$1:$B$1001,,0)</f>
        <v>Nona Linklater</v>
      </c>
      <c r="G64" s="3" t="str">
        <f xml:space="preserve"> IF(_xlfn.XLOOKUP(C64, customers!$A$1:$A$1001, customers!$C$1:$C$1001,,0) = 0, "", _xlfn.XLOOKUP(C64, customers!$A$1:$A$1001, customers!$C$1:$C$1001,,0))</f>
        <v/>
      </c>
      <c r="H64" s="3" t="str">
        <f xml:space="preserve"> _xlfn.XLOOKUP(C64, customers!$A$1:$A$1001, customers!$G$1:$G$1001,,0)</f>
        <v>United States</v>
      </c>
      <c r="I64" s="4" t="str">
        <f xml:space="preserve"> INDEX(products!$A$1:$G$49, MATCH(orders!$D64, products!$A$1:$A$49,0), MATCH(orders!I$1, products!$A$1:$G$1,0))</f>
        <v>Lib</v>
      </c>
      <c r="J64" s="4" t="str">
        <f xml:space="preserve"> INDEX(products!$A$1:$G$49, MATCH(orders!$D64, products!$A$1:$A$49,0), MATCH(orders!J$1, products!$A$1:$G$1,0))</f>
        <v>L</v>
      </c>
      <c r="K64" s="8">
        <f xml:space="preserve"> INDEX(products!$A$1:$G$49, MATCH(orders!$D64, products!$A$1:$A$49,0), MATCH(orders!K$1, products!$A$1:$G$1,0))</f>
        <v>0.2</v>
      </c>
      <c r="L64" s="10">
        <f xml:space="preserve"> INDEX(products!$A$1:$G$49, MATCH(orders!$D64, products!$A$1:$A$49,0), MATCH(orders!L$1, products!$A$1:$G$1,0))</f>
        <v>4.7549999999999999</v>
      </c>
      <c r="M64" s="10">
        <f t="shared" si="0"/>
        <v>23.774999999999999</v>
      </c>
      <c r="N64" s="5" t="str" cm="1">
        <f t="array" ref="N64" xml:space="preserve"> _xlfn.IFS(I64 = "Rob", "Robusta", I64 = "Ara", "Arabica", I64 = "Exc", "Excelsa", I64 = "Lib", "Liberica")</f>
        <v>Liberica</v>
      </c>
      <c r="O64" s="12" t="str" cm="1">
        <f t="array" ref="O64" xml:space="preserve"> _xlfn.IFS(J64 = "M", "Medium", J64 = "L", "Light", J64 = "D", "Dark")</f>
        <v>Light</v>
      </c>
      <c r="P64" s="4" t="str">
        <f xml:space="preserve"> _xlfn.XLOOKUP(Orders[[#This Row],[Customer ID]], customers!$A$1:$A$1001, customers!$I$1:$I$1001,,0)</f>
        <v>Yes</v>
      </c>
    </row>
    <row r="65" spans="1:16" x14ac:dyDescent="0.3">
      <c r="A65" s="11" t="s">
        <v>843</v>
      </c>
      <c r="B65" s="6">
        <v>43868</v>
      </c>
      <c r="C65" s="3" t="s">
        <v>844</v>
      </c>
      <c r="D65" s="4" t="s">
        <v>6157</v>
      </c>
      <c r="E65" s="3">
        <v>1</v>
      </c>
      <c r="F65" s="3" t="str">
        <f xml:space="preserve"> _xlfn.XLOOKUP(C65,customers!$A$1:$A$1001,customers!$B$1:$B$1001,,0)</f>
        <v>Annadiane Dykes</v>
      </c>
      <c r="G65" s="3" t="str">
        <f xml:space="preserve"> IF(_xlfn.XLOOKUP(C65, customers!$A$1:$A$1001, customers!$C$1:$C$1001,,0) = 0, "", _xlfn.XLOOKUP(C65, customers!$A$1:$A$1001, customers!$C$1:$C$1001,,0))</f>
        <v>adykes1r@eventbrite.com</v>
      </c>
      <c r="H65" s="3" t="str">
        <f xml:space="preserve"> _xlfn.XLOOKUP(C65, customers!$A$1:$A$1001, customers!$G$1:$G$1001,,0)</f>
        <v>United States</v>
      </c>
      <c r="I65" s="4" t="str">
        <f xml:space="preserve"> INDEX(products!$A$1:$G$49, MATCH(orders!$D65, products!$A$1:$A$49,0), MATCH(orders!I$1, products!$A$1:$G$1,0))</f>
        <v>Ara</v>
      </c>
      <c r="J65" s="4" t="str">
        <f xml:space="preserve"> INDEX(products!$A$1:$G$49, MATCH(orders!$D65, products!$A$1:$A$49,0), MATCH(orders!J$1, products!$A$1:$G$1,0))</f>
        <v>M</v>
      </c>
      <c r="K65" s="8">
        <f xml:space="preserve"> INDEX(products!$A$1:$G$49, MATCH(orders!$D65, products!$A$1:$A$49,0), MATCH(orders!K$1, products!$A$1:$G$1,0))</f>
        <v>0.5</v>
      </c>
      <c r="L65" s="10">
        <f xml:space="preserve"> INDEX(products!$A$1:$G$49, MATCH(orders!$D65, products!$A$1:$A$49,0), MATCH(orders!L$1, products!$A$1:$G$1,0))</f>
        <v>6.75</v>
      </c>
      <c r="M65" s="10">
        <f t="shared" si="0"/>
        <v>6.75</v>
      </c>
      <c r="N65" s="5" t="str" cm="1">
        <f t="array" ref="N65" xml:space="preserve"> _xlfn.IFS(I65 = "Rob", "Robusta", I65 = "Ara", "Arabica", I65 = "Exc", "Excelsa", I65 = "Lib", "Liberica")</f>
        <v>Arabica</v>
      </c>
      <c r="O65" s="12" t="str" cm="1">
        <f t="array" ref="O65" xml:space="preserve"> _xlfn.IFS(J65 = "M", "Medium", J65 = "L", "Light", J65 = "D", "Dark")</f>
        <v>Medium</v>
      </c>
      <c r="P65" s="4" t="str">
        <f xml:space="preserve"> _xlfn.XLOOKUP(Orders[[#This Row],[Customer ID]], customers!$A$1:$A$1001, customers!$I$1:$I$1001,,0)</f>
        <v>No</v>
      </c>
    </row>
    <row r="66" spans="1:16" x14ac:dyDescent="0.3">
      <c r="A66" s="11" t="s">
        <v>849</v>
      </c>
      <c r="B66" s="6">
        <v>43913</v>
      </c>
      <c r="C66" s="3" t="s">
        <v>850</v>
      </c>
      <c r="D66" s="4" t="s">
        <v>6146</v>
      </c>
      <c r="E66" s="3">
        <v>6</v>
      </c>
      <c r="F66" s="3" t="str">
        <f xml:space="preserve"> _xlfn.XLOOKUP(C66,customers!$A$1:$A$1001,customers!$B$1:$B$1001,,0)</f>
        <v>Felecia Dodgson</v>
      </c>
      <c r="G66" s="3" t="str">
        <f xml:space="preserve"> IF(_xlfn.XLOOKUP(C66, customers!$A$1:$A$1001, customers!$C$1:$C$1001,,0) = 0, "", _xlfn.XLOOKUP(C66, customers!$A$1:$A$1001, customers!$C$1:$C$1001,,0))</f>
        <v/>
      </c>
      <c r="H66" s="3" t="str">
        <f xml:space="preserve"> _xlfn.XLOOKUP(C66, customers!$A$1:$A$1001, customers!$G$1:$G$1001,,0)</f>
        <v>United States</v>
      </c>
      <c r="I66" s="4" t="str">
        <f xml:space="preserve"> INDEX(products!$A$1:$G$49, MATCH(orders!$D66, products!$A$1:$A$49,0), MATCH(orders!I$1, products!$A$1:$G$1,0))</f>
        <v>Rob</v>
      </c>
      <c r="J66" s="4" t="str">
        <f xml:space="preserve"> INDEX(products!$A$1:$G$49, MATCH(orders!$D66, products!$A$1:$A$49,0), MATCH(orders!J$1, products!$A$1:$G$1,0))</f>
        <v>M</v>
      </c>
      <c r="K66" s="8">
        <f xml:space="preserve"> INDEX(products!$A$1:$G$49, MATCH(orders!$D66, products!$A$1:$A$49,0), MATCH(orders!K$1, products!$A$1:$G$1,0))</f>
        <v>0.5</v>
      </c>
      <c r="L66" s="10">
        <f xml:space="preserve"> INDEX(products!$A$1:$G$49, MATCH(orders!$D66, products!$A$1:$A$49,0), MATCH(orders!L$1, products!$A$1:$G$1,0))</f>
        <v>5.97</v>
      </c>
      <c r="M66" s="10">
        <f t="shared" si="0"/>
        <v>35.82</v>
      </c>
      <c r="N66" s="5" t="str" cm="1">
        <f t="array" ref="N66" xml:space="preserve"> _xlfn.IFS(I66 = "Rob", "Robusta", I66 = "Ara", "Arabica", I66 = "Exc", "Excelsa", I66 = "Lib", "Liberica")</f>
        <v>Robusta</v>
      </c>
      <c r="O66" s="12" t="str" cm="1">
        <f t="array" ref="O66" xml:space="preserve"> _xlfn.IFS(J66 = "M", "Medium", J66 = "L", "Light", J66 = "D", "Dark")</f>
        <v>Medium</v>
      </c>
      <c r="P66" s="4" t="str">
        <f xml:space="preserve"> _xlfn.XLOOKUP(Orders[[#This Row],[Customer ID]], customers!$A$1:$A$1001, customers!$I$1:$I$1001,,0)</f>
        <v>Yes</v>
      </c>
    </row>
    <row r="67" spans="1:16" x14ac:dyDescent="0.3">
      <c r="A67" s="11" t="s">
        <v>854</v>
      </c>
      <c r="B67" s="6">
        <v>44626</v>
      </c>
      <c r="C67" s="3" t="s">
        <v>855</v>
      </c>
      <c r="D67" s="4" t="s">
        <v>6149</v>
      </c>
      <c r="E67" s="3">
        <v>4</v>
      </c>
      <c r="F67" s="3" t="str">
        <f xml:space="preserve"> _xlfn.XLOOKUP(C67,customers!$A$1:$A$1001,customers!$B$1:$B$1001,,0)</f>
        <v>Angelia Cockrem</v>
      </c>
      <c r="G67" s="3" t="str">
        <f xml:space="preserve"> IF(_xlfn.XLOOKUP(C67, customers!$A$1:$A$1001, customers!$C$1:$C$1001,,0) = 0, "", _xlfn.XLOOKUP(C67, customers!$A$1:$A$1001, customers!$C$1:$C$1001,,0))</f>
        <v>acockrem1t@engadget.com</v>
      </c>
      <c r="H67" s="3" t="str">
        <f xml:space="preserve"> _xlfn.XLOOKUP(C67, customers!$A$1:$A$1001, customers!$G$1:$G$1001,,0)</f>
        <v>United States</v>
      </c>
      <c r="I67" s="4" t="str">
        <f xml:space="preserve"> INDEX(products!$A$1:$G$49, MATCH(orders!$D67, products!$A$1:$A$49,0), MATCH(orders!I$1, products!$A$1:$G$1,0))</f>
        <v>Rob</v>
      </c>
      <c r="J67" s="4" t="str">
        <f xml:space="preserve"> INDEX(products!$A$1:$G$49, MATCH(orders!$D67, products!$A$1:$A$49,0), MATCH(orders!J$1, products!$A$1:$G$1,0))</f>
        <v>D</v>
      </c>
      <c r="K67" s="8">
        <f xml:space="preserve"> INDEX(products!$A$1:$G$49, MATCH(orders!$D67, products!$A$1:$A$49,0), MATCH(orders!K$1, products!$A$1:$G$1,0))</f>
        <v>2.5</v>
      </c>
      <c r="L67" s="10">
        <f xml:space="preserve"> INDEX(products!$A$1:$G$49, MATCH(orders!$D67, products!$A$1:$A$49,0), MATCH(orders!L$1, products!$A$1:$G$1,0))</f>
        <v>20.584999999999997</v>
      </c>
      <c r="M67" s="10">
        <f t="shared" ref="M67:M130" si="1">L67*E67</f>
        <v>82.339999999999989</v>
      </c>
      <c r="N67" s="5" t="str" cm="1">
        <f t="array" ref="N67" xml:space="preserve"> _xlfn.IFS(I67 = "Rob", "Robusta", I67 = "Ara", "Arabica", I67 = "Exc", "Excelsa", I67 = "Lib", "Liberica")</f>
        <v>Robusta</v>
      </c>
      <c r="O67" s="12" t="str" cm="1">
        <f t="array" ref="O67" xml:space="preserve"> _xlfn.IFS(J67 = "M", "Medium", J67 = "L", "Light", J67 = "D", "Dark")</f>
        <v>Dark</v>
      </c>
      <c r="P67" s="4" t="str">
        <f xml:space="preserve"> _xlfn.XLOOKUP(Orders[[#This Row],[Customer ID]], customers!$A$1:$A$1001, customers!$I$1:$I$1001,,0)</f>
        <v>Yes</v>
      </c>
    </row>
    <row r="68" spans="1:16" x14ac:dyDescent="0.3">
      <c r="A68" s="11" t="s">
        <v>860</v>
      </c>
      <c r="B68" s="6">
        <v>44666</v>
      </c>
      <c r="C68" s="3" t="s">
        <v>861</v>
      </c>
      <c r="D68" s="4" t="s">
        <v>6173</v>
      </c>
      <c r="E68" s="3">
        <v>1</v>
      </c>
      <c r="F68" s="3" t="str">
        <f xml:space="preserve"> _xlfn.XLOOKUP(C68,customers!$A$1:$A$1001,customers!$B$1:$B$1001,,0)</f>
        <v>Belvia Umpleby</v>
      </c>
      <c r="G68" s="3" t="str">
        <f xml:space="preserve"> IF(_xlfn.XLOOKUP(C68, customers!$A$1:$A$1001, customers!$C$1:$C$1001,,0) = 0, "", _xlfn.XLOOKUP(C68, customers!$A$1:$A$1001, customers!$C$1:$C$1001,,0))</f>
        <v>bumpleby1u@soundcloud.com</v>
      </c>
      <c r="H68" s="3" t="str">
        <f xml:space="preserve"> _xlfn.XLOOKUP(C68, customers!$A$1:$A$1001, customers!$G$1:$G$1001,,0)</f>
        <v>United States</v>
      </c>
      <c r="I68" s="4" t="str">
        <f xml:space="preserve"> INDEX(products!$A$1:$G$49, MATCH(orders!$D68, products!$A$1:$A$49,0), MATCH(orders!I$1, products!$A$1:$G$1,0))</f>
        <v>Rob</v>
      </c>
      <c r="J68" s="4" t="str">
        <f xml:space="preserve"> INDEX(products!$A$1:$G$49, MATCH(orders!$D68, products!$A$1:$A$49,0), MATCH(orders!J$1, products!$A$1:$G$1,0))</f>
        <v>L</v>
      </c>
      <c r="K68" s="8">
        <f xml:space="preserve"> INDEX(products!$A$1:$G$49, MATCH(orders!$D68, products!$A$1:$A$49,0), MATCH(orders!K$1, products!$A$1:$G$1,0))</f>
        <v>0.5</v>
      </c>
      <c r="L68" s="10">
        <f xml:space="preserve"> INDEX(products!$A$1:$G$49, MATCH(orders!$D68, products!$A$1:$A$49,0), MATCH(orders!L$1, products!$A$1:$G$1,0))</f>
        <v>7.169999999999999</v>
      </c>
      <c r="M68" s="10">
        <f t="shared" si="1"/>
        <v>7.169999999999999</v>
      </c>
      <c r="N68" s="5" t="str" cm="1">
        <f t="array" ref="N68" xml:space="preserve"> _xlfn.IFS(I68 = "Rob", "Robusta", I68 = "Ara", "Arabica", I68 = "Exc", "Excelsa", I68 = "Lib", "Liberica")</f>
        <v>Robusta</v>
      </c>
      <c r="O68" s="12" t="str" cm="1">
        <f t="array" ref="O68" xml:space="preserve"> _xlfn.IFS(J68 = "M", "Medium", J68 = "L", "Light", J68 = "D", "Dark")</f>
        <v>Light</v>
      </c>
      <c r="P68" s="4" t="str">
        <f xml:space="preserve"> _xlfn.XLOOKUP(Orders[[#This Row],[Customer ID]], customers!$A$1:$A$1001, customers!$I$1:$I$1001,,0)</f>
        <v>Yes</v>
      </c>
    </row>
    <row r="69" spans="1:16" x14ac:dyDescent="0.3">
      <c r="A69" s="11" t="s">
        <v>866</v>
      </c>
      <c r="B69" s="6">
        <v>44519</v>
      </c>
      <c r="C69" s="3" t="s">
        <v>867</v>
      </c>
      <c r="D69" s="4" t="s">
        <v>6145</v>
      </c>
      <c r="E69" s="3">
        <v>2</v>
      </c>
      <c r="F69" s="3" t="str">
        <f xml:space="preserve"> _xlfn.XLOOKUP(C69,customers!$A$1:$A$1001,customers!$B$1:$B$1001,,0)</f>
        <v>Nat Saleway</v>
      </c>
      <c r="G69" s="3" t="str">
        <f xml:space="preserve"> IF(_xlfn.XLOOKUP(C69, customers!$A$1:$A$1001, customers!$C$1:$C$1001,,0) = 0, "", _xlfn.XLOOKUP(C69, customers!$A$1:$A$1001, customers!$C$1:$C$1001,,0))</f>
        <v>nsaleway1v@dedecms.com</v>
      </c>
      <c r="H69" s="3" t="str">
        <f xml:space="preserve"> _xlfn.XLOOKUP(C69, customers!$A$1:$A$1001, customers!$G$1:$G$1001,,0)</f>
        <v>United States</v>
      </c>
      <c r="I69" s="4" t="str">
        <f xml:space="preserve"> INDEX(products!$A$1:$G$49, MATCH(orders!$D69, products!$A$1:$A$49,0), MATCH(orders!I$1, products!$A$1:$G$1,0))</f>
        <v>Lib</v>
      </c>
      <c r="J69" s="4" t="str">
        <f xml:space="preserve"> INDEX(products!$A$1:$G$49, MATCH(orders!$D69, products!$A$1:$A$49,0), MATCH(orders!J$1, products!$A$1:$G$1,0))</f>
        <v>L</v>
      </c>
      <c r="K69" s="8">
        <f xml:space="preserve"> INDEX(products!$A$1:$G$49, MATCH(orders!$D69, products!$A$1:$A$49,0), MATCH(orders!K$1, products!$A$1:$G$1,0))</f>
        <v>0.2</v>
      </c>
      <c r="L69" s="10">
        <f xml:space="preserve"> INDEX(products!$A$1:$G$49, MATCH(orders!$D69, products!$A$1:$A$49,0), MATCH(orders!L$1, products!$A$1:$G$1,0))</f>
        <v>4.7549999999999999</v>
      </c>
      <c r="M69" s="10">
        <f t="shared" si="1"/>
        <v>9.51</v>
      </c>
      <c r="N69" s="5" t="str" cm="1">
        <f t="array" ref="N69" xml:space="preserve"> _xlfn.IFS(I69 = "Rob", "Robusta", I69 = "Ara", "Arabica", I69 = "Exc", "Excelsa", I69 = "Lib", "Liberica")</f>
        <v>Liberica</v>
      </c>
      <c r="O69" s="12" t="str" cm="1">
        <f t="array" ref="O69" xml:space="preserve"> _xlfn.IFS(J69 = "M", "Medium", J69 = "L", "Light", J69 = "D", "Dark")</f>
        <v>Light</v>
      </c>
      <c r="P69" s="4" t="str">
        <f xml:space="preserve"> _xlfn.XLOOKUP(Orders[[#This Row],[Customer ID]], customers!$A$1:$A$1001, customers!$I$1:$I$1001,,0)</f>
        <v>No</v>
      </c>
    </row>
    <row r="70" spans="1:16" x14ac:dyDescent="0.3">
      <c r="A70" s="11" t="s">
        <v>872</v>
      </c>
      <c r="B70" s="6">
        <v>43754</v>
      </c>
      <c r="C70" s="3" t="s">
        <v>873</v>
      </c>
      <c r="D70" s="4" t="s">
        <v>6174</v>
      </c>
      <c r="E70" s="3">
        <v>1</v>
      </c>
      <c r="F70" s="3" t="str">
        <f xml:space="preserve"> _xlfn.XLOOKUP(C70,customers!$A$1:$A$1001,customers!$B$1:$B$1001,,0)</f>
        <v>Hayward Goulter</v>
      </c>
      <c r="G70" s="3" t="str">
        <f xml:space="preserve"> IF(_xlfn.XLOOKUP(C70, customers!$A$1:$A$1001, customers!$C$1:$C$1001,,0) = 0, "", _xlfn.XLOOKUP(C70, customers!$A$1:$A$1001, customers!$C$1:$C$1001,,0))</f>
        <v>hgoulter1w@abc.net.au</v>
      </c>
      <c r="H70" s="3" t="str">
        <f xml:space="preserve"> _xlfn.XLOOKUP(C70, customers!$A$1:$A$1001, customers!$G$1:$G$1001,,0)</f>
        <v>United States</v>
      </c>
      <c r="I70" s="4" t="str">
        <f xml:space="preserve"> INDEX(products!$A$1:$G$49, MATCH(orders!$D70, products!$A$1:$A$49,0), MATCH(orders!I$1, products!$A$1:$G$1,0))</f>
        <v>Rob</v>
      </c>
      <c r="J70" s="4" t="str">
        <f xml:space="preserve"> INDEX(products!$A$1:$G$49, MATCH(orders!$D70, products!$A$1:$A$49,0), MATCH(orders!J$1, products!$A$1:$G$1,0))</f>
        <v>M</v>
      </c>
      <c r="K70" s="8">
        <f xml:space="preserve"> INDEX(products!$A$1:$G$49, MATCH(orders!$D70, products!$A$1:$A$49,0), MATCH(orders!K$1, products!$A$1:$G$1,0))</f>
        <v>0.2</v>
      </c>
      <c r="L70" s="10">
        <f xml:space="preserve"> INDEX(products!$A$1:$G$49, MATCH(orders!$D70, products!$A$1:$A$49,0), MATCH(orders!L$1, products!$A$1:$G$1,0))</f>
        <v>2.9849999999999999</v>
      </c>
      <c r="M70" s="10">
        <f t="shared" si="1"/>
        <v>2.9849999999999999</v>
      </c>
      <c r="N70" s="5" t="str" cm="1">
        <f t="array" ref="N70" xml:space="preserve"> _xlfn.IFS(I70 = "Rob", "Robusta", I70 = "Ara", "Arabica", I70 = "Exc", "Excelsa", I70 = "Lib", "Liberica")</f>
        <v>Robusta</v>
      </c>
      <c r="O70" s="12" t="str" cm="1">
        <f t="array" ref="O70" xml:space="preserve"> _xlfn.IFS(J70 = "M", "Medium", J70 = "L", "Light", J70 = "D", "Dark")</f>
        <v>Medium</v>
      </c>
      <c r="P70" s="4" t="str">
        <f xml:space="preserve"> _xlfn.XLOOKUP(Orders[[#This Row],[Customer ID]], customers!$A$1:$A$1001, customers!$I$1:$I$1001,,0)</f>
        <v>No</v>
      </c>
    </row>
    <row r="71" spans="1:16" x14ac:dyDescent="0.3">
      <c r="A71" s="11" t="s">
        <v>878</v>
      </c>
      <c r="B71" s="6">
        <v>43795</v>
      </c>
      <c r="C71" s="3" t="s">
        <v>879</v>
      </c>
      <c r="D71" s="4" t="s">
        <v>6138</v>
      </c>
      <c r="E71" s="3">
        <v>6</v>
      </c>
      <c r="F71" s="3" t="str">
        <f xml:space="preserve"> _xlfn.XLOOKUP(C71,customers!$A$1:$A$1001,customers!$B$1:$B$1001,,0)</f>
        <v>Gay Rizzello</v>
      </c>
      <c r="G71" s="3" t="str">
        <f xml:space="preserve"> IF(_xlfn.XLOOKUP(C71, customers!$A$1:$A$1001, customers!$C$1:$C$1001,,0) = 0, "", _xlfn.XLOOKUP(C71, customers!$A$1:$A$1001, customers!$C$1:$C$1001,,0))</f>
        <v>grizzello1x@symantec.com</v>
      </c>
      <c r="H71" s="3" t="str">
        <f xml:space="preserve"> _xlfn.XLOOKUP(C71, customers!$A$1:$A$1001, customers!$G$1:$G$1001,,0)</f>
        <v>United Kingdom</v>
      </c>
      <c r="I71" s="4" t="str">
        <f xml:space="preserve"> INDEX(products!$A$1:$G$49, MATCH(orders!$D71, products!$A$1:$A$49,0), MATCH(orders!I$1, products!$A$1:$G$1,0))</f>
        <v>Rob</v>
      </c>
      <c r="J71" s="4" t="str">
        <f xml:space="preserve"> INDEX(products!$A$1:$G$49, MATCH(orders!$D71, products!$A$1:$A$49,0), MATCH(orders!J$1, products!$A$1:$G$1,0))</f>
        <v>M</v>
      </c>
      <c r="K71" s="8">
        <f xml:space="preserve"> INDEX(products!$A$1:$G$49, MATCH(orders!$D71, products!$A$1:$A$49,0), MATCH(orders!K$1, products!$A$1:$G$1,0))</f>
        <v>1</v>
      </c>
      <c r="L71" s="10">
        <f xml:space="preserve"> INDEX(products!$A$1:$G$49, MATCH(orders!$D71, products!$A$1:$A$49,0), MATCH(orders!L$1, products!$A$1:$G$1,0))</f>
        <v>9.9499999999999993</v>
      </c>
      <c r="M71" s="10">
        <f t="shared" si="1"/>
        <v>59.699999999999996</v>
      </c>
      <c r="N71" s="5" t="str" cm="1">
        <f t="array" ref="N71" xml:space="preserve"> _xlfn.IFS(I71 = "Rob", "Robusta", I71 = "Ara", "Arabica", I71 = "Exc", "Excelsa", I71 = "Lib", "Liberica")</f>
        <v>Robusta</v>
      </c>
      <c r="O71" s="12" t="str" cm="1">
        <f t="array" ref="O71" xml:space="preserve"> _xlfn.IFS(J71 = "M", "Medium", J71 = "L", "Light", J71 = "D", "Dark")</f>
        <v>Medium</v>
      </c>
      <c r="P71" s="4" t="str">
        <f xml:space="preserve"> _xlfn.XLOOKUP(Orders[[#This Row],[Customer ID]], customers!$A$1:$A$1001, customers!$I$1:$I$1001,,0)</f>
        <v>Yes</v>
      </c>
    </row>
    <row r="72" spans="1:16" x14ac:dyDescent="0.3">
      <c r="A72" s="11" t="s">
        <v>885</v>
      </c>
      <c r="B72" s="6">
        <v>43646</v>
      </c>
      <c r="C72" s="3" t="s">
        <v>886</v>
      </c>
      <c r="D72" s="4" t="s">
        <v>6148</v>
      </c>
      <c r="E72" s="3">
        <v>4</v>
      </c>
      <c r="F72" s="3" t="str">
        <f xml:space="preserve"> _xlfn.XLOOKUP(C72,customers!$A$1:$A$1001,customers!$B$1:$B$1001,,0)</f>
        <v>Shannon List</v>
      </c>
      <c r="G72" s="3" t="str">
        <f xml:space="preserve"> IF(_xlfn.XLOOKUP(C72, customers!$A$1:$A$1001, customers!$C$1:$C$1001,,0) = 0, "", _xlfn.XLOOKUP(C72, customers!$A$1:$A$1001, customers!$C$1:$C$1001,,0))</f>
        <v>slist1y@mapquest.com</v>
      </c>
      <c r="H72" s="3" t="str">
        <f xml:space="preserve"> _xlfn.XLOOKUP(C72, customers!$A$1:$A$1001, customers!$G$1:$G$1001,,0)</f>
        <v>United States</v>
      </c>
      <c r="I72" s="4" t="str">
        <f xml:space="preserve"> INDEX(products!$A$1:$G$49, MATCH(orders!$D72, products!$A$1:$A$49,0), MATCH(orders!I$1, products!$A$1:$G$1,0))</f>
        <v>Exc</v>
      </c>
      <c r="J72" s="4" t="str">
        <f xml:space="preserve"> INDEX(products!$A$1:$G$49, MATCH(orders!$D72, products!$A$1:$A$49,0), MATCH(orders!J$1, products!$A$1:$G$1,0))</f>
        <v>L</v>
      </c>
      <c r="K72" s="8">
        <f xml:space="preserve"> INDEX(products!$A$1:$G$49, MATCH(orders!$D72, products!$A$1:$A$49,0), MATCH(orders!K$1, products!$A$1:$G$1,0))</f>
        <v>2.5</v>
      </c>
      <c r="L72" s="10">
        <f xml:space="preserve"> INDEX(products!$A$1:$G$49, MATCH(orders!$D72, products!$A$1:$A$49,0), MATCH(orders!L$1, products!$A$1:$G$1,0))</f>
        <v>34.154999999999994</v>
      </c>
      <c r="M72" s="10">
        <f t="shared" si="1"/>
        <v>136.61999999999998</v>
      </c>
      <c r="N72" s="5" t="str" cm="1">
        <f t="array" ref="N72" xml:space="preserve"> _xlfn.IFS(I72 = "Rob", "Robusta", I72 = "Ara", "Arabica", I72 = "Exc", "Excelsa", I72 = "Lib", "Liberica")</f>
        <v>Excelsa</v>
      </c>
      <c r="O72" s="12" t="str" cm="1">
        <f t="array" ref="O72" xml:space="preserve"> _xlfn.IFS(J72 = "M", "Medium", J72 = "L", "Light", J72 = "D", "Dark")</f>
        <v>Light</v>
      </c>
      <c r="P72" s="4" t="str">
        <f xml:space="preserve"> _xlfn.XLOOKUP(Orders[[#This Row],[Customer ID]], customers!$A$1:$A$1001, customers!$I$1:$I$1001,,0)</f>
        <v>No</v>
      </c>
    </row>
    <row r="73" spans="1:16" x14ac:dyDescent="0.3">
      <c r="A73" s="11" t="s">
        <v>891</v>
      </c>
      <c r="B73" s="6">
        <v>44200</v>
      </c>
      <c r="C73" s="3" t="s">
        <v>892</v>
      </c>
      <c r="D73" s="4" t="s">
        <v>6145</v>
      </c>
      <c r="E73" s="3">
        <v>2</v>
      </c>
      <c r="F73" s="3" t="str">
        <f xml:space="preserve"> _xlfn.XLOOKUP(C73,customers!$A$1:$A$1001,customers!$B$1:$B$1001,,0)</f>
        <v>Shirlene Edmondson</v>
      </c>
      <c r="G73" s="3" t="str">
        <f xml:space="preserve"> IF(_xlfn.XLOOKUP(C73, customers!$A$1:$A$1001, customers!$C$1:$C$1001,,0) = 0, "", _xlfn.XLOOKUP(C73, customers!$A$1:$A$1001, customers!$C$1:$C$1001,,0))</f>
        <v>sedmondson1z@theguardian.com</v>
      </c>
      <c r="H73" s="3" t="str">
        <f xml:space="preserve"> _xlfn.XLOOKUP(C73, customers!$A$1:$A$1001, customers!$G$1:$G$1001,,0)</f>
        <v>Ireland</v>
      </c>
      <c r="I73" s="4" t="str">
        <f xml:space="preserve"> INDEX(products!$A$1:$G$49, MATCH(orders!$D73, products!$A$1:$A$49,0), MATCH(orders!I$1, products!$A$1:$G$1,0))</f>
        <v>Lib</v>
      </c>
      <c r="J73" s="4" t="str">
        <f xml:space="preserve"> INDEX(products!$A$1:$G$49, MATCH(orders!$D73, products!$A$1:$A$49,0), MATCH(orders!J$1, products!$A$1:$G$1,0))</f>
        <v>L</v>
      </c>
      <c r="K73" s="8">
        <f xml:space="preserve"> INDEX(products!$A$1:$G$49, MATCH(orders!$D73, products!$A$1:$A$49,0), MATCH(orders!K$1, products!$A$1:$G$1,0))</f>
        <v>0.2</v>
      </c>
      <c r="L73" s="10">
        <f xml:space="preserve"> INDEX(products!$A$1:$G$49, MATCH(orders!$D73, products!$A$1:$A$49,0), MATCH(orders!L$1, products!$A$1:$G$1,0))</f>
        <v>4.7549999999999999</v>
      </c>
      <c r="M73" s="10">
        <f t="shared" si="1"/>
        <v>9.51</v>
      </c>
      <c r="N73" s="5" t="str" cm="1">
        <f t="array" ref="N73" xml:space="preserve"> _xlfn.IFS(I73 = "Rob", "Robusta", I73 = "Ara", "Arabica", I73 = "Exc", "Excelsa", I73 = "Lib", "Liberica")</f>
        <v>Liberica</v>
      </c>
      <c r="O73" s="12" t="str" cm="1">
        <f t="array" ref="O73" xml:space="preserve"> _xlfn.IFS(J73 = "M", "Medium", J73 = "L", "Light", J73 = "D", "Dark")</f>
        <v>Light</v>
      </c>
      <c r="P73" s="4" t="str">
        <f xml:space="preserve"> _xlfn.XLOOKUP(Orders[[#This Row],[Customer ID]], customers!$A$1:$A$1001, customers!$I$1:$I$1001,,0)</f>
        <v>No</v>
      </c>
    </row>
    <row r="74" spans="1:16" x14ac:dyDescent="0.3">
      <c r="A74" s="11" t="s">
        <v>897</v>
      </c>
      <c r="B74" s="6">
        <v>44131</v>
      </c>
      <c r="C74" s="3" t="s">
        <v>898</v>
      </c>
      <c r="D74" s="4" t="s">
        <v>6175</v>
      </c>
      <c r="E74" s="3">
        <v>3</v>
      </c>
      <c r="F74" s="3" t="str">
        <f xml:space="preserve"> _xlfn.XLOOKUP(C74,customers!$A$1:$A$1001,customers!$B$1:$B$1001,,0)</f>
        <v>Aurlie McCarl</v>
      </c>
      <c r="G74" s="3" t="str">
        <f xml:space="preserve"> IF(_xlfn.XLOOKUP(C74, customers!$A$1:$A$1001, customers!$C$1:$C$1001,,0) = 0, "", _xlfn.XLOOKUP(C74, customers!$A$1:$A$1001, customers!$C$1:$C$1001,,0))</f>
        <v/>
      </c>
      <c r="H74" s="3" t="str">
        <f xml:space="preserve"> _xlfn.XLOOKUP(C74, customers!$A$1:$A$1001, customers!$G$1:$G$1001,,0)</f>
        <v>United States</v>
      </c>
      <c r="I74" s="4" t="str">
        <f xml:space="preserve"> INDEX(products!$A$1:$G$49, MATCH(orders!$D74, products!$A$1:$A$49,0), MATCH(orders!I$1, products!$A$1:$G$1,0))</f>
        <v>Ara</v>
      </c>
      <c r="J74" s="4" t="str">
        <f xml:space="preserve"> INDEX(products!$A$1:$G$49, MATCH(orders!$D74, products!$A$1:$A$49,0), MATCH(orders!J$1, products!$A$1:$G$1,0))</f>
        <v>M</v>
      </c>
      <c r="K74" s="8">
        <f xml:space="preserve"> INDEX(products!$A$1:$G$49, MATCH(orders!$D74, products!$A$1:$A$49,0), MATCH(orders!K$1, products!$A$1:$G$1,0))</f>
        <v>2.5</v>
      </c>
      <c r="L74" s="10">
        <f xml:space="preserve"> INDEX(products!$A$1:$G$49, MATCH(orders!$D74, products!$A$1:$A$49,0), MATCH(orders!L$1, products!$A$1:$G$1,0))</f>
        <v>25.874999999999996</v>
      </c>
      <c r="M74" s="10">
        <f t="shared" si="1"/>
        <v>77.624999999999986</v>
      </c>
      <c r="N74" s="5" t="str" cm="1">
        <f t="array" ref="N74" xml:space="preserve"> _xlfn.IFS(I74 = "Rob", "Robusta", I74 = "Ara", "Arabica", I74 = "Exc", "Excelsa", I74 = "Lib", "Liberica")</f>
        <v>Arabica</v>
      </c>
      <c r="O74" s="12" t="str" cm="1">
        <f t="array" ref="O74" xml:space="preserve"> _xlfn.IFS(J74 = "M", "Medium", J74 = "L", "Light", J74 = "D", "Dark")</f>
        <v>Medium</v>
      </c>
      <c r="P74" s="4" t="str">
        <f xml:space="preserve"> _xlfn.XLOOKUP(Orders[[#This Row],[Customer ID]], customers!$A$1:$A$1001, customers!$I$1:$I$1001,,0)</f>
        <v>No</v>
      </c>
    </row>
    <row r="75" spans="1:16" x14ac:dyDescent="0.3">
      <c r="A75" s="11" t="s">
        <v>902</v>
      </c>
      <c r="B75" s="6">
        <v>44362</v>
      </c>
      <c r="C75" s="3" t="s">
        <v>903</v>
      </c>
      <c r="D75" s="4" t="s">
        <v>6159</v>
      </c>
      <c r="E75" s="3">
        <v>5</v>
      </c>
      <c r="F75" s="3" t="str">
        <f xml:space="preserve"> _xlfn.XLOOKUP(C75,customers!$A$1:$A$1001,customers!$B$1:$B$1001,,0)</f>
        <v>Alikee Carryer</v>
      </c>
      <c r="G75" s="3" t="str">
        <f xml:space="preserve"> IF(_xlfn.XLOOKUP(C75, customers!$A$1:$A$1001, customers!$C$1:$C$1001,,0) = 0, "", _xlfn.XLOOKUP(C75, customers!$A$1:$A$1001, customers!$C$1:$C$1001,,0))</f>
        <v/>
      </c>
      <c r="H75" s="3" t="str">
        <f xml:space="preserve"> _xlfn.XLOOKUP(C75, customers!$A$1:$A$1001, customers!$G$1:$G$1001,,0)</f>
        <v>United States</v>
      </c>
      <c r="I75" s="4" t="str">
        <f xml:space="preserve"> INDEX(products!$A$1:$G$49, MATCH(orders!$D75, products!$A$1:$A$49,0), MATCH(orders!I$1, products!$A$1:$G$1,0))</f>
        <v>Lib</v>
      </c>
      <c r="J75" s="4" t="str">
        <f xml:space="preserve"> INDEX(products!$A$1:$G$49, MATCH(orders!$D75, products!$A$1:$A$49,0), MATCH(orders!J$1, products!$A$1:$G$1,0))</f>
        <v>M</v>
      </c>
      <c r="K75" s="8">
        <f xml:space="preserve"> INDEX(products!$A$1:$G$49, MATCH(orders!$D75, products!$A$1:$A$49,0), MATCH(orders!K$1, products!$A$1:$G$1,0))</f>
        <v>0.2</v>
      </c>
      <c r="L75" s="10">
        <f xml:space="preserve"> INDEX(products!$A$1:$G$49, MATCH(orders!$D75, products!$A$1:$A$49,0), MATCH(orders!L$1, products!$A$1:$G$1,0))</f>
        <v>4.3650000000000002</v>
      </c>
      <c r="M75" s="10">
        <f t="shared" si="1"/>
        <v>21.825000000000003</v>
      </c>
      <c r="N75" s="5" t="str" cm="1">
        <f t="array" ref="N75" xml:space="preserve"> _xlfn.IFS(I75 = "Rob", "Robusta", I75 = "Ara", "Arabica", I75 = "Exc", "Excelsa", I75 = "Lib", "Liberica")</f>
        <v>Liberica</v>
      </c>
      <c r="O75" s="12" t="str" cm="1">
        <f t="array" ref="O75" xml:space="preserve"> _xlfn.IFS(J75 = "M", "Medium", J75 = "L", "Light", J75 = "D", "Dark")</f>
        <v>Medium</v>
      </c>
      <c r="P75" s="4" t="str">
        <f xml:space="preserve"> _xlfn.XLOOKUP(Orders[[#This Row],[Customer ID]], customers!$A$1:$A$1001, customers!$I$1:$I$1001,,0)</f>
        <v>Yes</v>
      </c>
    </row>
    <row r="76" spans="1:16" x14ac:dyDescent="0.3">
      <c r="A76" s="11" t="s">
        <v>907</v>
      </c>
      <c r="B76" s="6">
        <v>44396</v>
      </c>
      <c r="C76" s="3" t="s">
        <v>908</v>
      </c>
      <c r="D76" s="4" t="s">
        <v>6176</v>
      </c>
      <c r="E76" s="3">
        <v>2</v>
      </c>
      <c r="F76" s="3" t="str">
        <f xml:space="preserve"> _xlfn.XLOOKUP(C76,customers!$A$1:$A$1001,customers!$B$1:$B$1001,,0)</f>
        <v>Jennifer Rangall</v>
      </c>
      <c r="G76" s="3" t="str">
        <f xml:space="preserve"> IF(_xlfn.XLOOKUP(C76, customers!$A$1:$A$1001, customers!$C$1:$C$1001,,0) = 0, "", _xlfn.XLOOKUP(C76, customers!$A$1:$A$1001, customers!$C$1:$C$1001,,0))</f>
        <v>jrangall22@newsvine.com</v>
      </c>
      <c r="H76" s="3" t="str">
        <f xml:space="preserve"> _xlfn.XLOOKUP(C76, customers!$A$1:$A$1001, customers!$G$1:$G$1001,,0)</f>
        <v>United States</v>
      </c>
      <c r="I76" s="4" t="str">
        <f xml:space="preserve"> INDEX(products!$A$1:$G$49, MATCH(orders!$D76, products!$A$1:$A$49,0), MATCH(orders!I$1, products!$A$1:$G$1,0))</f>
        <v>Exc</v>
      </c>
      <c r="J76" s="4" t="str">
        <f xml:space="preserve"> INDEX(products!$A$1:$G$49, MATCH(orders!$D76, products!$A$1:$A$49,0), MATCH(orders!J$1, products!$A$1:$G$1,0))</f>
        <v>L</v>
      </c>
      <c r="K76" s="8">
        <f xml:space="preserve"> INDEX(products!$A$1:$G$49, MATCH(orders!$D76, products!$A$1:$A$49,0), MATCH(orders!K$1, products!$A$1:$G$1,0))</f>
        <v>0.5</v>
      </c>
      <c r="L76" s="10">
        <f xml:space="preserve"> INDEX(products!$A$1:$G$49, MATCH(orders!$D76, products!$A$1:$A$49,0), MATCH(orders!L$1, products!$A$1:$G$1,0))</f>
        <v>8.91</v>
      </c>
      <c r="M76" s="10">
        <f t="shared" si="1"/>
        <v>17.82</v>
      </c>
      <c r="N76" s="5" t="str" cm="1">
        <f t="array" ref="N76" xml:space="preserve"> _xlfn.IFS(I76 = "Rob", "Robusta", I76 = "Ara", "Arabica", I76 = "Exc", "Excelsa", I76 = "Lib", "Liberica")</f>
        <v>Excelsa</v>
      </c>
      <c r="O76" s="12" t="str" cm="1">
        <f t="array" ref="O76" xml:space="preserve"> _xlfn.IFS(J76 = "M", "Medium", J76 = "L", "Light", J76 = "D", "Dark")</f>
        <v>Light</v>
      </c>
      <c r="P76" s="4" t="str">
        <f xml:space="preserve"> _xlfn.XLOOKUP(Orders[[#This Row],[Customer ID]], customers!$A$1:$A$1001, customers!$I$1:$I$1001,,0)</f>
        <v>Yes</v>
      </c>
    </row>
    <row r="77" spans="1:16" x14ac:dyDescent="0.3">
      <c r="A77" s="11" t="s">
        <v>913</v>
      </c>
      <c r="B77" s="6">
        <v>44400</v>
      </c>
      <c r="C77" s="3" t="s">
        <v>914</v>
      </c>
      <c r="D77" s="4" t="s">
        <v>6177</v>
      </c>
      <c r="E77" s="3">
        <v>6</v>
      </c>
      <c r="F77" s="3" t="str">
        <f xml:space="preserve"> _xlfn.XLOOKUP(C77,customers!$A$1:$A$1001,customers!$B$1:$B$1001,,0)</f>
        <v>Kipper Boorn</v>
      </c>
      <c r="G77" s="3" t="str">
        <f xml:space="preserve"> IF(_xlfn.XLOOKUP(C77, customers!$A$1:$A$1001, customers!$C$1:$C$1001,,0) = 0, "", _xlfn.XLOOKUP(C77, customers!$A$1:$A$1001, customers!$C$1:$C$1001,,0))</f>
        <v>kboorn23@ezinearticles.com</v>
      </c>
      <c r="H77" s="3" t="str">
        <f xml:space="preserve"> _xlfn.XLOOKUP(C77, customers!$A$1:$A$1001, customers!$G$1:$G$1001,,0)</f>
        <v>Ireland</v>
      </c>
      <c r="I77" s="4" t="str">
        <f xml:space="preserve"> INDEX(products!$A$1:$G$49, MATCH(orders!$D77, products!$A$1:$A$49,0), MATCH(orders!I$1, products!$A$1:$G$1,0))</f>
        <v>Rob</v>
      </c>
      <c r="J77" s="4" t="str">
        <f xml:space="preserve"> INDEX(products!$A$1:$G$49, MATCH(orders!$D77, products!$A$1:$A$49,0), MATCH(orders!J$1, products!$A$1:$G$1,0))</f>
        <v>D</v>
      </c>
      <c r="K77" s="8">
        <f xml:space="preserve"> INDEX(products!$A$1:$G$49, MATCH(orders!$D77, products!$A$1:$A$49,0), MATCH(orders!K$1, products!$A$1:$G$1,0))</f>
        <v>1</v>
      </c>
      <c r="L77" s="10">
        <f xml:space="preserve"> INDEX(products!$A$1:$G$49, MATCH(orders!$D77, products!$A$1:$A$49,0), MATCH(orders!L$1, products!$A$1:$G$1,0))</f>
        <v>8.9499999999999993</v>
      </c>
      <c r="M77" s="10">
        <f t="shared" si="1"/>
        <v>53.699999999999996</v>
      </c>
      <c r="N77" s="5" t="str" cm="1">
        <f t="array" ref="N77" xml:space="preserve"> _xlfn.IFS(I77 = "Rob", "Robusta", I77 = "Ara", "Arabica", I77 = "Exc", "Excelsa", I77 = "Lib", "Liberica")</f>
        <v>Robusta</v>
      </c>
      <c r="O77" s="12" t="str" cm="1">
        <f t="array" ref="O77" xml:space="preserve"> _xlfn.IFS(J77 = "M", "Medium", J77 = "L", "Light", J77 = "D", "Dark")</f>
        <v>Dark</v>
      </c>
      <c r="P77" s="4" t="str">
        <f xml:space="preserve"> _xlfn.XLOOKUP(Orders[[#This Row],[Customer ID]], customers!$A$1:$A$1001, customers!$I$1:$I$1001,,0)</f>
        <v>Yes</v>
      </c>
    </row>
    <row r="78" spans="1:16" x14ac:dyDescent="0.3">
      <c r="A78" s="11" t="s">
        <v>919</v>
      </c>
      <c r="B78" s="6">
        <v>43855</v>
      </c>
      <c r="C78" s="3" t="s">
        <v>920</v>
      </c>
      <c r="D78" s="4" t="s">
        <v>6178</v>
      </c>
      <c r="E78" s="3">
        <v>1</v>
      </c>
      <c r="F78" s="3" t="str">
        <f xml:space="preserve"> _xlfn.XLOOKUP(C78,customers!$A$1:$A$1001,customers!$B$1:$B$1001,,0)</f>
        <v>Melania Beadle</v>
      </c>
      <c r="G78" s="3" t="str">
        <f xml:space="preserve"> IF(_xlfn.XLOOKUP(C78, customers!$A$1:$A$1001, customers!$C$1:$C$1001,,0) = 0, "", _xlfn.XLOOKUP(C78, customers!$A$1:$A$1001, customers!$C$1:$C$1001,,0))</f>
        <v/>
      </c>
      <c r="H78" s="3" t="str">
        <f xml:space="preserve"> _xlfn.XLOOKUP(C78, customers!$A$1:$A$1001, customers!$G$1:$G$1001,,0)</f>
        <v>Ireland</v>
      </c>
      <c r="I78" s="4" t="str">
        <f xml:space="preserve"> INDEX(products!$A$1:$G$49, MATCH(orders!$D78, products!$A$1:$A$49,0), MATCH(orders!I$1, products!$A$1:$G$1,0))</f>
        <v>Rob</v>
      </c>
      <c r="J78" s="4" t="str">
        <f xml:space="preserve"> INDEX(products!$A$1:$G$49, MATCH(orders!$D78, products!$A$1:$A$49,0), MATCH(orders!J$1, products!$A$1:$G$1,0))</f>
        <v>L</v>
      </c>
      <c r="K78" s="8">
        <f xml:space="preserve"> INDEX(products!$A$1:$G$49, MATCH(orders!$D78, products!$A$1:$A$49,0), MATCH(orders!K$1, products!$A$1:$G$1,0))</f>
        <v>0.2</v>
      </c>
      <c r="L78" s="10">
        <f xml:space="preserve"> INDEX(products!$A$1:$G$49, MATCH(orders!$D78, products!$A$1:$A$49,0), MATCH(orders!L$1, products!$A$1:$G$1,0))</f>
        <v>3.5849999999999995</v>
      </c>
      <c r="M78" s="10">
        <f t="shared" si="1"/>
        <v>3.5849999999999995</v>
      </c>
      <c r="N78" s="5" t="str" cm="1">
        <f t="array" ref="N78" xml:space="preserve"> _xlfn.IFS(I78 = "Rob", "Robusta", I78 = "Ara", "Arabica", I78 = "Exc", "Excelsa", I78 = "Lib", "Liberica")</f>
        <v>Robusta</v>
      </c>
      <c r="O78" s="12" t="str" cm="1">
        <f t="array" ref="O78" xml:space="preserve"> _xlfn.IFS(J78 = "M", "Medium", J78 = "L", "Light", J78 = "D", "Dark")</f>
        <v>Light</v>
      </c>
      <c r="P78" s="4" t="str">
        <f xml:space="preserve"> _xlfn.XLOOKUP(Orders[[#This Row],[Customer ID]], customers!$A$1:$A$1001, customers!$I$1:$I$1001,,0)</f>
        <v>Yes</v>
      </c>
    </row>
    <row r="79" spans="1:16" x14ac:dyDescent="0.3">
      <c r="A79" s="11" t="s">
        <v>924</v>
      </c>
      <c r="B79" s="6">
        <v>43594</v>
      </c>
      <c r="C79" s="3" t="s">
        <v>925</v>
      </c>
      <c r="D79" s="4" t="s">
        <v>6153</v>
      </c>
      <c r="E79" s="3">
        <v>2</v>
      </c>
      <c r="F79" s="3" t="str">
        <f xml:space="preserve"> _xlfn.XLOOKUP(C79,customers!$A$1:$A$1001,customers!$B$1:$B$1001,,0)</f>
        <v>Colene Elgey</v>
      </c>
      <c r="G79" s="3" t="str">
        <f xml:space="preserve"> IF(_xlfn.XLOOKUP(C79, customers!$A$1:$A$1001, customers!$C$1:$C$1001,,0) = 0, "", _xlfn.XLOOKUP(C79, customers!$A$1:$A$1001, customers!$C$1:$C$1001,,0))</f>
        <v>celgey25@webs.com</v>
      </c>
      <c r="H79" s="3" t="str">
        <f xml:space="preserve"> _xlfn.XLOOKUP(C79, customers!$A$1:$A$1001, customers!$G$1:$G$1001,,0)</f>
        <v>United States</v>
      </c>
      <c r="I79" s="4" t="str">
        <f xml:space="preserve"> INDEX(products!$A$1:$G$49, MATCH(orders!$D79, products!$A$1:$A$49,0), MATCH(orders!I$1, products!$A$1:$G$1,0))</f>
        <v>Exc</v>
      </c>
      <c r="J79" s="4" t="str">
        <f xml:space="preserve"> INDEX(products!$A$1:$G$49, MATCH(orders!$D79, products!$A$1:$A$49,0), MATCH(orders!J$1, products!$A$1:$G$1,0))</f>
        <v>D</v>
      </c>
      <c r="K79" s="8">
        <f xml:space="preserve"> INDEX(products!$A$1:$G$49, MATCH(orders!$D79, products!$A$1:$A$49,0), MATCH(orders!K$1, products!$A$1:$G$1,0))</f>
        <v>0.2</v>
      </c>
      <c r="L79" s="10">
        <f xml:space="preserve"> INDEX(products!$A$1:$G$49, MATCH(orders!$D79, products!$A$1:$A$49,0), MATCH(orders!L$1, products!$A$1:$G$1,0))</f>
        <v>3.645</v>
      </c>
      <c r="M79" s="10">
        <f t="shared" si="1"/>
        <v>7.29</v>
      </c>
      <c r="N79" s="5" t="str" cm="1">
        <f t="array" ref="N79" xml:space="preserve"> _xlfn.IFS(I79 = "Rob", "Robusta", I79 = "Ara", "Arabica", I79 = "Exc", "Excelsa", I79 = "Lib", "Liberica")</f>
        <v>Excelsa</v>
      </c>
      <c r="O79" s="12" t="str" cm="1">
        <f t="array" ref="O79" xml:space="preserve"> _xlfn.IFS(J79 = "M", "Medium", J79 = "L", "Light", J79 = "D", "Dark")</f>
        <v>Dark</v>
      </c>
      <c r="P79" s="4" t="str">
        <f xml:space="preserve"> _xlfn.XLOOKUP(Orders[[#This Row],[Customer ID]], customers!$A$1:$A$1001, customers!$I$1:$I$1001,,0)</f>
        <v>No</v>
      </c>
    </row>
    <row r="80" spans="1:16" x14ac:dyDescent="0.3">
      <c r="A80" s="11" t="s">
        <v>930</v>
      </c>
      <c r="B80" s="6">
        <v>43920</v>
      </c>
      <c r="C80" s="3" t="s">
        <v>931</v>
      </c>
      <c r="D80" s="4" t="s">
        <v>6157</v>
      </c>
      <c r="E80" s="3">
        <v>6</v>
      </c>
      <c r="F80" s="3" t="str">
        <f xml:space="preserve"> _xlfn.XLOOKUP(C80,customers!$A$1:$A$1001,customers!$B$1:$B$1001,,0)</f>
        <v>Lothaire Mizzi</v>
      </c>
      <c r="G80" s="3" t="str">
        <f xml:space="preserve"> IF(_xlfn.XLOOKUP(C80, customers!$A$1:$A$1001, customers!$C$1:$C$1001,,0) = 0, "", _xlfn.XLOOKUP(C80, customers!$A$1:$A$1001, customers!$C$1:$C$1001,,0))</f>
        <v>lmizzi26@rakuten.co.jp</v>
      </c>
      <c r="H80" s="3" t="str">
        <f xml:space="preserve"> _xlfn.XLOOKUP(C80, customers!$A$1:$A$1001, customers!$G$1:$G$1001,,0)</f>
        <v>United States</v>
      </c>
      <c r="I80" s="4" t="str">
        <f xml:space="preserve"> INDEX(products!$A$1:$G$49, MATCH(orders!$D80, products!$A$1:$A$49,0), MATCH(orders!I$1, products!$A$1:$G$1,0))</f>
        <v>Ara</v>
      </c>
      <c r="J80" s="4" t="str">
        <f xml:space="preserve"> INDEX(products!$A$1:$G$49, MATCH(orders!$D80, products!$A$1:$A$49,0), MATCH(orders!J$1, products!$A$1:$G$1,0))</f>
        <v>M</v>
      </c>
      <c r="K80" s="8">
        <f xml:space="preserve"> INDEX(products!$A$1:$G$49, MATCH(orders!$D80, products!$A$1:$A$49,0), MATCH(orders!K$1, products!$A$1:$G$1,0))</f>
        <v>0.5</v>
      </c>
      <c r="L80" s="10">
        <f xml:space="preserve"> INDEX(products!$A$1:$G$49, MATCH(orders!$D80, products!$A$1:$A$49,0), MATCH(orders!L$1, products!$A$1:$G$1,0))</f>
        <v>6.75</v>
      </c>
      <c r="M80" s="10">
        <f t="shared" si="1"/>
        <v>40.5</v>
      </c>
      <c r="N80" s="5" t="str" cm="1">
        <f t="array" ref="N80" xml:space="preserve"> _xlfn.IFS(I80 = "Rob", "Robusta", I80 = "Ara", "Arabica", I80 = "Exc", "Excelsa", I80 = "Lib", "Liberica")</f>
        <v>Arabica</v>
      </c>
      <c r="O80" s="12" t="str" cm="1">
        <f t="array" ref="O80" xml:space="preserve"> _xlfn.IFS(J80 = "M", "Medium", J80 = "L", "Light", J80 = "D", "Dark")</f>
        <v>Medium</v>
      </c>
      <c r="P80" s="4" t="str">
        <f xml:space="preserve"> _xlfn.XLOOKUP(Orders[[#This Row],[Customer ID]], customers!$A$1:$A$1001, customers!$I$1:$I$1001,,0)</f>
        <v>Yes</v>
      </c>
    </row>
    <row r="81" spans="1:16" x14ac:dyDescent="0.3">
      <c r="A81" s="11" t="s">
        <v>936</v>
      </c>
      <c r="B81" s="6">
        <v>44633</v>
      </c>
      <c r="C81" s="3" t="s">
        <v>937</v>
      </c>
      <c r="D81" s="4" t="s">
        <v>6179</v>
      </c>
      <c r="E81" s="3">
        <v>4</v>
      </c>
      <c r="F81" s="3" t="str">
        <f xml:space="preserve"> _xlfn.XLOOKUP(C81,customers!$A$1:$A$1001,customers!$B$1:$B$1001,,0)</f>
        <v>Cletis Giacomazzo</v>
      </c>
      <c r="G81" s="3" t="str">
        <f xml:space="preserve"> IF(_xlfn.XLOOKUP(C81, customers!$A$1:$A$1001, customers!$C$1:$C$1001,,0) = 0, "", _xlfn.XLOOKUP(C81, customers!$A$1:$A$1001, customers!$C$1:$C$1001,,0))</f>
        <v>cgiacomazzo27@jigsy.com</v>
      </c>
      <c r="H81" s="3" t="str">
        <f xml:space="preserve"> _xlfn.XLOOKUP(C81, customers!$A$1:$A$1001, customers!$G$1:$G$1001,,0)</f>
        <v>United States</v>
      </c>
      <c r="I81" s="4" t="str">
        <f xml:space="preserve"> INDEX(products!$A$1:$G$49, MATCH(orders!$D81, products!$A$1:$A$49,0), MATCH(orders!I$1, products!$A$1:$G$1,0))</f>
        <v>Rob</v>
      </c>
      <c r="J81" s="4" t="str">
        <f xml:space="preserve"> INDEX(products!$A$1:$G$49, MATCH(orders!$D81, products!$A$1:$A$49,0), MATCH(orders!J$1, products!$A$1:$G$1,0))</f>
        <v>L</v>
      </c>
      <c r="K81" s="8">
        <f xml:space="preserve"> INDEX(products!$A$1:$G$49, MATCH(orders!$D81, products!$A$1:$A$49,0), MATCH(orders!K$1, products!$A$1:$G$1,0))</f>
        <v>1</v>
      </c>
      <c r="L81" s="10">
        <f xml:space="preserve"> INDEX(products!$A$1:$G$49, MATCH(orders!$D81, products!$A$1:$A$49,0), MATCH(orders!L$1, products!$A$1:$G$1,0))</f>
        <v>11.95</v>
      </c>
      <c r="M81" s="10">
        <f t="shared" si="1"/>
        <v>47.8</v>
      </c>
      <c r="N81" s="5" t="str" cm="1">
        <f t="array" ref="N81" xml:space="preserve"> _xlfn.IFS(I81 = "Rob", "Robusta", I81 = "Ara", "Arabica", I81 = "Exc", "Excelsa", I81 = "Lib", "Liberica")</f>
        <v>Robusta</v>
      </c>
      <c r="O81" s="12" t="str" cm="1">
        <f t="array" ref="O81" xml:space="preserve"> _xlfn.IFS(J81 = "M", "Medium", J81 = "L", "Light", J81 = "D", "Dark")</f>
        <v>Light</v>
      </c>
      <c r="P81" s="4" t="str">
        <f xml:space="preserve"> _xlfn.XLOOKUP(Orders[[#This Row],[Customer ID]], customers!$A$1:$A$1001, customers!$I$1:$I$1001,,0)</f>
        <v>No</v>
      </c>
    </row>
    <row r="82" spans="1:16" x14ac:dyDescent="0.3">
      <c r="A82" s="11" t="s">
        <v>942</v>
      </c>
      <c r="B82" s="6">
        <v>43572</v>
      </c>
      <c r="C82" s="3" t="s">
        <v>943</v>
      </c>
      <c r="D82" s="4" t="s">
        <v>6180</v>
      </c>
      <c r="E82" s="3">
        <v>5</v>
      </c>
      <c r="F82" s="3" t="str">
        <f xml:space="preserve"> _xlfn.XLOOKUP(C82,customers!$A$1:$A$1001,customers!$B$1:$B$1001,,0)</f>
        <v>Ami Arnow</v>
      </c>
      <c r="G82" s="3" t="str">
        <f xml:space="preserve"> IF(_xlfn.XLOOKUP(C82, customers!$A$1:$A$1001, customers!$C$1:$C$1001,,0) = 0, "", _xlfn.XLOOKUP(C82, customers!$A$1:$A$1001, customers!$C$1:$C$1001,,0))</f>
        <v>aarnow28@arizona.edu</v>
      </c>
      <c r="H82" s="3" t="str">
        <f xml:space="preserve"> _xlfn.XLOOKUP(C82, customers!$A$1:$A$1001, customers!$G$1:$G$1001,,0)</f>
        <v>United States</v>
      </c>
      <c r="I82" s="4" t="str">
        <f xml:space="preserve"> INDEX(products!$A$1:$G$49, MATCH(orders!$D82, products!$A$1:$A$49,0), MATCH(orders!I$1, products!$A$1:$G$1,0))</f>
        <v>Ara</v>
      </c>
      <c r="J82" s="4" t="str">
        <f xml:space="preserve"> INDEX(products!$A$1:$G$49, MATCH(orders!$D82, products!$A$1:$A$49,0), MATCH(orders!J$1, products!$A$1:$G$1,0))</f>
        <v>L</v>
      </c>
      <c r="K82" s="8">
        <f xml:space="preserve"> INDEX(products!$A$1:$G$49, MATCH(orders!$D82, products!$A$1:$A$49,0), MATCH(orders!K$1, products!$A$1:$G$1,0))</f>
        <v>0.5</v>
      </c>
      <c r="L82" s="10">
        <f xml:space="preserve"> INDEX(products!$A$1:$G$49, MATCH(orders!$D82, products!$A$1:$A$49,0), MATCH(orders!L$1, products!$A$1:$G$1,0))</f>
        <v>7.77</v>
      </c>
      <c r="M82" s="10">
        <f t="shared" si="1"/>
        <v>38.849999999999994</v>
      </c>
      <c r="N82" s="5" t="str" cm="1">
        <f t="array" ref="N82" xml:space="preserve"> _xlfn.IFS(I82 = "Rob", "Robusta", I82 = "Ara", "Arabica", I82 = "Exc", "Excelsa", I82 = "Lib", "Liberica")</f>
        <v>Arabica</v>
      </c>
      <c r="O82" s="12" t="str" cm="1">
        <f t="array" ref="O82" xml:space="preserve"> _xlfn.IFS(J82 = "M", "Medium", J82 = "L", "Light", J82 = "D", "Dark")</f>
        <v>Light</v>
      </c>
      <c r="P82" s="4" t="str">
        <f xml:space="preserve"> _xlfn.XLOOKUP(Orders[[#This Row],[Customer ID]], customers!$A$1:$A$1001, customers!$I$1:$I$1001,,0)</f>
        <v>Yes</v>
      </c>
    </row>
    <row r="83" spans="1:16" x14ac:dyDescent="0.3">
      <c r="A83" s="11" t="s">
        <v>948</v>
      </c>
      <c r="B83" s="6">
        <v>43763</v>
      </c>
      <c r="C83" s="3" t="s">
        <v>949</v>
      </c>
      <c r="D83" s="4" t="s">
        <v>6164</v>
      </c>
      <c r="E83" s="3">
        <v>3</v>
      </c>
      <c r="F83" s="3" t="str">
        <f xml:space="preserve"> _xlfn.XLOOKUP(C83,customers!$A$1:$A$1001,customers!$B$1:$B$1001,,0)</f>
        <v>Sheppard Yann</v>
      </c>
      <c r="G83" s="3" t="str">
        <f xml:space="preserve"> IF(_xlfn.XLOOKUP(C83, customers!$A$1:$A$1001, customers!$C$1:$C$1001,,0) = 0, "", _xlfn.XLOOKUP(C83, customers!$A$1:$A$1001, customers!$C$1:$C$1001,,0))</f>
        <v>syann29@senate.gov</v>
      </c>
      <c r="H83" s="3" t="str">
        <f xml:space="preserve"> _xlfn.XLOOKUP(C83, customers!$A$1:$A$1001, customers!$G$1:$G$1001,,0)</f>
        <v>United States</v>
      </c>
      <c r="I83" s="4" t="str">
        <f xml:space="preserve"> INDEX(products!$A$1:$G$49, MATCH(orders!$D83, products!$A$1:$A$49,0), MATCH(orders!I$1, products!$A$1:$G$1,0))</f>
        <v>Lib</v>
      </c>
      <c r="J83" s="4" t="str">
        <f xml:space="preserve"> INDEX(products!$A$1:$G$49, MATCH(orders!$D83, products!$A$1:$A$49,0), MATCH(orders!J$1, products!$A$1:$G$1,0))</f>
        <v>L</v>
      </c>
      <c r="K83" s="8">
        <f xml:space="preserve"> INDEX(products!$A$1:$G$49, MATCH(orders!$D83, products!$A$1:$A$49,0), MATCH(orders!K$1, products!$A$1:$G$1,0))</f>
        <v>2.5</v>
      </c>
      <c r="L83" s="10">
        <f xml:space="preserve"> INDEX(products!$A$1:$G$49, MATCH(orders!$D83, products!$A$1:$A$49,0), MATCH(orders!L$1, products!$A$1:$G$1,0))</f>
        <v>36.454999999999998</v>
      </c>
      <c r="M83" s="10">
        <f t="shared" si="1"/>
        <v>109.36499999999999</v>
      </c>
      <c r="N83" s="5" t="str" cm="1">
        <f t="array" ref="N83" xml:space="preserve"> _xlfn.IFS(I83 = "Rob", "Robusta", I83 = "Ara", "Arabica", I83 = "Exc", "Excelsa", I83 = "Lib", "Liberica")</f>
        <v>Liberica</v>
      </c>
      <c r="O83" s="12" t="str" cm="1">
        <f t="array" ref="O83" xml:space="preserve"> _xlfn.IFS(J83 = "M", "Medium", J83 = "L", "Light", J83 = "D", "Dark")</f>
        <v>Light</v>
      </c>
      <c r="P83" s="4" t="str">
        <f xml:space="preserve"> _xlfn.XLOOKUP(Orders[[#This Row],[Customer ID]], customers!$A$1:$A$1001, customers!$I$1:$I$1001,,0)</f>
        <v>Yes</v>
      </c>
    </row>
    <row r="84" spans="1:16" x14ac:dyDescent="0.3">
      <c r="A84" s="11" t="s">
        <v>954</v>
      </c>
      <c r="B84" s="6">
        <v>43721</v>
      </c>
      <c r="C84" s="3" t="s">
        <v>955</v>
      </c>
      <c r="D84" s="4" t="s">
        <v>6181</v>
      </c>
      <c r="E84" s="3">
        <v>3</v>
      </c>
      <c r="F84" s="3" t="str">
        <f xml:space="preserve"> _xlfn.XLOOKUP(C84,customers!$A$1:$A$1001,customers!$B$1:$B$1001,,0)</f>
        <v>Bunny Naulls</v>
      </c>
      <c r="G84" s="3" t="str">
        <f xml:space="preserve"> IF(_xlfn.XLOOKUP(C84, customers!$A$1:$A$1001, customers!$C$1:$C$1001,,0) = 0, "", _xlfn.XLOOKUP(C84, customers!$A$1:$A$1001, customers!$C$1:$C$1001,,0))</f>
        <v>bnaulls2a@tiny.cc</v>
      </c>
      <c r="H84" s="3" t="str">
        <f xml:space="preserve"> _xlfn.XLOOKUP(C84, customers!$A$1:$A$1001, customers!$G$1:$G$1001,,0)</f>
        <v>Ireland</v>
      </c>
      <c r="I84" s="4" t="str">
        <f xml:space="preserve"> INDEX(products!$A$1:$G$49, MATCH(orders!$D84, products!$A$1:$A$49,0), MATCH(orders!I$1, products!$A$1:$G$1,0))</f>
        <v>Lib</v>
      </c>
      <c r="J84" s="4" t="str">
        <f xml:space="preserve"> INDEX(products!$A$1:$G$49, MATCH(orders!$D84, products!$A$1:$A$49,0), MATCH(orders!J$1, products!$A$1:$G$1,0))</f>
        <v>M</v>
      </c>
      <c r="K84" s="8">
        <f xml:space="preserve"> INDEX(products!$A$1:$G$49, MATCH(orders!$D84, products!$A$1:$A$49,0), MATCH(orders!K$1, products!$A$1:$G$1,0))</f>
        <v>2.5</v>
      </c>
      <c r="L84" s="10">
        <f xml:space="preserve"> INDEX(products!$A$1:$G$49, MATCH(orders!$D84, products!$A$1:$A$49,0), MATCH(orders!L$1, products!$A$1:$G$1,0))</f>
        <v>33.464999999999996</v>
      </c>
      <c r="M84" s="10">
        <f t="shared" si="1"/>
        <v>100.39499999999998</v>
      </c>
      <c r="N84" s="5" t="str" cm="1">
        <f t="array" ref="N84" xml:space="preserve"> _xlfn.IFS(I84 = "Rob", "Robusta", I84 = "Ara", "Arabica", I84 = "Exc", "Excelsa", I84 = "Lib", "Liberica")</f>
        <v>Liberica</v>
      </c>
      <c r="O84" s="12" t="str" cm="1">
        <f t="array" ref="O84" xml:space="preserve"> _xlfn.IFS(J84 = "M", "Medium", J84 = "L", "Light", J84 = "D", "Dark")</f>
        <v>Medium</v>
      </c>
      <c r="P84" s="4" t="str">
        <f xml:space="preserve"> _xlfn.XLOOKUP(Orders[[#This Row],[Customer ID]], customers!$A$1:$A$1001, customers!$I$1:$I$1001,,0)</f>
        <v>Yes</v>
      </c>
    </row>
    <row r="85" spans="1:16" x14ac:dyDescent="0.3">
      <c r="A85" s="11" t="s">
        <v>960</v>
      </c>
      <c r="B85" s="6">
        <v>43933</v>
      </c>
      <c r="C85" s="3" t="s">
        <v>961</v>
      </c>
      <c r="D85" s="4" t="s">
        <v>6149</v>
      </c>
      <c r="E85" s="3">
        <v>4</v>
      </c>
      <c r="F85" s="3" t="str">
        <f xml:space="preserve"> _xlfn.XLOOKUP(C85,customers!$A$1:$A$1001,customers!$B$1:$B$1001,,0)</f>
        <v>Hally Lorait</v>
      </c>
      <c r="G85" s="3" t="str">
        <f xml:space="preserve"> IF(_xlfn.XLOOKUP(C85, customers!$A$1:$A$1001, customers!$C$1:$C$1001,,0) = 0, "", _xlfn.XLOOKUP(C85, customers!$A$1:$A$1001, customers!$C$1:$C$1001,,0))</f>
        <v/>
      </c>
      <c r="H85" s="3" t="str">
        <f xml:space="preserve"> _xlfn.XLOOKUP(C85, customers!$A$1:$A$1001, customers!$G$1:$G$1001,,0)</f>
        <v>United States</v>
      </c>
      <c r="I85" s="4" t="str">
        <f xml:space="preserve"> INDEX(products!$A$1:$G$49, MATCH(orders!$D85, products!$A$1:$A$49,0), MATCH(orders!I$1, products!$A$1:$G$1,0))</f>
        <v>Rob</v>
      </c>
      <c r="J85" s="4" t="str">
        <f xml:space="preserve"> INDEX(products!$A$1:$G$49, MATCH(orders!$D85, products!$A$1:$A$49,0), MATCH(orders!J$1, products!$A$1:$G$1,0))</f>
        <v>D</v>
      </c>
      <c r="K85" s="8">
        <f xml:space="preserve"> INDEX(products!$A$1:$G$49, MATCH(orders!$D85, products!$A$1:$A$49,0), MATCH(orders!K$1, products!$A$1:$G$1,0))</f>
        <v>2.5</v>
      </c>
      <c r="L85" s="10">
        <f xml:space="preserve"> INDEX(products!$A$1:$G$49, MATCH(orders!$D85, products!$A$1:$A$49,0), MATCH(orders!L$1, products!$A$1:$G$1,0))</f>
        <v>20.584999999999997</v>
      </c>
      <c r="M85" s="10">
        <f t="shared" si="1"/>
        <v>82.339999999999989</v>
      </c>
      <c r="N85" s="5" t="str" cm="1">
        <f t="array" ref="N85" xml:space="preserve"> _xlfn.IFS(I85 = "Rob", "Robusta", I85 = "Ara", "Arabica", I85 = "Exc", "Excelsa", I85 = "Lib", "Liberica")</f>
        <v>Robusta</v>
      </c>
      <c r="O85" s="12" t="str" cm="1">
        <f t="array" ref="O85" xml:space="preserve"> _xlfn.IFS(J85 = "M", "Medium", J85 = "L", "Light", J85 = "D", "Dark")</f>
        <v>Dark</v>
      </c>
      <c r="P85" s="4" t="str">
        <f xml:space="preserve"> _xlfn.XLOOKUP(Orders[[#This Row],[Customer ID]], customers!$A$1:$A$1001, customers!$I$1:$I$1001,,0)</f>
        <v>Yes</v>
      </c>
    </row>
    <row r="86" spans="1:16" x14ac:dyDescent="0.3">
      <c r="A86" s="11" t="s">
        <v>965</v>
      </c>
      <c r="B86" s="6">
        <v>43783</v>
      </c>
      <c r="C86" s="3" t="s">
        <v>966</v>
      </c>
      <c r="D86" s="4" t="s">
        <v>6161</v>
      </c>
      <c r="E86" s="3">
        <v>1</v>
      </c>
      <c r="F86" s="3" t="str">
        <f xml:space="preserve"> _xlfn.XLOOKUP(C86,customers!$A$1:$A$1001,customers!$B$1:$B$1001,,0)</f>
        <v>Zaccaria Sherewood</v>
      </c>
      <c r="G86" s="3" t="str">
        <f xml:space="preserve"> IF(_xlfn.XLOOKUP(C86, customers!$A$1:$A$1001, customers!$C$1:$C$1001,,0) = 0, "", _xlfn.XLOOKUP(C86, customers!$A$1:$A$1001, customers!$C$1:$C$1001,,0))</f>
        <v>zsherewood2c@apache.org</v>
      </c>
      <c r="H86" s="3" t="str">
        <f xml:space="preserve"> _xlfn.XLOOKUP(C86, customers!$A$1:$A$1001, customers!$G$1:$G$1001,,0)</f>
        <v>United States</v>
      </c>
      <c r="I86" s="4" t="str">
        <f xml:space="preserve"> INDEX(products!$A$1:$G$49, MATCH(orders!$D86, products!$A$1:$A$49,0), MATCH(orders!I$1, products!$A$1:$G$1,0))</f>
        <v>Lib</v>
      </c>
      <c r="J86" s="4" t="str">
        <f xml:space="preserve"> INDEX(products!$A$1:$G$49, MATCH(orders!$D86, products!$A$1:$A$49,0), MATCH(orders!J$1, products!$A$1:$G$1,0))</f>
        <v>L</v>
      </c>
      <c r="K86" s="8">
        <f xml:space="preserve"> INDEX(products!$A$1:$G$49, MATCH(orders!$D86, products!$A$1:$A$49,0), MATCH(orders!K$1, products!$A$1:$G$1,0))</f>
        <v>0.5</v>
      </c>
      <c r="L86" s="10">
        <f xml:space="preserve"> INDEX(products!$A$1:$G$49, MATCH(orders!$D86, products!$A$1:$A$49,0), MATCH(orders!L$1, products!$A$1:$G$1,0))</f>
        <v>9.51</v>
      </c>
      <c r="M86" s="10">
        <f t="shared" si="1"/>
        <v>9.51</v>
      </c>
      <c r="N86" s="5" t="str" cm="1">
        <f t="array" ref="N86" xml:space="preserve"> _xlfn.IFS(I86 = "Rob", "Robusta", I86 = "Ara", "Arabica", I86 = "Exc", "Excelsa", I86 = "Lib", "Liberica")</f>
        <v>Liberica</v>
      </c>
      <c r="O86" s="12" t="str" cm="1">
        <f t="array" ref="O86" xml:space="preserve"> _xlfn.IFS(J86 = "M", "Medium", J86 = "L", "Light", J86 = "D", "Dark")</f>
        <v>Light</v>
      </c>
      <c r="P86" s="4" t="str">
        <f xml:space="preserve"> _xlfn.XLOOKUP(Orders[[#This Row],[Customer ID]], customers!$A$1:$A$1001, customers!$I$1:$I$1001,,0)</f>
        <v>No</v>
      </c>
    </row>
    <row r="87" spans="1:16" x14ac:dyDescent="0.3">
      <c r="A87" s="11" t="s">
        <v>971</v>
      </c>
      <c r="B87" s="6">
        <v>43664</v>
      </c>
      <c r="C87" s="3" t="s">
        <v>972</v>
      </c>
      <c r="D87" s="4" t="s">
        <v>6182</v>
      </c>
      <c r="E87" s="3">
        <v>3</v>
      </c>
      <c r="F87" s="3" t="str">
        <f xml:space="preserve"> _xlfn.XLOOKUP(C87,customers!$A$1:$A$1001,customers!$B$1:$B$1001,,0)</f>
        <v>Jeffrey Dufaire</v>
      </c>
      <c r="G87" s="3" t="str">
        <f xml:space="preserve"> IF(_xlfn.XLOOKUP(C87, customers!$A$1:$A$1001, customers!$C$1:$C$1001,,0) = 0, "", _xlfn.XLOOKUP(C87, customers!$A$1:$A$1001, customers!$C$1:$C$1001,,0))</f>
        <v>jdufaire2d@fc2.com</v>
      </c>
      <c r="H87" s="3" t="str">
        <f xml:space="preserve"> _xlfn.XLOOKUP(C87, customers!$A$1:$A$1001, customers!$G$1:$G$1001,,0)</f>
        <v>United States</v>
      </c>
      <c r="I87" s="4" t="str">
        <f xml:space="preserve"> INDEX(products!$A$1:$G$49, MATCH(orders!$D87, products!$A$1:$A$49,0), MATCH(orders!I$1, products!$A$1:$G$1,0))</f>
        <v>Ara</v>
      </c>
      <c r="J87" s="4" t="str">
        <f xml:space="preserve"> INDEX(products!$A$1:$G$49, MATCH(orders!$D87, products!$A$1:$A$49,0), MATCH(orders!J$1, products!$A$1:$G$1,0))</f>
        <v>L</v>
      </c>
      <c r="K87" s="8">
        <f xml:space="preserve"> INDEX(products!$A$1:$G$49, MATCH(orders!$D87, products!$A$1:$A$49,0), MATCH(orders!K$1, products!$A$1:$G$1,0))</f>
        <v>2.5</v>
      </c>
      <c r="L87" s="10">
        <f xml:space="preserve"> INDEX(products!$A$1:$G$49, MATCH(orders!$D87, products!$A$1:$A$49,0), MATCH(orders!L$1, products!$A$1:$G$1,0))</f>
        <v>29.784999999999997</v>
      </c>
      <c r="M87" s="10">
        <f t="shared" si="1"/>
        <v>89.35499999999999</v>
      </c>
      <c r="N87" s="5" t="str" cm="1">
        <f t="array" ref="N87" xml:space="preserve"> _xlfn.IFS(I87 = "Rob", "Robusta", I87 = "Ara", "Arabica", I87 = "Exc", "Excelsa", I87 = "Lib", "Liberica")</f>
        <v>Arabica</v>
      </c>
      <c r="O87" s="12" t="str" cm="1">
        <f t="array" ref="O87" xml:space="preserve"> _xlfn.IFS(J87 = "M", "Medium", J87 = "L", "Light", J87 = "D", "Dark")</f>
        <v>Light</v>
      </c>
      <c r="P87" s="4" t="str">
        <f xml:space="preserve"> _xlfn.XLOOKUP(Orders[[#This Row],[Customer ID]], customers!$A$1:$A$1001, customers!$I$1:$I$1001,,0)</f>
        <v>No</v>
      </c>
    </row>
    <row r="88" spans="1:16" x14ac:dyDescent="0.3">
      <c r="A88" s="11" t="s">
        <v>971</v>
      </c>
      <c r="B88" s="6">
        <v>43664</v>
      </c>
      <c r="C88" s="3" t="s">
        <v>972</v>
      </c>
      <c r="D88" s="4" t="s">
        <v>6154</v>
      </c>
      <c r="E88" s="3">
        <v>4</v>
      </c>
      <c r="F88" s="3" t="str">
        <f xml:space="preserve"> _xlfn.XLOOKUP(C88,customers!$A$1:$A$1001,customers!$B$1:$B$1001,,0)</f>
        <v>Jeffrey Dufaire</v>
      </c>
      <c r="G88" s="3" t="str">
        <f xml:space="preserve"> IF(_xlfn.XLOOKUP(C88, customers!$A$1:$A$1001, customers!$C$1:$C$1001,,0) = 0, "", _xlfn.XLOOKUP(C88, customers!$A$1:$A$1001, customers!$C$1:$C$1001,,0))</f>
        <v>jdufaire2d@fc2.com</v>
      </c>
      <c r="H88" s="3" t="str">
        <f xml:space="preserve"> _xlfn.XLOOKUP(C88, customers!$A$1:$A$1001, customers!$G$1:$G$1001,,0)</f>
        <v>United States</v>
      </c>
      <c r="I88" s="4" t="str">
        <f xml:space="preserve"> INDEX(products!$A$1:$G$49, MATCH(orders!$D88, products!$A$1:$A$49,0), MATCH(orders!I$1, products!$A$1:$G$1,0))</f>
        <v>Ara</v>
      </c>
      <c r="J88" s="4" t="str">
        <f xml:space="preserve"> INDEX(products!$A$1:$G$49, MATCH(orders!$D88, products!$A$1:$A$49,0), MATCH(orders!J$1, products!$A$1:$G$1,0))</f>
        <v>D</v>
      </c>
      <c r="K88" s="8">
        <f xml:space="preserve"> INDEX(products!$A$1:$G$49, MATCH(orders!$D88, products!$A$1:$A$49,0), MATCH(orders!K$1, products!$A$1:$G$1,0))</f>
        <v>0.2</v>
      </c>
      <c r="L88" s="10">
        <f xml:space="preserve"> INDEX(products!$A$1:$G$49, MATCH(orders!$D88, products!$A$1:$A$49,0), MATCH(orders!L$1, products!$A$1:$G$1,0))</f>
        <v>2.9849999999999999</v>
      </c>
      <c r="M88" s="10">
        <f t="shared" si="1"/>
        <v>11.94</v>
      </c>
      <c r="N88" s="5" t="str" cm="1">
        <f t="array" ref="N88" xml:space="preserve"> _xlfn.IFS(I88 = "Rob", "Robusta", I88 = "Ara", "Arabica", I88 = "Exc", "Excelsa", I88 = "Lib", "Liberica")</f>
        <v>Arabica</v>
      </c>
      <c r="O88" s="12" t="str" cm="1">
        <f t="array" ref="O88" xml:space="preserve"> _xlfn.IFS(J88 = "M", "Medium", J88 = "L", "Light", J88 = "D", "Dark")</f>
        <v>Dark</v>
      </c>
      <c r="P88" s="4" t="str">
        <f xml:space="preserve"> _xlfn.XLOOKUP(Orders[[#This Row],[Customer ID]], customers!$A$1:$A$1001, customers!$I$1:$I$1001,,0)</f>
        <v>No</v>
      </c>
    </row>
    <row r="89" spans="1:16" x14ac:dyDescent="0.3">
      <c r="A89" s="11" t="s">
        <v>980</v>
      </c>
      <c r="B89" s="6">
        <v>44289</v>
      </c>
      <c r="C89" s="3" t="s">
        <v>981</v>
      </c>
      <c r="D89" s="4" t="s">
        <v>6155</v>
      </c>
      <c r="E89" s="3">
        <v>3</v>
      </c>
      <c r="F89" s="3" t="str">
        <f xml:space="preserve"> _xlfn.XLOOKUP(C89,customers!$A$1:$A$1001,customers!$B$1:$B$1001,,0)</f>
        <v>Beitris Keaveney</v>
      </c>
      <c r="G89" s="3" t="str">
        <f xml:space="preserve"> IF(_xlfn.XLOOKUP(C89, customers!$A$1:$A$1001, customers!$C$1:$C$1001,,0) = 0, "", _xlfn.XLOOKUP(C89, customers!$A$1:$A$1001, customers!$C$1:$C$1001,,0))</f>
        <v>bkeaveney2f@netlog.com</v>
      </c>
      <c r="H89" s="3" t="str">
        <f xml:space="preserve"> _xlfn.XLOOKUP(C89, customers!$A$1:$A$1001, customers!$G$1:$G$1001,,0)</f>
        <v>United States</v>
      </c>
      <c r="I89" s="4" t="str">
        <f xml:space="preserve"> INDEX(products!$A$1:$G$49, MATCH(orders!$D89, products!$A$1:$A$49,0), MATCH(orders!I$1, products!$A$1:$G$1,0))</f>
        <v>Ara</v>
      </c>
      <c r="J89" s="4" t="str">
        <f xml:space="preserve"> INDEX(products!$A$1:$G$49, MATCH(orders!$D89, products!$A$1:$A$49,0), MATCH(orders!J$1, products!$A$1:$G$1,0))</f>
        <v>M</v>
      </c>
      <c r="K89" s="8">
        <f xml:space="preserve"> INDEX(products!$A$1:$G$49, MATCH(orders!$D89, products!$A$1:$A$49,0), MATCH(orders!K$1, products!$A$1:$G$1,0))</f>
        <v>1</v>
      </c>
      <c r="L89" s="10">
        <f xml:space="preserve"> INDEX(products!$A$1:$G$49, MATCH(orders!$D89, products!$A$1:$A$49,0), MATCH(orders!L$1, products!$A$1:$G$1,0))</f>
        <v>11.25</v>
      </c>
      <c r="M89" s="10">
        <f t="shared" si="1"/>
        <v>33.75</v>
      </c>
      <c r="N89" s="5" t="str" cm="1">
        <f t="array" ref="N89" xml:space="preserve"> _xlfn.IFS(I89 = "Rob", "Robusta", I89 = "Ara", "Arabica", I89 = "Exc", "Excelsa", I89 = "Lib", "Liberica")</f>
        <v>Arabica</v>
      </c>
      <c r="O89" s="12" t="str" cm="1">
        <f t="array" ref="O89" xml:space="preserve"> _xlfn.IFS(J89 = "M", "Medium", J89 = "L", "Light", J89 = "D", "Dark")</f>
        <v>Medium</v>
      </c>
      <c r="P89" s="4" t="str">
        <f xml:space="preserve"> _xlfn.XLOOKUP(Orders[[#This Row],[Customer ID]], customers!$A$1:$A$1001, customers!$I$1:$I$1001,,0)</f>
        <v>No</v>
      </c>
    </row>
    <row r="90" spans="1:16" x14ac:dyDescent="0.3">
      <c r="A90" s="11" t="s">
        <v>985</v>
      </c>
      <c r="B90" s="6">
        <v>44284</v>
      </c>
      <c r="C90" s="3" t="s">
        <v>986</v>
      </c>
      <c r="D90" s="4" t="s">
        <v>6179</v>
      </c>
      <c r="E90" s="3">
        <v>3</v>
      </c>
      <c r="F90" s="3" t="str">
        <f xml:space="preserve"> _xlfn.XLOOKUP(C90,customers!$A$1:$A$1001,customers!$B$1:$B$1001,,0)</f>
        <v>Elna Grise</v>
      </c>
      <c r="G90" s="3" t="str">
        <f xml:space="preserve"> IF(_xlfn.XLOOKUP(C90, customers!$A$1:$A$1001, customers!$C$1:$C$1001,,0) = 0, "", _xlfn.XLOOKUP(C90, customers!$A$1:$A$1001, customers!$C$1:$C$1001,,0))</f>
        <v>egrise2g@cargocollective.com</v>
      </c>
      <c r="H90" s="3" t="str">
        <f xml:space="preserve"> _xlfn.XLOOKUP(C90, customers!$A$1:$A$1001, customers!$G$1:$G$1001,,0)</f>
        <v>United States</v>
      </c>
      <c r="I90" s="4" t="str">
        <f xml:space="preserve"> INDEX(products!$A$1:$G$49, MATCH(orders!$D90, products!$A$1:$A$49,0), MATCH(orders!I$1, products!$A$1:$G$1,0))</f>
        <v>Rob</v>
      </c>
      <c r="J90" s="4" t="str">
        <f xml:space="preserve"> INDEX(products!$A$1:$G$49, MATCH(orders!$D90, products!$A$1:$A$49,0), MATCH(orders!J$1, products!$A$1:$G$1,0))</f>
        <v>L</v>
      </c>
      <c r="K90" s="8">
        <f xml:space="preserve"> INDEX(products!$A$1:$G$49, MATCH(orders!$D90, products!$A$1:$A$49,0), MATCH(orders!K$1, products!$A$1:$G$1,0))</f>
        <v>1</v>
      </c>
      <c r="L90" s="10">
        <f xml:space="preserve"> INDEX(products!$A$1:$G$49, MATCH(orders!$D90, products!$A$1:$A$49,0), MATCH(orders!L$1, products!$A$1:$G$1,0))</f>
        <v>11.95</v>
      </c>
      <c r="M90" s="10">
        <f t="shared" si="1"/>
        <v>35.849999999999994</v>
      </c>
      <c r="N90" s="5" t="str" cm="1">
        <f t="array" ref="N90" xml:space="preserve"> _xlfn.IFS(I90 = "Rob", "Robusta", I90 = "Ara", "Arabica", I90 = "Exc", "Excelsa", I90 = "Lib", "Liberica")</f>
        <v>Robusta</v>
      </c>
      <c r="O90" s="12" t="str" cm="1">
        <f t="array" ref="O90" xml:space="preserve"> _xlfn.IFS(J90 = "M", "Medium", J90 = "L", "Light", J90 = "D", "Dark")</f>
        <v>Light</v>
      </c>
      <c r="P90" s="4" t="str">
        <f xml:space="preserve"> _xlfn.XLOOKUP(Orders[[#This Row],[Customer ID]], customers!$A$1:$A$1001, customers!$I$1:$I$1001,,0)</f>
        <v>No</v>
      </c>
    </row>
    <row r="91" spans="1:16" x14ac:dyDescent="0.3">
      <c r="A91" s="11" t="s">
        <v>990</v>
      </c>
      <c r="B91" s="6">
        <v>44545</v>
      </c>
      <c r="C91" s="3" t="s">
        <v>991</v>
      </c>
      <c r="D91" s="4" t="s">
        <v>6140</v>
      </c>
      <c r="E91" s="3">
        <v>6</v>
      </c>
      <c r="F91" s="3" t="str">
        <f xml:space="preserve"> _xlfn.XLOOKUP(C91,customers!$A$1:$A$1001,customers!$B$1:$B$1001,,0)</f>
        <v>Torie Gottelier</v>
      </c>
      <c r="G91" s="3" t="str">
        <f xml:space="preserve"> IF(_xlfn.XLOOKUP(C91, customers!$A$1:$A$1001, customers!$C$1:$C$1001,,0) = 0, "", _xlfn.XLOOKUP(C91, customers!$A$1:$A$1001, customers!$C$1:$C$1001,,0))</f>
        <v>tgottelier2h@vistaprint.com</v>
      </c>
      <c r="H91" s="3" t="str">
        <f xml:space="preserve"> _xlfn.XLOOKUP(C91, customers!$A$1:$A$1001, customers!$G$1:$G$1001,,0)</f>
        <v>United States</v>
      </c>
      <c r="I91" s="4" t="str">
        <f xml:space="preserve"> INDEX(products!$A$1:$G$49, MATCH(orders!$D91, products!$A$1:$A$49,0), MATCH(orders!I$1, products!$A$1:$G$1,0))</f>
        <v>Ara</v>
      </c>
      <c r="J91" s="4" t="str">
        <f xml:space="preserve"> INDEX(products!$A$1:$G$49, MATCH(orders!$D91, products!$A$1:$A$49,0), MATCH(orders!J$1, products!$A$1:$G$1,0))</f>
        <v>L</v>
      </c>
      <c r="K91" s="8">
        <f xml:space="preserve"> INDEX(products!$A$1:$G$49, MATCH(orders!$D91, products!$A$1:$A$49,0), MATCH(orders!K$1, products!$A$1:$G$1,0))</f>
        <v>1</v>
      </c>
      <c r="L91" s="10">
        <f xml:space="preserve"> INDEX(products!$A$1:$G$49, MATCH(orders!$D91, products!$A$1:$A$49,0), MATCH(orders!L$1, products!$A$1:$G$1,0))</f>
        <v>12.95</v>
      </c>
      <c r="M91" s="10">
        <f t="shared" si="1"/>
        <v>77.699999999999989</v>
      </c>
      <c r="N91" s="5" t="str" cm="1">
        <f t="array" ref="N91" xml:space="preserve"> _xlfn.IFS(I91 = "Rob", "Robusta", I91 = "Ara", "Arabica", I91 = "Exc", "Excelsa", I91 = "Lib", "Liberica")</f>
        <v>Arabica</v>
      </c>
      <c r="O91" s="12" t="str" cm="1">
        <f t="array" ref="O91" xml:space="preserve"> _xlfn.IFS(J91 = "M", "Medium", J91 = "L", "Light", J91 = "D", "Dark")</f>
        <v>Light</v>
      </c>
      <c r="P91" s="4" t="str">
        <f xml:space="preserve"> _xlfn.XLOOKUP(Orders[[#This Row],[Customer ID]], customers!$A$1:$A$1001, customers!$I$1:$I$1001,,0)</f>
        <v>No</v>
      </c>
    </row>
    <row r="92" spans="1:16" x14ac:dyDescent="0.3">
      <c r="A92" s="11" t="s">
        <v>996</v>
      </c>
      <c r="B92" s="6">
        <v>43971</v>
      </c>
      <c r="C92" s="3" t="s">
        <v>997</v>
      </c>
      <c r="D92" s="4" t="s">
        <v>6140</v>
      </c>
      <c r="E92" s="3">
        <v>4</v>
      </c>
      <c r="F92" s="3" t="str">
        <f xml:space="preserve"> _xlfn.XLOOKUP(C92,customers!$A$1:$A$1001,customers!$B$1:$B$1001,,0)</f>
        <v>Loydie Langlais</v>
      </c>
      <c r="G92" s="3" t="str">
        <f xml:space="preserve"> IF(_xlfn.XLOOKUP(C92, customers!$A$1:$A$1001, customers!$C$1:$C$1001,,0) = 0, "", _xlfn.XLOOKUP(C92, customers!$A$1:$A$1001, customers!$C$1:$C$1001,,0))</f>
        <v/>
      </c>
      <c r="H92" s="3" t="str">
        <f xml:space="preserve"> _xlfn.XLOOKUP(C92, customers!$A$1:$A$1001, customers!$G$1:$G$1001,,0)</f>
        <v>Ireland</v>
      </c>
      <c r="I92" s="4" t="str">
        <f xml:space="preserve"> INDEX(products!$A$1:$G$49, MATCH(orders!$D92, products!$A$1:$A$49,0), MATCH(orders!I$1, products!$A$1:$G$1,0))</f>
        <v>Ara</v>
      </c>
      <c r="J92" s="4" t="str">
        <f xml:space="preserve"> INDEX(products!$A$1:$G$49, MATCH(orders!$D92, products!$A$1:$A$49,0), MATCH(orders!J$1, products!$A$1:$G$1,0))</f>
        <v>L</v>
      </c>
      <c r="K92" s="8">
        <f xml:space="preserve"> INDEX(products!$A$1:$G$49, MATCH(orders!$D92, products!$A$1:$A$49,0), MATCH(orders!K$1, products!$A$1:$G$1,0))</f>
        <v>1</v>
      </c>
      <c r="L92" s="10">
        <f xml:space="preserve"> INDEX(products!$A$1:$G$49, MATCH(orders!$D92, products!$A$1:$A$49,0), MATCH(orders!L$1, products!$A$1:$G$1,0))</f>
        <v>12.95</v>
      </c>
      <c r="M92" s="10">
        <f t="shared" si="1"/>
        <v>51.8</v>
      </c>
      <c r="N92" s="5" t="str" cm="1">
        <f t="array" ref="N92" xml:space="preserve"> _xlfn.IFS(I92 = "Rob", "Robusta", I92 = "Ara", "Arabica", I92 = "Exc", "Excelsa", I92 = "Lib", "Liberica")</f>
        <v>Arabica</v>
      </c>
      <c r="O92" s="12" t="str" cm="1">
        <f t="array" ref="O92" xml:space="preserve"> _xlfn.IFS(J92 = "M", "Medium", J92 = "L", "Light", J92 = "D", "Dark")</f>
        <v>Light</v>
      </c>
      <c r="P92" s="4" t="str">
        <f xml:space="preserve"> _xlfn.XLOOKUP(Orders[[#This Row],[Customer ID]], customers!$A$1:$A$1001, customers!$I$1:$I$1001,,0)</f>
        <v>Yes</v>
      </c>
    </row>
    <row r="93" spans="1:16" x14ac:dyDescent="0.3">
      <c r="A93" s="11" t="s">
        <v>1001</v>
      </c>
      <c r="B93" s="6">
        <v>44137</v>
      </c>
      <c r="C93" s="3" t="s">
        <v>1002</v>
      </c>
      <c r="D93" s="4" t="s">
        <v>6175</v>
      </c>
      <c r="E93" s="3">
        <v>4</v>
      </c>
      <c r="F93" s="3" t="str">
        <f xml:space="preserve"> _xlfn.XLOOKUP(C93,customers!$A$1:$A$1001,customers!$B$1:$B$1001,,0)</f>
        <v>Adham Greenhead</v>
      </c>
      <c r="G93" s="3" t="str">
        <f xml:space="preserve"> IF(_xlfn.XLOOKUP(C93, customers!$A$1:$A$1001, customers!$C$1:$C$1001,,0) = 0, "", _xlfn.XLOOKUP(C93, customers!$A$1:$A$1001, customers!$C$1:$C$1001,,0))</f>
        <v>agreenhead2j@dailymail.co.uk</v>
      </c>
      <c r="H93" s="3" t="str">
        <f xml:space="preserve"> _xlfn.XLOOKUP(C93, customers!$A$1:$A$1001, customers!$G$1:$G$1001,,0)</f>
        <v>United States</v>
      </c>
      <c r="I93" s="4" t="str">
        <f xml:space="preserve"> INDEX(products!$A$1:$G$49, MATCH(orders!$D93, products!$A$1:$A$49,0), MATCH(orders!I$1, products!$A$1:$G$1,0))</f>
        <v>Ara</v>
      </c>
      <c r="J93" s="4" t="str">
        <f xml:space="preserve"> INDEX(products!$A$1:$G$49, MATCH(orders!$D93, products!$A$1:$A$49,0), MATCH(orders!J$1, products!$A$1:$G$1,0))</f>
        <v>M</v>
      </c>
      <c r="K93" s="8">
        <f xml:space="preserve"> INDEX(products!$A$1:$G$49, MATCH(orders!$D93, products!$A$1:$A$49,0), MATCH(orders!K$1, products!$A$1:$G$1,0))</f>
        <v>2.5</v>
      </c>
      <c r="L93" s="10">
        <f xml:space="preserve"> INDEX(products!$A$1:$G$49, MATCH(orders!$D93, products!$A$1:$A$49,0), MATCH(orders!L$1, products!$A$1:$G$1,0))</f>
        <v>25.874999999999996</v>
      </c>
      <c r="M93" s="10">
        <f t="shared" si="1"/>
        <v>103.49999999999999</v>
      </c>
      <c r="N93" s="5" t="str" cm="1">
        <f t="array" ref="N93" xml:space="preserve"> _xlfn.IFS(I93 = "Rob", "Robusta", I93 = "Ara", "Arabica", I93 = "Exc", "Excelsa", I93 = "Lib", "Liberica")</f>
        <v>Arabica</v>
      </c>
      <c r="O93" s="12" t="str" cm="1">
        <f t="array" ref="O93" xml:space="preserve"> _xlfn.IFS(J93 = "M", "Medium", J93 = "L", "Light", J93 = "D", "Dark")</f>
        <v>Medium</v>
      </c>
      <c r="P93" s="4" t="str">
        <f xml:space="preserve"> _xlfn.XLOOKUP(Orders[[#This Row],[Customer ID]], customers!$A$1:$A$1001, customers!$I$1:$I$1001,,0)</f>
        <v>No</v>
      </c>
    </row>
    <row r="94" spans="1:16" x14ac:dyDescent="0.3">
      <c r="A94" s="11" t="s">
        <v>1007</v>
      </c>
      <c r="B94" s="6">
        <v>44037</v>
      </c>
      <c r="C94" s="3" t="s">
        <v>1008</v>
      </c>
      <c r="D94" s="4" t="s">
        <v>6171</v>
      </c>
      <c r="E94" s="3">
        <v>3</v>
      </c>
      <c r="F94" s="3" t="str">
        <f xml:space="preserve"> _xlfn.XLOOKUP(C94,customers!$A$1:$A$1001,customers!$B$1:$B$1001,,0)</f>
        <v>Hamish MacSherry</v>
      </c>
      <c r="G94" s="3" t="str">
        <f xml:space="preserve"> IF(_xlfn.XLOOKUP(C94, customers!$A$1:$A$1001, customers!$C$1:$C$1001,,0) = 0, "", _xlfn.XLOOKUP(C94, customers!$A$1:$A$1001, customers!$C$1:$C$1001,,0))</f>
        <v/>
      </c>
      <c r="H94" s="3" t="str">
        <f xml:space="preserve"> _xlfn.XLOOKUP(C94, customers!$A$1:$A$1001, customers!$G$1:$G$1001,,0)</f>
        <v>United States</v>
      </c>
      <c r="I94" s="4" t="str">
        <f xml:space="preserve"> INDEX(products!$A$1:$G$49, MATCH(orders!$D94, products!$A$1:$A$49,0), MATCH(orders!I$1, products!$A$1:$G$1,0))</f>
        <v>Exc</v>
      </c>
      <c r="J94" s="4" t="str">
        <f xml:space="preserve"> INDEX(products!$A$1:$G$49, MATCH(orders!$D94, products!$A$1:$A$49,0), MATCH(orders!J$1, products!$A$1:$G$1,0))</f>
        <v>L</v>
      </c>
      <c r="K94" s="8">
        <f xml:space="preserve"> INDEX(products!$A$1:$G$49, MATCH(orders!$D94, products!$A$1:$A$49,0), MATCH(orders!K$1, products!$A$1:$G$1,0))</f>
        <v>1</v>
      </c>
      <c r="L94" s="10">
        <f xml:space="preserve"> INDEX(products!$A$1:$G$49, MATCH(orders!$D94, products!$A$1:$A$49,0), MATCH(orders!L$1, products!$A$1:$G$1,0))</f>
        <v>14.85</v>
      </c>
      <c r="M94" s="10">
        <f t="shared" si="1"/>
        <v>44.55</v>
      </c>
      <c r="N94" s="5" t="str" cm="1">
        <f t="array" ref="N94" xml:space="preserve"> _xlfn.IFS(I94 = "Rob", "Robusta", I94 = "Ara", "Arabica", I94 = "Exc", "Excelsa", I94 = "Lib", "Liberica")</f>
        <v>Excelsa</v>
      </c>
      <c r="O94" s="12" t="str" cm="1">
        <f t="array" ref="O94" xml:space="preserve"> _xlfn.IFS(J94 = "M", "Medium", J94 = "L", "Light", J94 = "D", "Dark")</f>
        <v>Light</v>
      </c>
      <c r="P94" s="4" t="str">
        <f xml:space="preserve"> _xlfn.XLOOKUP(Orders[[#This Row],[Customer ID]], customers!$A$1:$A$1001, customers!$I$1:$I$1001,,0)</f>
        <v>Yes</v>
      </c>
    </row>
    <row r="95" spans="1:16" x14ac:dyDescent="0.3">
      <c r="A95" s="11" t="s">
        <v>1012</v>
      </c>
      <c r="B95" s="6">
        <v>43538</v>
      </c>
      <c r="C95" s="3" t="s">
        <v>1013</v>
      </c>
      <c r="D95" s="4" t="s">
        <v>6176</v>
      </c>
      <c r="E95" s="3">
        <v>4</v>
      </c>
      <c r="F95" s="3" t="str">
        <f xml:space="preserve"> _xlfn.XLOOKUP(C95,customers!$A$1:$A$1001,customers!$B$1:$B$1001,,0)</f>
        <v>Else Langcaster</v>
      </c>
      <c r="G95" s="3" t="str">
        <f xml:space="preserve"> IF(_xlfn.XLOOKUP(C95, customers!$A$1:$A$1001, customers!$C$1:$C$1001,,0) = 0, "", _xlfn.XLOOKUP(C95, customers!$A$1:$A$1001, customers!$C$1:$C$1001,,0))</f>
        <v>elangcaster2l@spotify.com</v>
      </c>
      <c r="H95" s="3" t="str">
        <f xml:space="preserve"> _xlfn.XLOOKUP(C95, customers!$A$1:$A$1001, customers!$G$1:$G$1001,,0)</f>
        <v>United Kingdom</v>
      </c>
      <c r="I95" s="4" t="str">
        <f xml:space="preserve"> INDEX(products!$A$1:$G$49, MATCH(orders!$D95, products!$A$1:$A$49,0), MATCH(orders!I$1, products!$A$1:$G$1,0))</f>
        <v>Exc</v>
      </c>
      <c r="J95" s="4" t="str">
        <f xml:space="preserve"> INDEX(products!$A$1:$G$49, MATCH(orders!$D95, products!$A$1:$A$49,0), MATCH(orders!J$1, products!$A$1:$G$1,0))</f>
        <v>L</v>
      </c>
      <c r="K95" s="8">
        <f xml:space="preserve"> INDEX(products!$A$1:$G$49, MATCH(orders!$D95, products!$A$1:$A$49,0), MATCH(orders!K$1, products!$A$1:$G$1,0))</f>
        <v>0.5</v>
      </c>
      <c r="L95" s="10">
        <f xml:space="preserve"> INDEX(products!$A$1:$G$49, MATCH(orders!$D95, products!$A$1:$A$49,0), MATCH(orders!L$1, products!$A$1:$G$1,0))</f>
        <v>8.91</v>
      </c>
      <c r="M95" s="10">
        <f t="shared" si="1"/>
        <v>35.64</v>
      </c>
      <c r="N95" s="5" t="str" cm="1">
        <f t="array" ref="N95" xml:space="preserve"> _xlfn.IFS(I95 = "Rob", "Robusta", I95 = "Ara", "Arabica", I95 = "Exc", "Excelsa", I95 = "Lib", "Liberica")</f>
        <v>Excelsa</v>
      </c>
      <c r="O95" s="12" t="str" cm="1">
        <f t="array" ref="O95" xml:space="preserve"> _xlfn.IFS(J95 = "M", "Medium", J95 = "L", "Light", J95 = "D", "Dark")</f>
        <v>Light</v>
      </c>
      <c r="P95" s="4" t="str">
        <f xml:space="preserve"> _xlfn.XLOOKUP(Orders[[#This Row],[Customer ID]], customers!$A$1:$A$1001, customers!$I$1:$I$1001,,0)</f>
        <v>Yes</v>
      </c>
    </row>
    <row r="96" spans="1:16" x14ac:dyDescent="0.3">
      <c r="A96" s="11" t="s">
        <v>1018</v>
      </c>
      <c r="B96" s="6">
        <v>44014</v>
      </c>
      <c r="C96" s="3" t="s">
        <v>1019</v>
      </c>
      <c r="D96" s="4" t="s">
        <v>6154</v>
      </c>
      <c r="E96" s="3">
        <v>6</v>
      </c>
      <c r="F96" s="3" t="str">
        <f xml:space="preserve"> _xlfn.XLOOKUP(C96,customers!$A$1:$A$1001,customers!$B$1:$B$1001,,0)</f>
        <v>Rudy Farquharson</v>
      </c>
      <c r="G96" s="3" t="str">
        <f xml:space="preserve"> IF(_xlfn.XLOOKUP(C96, customers!$A$1:$A$1001, customers!$C$1:$C$1001,,0) = 0, "", _xlfn.XLOOKUP(C96, customers!$A$1:$A$1001, customers!$C$1:$C$1001,,0))</f>
        <v/>
      </c>
      <c r="H96" s="3" t="str">
        <f xml:space="preserve"> _xlfn.XLOOKUP(C96, customers!$A$1:$A$1001, customers!$G$1:$G$1001,,0)</f>
        <v>Ireland</v>
      </c>
      <c r="I96" s="4" t="str">
        <f xml:space="preserve"> INDEX(products!$A$1:$G$49, MATCH(orders!$D96, products!$A$1:$A$49,0), MATCH(orders!I$1, products!$A$1:$G$1,0))</f>
        <v>Ara</v>
      </c>
      <c r="J96" s="4" t="str">
        <f xml:space="preserve"> INDEX(products!$A$1:$G$49, MATCH(orders!$D96, products!$A$1:$A$49,0), MATCH(orders!J$1, products!$A$1:$G$1,0))</f>
        <v>D</v>
      </c>
      <c r="K96" s="8">
        <f xml:space="preserve"> INDEX(products!$A$1:$G$49, MATCH(orders!$D96, products!$A$1:$A$49,0), MATCH(orders!K$1, products!$A$1:$G$1,0))</f>
        <v>0.2</v>
      </c>
      <c r="L96" s="10">
        <f xml:space="preserve"> INDEX(products!$A$1:$G$49, MATCH(orders!$D96, products!$A$1:$A$49,0), MATCH(orders!L$1, products!$A$1:$G$1,0))</f>
        <v>2.9849999999999999</v>
      </c>
      <c r="M96" s="10">
        <f t="shared" si="1"/>
        <v>17.91</v>
      </c>
      <c r="N96" s="5" t="str" cm="1">
        <f t="array" ref="N96" xml:space="preserve"> _xlfn.IFS(I96 = "Rob", "Robusta", I96 = "Ara", "Arabica", I96 = "Exc", "Excelsa", I96 = "Lib", "Liberica")</f>
        <v>Arabica</v>
      </c>
      <c r="O96" s="12" t="str" cm="1">
        <f t="array" ref="O96" xml:space="preserve"> _xlfn.IFS(J96 = "M", "Medium", J96 = "L", "Light", J96 = "D", "Dark")</f>
        <v>Dark</v>
      </c>
      <c r="P96" s="4" t="str">
        <f xml:space="preserve"> _xlfn.XLOOKUP(Orders[[#This Row],[Customer ID]], customers!$A$1:$A$1001, customers!$I$1:$I$1001,,0)</f>
        <v>Yes</v>
      </c>
    </row>
    <row r="97" spans="1:16" x14ac:dyDescent="0.3">
      <c r="A97" s="11" t="s">
        <v>1022</v>
      </c>
      <c r="B97" s="6">
        <v>43816</v>
      </c>
      <c r="C97" s="3" t="s">
        <v>1023</v>
      </c>
      <c r="D97" s="4" t="s">
        <v>6175</v>
      </c>
      <c r="E97" s="3">
        <v>6</v>
      </c>
      <c r="F97" s="3" t="str">
        <f xml:space="preserve"> _xlfn.XLOOKUP(C97,customers!$A$1:$A$1001,customers!$B$1:$B$1001,,0)</f>
        <v>Norene Magauran</v>
      </c>
      <c r="G97" s="3" t="str">
        <f xml:space="preserve"> IF(_xlfn.XLOOKUP(C97, customers!$A$1:$A$1001, customers!$C$1:$C$1001,,0) = 0, "", _xlfn.XLOOKUP(C97, customers!$A$1:$A$1001, customers!$C$1:$C$1001,,0))</f>
        <v>nmagauran2n@51.la</v>
      </c>
      <c r="H97" s="3" t="str">
        <f xml:space="preserve"> _xlfn.XLOOKUP(C97, customers!$A$1:$A$1001, customers!$G$1:$G$1001,,0)</f>
        <v>United States</v>
      </c>
      <c r="I97" s="4" t="str">
        <f xml:space="preserve"> INDEX(products!$A$1:$G$49, MATCH(orders!$D97, products!$A$1:$A$49,0), MATCH(orders!I$1, products!$A$1:$G$1,0))</f>
        <v>Ara</v>
      </c>
      <c r="J97" s="4" t="str">
        <f xml:space="preserve"> INDEX(products!$A$1:$G$49, MATCH(orders!$D97, products!$A$1:$A$49,0), MATCH(orders!J$1, products!$A$1:$G$1,0))</f>
        <v>M</v>
      </c>
      <c r="K97" s="8">
        <f xml:space="preserve"> INDEX(products!$A$1:$G$49, MATCH(orders!$D97, products!$A$1:$A$49,0), MATCH(orders!K$1, products!$A$1:$G$1,0))</f>
        <v>2.5</v>
      </c>
      <c r="L97" s="10">
        <f xml:space="preserve"> INDEX(products!$A$1:$G$49, MATCH(orders!$D97, products!$A$1:$A$49,0), MATCH(orders!L$1, products!$A$1:$G$1,0))</f>
        <v>25.874999999999996</v>
      </c>
      <c r="M97" s="10">
        <f t="shared" si="1"/>
        <v>155.24999999999997</v>
      </c>
      <c r="N97" s="5" t="str" cm="1">
        <f t="array" ref="N97" xml:space="preserve"> _xlfn.IFS(I97 = "Rob", "Robusta", I97 = "Ara", "Arabica", I97 = "Exc", "Excelsa", I97 = "Lib", "Liberica")</f>
        <v>Arabica</v>
      </c>
      <c r="O97" s="12" t="str" cm="1">
        <f t="array" ref="O97" xml:space="preserve"> _xlfn.IFS(J97 = "M", "Medium", J97 = "L", "Light", J97 = "D", "Dark")</f>
        <v>Medium</v>
      </c>
      <c r="P97" s="4" t="str">
        <f xml:space="preserve"> _xlfn.XLOOKUP(Orders[[#This Row],[Customer ID]], customers!$A$1:$A$1001, customers!$I$1:$I$1001,,0)</f>
        <v>No</v>
      </c>
    </row>
    <row r="98" spans="1:16" x14ac:dyDescent="0.3">
      <c r="A98" s="11" t="s">
        <v>1027</v>
      </c>
      <c r="B98" s="6">
        <v>44171</v>
      </c>
      <c r="C98" s="3" t="s">
        <v>1028</v>
      </c>
      <c r="D98" s="4" t="s">
        <v>6154</v>
      </c>
      <c r="E98" s="3">
        <v>2</v>
      </c>
      <c r="F98" s="3" t="str">
        <f xml:space="preserve"> _xlfn.XLOOKUP(C98,customers!$A$1:$A$1001,customers!$B$1:$B$1001,,0)</f>
        <v>Vicki Kirdsch</v>
      </c>
      <c r="G98" s="3" t="str">
        <f xml:space="preserve"> IF(_xlfn.XLOOKUP(C98, customers!$A$1:$A$1001, customers!$C$1:$C$1001,,0) = 0, "", _xlfn.XLOOKUP(C98, customers!$A$1:$A$1001, customers!$C$1:$C$1001,,0))</f>
        <v>vkirdsch2o@google.fr</v>
      </c>
      <c r="H98" s="3" t="str">
        <f xml:space="preserve"> _xlfn.XLOOKUP(C98, customers!$A$1:$A$1001, customers!$G$1:$G$1001,,0)</f>
        <v>United States</v>
      </c>
      <c r="I98" s="4" t="str">
        <f xml:space="preserve"> INDEX(products!$A$1:$G$49, MATCH(orders!$D98, products!$A$1:$A$49,0), MATCH(orders!I$1, products!$A$1:$G$1,0))</f>
        <v>Ara</v>
      </c>
      <c r="J98" s="4" t="str">
        <f xml:space="preserve"> INDEX(products!$A$1:$G$49, MATCH(orders!$D98, products!$A$1:$A$49,0), MATCH(orders!J$1, products!$A$1:$G$1,0))</f>
        <v>D</v>
      </c>
      <c r="K98" s="8">
        <f xml:space="preserve"> INDEX(products!$A$1:$G$49, MATCH(orders!$D98, products!$A$1:$A$49,0), MATCH(orders!K$1, products!$A$1:$G$1,0))</f>
        <v>0.2</v>
      </c>
      <c r="L98" s="10">
        <f xml:space="preserve"> INDEX(products!$A$1:$G$49, MATCH(orders!$D98, products!$A$1:$A$49,0), MATCH(orders!L$1, products!$A$1:$G$1,0))</f>
        <v>2.9849999999999999</v>
      </c>
      <c r="M98" s="10">
        <f t="shared" si="1"/>
        <v>5.97</v>
      </c>
      <c r="N98" s="5" t="str" cm="1">
        <f t="array" ref="N98" xml:space="preserve"> _xlfn.IFS(I98 = "Rob", "Robusta", I98 = "Ara", "Arabica", I98 = "Exc", "Excelsa", I98 = "Lib", "Liberica")</f>
        <v>Arabica</v>
      </c>
      <c r="O98" s="12" t="str" cm="1">
        <f t="array" ref="O98" xml:space="preserve"> _xlfn.IFS(J98 = "M", "Medium", J98 = "L", "Light", J98 = "D", "Dark")</f>
        <v>Dark</v>
      </c>
      <c r="P98" s="4" t="str">
        <f xml:space="preserve"> _xlfn.XLOOKUP(Orders[[#This Row],[Customer ID]], customers!$A$1:$A$1001, customers!$I$1:$I$1001,,0)</f>
        <v>No</v>
      </c>
    </row>
    <row r="99" spans="1:16" x14ac:dyDescent="0.3">
      <c r="A99" s="11" t="s">
        <v>1032</v>
      </c>
      <c r="B99" s="6">
        <v>44259</v>
      </c>
      <c r="C99" s="3" t="s">
        <v>1033</v>
      </c>
      <c r="D99" s="4" t="s">
        <v>6157</v>
      </c>
      <c r="E99" s="3">
        <v>2</v>
      </c>
      <c r="F99" s="3" t="str">
        <f xml:space="preserve"> _xlfn.XLOOKUP(C99,customers!$A$1:$A$1001,customers!$B$1:$B$1001,,0)</f>
        <v>Ilysa Whapple</v>
      </c>
      <c r="G99" s="3" t="str">
        <f xml:space="preserve"> IF(_xlfn.XLOOKUP(C99, customers!$A$1:$A$1001, customers!$C$1:$C$1001,,0) = 0, "", _xlfn.XLOOKUP(C99, customers!$A$1:$A$1001, customers!$C$1:$C$1001,,0))</f>
        <v>iwhapple2p@com.com</v>
      </c>
      <c r="H99" s="3" t="str">
        <f xml:space="preserve"> _xlfn.XLOOKUP(C99, customers!$A$1:$A$1001, customers!$G$1:$G$1001,,0)</f>
        <v>United States</v>
      </c>
      <c r="I99" s="4" t="str">
        <f xml:space="preserve"> INDEX(products!$A$1:$G$49, MATCH(orders!$D99, products!$A$1:$A$49,0), MATCH(orders!I$1, products!$A$1:$G$1,0))</f>
        <v>Ara</v>
      </c>
      <c r="J99" s="4" t="str">
        <f xml:space="preserve"> INDEX(products!$A$1:$G$49, MATCH(orders!$D99, products!$A$1:$A$49,0), MATCH(orders!J$1, products!$A$1:$G$1,0))</f>
        <v>M</v>
      </c>
      <c r="K99" s="8">
        <f xml:space="preserve"> INDEX(products!$A$1:$G$49, MATCH(orders!$D99, products!$A$1:$A$49,0), MATCH(orders!K$1, products!$A$1:$G$1,0))</f>
        <v>0.5</v>
      </c>
      <c r="L99" s="10">
        <f xml:space="preserve"> INDEX(products!$A$1:$G$49, MATCH(orders!$D99, products!$A$1:$A$49,0), MATCH(orders!L$1, products!$A$1:$G$1,0))</f>
        <v>6.75</v>
      </c>
      <c r="M99" s="10">
        <f t="shared" si="1"/>
        <v>13.5</v>
      </c>
      <c r="N99" s="5" t="str" cm="1">
        <f t="array" ref="N99" xml:space="preserve"> _xlfn.IFS(I99 = "Rob", "Robusta", I99 = "Ara", "Arabica", I99 = "Exc", "Excelsa", I99 = "Lib", "Liberica")</f>
        <v>Arabica</v>
      </c>
      <c r="O99" s="12" t="str" cm="1">
        <f t="array" ref="O99" xml:space="preserve"> _xlfn.IFS(J99 = "M", "Medium", J99 = "L", "Light", J99 = "D", "Dark")</f>
        <v>Medium</v>
      </c>
      <c r="P99" s="4" t="str">
        <f xml:space="preserve"> _xlfn.XLOOKUP(Orders[[#This Row],[Customer ID]], customers!$A$1:$A$1001, customers!$I$1:$I$1001,,0)</f>
        <v>No</v>
      </c>
    </row>
    <row r="100" spans="1:16" x14ac:dyDescent="0.3">
      <c r="A100" s="11" t="s">
        <v>1038</v>
      </c>
      <c r="B100" s="6">
        <v>44394</v>
      </c>
      <c r="C100" s="3" t="s">
        <v>1039</v>
      </c>
      <c r="D100" s="4" t="s">
        <v>6154</v>
      </c>
      <c r="E100" s="3">
        <v>1</v>
      </c>
      <c r="F100" s="3" t="str">
        <f xml:space="preserve"> _xlfn.XLOOKUP(C100,customers!$A$1:$A$1001,customers!$B$1:$B$1001,,0)</f>
        <v>Ruy Cancellieri</v>
      </c>
      <c r="G100" s="3" t="str">
        <f xml:space="preserve"> IF(_xlfn.XLOOKUP(C100, customers!$A$1:$A$1001, customers!$C$1:$C$1001,,0) = 0, "", _xlfn.XLOOKUP(C100, customers!$A$1:$A$1001, customers!$C$1:$C$1001,,0))</f>
        <v/>
      </c>
      <c r="H100" s="3" t="str">
        <f xml:space="preserve"> _xlfn.XLOOKUP(C100, customers!$A$1:$A$1001, customers!$G$1:$G$1001,,0)</f>
        <v>Ireland</v>
      </c>
      <c r="I100" s="4" t="str">
        <f xml:space="preserve"> INDEX(products!$A$1:$G$49, MATCH(orders!$D100, products!$A$1:$A$49,0), MATCH(orders!I$1, products!$A$1:$G$1,0))</f>
        <v>Ara</v>
      </c>
      <c r="J100" s="4" t="str">
        <f xml:space="preserve"> INDEX(products!$A$1:$G$49, MATCH(orders!$D100, products!$A$1:$A$49,0), MATCH(orders!J$1, products!$A$1:$G$1,0))</f>
        <v>D</v>
      </c>
      <c r="K100" s="8">
        <f xml:space="preserve"> INDEX(products!$A$1:$G$49, MATCH(orders!$D100, products!$A$1:$A$49,0), MATCH(orders!K$1, products!$A$1:$G$1,0))</f>
        <v>0.2</v>
      </c>
      <c r="L100" s="10">
        <f xml:space="preserve"> INDEX(products!$A$1:$G$49, MATCH(orders!$D100, products!$A$1:$A$49,0), MATCH(orders!L$1, products!$A$1:$G$1,0))</f>
        <v>2.9849999999999999</v>
      </c>
      <c r="M100" s="10">
        <f t="shared" si="1"/>
        <v>2.9849999999999999</v>
      </c>
      <c r="N100" s="5" t="str" cm="1">
        <f t="array" ref="N100" xml:space="preserve"> _xlfn.IFS(I100 = "Rob", "Robusta", I100 = "Ara", "Arabica", I100 = "Exc", "Excelsa", I100 = "Lib", "Liberica")</f>
        <v>Arabica</v>
      </c>
      <c r="O100" s="12" t="str" cm="1">
        <f t="array" ref="O100" xml:space="preserve"> _xlfn.IFS(J100 = "M", "Medium", J100 = "L", "Light", J100 = "D", "Dark")</f>
        <v>Dark</v>
      </c>
      <c r="P100" s="4" t="str">
        <f xml:space="preserve"> _xlfn.XLOOKUP(Orders[[#This Row],[Customer ID]], customers!$A$1:$A$1001, customers!$I$1:$I$1001,,0)</f>
        <v>No</v>
      </c>
    </row>
    <row r="101" spans="1:16" x14ac:dyDescent="0.3">
      <c r="A101" s="11" t="s">
        <v>1043</v>
      </c>
      <c r="B101" s="6">
        <v>44139</v>
      </c>
      <c r="C101" s="3" t="s">
        <v>1044</v>
      </c>
      <c r="D101" s="4" t="s">
        <v>6159</v>
      </c>
      <c r="E101" s="3">
        <v>3</v>
      </c>
      <c r="F101" s="3" t="str">
        <f xml:space="preserve"> _xlfn.XLOOKUP(C101,customers!$A$1:$A$1001,customers!$B$1:$B$1001,,0)</f>
        <v>Aube Follett</v>
      </c>
      <c r="G101" s="3" t="str">
        <f xml:space="preserve"> IF(_xlfn.XLOOKUP(C101, customers!$A$1:$A$1001, customers!$C$1:$C$1001,,0) = 0, "", _xlfn.XLOOKUP(C101, customers!$A$1:$A$1001, customers!$C$1:$C$1001,,0))</f>
        <v/>
      </c>
      <c r="H101" s="3" t="str">
        <f xml:space="preserve"> _xlfn.XLOOKUP(C101, customers!$A$1:$A$1001, customers!$G$1:$G$1001,,0)</f>
        <v>United States</v>
      </c>
      <c r="I101" s="4" t="str">
        <f xml:space="preserve"> INDEX(products!$A$1:$G$49, MATCH(orders!$D101, products!$A$1:$A$49,0), MATCH(orders!I$1, products!$A$1:$G$1,0))</f>
        <v>Lib</v>
      </c>
      <c r="J101" s="4" t="str">
        <f xml:space="preserve"> INDEX(products!$A$1:$G$49, MATCH(orders!$D101, products!$A$1:$A$49,0), MATCH(orders!J$1, products!$A$1:$G$1,0))</f>
        <v>M</v>
      </c>
      <c r="K101" s="8">
        <f xml:space="preserve"> INDEX(products!$A$1:$G$49, MATCH(orders!$D101, products!$A$1:$A$49,0), MATCH(orders!K$1, products!$A$1:$G$1,0))</f>
        <v>0.2</v>
      </c>
      <c r="L101" s="10">
        <f xml:space="preserve"> INDEX(products!$A$1:$G$49, MATCH(orders!$D101, products!$A$1:$A$49,0), MATCH(orders!L$1, products!$A$1:$G$1,0))</f>
        <v>4.3650000000000002</v>
      </c>
      <c r="M101" s="10">
        <f t="shared" si="1"/>
        <v>13.095000000000001</v>
      </c>
      <c r="N101" s="5" t="str" cm="1">
        <f t="array" ref="N101" xml:space="preserve"> _xlfn.IFS(I101 = "Rob", "Robusta", I101 = "Ara", "Arabica", I101 = "Exc", "Excelsa", I101 = "Lib", "Liberica")</f>
        <v>Liberica</v>
      </c>
      <c r="O101" s="12" t="str" cm="1">
        <f t="array" ref="O101" xml:space="preserve"> _xlfn.IFS(J101 = "M", "Medium", J101 = "L", "Light", J101 = "D", "Dark")</f>
        <v>Medium</v>
      </c>
      <c r="P101" s="4" t="str">
        <f xml:space="preserve"> _xlfn.XLOOKUP(Orders[[#This Row],[Customer ID]], customers!$A$1:$A$1001, customers!$I$1:$I$1001,,0)</f>
        <v>Yes</v>
      </c>
    </row>
    <row r="102" spans="1:16" x14ac:dyDescent="0.3">
      <c r="A102" s="11" t="s">
        <v>1048</v>
      </c>
      <c r="B102" s="6">
        <v>44291</v>
      </c>
      <c r="C102" s="3" t="s">
        <v>1049</v>
      </c>
      <c r="D102" s="4" t="s">
        <v>6167</v>
      </c>
      <c r="E102" s="3">
        <v>2</v>
      </c>
      <c r="F102" s="3" t="str">
        <f xml:space="preserve"> _xlfn.XLOOKUP(C102,customers!$A$1:$A$1001,customers!$B$1:$B$1001,,0)</f>
        <v>Rudiger Di Bartolomeo</v>
      </c>
      <c r="G102" s="3" t="str">
        <f xml:space="preserve"> IF(_xlfn.XLOOKUP(C102, customers!$A$1:$A$1001, customers!$C$1:$C$1001,,0) = 0, "", _xlfn.XLOOKUP(C102, customers!$A$1:$A$1001, customers!$C$1:$C$1001,,0))</f>
        <v/>
      </c>
      <c r="H102" s="3" t="str">
        <f xml:space="preserve"> _xlfn.XLOOKUP(C102, customers!$A$1:$A$1001, customers!$G$1:$G$1001,,0)</f>
        <v>United States</v>
      </c>
      <c r="I102" s="4" t="str">
        <f xml:space="preserve"> INDEX(products!$A$1:$G$49, MATCH(orders!$D102, products!$A$1:$A$49,0), MATCH(orders!I$1, products!$A$1:$G$1,0))</f>
        <v>Ara</v>
      </c>
      <c r="J102" s="4" t="str">
        <f xml:space="preserve"> INDEX(products!$A$1:$G$49, MATCH(orders!$D102, products!$A$1:$A$49,0), MATCH(orders!J$1, products!$A$1:$G$1,0))</f>
        <v>L</v>
      </c>
      <c r="K102" s="8">
        <f xml:space="preserve"> INDEX(products!$A$1:$G$49, MATCH(orders!$D102, products!$A$1:$A$49,0), MATCH(orders!K$1, products!$A$1:$G$1,0))</f>
        <v>0.2</v>
      </c>
      <c r="L102" s="10">
        <f xml:space="preserve"> INDEX(products!$A$1:$G$49, MATCH(orders!$D102, products!$A$1:$A$49,0), MATCH(orders!L$1, products!$A$1:$G$1,0))</f>
        <v>3.8849999999999998</v>
      </c>
      <c r="M102" s="10">
        <f t="shared" si="1"/>
        <v>7.77</v>
      </c>
      <c r="N102" s="5" t="str" cm="1">
        <f t="array" ref="N102" xml:space="preserve"> _xlfn.IFS(I102 = "Rob", "Robusta", I102 = "Ara", "Arabica", I102 = "Exc", "Excelsa", I102 = "Lib", "Liberica")</f>
        <v>Arabica</v>
      </c>
      <c r="O102" s="12" t="str" cm="1">
        <f t="array" ref="O102" xml:space="preserve"> _xlfn.IFS(J102 = "M", "Medium", J102 = "L", "Light", J102 = "D", "Dark")</f>
        <v>Light</v>
      </c>
      <c r="P102" s="4" t="str">
        <f xml:space="preserve"> _xlfn.XLOOKUP(Orders[[#This Row],[Customer ID]], customers!$A$1:$A$1001, customers!$I$1:$I$1001,,0)</f>
        <v>Yes</v>
      </c>
    </row>
    <row r="103" spans="1:16" x14ac:dyDescent="0.3">
      <c r="A103" s="11" t="s">
        <v>1053</v>
      </c>
      <c r="B103" s="6">
        <v>43891</v>
      </c>
      <c r="C103" s="3" t="s">
        <v>1054</v>
      </c>
      <c r="D103" s="4" t="s">
        <v>6165</v>
      </c>
      <c r="E103" s="3">
        <v>5</v>
      </c>
      <c r="F103" s="3" t="str">
        <f xml:space="preserve"> _xlfn.XLOOKUP(C103,customers!$A$1:$A$1001,customers!$B$1:$B$1001,,0)</f>
        <v>Nickey Youles</v>
      </c>
      <c r="G103" s="3" t="str">
        <f xml:space="preserve"> IF(_xlfn.XLOOKUP(C103, customers!$A$1:$A$1001, customers!$C$1:$C$1001,,0) = 0, "", _xlfn.XLOOKUP(C103, customers!$A$1:$A$1001, customers!$C$1:$C$1001,,0))</f>
        <v>nyoules2t@reference.com</v>
      </c>
      <c r="H103" s="3" t="str">
        <f xml:space="preserve"> _xlfn.XLOOKUP(C103, customers!$A$1:$A$1001, customers!$G$1:$G$1001,,0)</f>
        <v>Ireland</v>
      </c>
      <c r="I103" s="4" t="str">
        <f xml:space="preserve"> INDEX(products!$A$1:$G$49, MATCH(orders!$D103, products!$A$1:$A$49,0), MATCH(orders!I$1, products!$A$1:$G$1,0))</f>
        <v>Lib</v>
      </c>
      <c r="J103" s="4" t="str">
        <f xml:space="preserve"> INDEX(products!$A$1:$G$49, MATCH(orders!$D103, products!$A$1:$A$49,0), MATCH(orders!J$1, products!$A$1:$G$1,0))</f>
        <v>D</v>
      </c>
      <c r="K103" s="8">
        <f xml:space="preserve"> INDEX(products!$A$1:$G$49, MATCH(orders!$D103, products!$A$1:$A$49,0), MATCH(orders!K$1, products!$A$1:$G$1,0))</f>
        <v>2.5</v>
      </c>
      <c r="L103" s="10">
        <f xml:space="preserve"> INDEX(products!$A$1:$G$49, MATCH(orders!$D103, products!$A$1:$A$49,0), MATCH(orders!L$1, products!$A$1:$G$1,0))</f>
        <v>29.784999999999997</v>
      </c>
      <c r="M103" s="10">
        <f t="shared" si="1"/>
        <v>148.92499999999998</v>
      </c>
      <c r="N103" s="5" t="str" cm="1">
        <f t="array" ref="N103" xml:space="preserve"> _xlfn.IFS(I103 = "Rob", "Robusta", I103 = "Ara", "Arabica", I103 = "Exc", "Excelsa", I103 = "Lib", "Liberica")</f>
        <v>Liberica</v>
      </c>
      <c r="O103" s="12" t="str" cm="1">
        <f t="array" ref="O103" xml:space="preserve"> _xlfn.IFS(J103 = "M", "Medium", J103 = "L", "Light", J103 = "D", "Dark")</f>
        <v>Dark</v>
      </c>
      <c r="P103" s="4" t="str">
        <f xml:space="preserve"> _xlfn.XLOOKUP(Orders[[#This Row],[Customer ID]], customers!$A$1:$A$1001, customers!$I$1:$I$1001,,0)</f>
        <v>Yes</v>
      </c>
    </row>
    <row r="104" spans="1:16" x14ac:dyDescent="0.3">
      <c r="A104" s="11" t="s">
        <v>1059</v>
      </c>
      <c r="B104" s="6">
        <v>44488</v>
      </c>
      <c r="C104" s="3" t="s">
        <v>1060</v>
      </c>
      <c r="D104" s="4" t="s">
        <v>6143</v>
      </c>
      <c r="E104" s="3">
        <v>3</v>
      </c>
      <c r="F104" s="3" t="str">
        <f xml:space="preserve"> _xlfn.XLOOKUP(C104,customers!$A$1:$A$1001,customers!$B$1:$B$1001,,0)</f>
        <v>Dyanna Aizikovitz</v>
      </c>
      <c r="G104" s="3" t="str">
        <f xml:space="preserve"> IF(_xlfn.XLOOKUP(C104, customers!$A$1:$A$1001, customers!$C$1:$C$1001,,0) = 0, "", _xlfn.XLOOKUP(C104, customers!$A$1:$A$1001, customers!$C$1:$C$1001,,0))</f>
        <v>daizikovitz2u@answers.com</v>
      </c>
      <c r="H104" s="3" t="str">
        <f xml:space="preserve"> _xlfn.XLOOKUP(C104, customers!$A$1:$A$1001, customers!$G$1:$G$1001,,0)</f>
        <v>Ireland</v>
      </c>
      <c r="I104" s="4" t="str">
        <f xml:space="preserve"> INDEX(products!$A$1:$G$49, MATCH(orders!$D104, products!$A$1:$A$49,0), MATCH(orders!I$1, products!$A$1:$G$1,0))</f>
        <v>Lib</v>
      </c>
      <c r="J104" s="4" t="str">
        <f xml:space="preserve"> INDEX(products!$A$1:$G$49, MATCH(orders!$D104, products!$A$1:$A$49,0), MATCH(orders!J$1, products!$A$1:$G$1,0))</f>
        <v>D</v>
      </c>
      <c r="K104" s="8">
        <f xml:space="preserve"> INDEX(products!$A$1:$G$49, MATCH(orders!$D104, products!$A$1:$A$49,0), MATCH(orders!K$1, products!$A$1:$G$1,0))</f>
        <v>1</v>
      </c>
      <c r="L104" s="10">
        <f xml:space="preserve"> INDEX(products!$A$1:$G$49, MATCH(orders!$D104, products!$A$1:$A$49,0), MATCH(orders!L$1, products!$A$1:$G$1,0))</f>
        <v>12.95</v>
      </c>
      <c r="M104" s="10">
        <f t="shared" si="1"/>
        <v>38.849999999999994</v>
      </c>
      <c r="N104" s="5" t="str" cm="1">
        <f t="array" ref="N104" xml:space="preserve"> _xlfn.IFS(I104 = "Rob", "Robusta", I104 = "Ara", "Arabica", I104 = "Exc", "Excelsa", I104 = "Lib", "Liberica")</f>
        <v>Liberica</v>
      </c>
      <c r="O104" s="12" t="str" cm="1">
        <f t="array" ref="O104" xml:space="preserve"> _xlfn.IFS(J104 = "M", "Medium", J104 = "L", "Light", J104 = "D", "Dark")</f>
        <v>Dark</v>
      </c>
      <c r="P104" s="4" t="str">
        <f xml:space="preserve"> _xlfn.XLOOKUP(Orders[[#This Row],[Customer ID]], customers!$A$1:$A$1001, customers!$I$1:$I$1001,,0)</f>
        <v>Yes</v>
      </c>
    </row>
    <row r="105" spans="1:16" x14ac:dyDescent="0.3">
      <c r="A105" s="11" t="s">
        <v>1065</v>
      </c>
      <c r="B105" s="6">
        <v>44750</v>
      </c>
      <c r="C105" s="3" t="s">
        <v>1066</v>
      </c>
      <c r="D105" s="4" t="s">
        <v>6174</v>
      </c>
      <c r="E105" s="3">
        <v>4</v>
      </c>
      <c r="F105" s="3" t="str">
        <f xml:space="preserve"> _xlfn.XLOOKUP(C105,customers!$A$1:$A$1001,customers!$B$1:$B$1001,,0)</f>
        <v>Bram Revel</v>
      </c>
      <c r="G105" s="3" t="str">
        <f xml:space="preserve"> IF(_xlfn.XLOOKUP(C105, customers!$A$1:$A$1001, customers!$C$1:$C$1001,,0) = 0, "", _xlfn.XLOOKUP(C105, customers!$A$1:$A$1001, customers!$C$1:$C$1001,,0))</f>
        <v>brevel2v@fastcompany.com</v>
      </c>
      <c r="H105" s="3" t="str">
        <f xml:space="preserve"> _xlfn.XLOOKUP(C105, customers!$A$1:$A$1001, customers!$G$1:$G$1001,,0)</f>
        <v>United States</v>
      </c>
      <c r="I105" s="4" t="str">
        <f xml:space="preserve"> INDEX(products!$A$1:$G$49, MATCH(orders!$D105, products!$A$1:$A$49,0), MATCH(orders!I$1, products!$A$1:$G$1,0))</f>
        <v>Rob</v>
      </c>
      <c r="J105" s="4" t="str">
        <f xml:space="preserve"> INDEX(products!$A$1:$G$49, MATCH(orders!$D105, products!$A$1:$A$49,0), MATCH(orders!J$1, products!$A$1:$G$1,0))</f>
        <v>M</v>
      </c>
      <c r="K105" s="8">
        <f xml:space="preserve"> INDEX(products!$A$1:$G$49, MATCH(orders!$D105, products!$A$1:$A$49,0), MATCH(orders!K$1, products!$A$1:$G$1,0))</f>
        <v>0.2</v>
      </c>
      <c r="L105" s="10">
        <f xml:space="preserve"> INDEX(products!$A$1:$G$49, MATCH(orders!$D105, products!$A$1:$A$49,0), MATCH(orders!L$1, products!$A$1:$G$1,0))</f>
        <v>2.9849999999999999</v>
      </c>
      <c r="M105" s="10">
        <f t="shared" si="1"/>
        <v>11.94</v>
      </c>
      <c r="N105" s="5" t="str" cm="1">
        <f t="array" ref="N105" xml:space="preserve"> _xlfn.IFS(I105 = "Rob", "Robusta", I105 = "Ara", "Arabica", I105 = "Exc", "Excelsa", I105 = "Lib", "Liberica")</f>
        <v>Robusta</v>
      </c>
      <c r="O105" s="12" t="str" cm="1">
        <f t="array" ref="O105" xml:space="preserve"> _xlfn.IFS(J105 = "M", "Medium", J105 = "L", "Light", J105 = "D", "Dark")</f>
        <v>Medium</v>
      </c>
      <c r="P105" s="4" t="str">
        <f xml:space="preserve"> _xlfn.XLOOKUP(Orders[[#This Row],[Customer ID]], customers!$A$1:$A$1001, customers!$I$1:$I$1001,,0)</f>
        <v>No</v>
      </c>
    </row>
    <row r="106" spans="1:16" x14ac:dyDescent="0.3">
      <c r="A106" s="11" t="s">
        <v>1071</v>
      </c>
      <c r="B106" s="6">
        <v>43694</v>
      </c>
      <c r="C106" s="3" t="s">
        <v>1072</v>
      </c>
      <c r="D106" s="4" t="s">
        <v>6162</v>
      </c>
      <c r="E106" s="3">
        <v>6</v>
      </c>
      <c r="F106" s="3" t="str">
        <f xml:space="preserve"> _xlfn.XLOOKUP(C106,customers!$A$1:$A$1001,customers!$B$1:$B$1001,,0)</f>
        <v>Emiline Priddis</v>
      </c>
      <c r="G106" s="3" t="str">
        <f xml:space="preserve"> IF(_xlfn.XLOOKUP(C106, customers!$A$1:$A$1001, customers!$C$1:$C$1001,,0) = 0, "", _xlfn.XLOOKUP(C106, customers!$A$1:$A$1001, customers!$C$1:$C$1001,,0))</f>
        <v>epriddis2w@nationalgeographic.com</v>
      </c>
      <c r="H106" s="3" t="str">
        <f xml:space="preserve"> _xlfn.XLOOKUP(C106, customers!$A$1:$A$1001, customers!$G$1:$G$1001,,0)</f>
        <v>United States</v>
      </c>
      <c r="I106" s="4" t="str">
        <f xml:space="preserve"> INDEX(products!$A$1:$G$49, MATCH(orders!$D106, products!$A$1:$A$49,0), MATCH(orders!I$1, products!$A$1:$G$1,0))</f>
        <v>Lib</v>
      </c>
      <c r="J106" s="4" t="str">
        <f xml:space="preserve"> INDEX(products!$A$1:$G$49, MATCH(orders!$D106, products!$A$1:$A$49,0), MATCH(orders!J$1, products!$A$1:$G$1,0))</f>
        <v>M</v>
      </c>
      <c r="K106" s="8">
        <f xml:space="preserve"> INDEX(products!$A$1:$G$49, MATCH(orders!$D106, products!$A$1:$A$49,0), MATCH(orders!K$1, products!$A$1:$G$1,0))</f>
        <v>1</v>
      </c>
      <c r="L106" s="10">
        <f xml:space="preserve"> INDEX(products!$A$1:$G$49, MATCH(orders!$D106, products!$A$1:$A$49,0), MATCH(orders!L$1, products!$A$1:$G$1,0))</f>
        <v>14.55</v>
      </c>
      <c r="M106" s="10">
        <f t="shared" si="1"/>
        <v>87.300000000000011</v>
      </c>
      <c r="N106" s="5" t="str" cm="1">
        <f t="array" ref="N106" xml:space="preserve"> _xlfn.IFS(I106 = "Rob", "Robusta", I106 = "Ara", "Arabica", I106 = "Exc", "Excelsa", I106 = "Lib", "Liberica")</f>
        <v>Liberica</v>
      </c>
      <c r="O106" s="12" t="str" cm="1">
        <f t="array" ref="O106" xml:space="preserve"> _xlfn.IFS(J106 = "M", "Medium", J106 = "L", "Light", J106 = "D", "Dark")</f>
        <v>Medium</v>
      </c>
      <c r="P106" s="4" t="str">
        <f xml:space="preserve"> _xlfn.XLOOKUP(Orders[[#This Row],[Customer ID]], customers!$A$1:$A$1001, customers!$I$1:$I$1001,,0)</f>
        <v>No</v>
      </c>
    </row>
    <row r="107" spans="1:16" x14ac:dyDescent="0.3">
      <c r="A107" s="11" t="s">
        <v>1077</v>
      </c>
      <c r="B107" s="6">
        <v>43982</v>
      </c>
      <c r="C107" s="3" t="s">
        <v>1078</v>
      </c>
      <c r="D107" s="4" t="s">
        <v>6157</v>
      </c>
      <c r="E107" s="3">
        <v>6</v>
      </c>
      <c r="F107" s="3" t="str">
        <f xml:space="preserve"> _xlfn.XLOOKUP(C107,customers!$A$1:$A$1001,customers!$B$1:$B$1001,,0)</f>
        <v>Queenie Veel</v>
      </c>
      <c r="G107" s="3" t="str">
        <f xml:space="preserve"> IF(_xlfn.XLOOKUP(C107, customers!$A$1:$A$1001, customers!$C$1:$C$1001,,0) = 0, "", _xlfn.XLOOKUP(C107, customers!$A$1:$A$1001, customers!$C$1:$C$1001,,0))</f>
        <v>qveel2x@jugem.jp</v>
      </c>
      <c r="H107" s="3" t="str">
        <f xml:space="preserve"> _xlfn.XLOOKUP(C107, customers!$A$1:$A$1001, customers!$G$1:$G$1001,,0)</f>
        <v>United States</v>
      </c>
      <c r="I107" s="4" t="str">
        <f xml:space="preserve"> INDEX(products!$A$1:$G$49, MATCH(orders!$D107, products!$A$1:$A$49,0), MATCH(orders!I$1, products!$A$1:$G$1,0))</f>
        <v>Ara</v>
      </c>
      <c r="J107" s="4" t="str">
        <f xml:space="preserve"> INDEX(products!$A$1:$G$49, MATCH(orders!$D107, products!$A$1:$A$49,0), MATCH(orders!J$1, products!$A$1:$G$1,0))</f>
        <v>M</v>
      </c>
      <c r="K107" s="8">
        <f xml:space="preserve"> INDEX(products!$A$1:$G$49, MATCH(orders!$D107, products!$A$1:$A$49,0), MATCH(orders!K$1, products!$A$1:$G$1,0))</f>
        <v>0.5</v>
      </c>
      <c r="L107" s="10">
        <f xml:space="preserve"> INDEX(products!$A$1:$G$49, MATCH(orders!$D107, products!$A$1:$A$49,0), MATCH(orders!L$1, products!$A$1:$G$1,0))</f>
        <v>6.75</v>
      </c>
      <c r="M107" s="10">
        <f t="shared" si="1"/>
        <v>40.5</v>
      </c>
      <c r="N107" s="5" t="str" cm="1">
        <f t="array" ref="N107" xml:space="preserve"> _xlfn.IFS(I107 = "Rob", "Robusta", I107 = "Ara", "Arabica", I107 = "Exc", "Excelsa", I107 = "Lib", "Liberica")</f>
        <v>Arabica</v>
      </c>
      <c r="O107" s="12" t="str" cm="1">
        <f t="array" ref="O107" xml:space="preserve"> _xlfn.IFS(J107 = "M", "Medium", J107 = "L", "Light", J107 = "D", "Dark")</f>
        <v>Medium</v>
      </c>
      <c r="P107" s="4" t="str">
        <f xml:space="preserve"> _xlfn.XLOOKUP(Orders[[#This Row],[Customer ID]], customers!$A$1:$A$1001, customers!$I$1:$I$1001,,0)</f>
        <v>Yes</v>
      </c>
    </row>
    <row r="108" spans="1:16" x14ac:dyDescent="0.3">
      <c r="A108" s="11" t="s">
        <v>1083</v>
      </c>
      <c r="B108" s="6">
        <v>43956</v>
      </c>
      <c r="C108" s="3" t="s">
        <v>1084</v>
      </c>
      <c r="D108" s="4" t="s">
        <v>6183</v>
      </c>
      <c r="E108" s="3">
        <v>2</v>
      </c>
      <c r="F108" s="3" t="str">
        <f xml:space="preserve"> _xlfn.XLOOKUP(C108,customers!$A$1:$A$1001,customers!$B$1:$B$1001,,0)</f>
        <v>Lind Conyers</v>
      </c>
      <c r="G108" s="3" t="str">
        <f xml:space="preserve"> IF(_xlfn.XLOOKUP(C108, customers!$A$1:$A$1001, customers!$C$1:$C$1001,,0) = 0, "", _xlfn.XLOOKUP(C108, customers!$A$1:$A$1001, customers!$C$1:$C$1001,,0))</f>
        <v>lconyers2y@twitter.com</v>
      </c>
      <c r="H108" s="3" t="str">
        <f xml:space="preserve"> _xlfn.XLOOKUP(C108, customers!$A$1:$A$1001, customers!$G$1:$G$1001,,0)</f>
        <v>United States</v>
      </c>
      <c r="I108" s="4" t="str">
        <f xml:space="preserve"> INDEX(products!$A$1:$G$49, MATCH(orders!$D108, products!$A$1:$A$49,0), MATCH(orders!I$1, products!$A$1:$G$1,0))</f>
        <v>Exc</v>
      </c>
      <c r="J108" s="4" t="str">
        <f xml:space="preserve"> INDEX(products!$A$1:$G$49, MATCH(orders!$D108, products!$A$1:$A$49,0), MATCH(orders!J$1, products!$A$1:$G$1,0))</f>
        <v>D</v>
      </c>
      <c r="K108" s="8">
        <f xml:space="preserve"> INDEX(products!$A$1:$G$49, MATCH(orders!$D108, products!$A$1:$A$49,0), MATCH(orders!K$1, products!$A$1:$G$1,0))</f>
        <v>1</v>
      </c>
      <c r="L108" s="10">
        <f xml:space="preserve"> INDEX(products!$A$1:$G$49, MATCH(orders!$D108, products!$A$1:$A$49,0), MATCH(orders!L$1, products!$A$1:$G$1,0))</f>
        <v>12.15</v>
      </c>
      <c r="M108" s="10">
        <f t="shared" si="1"/>
        <v>24.3</v>
      </c>
      <c r="N108" s="5" t="str" cm="1">
        <f t="array" ref="N108" xml:space="preserve"> _xlfn.IFS(I108 = "Rob", "Robusta", I108 = "Ara", "Arabica", I108 = "Exc", "Excelsa", I108 = "Lib", "Liberica")</f>
        <v>Excelsa</v>
      </c>
      <c r="O108" s="12" t="str" cm="1">
        <f t="array" ref="O108" xml:space="preserve"> _xlfn.IFS(J108 = "M", "Medium", J108 = "L", "Light", J108 = "D", "Dark")</f>
        <v>Dark</v>
      </c>
      <c r="P108" s="4" t="str">
        <f xml:space="preserve"> _xlfn.XLOOKUP(Orders[[#This Row],[Customer ID]], customers!$A$1:$A$1001, customers!$I$1:$I$1001,,0)</f>
        <v>No</v>
      </c>
    </row>
    <row r="109" spans="1:16" x14ac:dyDescent="0.3">
      <c r="A109" s="11" t="s">
        <v>1089</v>
      </c>
      <c r="B109" s="6">
        <v>43569</v>
      </c>
      <c r="C109" s="3" t="s">
        <v>1090</v>
      </c>
      <c r="D109" s="4" t="s">
        <v>6146</v>
      </c>
      <c r="E109" s="3">
        <v>3</v>
      </c>
      <c r="F109" s="3" t="str">
        <f xml:space="preserve"> _xlfn.XLOOKUP(C109,customers!$A$1:$A$1001,customers!$B$1:$B$1001,,0)</f>
        <v>Pen Wye</v>
      </c>
      <c r="G109" s="3" t="str">
        <f xml:space="preserve"> IF(_xlfn.XLOOKUP(C109, customers!$A$1:$A$1001, customers!$C$1:$C$1001,,0) = 0, "", _xlfn.XLOOKUP(C109, customers!$A$1:$A$1001, customers!$C$1:$C$1001,,0))</f>
        <v>pwye2z@dagondesign.com</v>
      </c>
      <c r="H109" s="3" t="str">
        <f xml:space="preserve"> _xlfn.XLOOKUP(C109, customers!$A$1:$A$1001, customers!$G$1:$G$1001,,0)</f>
        <v>United States</v>
      </c>
      <c r="I109" s="4" t="str">
        <f xml:space="preserve"> INDEX(products!$A$1:$G$49, MATCH(orders!$D109, products!$A$1:$A$49,0), MATCH(orders!I$1, products!$A$1:$G$1,0))</f>
        <v>Rob</v>
      </c>
      <c r="J109" s="4" t="str">
        <f xml:space="preserve"> INDEX(products!$A$1:$G$49, MATCH(orders!$D109, products!$A$1:$A$49,0), MATCH(orders!J$1, products!$A$1:$G$1,0))</f>
        <v>M</v>
      </c>
      <c r="K109" s="8">
        <f xml:space="preserve"> INDEX(products!$A$1:$G$49, MATCH(orders!$D109, products!$A$1:$A$49,0), MATCH(orders!K$1, products!$A$1:$G$1,0))</f>
        <v>0.5</v>
      </c>
      <c r="L109" s="10">
        <f xml:space="preserve"> INDEX(products!$A$1:$G$49, MATCH(orders!$D109, products!$A$1:$A$49,0), MATCH(orders!L$1, products!$A$1:$G$1,0))</f>
        <v>5.97</v>
      </c>
      <c r="M109" s="10">
        <f t="shared" si="1"/>
        <v>17.91</v>
      </c>
      <c r="N109" s="5" t="str" cm="1">
        <f t="array" ref="N109" xml:space="preserve"> _xlfn.IFS(I109 = "Rob", "Robusta", I109 = "Ara", "Arabica", I109 = "Exc", "Excelsa", I109 = "Lib", "Liberica")</f>
        <v>Robusta</v>
      </c>
      <c r="O109" s="12" t="str" cm="1">
        <f t="array" ref="O109" xml:space="preserve"> _xlfn.IFS(J109 = "M", "Medium", J109 = "L", "Light", J109 = "D", "Dark")</f>
        <v>Medium</v>
      </c>
      <c r="P109" s="4" t="str">
        <f xml:space="preserve"> _xlfn.XLOOKUP(Orders[[#This Row],[Customer ID]], customers!$A$1:$A$1001, customers!$I$1:$I$1001,,0)</f>
        <v>Yes</v>
      </c>
    </row>
    <row r="110" spans="1:16" x14ac:dyDescent="0.3">
      <c r="A110" s="11" t="s">
        <v>1095</v>
      </c>
      <c r="B110" s="6">
        <v>44041</v>
      </c>
      <c r="C110" s="3" t="s">
        <v>1096</v>
      </c>
      <c r="D110" s="4" t="s">
        <v>6157</v>
      </c>
      <c r="E110" s="3">
        <v>4</v>
      </c>
      <c r="F110" s="3" t="str">
        <f xml:space="preserve"> _xlfn.XLOOKUP(C110,customers!$A$1:$A$1001,customers!$B$1:$B$1001,,0)</f>
        <v>Isahella Hagland</v>
      </c>
      <c r="G110" s="3" t="str">
        <f xml:space="preserve"> IF(_xlfn.XLOOKUP(C110, customers!$A$1:$A$1001, customers!$C$1:$C$1001,,0) = 0, "", _xlfn.XLOOKUP(C110, customers!$A$1:$A$1001, customers!$C$1:$C$1001,,0))</f>
        <v/>
      </c>
      <c r="H110" s="3" t="str">
        <f xml:space="preserve"> _xlfn.XLOOKUP(C110, customers!$A$1:$A$1001, customers!$G$1:$G$1001,,0)</f>
        <v>United States</v>
      </c>
      <c r="I110" s="4" t="str">
        <f xml:space="preserve"> INDEX(products!$A$1:$G$49, MATCH(orders!$D110, products!$A$1:$A$49,0), MATCH(orders!I$1, products!$A$1:$G$1,0))</f>
        <v>Ara</v>
      </c>
      <c r="J110" s="4" t="str">
        <f xml:space="preserve"> INDEX(products!$A$1:$G$49, MATCH(orders!$D110, products!$A$1:$A$49,0), MATCH(orders!J$1, products!$A$1:$G$1,0))</f>
        <v>M</v>
      </c>
      <c r="K110" s="8">
        <f xml:space="preserve"> INDEX(products!$A$1:$G$49, MATCH(orders!$D110, products!$A$1:$A$49,0), MATCH(orders!K$1, products!$A$1:$G$1,0))</f>
        <v>0.5</v>
      </c>
      <c r="L110" s="10">
        <f xml:space="preserve"> INDEX(products!$A$1:$G$49, MATCH(orders!$D110, products!$A$1:$A$49,0), MATCH(orders!L$1, products!$A$1:$G$1,0))</f>
        <v>6.75</v>
      </c>
      <c r="M110" s="10">
        <f t="shared" si="1"/>
        <v>27</v>
      </c>
      <c r="N110" s="5" t="str" cm="1">
        <f t="array" ref="N110" xml:space="preserve"> _xlfn.IFS(I110 = "Rob", "Robusta", I110 = "Ara", "Arabica", I110 = "Exc", "Excelsa", I110 = "Lib", "Liberica")</f>
        <v>Arabica</v>
      </c>
      <c r="O110" s="12" t="str" cm="1">
        <f t="array" ref="O110" xml:space="preserve"> _xlfn.IFS(J110 = "M", "Medium", J110 = "L", "Light", J110 = "D", "Dark")</f>
        <v>Medium</v>
      </c>
      <c r="P110" s="4" t="str">
        <f xml:space="preserve"> _xlfn.XLOOKUP(Orders[[#This Row],[Customer ID]], customers!$A$1:$A$1001, customers!$I$1:$I$1001,,0)</f>
        <v>No</v>
      </c>
    </row>
    <row r="111" spans="1:16" x14ac:dyDescent="0.3">
      <c r="A111" s="11" t="s">
        <v>1100</v>
      </c>
      <c r="B111" s="6">
        <v>43811</v>
      </c>
      <c r="C111" s="3" t="s">
        <v>1101</v>
      </c>
      <c r="D111" s="4" t="s">
        <v>6169</v>
      </c>
      <c r="E111" s="3">
        <v>1</v>
      </c>
      <c r="F111" s="3" t="str">
        <f xml:space="preserve"> _xlfn.XLOOKUP(C111,customers!$A$1:$A$1001,customers!$B$1:$B$1001,,0)</f>
        <v>Terry Sheryn</v>
      </c>
      <c r="G111" s="3" t="str">
        <f xml:space="preserve"> IF(_xlfn.XLOOKUP(C111, customers!$A$1:$A$1001, customers!$C$1:$C$1001,,0) = 0, "", _xlfn.XLOOKUP(C111, customers!$A$1:$A$1001, customers!$C$1:$C$1001,,0))</f>
        <v>tsheryn31@mtv.com</v>
      </c>
      <c r="H111" s="3" t="str">
        <f xml:space="preserve"> _xlfn.XLOOKUP(C111, customers!$A$1:$A$1001, customers!$G$1:$G$1001,,0)</f>
        <v>United States</v>
      </c>
      <c r="I111" s="4" t="str">
        <f xml:space="preserve"> INDEX(products!$A$1:$G$49, MATCH(orders!$D111, products!$A$1:$A$49,0), MATCH(orders!I$1, products!$A$1:$G$1,0))</f>
        <v>Lib</v>
      </c>
      <c r="J111" s="4" t="str">
        <f xml:space="preserve"> INDEX(products!$A$1:$G$49, MATCH(orders!$D111, products!$A$1:$A$49,0), MATCH(orders!J$1, products!$A$1:$G$1,0))</f>
        <v>D</v>
      </c>
      <c r="K111" s="8">
        <f xml:space="preserve"> INDEX(products!$A$1:$G$49, MATCH(orders!$D111, products!$A$1:$A$49,0), MATCH(orders!K$1, products!$A$1:$G$1,0))</f>
        <v>0.5</v>
      </c>
      <c r="L111" s="10">
        <f xml:space="preserve"> INDEX(products!$A$1:$G$49, MATCH(orders!$D111, products!$A$1:$A$49,0), MATCH(orders!L$1, products!$A$1:$G$1,0))</f>
        <v>7.77</v>
      </c>
      <c r="M111" s="10">
        <f t="shared" si="1"/>
        <v>7.77</v>
      </c>
      <c r="N111" s="5" t="str" cm="1">
        <f t="array" ref="N111" xml:space="preserve"> _xlfn.IFS(I111 = "Rob", "Robusta", I111 = "Ara", "Arabica", I111 = "Exc", "Excelsa", I111 = "Lib", "Liberica")</f>
        <v>Liberica</v>
      </c>
      <c r="O111" s="12" t="str" cm="1">
        <f t="array" ref="O111" xml:space="preserve"> _xlfn.IFS(J111 = "M", "Medium", J111 = "L", "Light", J111 = "D", "Dark")</f>
        <v>Dark</v>
      </c>
      <c r="P111" s="4" t="str">
        <f xml:space="preserve"> _xlfn.XLOOKUP(Orders[[#This Row],[Customer ID]], customers!$A$1:$A$1001, customers!$I$1:$I$1001,,0)</f>
        <v>Yes</v>
      </c>
    </row>
    <row r="112" spans="1:16" x14ac:dyDescent="0.3">
      <c r="A112" s="11" t="s">
        <v>1106</v>
      </c>
      <c r="B112" s="6">
        <v>44727</v>
      </c>
      <c r="C112" s="3" t="s">
        <v>1107</v>
      </c>
      <c r="D112" s="4" t="s">
        <v>6184</v>
      </c>
      <c r="E112" s="3">
        <v>3</v>
      </c>
      <c r="F112" s="3" t="str">
        <f xml:space="preserve"> _xlfn.XLOOKUP(C112,customers!$A$1:$A$1001,customers!$B$1:$B$1001,,0)</f>
        <v>Marie-jeanne Redgrave</v>
      </c>
      <c r="G112" s="3" t="str">
        <f xml:space="preserve"> IF(_xlfn.XLOOKUP(C112, customers!$A$1:$A$1001, customers!$C$1:$C$1001,,0) = 0, "", _xlfn.XLOOKUP(C112, customers!$A$1:$A$1001, customers!$C$1:$C$1001,,0))</f>
        <v>mredgrave32@cargocollective.com</v>
      </c>
      <c r="H112" s="3" t="str">
        <f xml:space="preserve"> _xlfn.XLOOKUP(C112, customers!$A$1:$A$1001, customers!$G$1:$G$1001,,0)</f>
        <v>United States</v>
      </c>
      <c r="I112" s="4" t="str">
        <f xml:space="preserve"> INDEX(products!$A$1:$G$49, MATCH(orders!$D112, products!$A$1:$A$49,0), MATCH(orders!I$1, products!$A$1:$G$1,0))</f>
        <v>Exc</v>
      </c>
      <c r="J112" s="4" t="str">
        <f xml:space="preserve"> INDEX(products!$A$1:$G$49, MATCH(orders!$D112, products!$A$1:$A$49,0), MATCH(orders!J$1, products!$A$1:$G$1,0))</f>
        <v>L</v>
      </c>
      <c r="K112" s="8">
        <f xml:space="preserve"> INDEX(products!$A$1:$G$49, MATCH(orders!$D112, products!$A$1:$A$49,0), MATCH(orders!K$1, products!$A$1:$G$1,0))</f>
        <v>0.2</v>
      </c>
      <c r="L112" s="10">
        <f xml:space="preserve"> INDEX(products!$A$1:$G$49, MATCH(orders!$D112, products!$A$1:$A$49,0), MATCH(orders!L$1, products!$A$1:$G$1,0))</f>
        <v>4.4550000000000001</v>
      </c>
      <c r="M112" s="10">
        <f t="shared" si="1"/>
        <v>13.365</v>
      </c>
      <c r="N112" s="5" t="str" cm="1">
        <f t="array" ref="N112" xml:space="preserve"> _xlfn.IFS(I112 = "Rob", "Robusta", I112 = "Ara", "Arabica", I112 = "Exc", "Excelsa", I112 = "Lib", "Liberica")</f>
        <v>Excelsa</v>
      </c>
      <c r="O112" s="12" t="str" cm="1">
        <f t="array" ref="O112" xml:space="preserve"> _xlfn.IFS(J112 = "M", "Medium", J112 = "L", "Light", J112 = "D", "Dark")</f>
        <v>Light</v>
      </c>
      <c r="P112" s="4" t="str">
        <f xml:space="preserve"> _xlfn.XLOOKUP(Orders[[#This Row],[Customer ID]], customers!$A$1:$A$1001, customers!$I$1:$I$1001,,0)</f>
        <v>Yes</v>
      </c>
    </row>
    <row r="113" spans="1:16" x14ac:dyDescent="0.3">
      <c r="A113" s="11" t="s">
        <v>1112</v>
      </c>
      <c r="B113" s="6">
        <v>43642</v>
      </c>
      <c r="C113" s="3" t="s">
        <v>1113</v>
      </c>
      <c r="D113" s="4" t="s">
        <v>6172</v>
      </c>
      <c r="E113" s="3">
        <v>5</v>
      </c>
      <c r="F113" s="3" t="str">
        <f xml:space="preserve"> _xlfn.XLOOKUP(C113,customers!$A$1:$A$1001,customers!$B$1:$B$1001,,0)</f>
        <v>Betty Fominov</v>
      </c>
      <c r="G113" s="3" t="str">
        <f xml:space="preserve"> IF(_xlfn.XLOOKUP(C113, customers!$A$1:$A$1001, customers!$C$1:$C$1001,,0) = 0, "", _xlfn.XLOOKUP(C113, customers!$A$1:$A$1001, customers!$C$1:$C$1001,,0))</f>
        <v>bfominov33@yale.edu</v>
      </c>
      <c r="H113" s="3" t="str">
        <f xml:space="preserve"> _xlfn.XLOOKUP(C113, customers!$A$1:$A$1001, customers!$G$1:$G$1001,,0)</f>
        <v>United States</v>
      </c>
      <c r="I113" s="4" t="str">
        <f xml:space="preserve"> INDEX(products!$A$1:$G$49, MATCH(orders!$D113, products!$A$1:$A$49,0), MATCH(orders!I$1, products!$A$1:$G$1,0))</f>
        <v>Rob</v>
      </c>
      <c r="J113" s="4" t="str">
        <f xml:space="preserve"> INDEX(products!$A$1:$G$49, MATCH(orders!$D113, products!$A$1:$A$49,0), MATCH(orders!J$1, products!$A$1:$G$1,0))</f>
        <v>D</v>
      </c>
      <c r="K113" s="8">
        <f xml:space="preserve"> INDEX(products!$A$1:$G$49, MATCH(orders!$D113, products!$A$1:$A$49,0), MATCH(orders!K$1, products!$A$1:$G$1,0))</f>
        <v>0.5</v>
      </c>
      <c r="L113" s="10">
        <f xml:space="preserve"> INDEX(products!$A$1:$G$49, MATCH(orders!$D113, products!$A$1:$A$49,0), MATCH(orders!L$1, products!$A$1:$G$1,0))</f>
        <v>5.3699999999999992</v>
      </c>
      <c r="M113" s="10">
        <f t="shared" si="1"/>
        <v>26.849999999999994</v>
      </c>
      <c r="N113" s="5" t="str" cm="1">
        <f t="array" ref="N113" xml:space="preserve"> _xlfn.IFS(I113 = "Rob", "Robusta", I113 = "Ara", "Arabica", I113 = "Exc", "Excelsa", I113 = "Lib", "Liberica")</f>
        <v>Robusta</v>
      </c>
      <c r="O113" s="12" t="str" cm="1">
        <f t="array" ref="O113" xml:space="preserve"> _xlfn.IFS(J113 = "M", "Medium", J113 = "L", "Light", J113 = "D", "Dark")</f>
        <v>Dark</v>
      </c>
      <c r="P113" s="4" t="str">
        <f xml:space="preserve"> _xlfn.XLOOKUP(Orders[[#This Row],[Customer ID]], customers!$A$1:$A$1001, customers!$I$1:$I$1001,,0)</f>
        <v>No</v>
      </c>
    </row>
    <row r="114" spans="1:16" x14ac:dyDescent="0.3">
      <c r="A114" s="11" t="s">
        <v>1117</v>
      </c>
      <c r="B114" s="6">
        <v>44481</v>
      </c>
      <c r="C114" s="3" t="s">
        <v>1118</v>
      </c>
      <c r="D114" s="4" t="s">
        <v>6155</v>
      </c>
      <c r="E114" s="3">
        <v>1</v>
      </c>
      <c r="F114" s="3" t="str">
        <f xml:space="preserve"> _xlfn.XLOOKUP(C114,customers!$A$1:$A$1001,customers!$B$1:$B$1001,,0)</f>
        <v>Shawnee Critchlow</v>
      </c>
      <c r="G114" s="3" t="str">
        <f xml:space="preserve"> IF(_xlfn.XLOOKUP(C114, customers!$A$1:$A$1001, customers!$C$1:$C$1001,,0) = 0, "", _xlfn.XLOOKUP(C114, customers!$A$1:$A$1001, customers!$C$1:$C$1001,,0))</f>
        <v>scritchlow34@un.org</v>
      </c>
      <c r="H114" s="3" t="str">
        <f xml:space="preserve"> _xlfn.XLOOKUP(C114, customers!$A$1:$A$1001, customers!$G$1:$G$1001,,0)</f>
        <v>United States</v>
      </c>
      <c r="I114" s="4" t="str">
        <f xml:space="preserve"> INDEX(products!$A$1:$G$49, MATCH(orders!$D114, products!$A$1:$A$49,0), MATCH(orders!I$1, products!$A$1:$G$1,0))</f>
        <v>Ara</v>
      </c>
      <c r="J114" s="4" t="str">
        <f xml:space="preserve"> INDEX(products!$A$1:$G$49, MATCH(orders!$D114, products!$A$1:$A$49,0), MATCH(orders!J$1, products!$A$1:$G$1,0))</f>
        <v>M</v>
      </c>
      <c r="K114" s="8">
        <f xml:space="preserve"> INDEX(products!$A$1:$G$49, MATCH(orders!$D114, products!$A$1:$A$49,0), MATCH(orders!K$1, products!$A$1:$G$1,0))</f>
        <v>1</v>
      </c>
      <c r="L114" s="10">
        <f xml:space="preserve"> INDEX(products!$A$1:$G$49, MATCH(orders!$D114, products!$A$1:$A$49,0), MATCH(orders!L$1, products!$A$1:$G$1,0))</f>
        <v>11.25</v>
      </c>
      <c r="M114" s="10">
        <f t="shared" si="1"/>
        <v>11.25</v>
      </c>
      <c r="N114" s="5" t="str" cm="1">
        <f t="array" ref="N114" xml:space="preserve"> _xlfn.IFS(I114 = "Rob", "Robusta", I114 = "Ara", "Arabica", I114 = "Exc", "Excelsa", I114 = "Lib", "Liberica")</f>
        <v>Arabica</v>
      </c>
      <c r="O114" s="12" t="str" cm="1">
        <f t="array" ref="O114" xml:space="preserve"> _xlfn.IFS(J114 = "M", "Medium", J114 = "L", "Light", J114 = "D", "Dark")</f>
        <v>Medium</v>
      </c>
      <c r="P114" s="4" t="str">
        <f xml:space="preserve"> _xlfn.XLOOKUP(Orders[[#This Row],[Customer ID]], customers!$A$1:$A$1001, customers!$I$1:$I$1001,,0)</f>
        <v>No</v>
      </c>
    </row>
    <row r="115" spans="1:16" x14ac:dyDescent="0.3">
      <c r="A115" s="11" t="s">
        <v>1123</v>
      </c>
      <c r="B115" s="6">
        <v>43556</v>
      </c>
      <c r="C115" s="3" t="s">
        <v>1124</v>
      </c>
      <c r="D115" s="4" t="s">
        <v>6162</v>
      </c>
      <c r="E115" s="3">
        <v>1</v>
      </c>
      <c r="F115" s="3" t="str">
        <f xml:space="preserve"> _xlfn.XLOOKUP(C115,customers!$A$1:$A$1001,customers!$B$1:$B$1001,,0)</f>
        <v>Merrel Steptow</v>
      </c>
      <c r="G115" s="3" t="str">
        <f xml:space="preserve"> IF(_xlfn.XLOOKUP(C115, customers!$A$1:$A$1001, customers!$C$1:$C$1001,,0) = 0, "", _xlfn.XLOOKUP(C115, customers!$A$1:$A$1001, customers!$C$1:$C$1001,,0))</f>
        <v>msteptow35@earthlink.net</v>
      </c>
      <c r="H115" s="3" t="str">
        <f xml:space="preserve"> _xlfn.XLOOKUP(C115, customers!$A$1:$A$1001, customers!$G$1:$G$1001,,0)</f>
        <v>Ireland</v>
      </c>
      <c r="I115" s="4" t="str">
        <f xml:space="preserve"> INDEX(products!$A$1:$G$49, MATCH(orders!$D115, products!$A$1:$A$49,0), MATCH(orders!I$1, products!$A$1:$G$1,0))</f>
        <v>Lib</v>
      </c>
      <c r="J115" s="4" t="str">
        <f xml:space="preserve"> INDEX(products!$A$1:$G$49, MATCH(orders!$D115, products!$A$1:$A$49,0), MATCH(orders!J$1, products!$A$1:$G$1,0))</f>
        <v>M</v>
      </c>
      <c r="K115" s="8">
        <f xml:space="preserve"> INDEX(products!$A$1:$G$49, MATCH(orders!$D115, products!$A$1:$A$49,0), MATCH(orders!K$1, products!$A$1:$G$1,0))</f>
        <v>1</v>
      </c>
      <c r="L115" s="10">
        <f xml:space="preserve"> INDEX(products!$A$1:$G$49, MATCH(orders!$D115, products!$A$1:$A$49,0), MATCH(orders!L$1, products!$A$1:$G$1,0))</f>
        <v>14.55</v>
      </c>
      <c r="M115" s="10">
        <f t="shared" si="1"/>
        <v>14.55</v>
      </c>
      <c r="N115" s="5" t="str" cm="1">
        <f t="array" ref="N115" xml:space="preserve"> _xlfn.IFS(I115 = "Rob", "Robusta", I115 = "Ara", "Arabica", I115 = "Exc", "Excelsa", I115 = "Lib", "Liberica")</f>
        <v>Liberica</v>
      </c>
      <c r="O115" s="12" t="str" cm="1">
        <f t="array" ref="O115" xml:space="preserve"> _xlfn.IFS(J115 = "M", "Medium", J115 = "L", "Light", J115 = "D", "Dark")</f>
        <v>Medium</v>
      </c>
      <c r="P115" s="4" t="str">
        <f xml:space="preserve"> _xlfn.XLOOKUP(Orders[[#This Row],[Customer ID]], customers!$A$1:$A$1001, customers!$I$1:$I$1001,,0)</f>
        <v>No</v>
      </c>
    </row>
    <row r="116" spans="1:16" x14ac:dyDescent="0.3">
      <c r="A116" s="11" t="s">
        <v>1129</v>
      </c>
      <c r="B116" s="6">
        <v>44265</v>
      </c>
      <c r="C116" s="3" t="s">
        <v>1130</v>
      </c>
      <c r="D116" s="4" t="s">
        <v>6178</v>
      </c>
      <c r="E116" s="3">
        <v>4</v>
      </c>
      <c r="F116" s="3" t="str">
        <f xml:space="preserve"> _xlfn.XLOOKUP(C116,customers!$A$1:$A$1001,customers!$B$1:$B$1001,,0)</f>
        <v>Carmina Hubbuck</v>
      </c>
      <c r="G116" s="3" t="str">
        <f xml:space="preserve"> IF(_xlfn.XLOOKUP(C116, customers!$A$1:$A$1001, customers!$C$1:$C$1001,,0) = 0, "", _xlfn.XLOOKUP(C116, customers!$A$1:$A$1001, customers!$C$1:$C$1001,,0))</f>
        <v/>
      </c>
      <c r="H116" s="3" t="str">
        <f xml:space="preserve"> _xlfn.XLOOKUP(C116, customers!$A$1:$A$1001, customers!$G$1:$G$1001,,0)</f>
        <v>United States</v>
      </c>
      <c r="I116" s="4" t="str">
        <f xml:space="preserve"> INDEX(products!$A$1:$G$49, MATCH(orders!$D116, products!$A$1:$A$49,0), MATCH(orders!I$1, products!$A$1:$G$1,0))</f>
        <v>Rob</v>
      </c>
      <c r="J116" s="4" t="str">
        <f xml:space="preserve"> INDEX(products!$A$1:$G$49, MATCH(orders!$D116, products!$A$1:$A$49,0), MATCH(orders!J$1, products!$A$1:$G$1,0))</f>
        <v>L</v>
      </c>
      <c r="K116" s="8">
        <f xml:space="preserve"> INDEX(products!$A$1:$G$49, MATCH(orders!$D116, products!$A$1:$A$49,0), MATCH(orders!K$1, products!$A$1:$G$1,0))</f>
        <v>0.2</v>
      </c>
      <c r="L116" s="10">
        <f xml:space="preserve"> INDEX(products!$A$1:$G$49, MATCH(orders!$D116, products!$A$1:$A$49,0), MATCH(orders!L$1, products!$A$1:$G$1,0))</f>
        <v>3.5849999999999995</v>
      </c>
      <c r="M116" s="10">
        <f t="shared" si="1"/>
        <v>14.339999999999998</v>
      </c>
      <c r="N116" s="5" t="str" cm="1">
        <f t="array" ref="N116" xml:space="preserve"> _xlfn.IFS(I116 = "Rob", "Robusta", I116 = "Ara", "Arabica", I116 = "Exc", "Excelsa", I116 = "Lib", "Liberica")</f>
        <v>Robusta</v>
      </c>
      <c r="O116" s="12" t="str" cm="1">
        <f t="array" ref="O116" xml:space="preserve"> _xlfn.IFS(J116 = "M", "Medium", J116 = "L", "Light", J116 = "D", "Dark")</f>
        <v>Light</v>
      </c>
      <c r="P116" s="4" t="str">
        <f xml:space="preserve"> _xlfn.XLOOKUP(Orders[[#This Row],[Customer ID]], customers!$A$1:$A$1001, customers!$I$1:$I$1001,,0)</f>
        <v>No</v>
      </c>
    </row>
    <row r="117" spans="1:16" x14ac:dyDescent="0.3">
      <c r="A117" s="11" t="s">
        <v>1134</v>
      </c>
      <c r="B117" s="6">
        <v>43693</v>
      </c>
      <c r="C117" s="3" t="s">
        <v>1135</v>
      </c>
      <c r="D117" s="4" t="s">
        <v>6170</v>
      </c>
      <c r="E117" s="3">
        <v>1</v>
      </c>
      <c r="F117" s="3" t="str">
        <f xml:space="preserve"> _xlfn.XLOOKUP(C117,customers!$A$1:$A$1001,customers!$B$1:$B$1001,,0)</f>
        <v>Ingeberg Mulliner</v>
      </c>
      <c r="G117" s="3" t="str">
        <f xml:space="preserve"> IF(_xlfn.XLOOKUP(C117, customers!$A$1:$A$1001, customers!$C$1:$C$1001,,0) = 0, "", _xlfn.XLOOKUP(C117, customers!$A$1:$A$1001, customers!$C$1:$C$1001,,0))</f>
        <v>imulliner37@pinterest.com</v>
      </c>
      <c r="H117" s="3" t="str">
        <f xml:space="preserve"> _xlfn.XLOOKUP(C117, customers!$A$1:$A$1001, customers!$G$1:$G$1001,,0)</f>
        <v>United Kingdom</v>
      </c>
      <c r="I117" s="4" t="str">
        <f xml:space="preserve"> INDEX(products!$A$1:$G$49, MATCH(orders!$D117, products!$A$1:$A$49,0), MATCH(orders!I$1, products!$A$1:$G$1,0))</f>
        <v>Lib</v>
      </c>
      <c r="J117" s="4" t="str">
        <f xml:space="preserve"> INDEX(products!$A$1:$G$49, MATCH(orders!$D117, products!$A$1:$A$49,0), MATCH(orders!J$1, products!$A$1:$G$1,0))</f>
        <v>L</v>
      </c>
      <c r="K117" s="8">
        <f xml:space="preserve"> INDEX(products!$A$1:$G$49, MATCH(orders!$D117, products!$A$1:$A$49,0), MATCH(orders!K$1, products!$A$1:$G$1,0))</f>
        <v>1</v>
      </c>
      <c r="L117" s="10">
        <f xml:space="preserve"> INDEX(products!$A$1:$G$49, MATCH(orders!$D117, products!$A$1:$A$49,0), MATCH(orders!L$1, products!$A$1:$G$1,0))</f>
        <v>15.85</v>
      </c>
      <c r="M117" s="10">
        <f t="shared" si="1"/>
        <v>15.85</v>
      </c>
      <c r="N117" s="5" t="str" cm="1">
        <f t="array" ref="N117" xml:space="preserve"> _xlfn.IFS(I117 = "Rob", "Robusta", I117 = "Ara", "Arabica", I117 = "Exc", "Excelsa", I117 = "Lib", "Liberica")</f>
        <v>Liberica</v>
      </c>
      <c r="O117" s="12" t="str" cm="1">
        <f t="array" ref="O117" xml:space="preserve"> _xlfn.IFS(J117 = "M", "Medium", J117 = "L", "Light", J117 = "D", "Dark")</f>
        <v>Light</v>
      </c>
      <c r="P117" s="4" t="str">
        <f xml:space="preserve"> _xlfn.XLOOKUP(Orders[[#This Row],[Customer ID]], customers!$A$1:$A$1001, customers!$I$1:$I$1001,,0)</f>
        <v>No</v>
      </c>
    </row>
    <row r="118" spans="1:16" x14ac:dyDescent="0.3">
      <c r="A118" s="11" t="s">
        <v>1140</v>
      </c>
      <c r="B118" s="6">
        <v>44054</v>
      </c>
      <c r="C118" s="3" t="s">
        <v>1141</v>
      </c>
      <c r="D118" s="4" t="s">
        <v>6145</v>
      </c>
      <c r="E118" s="3">
        <v>4</v>
      </c>
      <c r="F118" s="3" t="str">
        <f xml:space="preserve"> _xlfn.XLOOKUP(C118,customers!$A$1:$A$1001,customers!$B$1:$B$1001,,0)</f>
        <v>Geneva Standley</v>
      </c>
      <c r="G118" s="3" t="str">
        <f xml:space="preserve"> IF(_xlfn.XLOOKUP(C118, customers!$A$1:$A$1001, customers!$C$1:$C$1001,,0) = 0, "", _xlfn.XLOOKUP(C118, customers!$A$1:$A$1001, customers!$C$1:$C$1001,,0))</f>
        <v>gstandley38@dion.ne.jp</v>
      </c>
      <c r="H118" s="3" t="str">
        <f xml:space="preserve"> _xlfn.XLOOKUP(C118, customers!$A$1:$A$1001, customers!$G$1:$G$1001,,0)</f>
        <v>Ireland</v>
      </c>
      <c r="I118" s="4" t="str">
        <f xml:space="preserve"> INDEX(products!$A$1:$G$49, MATCH(orders!$D118, products!$A$1:$A$49,0), MATCH(orders!I$1, products!$A$1:$G$1,0))</f>
        <v>Lib</v>
      </c>
      <c r="J118" s="4" t="str">
        <f xml:space="preserve"> INDEX(products!$A$1:$G$49, MATCH(orders!$D118, products!$A$1:$A$49,0), MATCH(orders!J$1, products!$A$1:$G$1,0))</f>
        <v>L</v>
      </c>
      <c r="K118" s="8">
        <f xml:space="preserve"> INDEX(products!$A$1:$G$49, MATCH(orders!$D118, products!$A$1:$A$49,0), MATCH(orders!K$1, products!$A$1:$G$1,0))</f>
        <v>0.2</v>
      </c>
      <c r="L118" s="10">
        <f xml:space="preserve"> INDEX(products!$A$1:$G$49, MATCH(orders!$D118, products!$A$1:$A$49,0), MATCH(orders!L$1, products!$A$1:$G$1,0))</f>
        <v>4.7549999999999999</v>
      </c>
      <c r="M118" s="10">
        <f t="shared" si="1"/>
        <v>19.02</v>
      </c>
      <c r="N118" s="5" t="str" cm="1">
        <f t="array" ref="N118" xml:space="preserve"> _xlfn.IFS(I118 = "Rob", "Robusta", I118 = "Ara", "Arabica", I118 = "Exc", "Excelsa", I118 = "Lib", "Liberica")</f>
        <v>Liberica</v>
      </c>
      <c r="O118" s="12" t="str" cm="1">
        <f t="array" ref="O118" xml:space="preserve"> _xlfn.IFS(J118 = "M", "Medium", J118 = "L", "Light", J118 = "D", "Dark")</f>
        <v>Light</v>
      </c>
      <c r="P118" s="4" t="str">
        <f xml:space="preserve"> _xlfn.XLOOKUP(Orders[[#This Row],[Customer ID]], customers!$A$1:$A$1001, customers!$I$1:$I$1001,,0)</f>
        <v>Yes</v>
      </c>
    </row>
    <row r="119" spans="1:16" x14ac:dyDescent="0.3">
      <c r="A119" s="11" t="s">
        <v>1146</v>
      </c>
      <c r="B119" s="6">
        <v>44656</v>
      </c>
      <c r="C119" s="3" t="s">
        <v>1147</v>
      </c>
      <c r="D119" s="4" t="s">
        <v>6161</v>
      </c>
      <c r="E119" s="3">
        <v>4</v>
      </c>
      <c r="F119" s="3" t="str">
        <f xml:space="preserve"> _xlfn.XLOOKUP(C119,customers!$A$1:$A$1001,customers!$B$1:$B$1001,,0)</f>
        <v>Brook Drage</v>
      </c>
      <c r="G119" s="3" t="str">
        <f xml:space="preserve"> IF(_xlfn.XLOOKUP(C119, customers!$A$1:$A$1001, customers!$C$1:$C$1001,,0) = 0, "", _xlfn.XLOOKUP(C119, customers!$A$1:$A$1001, customers!$C$1:$C$1001,,0))</f>
        <v>bdrage39@youku.com</v>
      </c>
      <c r="H119" s="3" t="str">
        <f xml:space="preserve"> _xlfn.XLOOKUP(C119, customers!$A$1:$A$1001, customers!$G$1:$G$1001,,0)</f>
        <v>United States</v>
      </c>
      <c r="I119" s="4" t="str">
        <f xml:space="preserve"> INDEX(products!$A$1:$G$49, MATCH(orders!$D119, products!$A$1:$A$49,0), MATCH(orders!I$1, products!$A$1:$G$1,0))</f>
        <v>Lib</v>
      </c>
      <c r="J119" s="4" t="str">
        <f xml:space="preserve"> INDEX(products!$A$1:$G$49, MATCH(orders!$D119, products!$A$1:$A$49,0), MATCH(orders!J$1, products!$A$1:$G$1,0))</f>
        <v>L</v>
      </c>
      <c r="K119" s="8">
        <f xml:space="preserve"> INDEX(products!$A$1:$G$49, MATCH(orders!$D119, products!$A$1:$A$49,0), MATCH(orders!K$1, products!$A$1:$G$1,0))</f>
        <v>0.5</v>
      </c>
      <c r="L119" s="10">
        <f xml:space="preserve"> INDEX(products!$A$1:$G$49, MATCH(orders!$D119, products!$A$1:$A$49,0), MATCH(orders!L$1, products!$A$1:$G$1,0))</f>
        <v>9.51</v>
      </c>
      <c r="M119" s="10">
        <f t="shared" si="1"/>
        <v>38.04</v>
      </c>
      <c r="N119" s="5" t="str" cm="1">
        <f t="array" ref="N119" xml:space="preserve"> _xlfn.IFS(I119 = "Rob", "Robusta", I119 = "Ara", "Arabica", I119 = "Exc", "Excelsa", I119 = "Lib", "Liberica")</f>
        <v>Liberica</v>
      </c>
      <c r="O119" s="12" t="str" cm="1">
        <f t="array" ref="O119" xml:space="preserve"> _xlfn.IFS(J119 = "M", "Medium", J119 = "L", "Light", J119 = "D", "Dark")</f>
        <v>Light</v>
      </c>
      <c r="P119" s="4" t="str">
        <f xml:space="preserve"> _xlfn.XLOOKUP(Orders[[#This Row],[Customer ID]], customers!$A$1:$A$1001, customers!$I$1:$I$1001,,0)</f>
        <v>No</v>
      </c>
    </row>
    <row r="120" spans="1:16" x14ac:dyDescent="0.3">
      <c r="A120" s="11" t="s">
        <v>1152</v>
      </c>
      <c r="B120" s="6">
        <v>43760</v>
      </c>
      <c r="C120" s="3" t="s">
        <v>1153</v>
      </c>
      <c r="D120" s="4" t="s">
        <v>6144</v>
      </c>
      <c r="E120" s="3">
        <v>3</v>
      </c>
      <c r="F120" s="3" t="str">
        <f xml:space="preserve"> _xlfn.XLOOKUP(C120,customers!$A$1:$A$1001,customers!$B$1:$B$1001,,0)</f>
        <v>Muffin Yallop</v>
      </c>
      <c r="G120" s="3" t="str">
        <f xml:space="preserve"> IF(_xlfn.XLOOKUP(C120, customers!$A$1:$A$1001, customers!$C$1:$C$1001,,0) = 0, "", _xlfn.XLOOKUP(C120, customers!$A$1:$A$1001, customers!$C$1:$C$1001,,0))</f>
        <v>myallop3a@fema.gov</v>
      </c>
      <c r="H120" s="3" t="str">
        <f xml:space="preserve"> _xlfn.XLOOKUP(C120, customers!$A$1:$A$1001, customers!$G$1:$G$1001,,0)</f>
        <v>United States</v>
      </c>
      <c r="I120" s="4" t="str">
        <f xml:space="preserve"> INDEX(products!$A$1:$G$49, MATCH(orders!$D120, products!$A$1:$A$49,0), MATCH(orders!I$1, products!$A$1:$G$1,0))</f>
        <v>Exc</v>
      </c>
      <c r="J120" s="4" t="str">
        <f xml:space="preserve"> INDEX(products!$A$1:$G$49, MATCH(orders!$D120, products!$A$1:$A$49,0), MATCH(orders!J$1, products!$A$1:$G$1,0))</f>
        <v>D</v>
      </c>
      <c r="K120" s="8">
        <f xml:space="preserve"> INDEX(products!$A$1:$G$49, MATCH(orders!$D120, products!$A$1:$A$49,0), MATCH(orders!K$1, products!$A$1:$G$1,0))</f>
        <v>0.5</v>
      </c>
      <c r="L120" s="10">
        <f xml:space="preserve"> INDEX(products!$A$1:$G$49, MATCH(orders!$D120, products!$A$1:$A$49,0), MATCH(orders!L$1, products!$A$1:$G$1,0))</f>
        <v>7.29</v>
      </c>
      <c r="M120" s="10">
        <f t="shared" si="1"/>
        <v>21.87</v>
      </c>
      <c r="N120" s="5" t="str" cm="1">
        <f t="array" ref="N120" xml:space="preserve"> _xlfn.IFS(I120 = "Rob", "Robusta", I120 = "Ara", "Arabica", I120 = "Exc", "Excelsa", I120 = "Lib", "Liberica")</f>
        <v>Excelsa</v>
      </c>
      <c r="O120" s="12" t="str" cm="1">
        <f t="array" ref="O120" xml:space="preserve"> _xlfn.IFS(J120 = "M", "Medium", J120 = "L", "Light", J120 = "D", "Dark")</f>
        <v>Dark</v>
      </c>
      <c r="P120" s="4" t="str">
        <f xml:space="preserve"> _xlfn.XLOOKUP(Orders[[#This Row],[Customer ID]], customers!$A$1:$A$1001, customers!$I$1:$I$1001,,0)</f>
        <v>Yes</v>
      </c>
    </row>
    <row r="121" spans="1:16" x14ac:dyDescent="0.3">
      <c r="A121" s="11" t="s">
        <v>1158</v>
      </c>
      <c r="B121" s="6">
        <v>44471</v>
      </c>
      <c r="C121" s="3" t="s">
        <v>1159</v>
      </c>
      <c r="D121" s="4" t="s">
        <v>6156</v>
      </c>
      <c r="E121" s="3">
        <v>1</v>
      </c>
      <c r="F121" s="3" t="str">
        <f xml:space="preserve"> _xlfn.XLOOKUP(C121,customers!$A$1:$A$1001,customers!$B$1:$B$1001,,0)</f>
        <v>Cordi Switsur</v>
      </c>
      <c r="G121" s="3" t="str">
        <f xml:space="preserve"> IF(_xlfn.XLOOKUP(C121, customers!$A$1:$A$1001, customers!$C$1:$C$1001,,0) = 0, "", _xlfn.XLOOKUP(C121, customers!$A$1:$A$1001, customers!$C$1:$C$1001,,0))</f>
        <v>cswitsur3b@chronoengine.com</v>
      </c>
      <c r="H121" s="3" t="str">
        <f xml:space="preserve"> _xlfn.XLOOKUP(C121, customers!$A$1:$A$1001, customers!$G$1:$G$1001,,0)</f>
        <v>United States</v>
      </c>
      <c r="I121" s="4" t="str">
        <f xml:space="preserve"> INDEX(products!$A$1:$G$49, MATCH(orders!$D121, products!$A$1:$A$49,0), MATCH(orders!I$1, products!$A$1:$G$1,0))</f>
        <v>Exc</v>
      </c>
      <c r="J121" s="4" t="str">
        <f xml:space="preserve"> INDEX(products!$A$1:$G$49, MATCH(orders!$D121, products!$A$1:$A$49,0), MATCH(orders!J$1, products!$A$1:$G$1,0))</f>
        <v>M</v>
      </c>
      <c r="K121" s="8">
        <f xml:space="preserve"> INDEX(products!$A$1:$G$49, MATCH(orders!$D121, products!$A$1:$A$49,0), MATCH(orders!K$1, products!$A$1:$G$1,0))</f>
        <v>0.2</v>
      </c>
      <c r="L121" s="10">
        <f xml:space="preserve"> INDEX(products!$A$1:$G$49, MATCH(orders!$D121, products!$A$1:$A$49,0), MATCH(orders!L$1, products!$A$1:$G$1,0))</f>
        <v>4.125</v>
      </c>
      <c r="M121" s="10">
        <f t="shared" si="1"/>
        <v>4.125</v>
      </c>
      <c r="N121" s="5" t="str" cm="1">
        <f t="array" ref="N121" xml:space="preserve"> _xlfn.IFS(I121 = "Rob", "Robusta", I121 = "Ara", "Arabica", I121 = "Exc", "Excelsa", I121 = "Lib", "Liberica")</f>
        <v>Excelsa</v>
      </c>
      <c r="O121" s="12" t="str" cm="1">
        <f t="array" ref="O121" xml:space="preserve"> _xlfn.IFS(J121 = "M", "Medium", J121 = "L", "Light", J121 = "D", "Dark")</f>
        <v>Medium</v>
      </c>
      <c r="P121" s="4" t="str">
        <f xml:space="preserve"> _xlfn.XLOOKUP(Orders[[#This Row],[Customer ID]], customers!$A$1:$A$1001, customers!$I$1:$I$1001,,0)</f>
        <v>No</v>
      </c>
    </row>
    <row r="122" spans="1:16" x14ac:dyDescent="0.3">
      <c r="A122" s="11" t="s">
        <v>1158</v>
      </c>
      <c r="B122" s="6">
        <v>44471</v>
      </c>
      <c r="C122" s="3" t="s">
        <v>1159</v>
      </c>
      <c r="D122" s="4" t="s">
        <v>6167</v>
      </c>
      <c r="E122" s="3">
        <v>1</v>
      </c>
      <c r="F122" s="3" t="str">
        <f xml:space="preserve"> _xlfn.XLOOKUP(C122,customers!$A$1:$A$1001,customers!$B$1:$B$1001,,0)</f>
        <v>Cordi Switsur</v>
      </c>
      <c r="G122" s="3" t="str">
        <f xml:space="preserve"> IF(_xlfn.XLOOKUP(C122, customers!$A$1:$A$1001, customers!$C$1:$C$1001,,0) = 0, "", _xlfn.XLOOKUP(C122, customers!$A$1:$A$1001, customers!$C$1:$C$1001,,0))</f>
        <v>cswitsur3b@chronoengine.com</v>
      </c>
      <c r="H122" s="3" t="str">
        <f xml:space="preserve"> _xlfn.XLOOKUP(C122, customers!$A$1:$A$1001, customers!$G$1:$G$1001,,0)</f>
        <v>United States</v>
      </c>
      <c r="I122" s="4" t="str">
        <f xml:space="preserve"> INDEX(products!$A$1:$G$49, MATCH(orders!$D122, products!$A$1:$A$49,0), MATCH(orders!I$1, products!$A$1:$G$1,0))</f>
        <v>Ara</v>
      </c>
      <c r="J122" s="4" t="str">
        <f xml:space="preserve"> INDEX(products!$A$1:$G$49, MATCH(orders!$D122, products!$A$1:$A$49,0), MATCH(orders!J$1, products!$A$1:$G$1,0))</f>
        <v>L</v>
      </c>
      <c r="K122" s="8">
        <f xml:space="preserve"> INDEX(products!$A$1:$G$49, MATCH(orders!$D122, products!$A$1:$A$49,0), MATCH(orders!K$1, products!$A$1:$G$1,0))</f>
        <v>0.2</v>
      </c>
      <c r="L122" s="10">
        <f xml:space="preserve"> INDEX(products!$A$1:$G$49, MATCH(orders!$D122, products!$A$1:$A$49,0), MATCH(orders!L$1, products!$A$1:$G$1,0))</f>
        <v>3.8849999999999998</v>
      </c>
      <c r="M122" s="10">
        <f t="shared" si="1"/>
        <v>3.8849999999999998</v>
      </c>
      <c r="N122" s="5" t="str" cm="1">
        <f t="array" ref="N122" xml:space="preserve"> _xlfn.IFS(I122 = "Rob", "Robusta", I122 = "Ara", "Arabica", I122 = "Exc", "Excelsa", I122 = "Lib", "Liberica")</f>
        <v>Arabica</v>
      </c>
      <c r="O122" s="12" t="str" cm="1">
        <f t="array" ref="O122" xml:space="preserve"> _xlfn.IFS(J122 = "M", "Medium", J122 = "L", "Light", J122 = "D", "Dark")</f>
        <v>Light</v>
      </c>
      <c r="P122" s="4" t="str">
        <f xml:space="preserve"> _xlfn.XLOOKUP(Orders[[#This Row],[Customer ID]], customers!$A$1:$A$1001, customers!$I$1:$I$1001,,0)</f>
        <v>No</v>
      </c>
    </row>
    <row r="123" spans="1:16" x14ac:dyDescent="0.3">
      <c r="A123" s="11" t="s">
        <v>1158</v>
      </c>
      <c r="B123" s="6">
        <v>44471</v>
      </c>
      <c r="C123" s="3" t="s">
        <v>1159</v>
      </c>
      <c r="D123" s="4" t="s">
        <v>6141</v>
      </c>
      <c r="E123" s="3">
        <v>5</v>
      </c>
      <c r="F123" s="3" t="str">
        <f xml:space="preserve"> _xlfn.XLOOKUP(C123,customers!$A$1:$A$1001,customers!$B$1:$B$1001,,0)</f>
        <v>Cordi Switsur</v>
      </c>
      <c r="G123" s="3" t="str">
        <f xml:space="preserve"> IF(_xlfn.XLOOKUP(C123, customers!$A$1:$A$1001, customers!$C$1:$C$1001,,0) = 0, "", _xlfn.XLOOKUP(C123, customers!$A$1:$A$1001, customers!$C$1:$C$1001,,0))</f>
        <v>cswitsur3b@chronoengine.com</v>
      </c>
      <c r="H123" s="3" t="str">
        <f xml:space="preserve"> _xlfn.XLOOKUP(C123, customers!$A$1:$A$1001, customers!$G$1:$G$1001,,0)</f>
        <v>United States</v>
      </c>
      <c r="I123" s="4" t="str">
        <f xml:space="preserve"> INDEX(products!$A$1:$G$49, MATCH(orders!$D123, products!$A$1:$A$49,0), MATCH(orders!I$1, products!$A$1:$G$1,0))</f>
        <v>Exc</v>
      </c>
      <c r="J123" s="4" t="str">
        <f xml:space="preserve"> INDEX(products!$A$1:$G$49, MATCH(orders!$D123, products!$A$1:$A$49,0), MATCH(orders!J$1, products!$A$1:$G$1,0))</f>
        <v>M</v>
      </c>
      <c r="K123" s="8">
        <f xml:space="preserve"> INDEX(products!$A$1:$G$49, MATCH(orders!$D123, products!$A$1:$A$49,0), MATCH(orders!K$1, products!$A$1:$G$1,0))</f>
        <v>1</v>
      </c>
      <c r="L123" s="10">
        <f xml:space="preserve"> INDEX(products!$A$1:$G$49, MATCH(orders!$D123, products!$A$1:$A$49,0), MATCH(orders!L$1, products!$A$1:$G$1,0))</f>
        <v>13.75</v>
      </c>
      <c r="M123" s="10">
        <f t="shared" si="1"/>
        <v>68.75</v>
      </c>
      <c r="N123" s="5" t="str" cm="1">
        <f t="array" ref="N123" xml:space="preserve"> _xlfn.IFS(I123 = "Rob", "Robusta", I123 = "Ara", "Arabica", I123 = "Exc", "Excelsa", I123 = "Lib", "Liberica")</f>
        <v>Excelsa</v>
      </c>
      <c r="O123" s="12" t="str" cm="1">
        <f t="array" ref="O123" xml:space="preserve"> _xlfn.IFS(J123 = "M", "Medium", J123 = "L", "Light", J123 = "D", "Dark")</f>
        <v>Medium</v>
      </c>
      <c r="P123" s="4" t="str">
        <f xml:space="preserve"> _xlfn.XLOOKUP(Orders[[#This Row],[Customer ID]], customers!$A$1:$A$1001, customers!$I$1:$I$1001,,0)</f>
        <v>No</v>
      </c>
    </row>
    <row r="124" spans="1:16" x14ac:dyDescent="0.3">
      <c r="A124" s="11" t="s">
        <v>1174</v>
      </c>
      <c r="B124" s="6">
        <v>44268</v>
      </c>
      <c r="C124" s="3" t="s">
        <v>1175</v>
      </c>
      <c r="D124" s="4" t="s">
        <v>6158</v>
      </c>
      <c r="E124" s="3">
        <v>4</v>
      </c>
      <c r="F124" s="3" t="str">
        <f xml:space="preserve"> _xlfn.XLOOKUP(C124,customers!$A$1:$A$1001,customers!$B$1:$B$1001,,0)</f>
        <v>Mahala Ludwell</v>
      </c>
      <c r="G124" s="3" t="str">
        <f xml:space="preserve"> IF(_xlfn.XLOOKUP(C124, customers!$A$1:$A$1001, customers!$C$1:$C$1001,,0) = 0, "", _xlfn.XLOOKUP(C124, customers!$A$1:$A$1001, customers!$C$1:$C$1001,,0))</f>
        <v>mludwell3e@blogger.com</v>
      </c>
      <c r="H124" s="3" t="str">
        <f xml:space="preserve"> _xlfn.XLOOKUP(C124, customers!$A$1:$A$1001, customers!$G$1:$G$1001,,0)</f>
        <v>United States</v>
      </c>
      <c r="I124" s="4" t="str">
        <f xml:space="preserve"> INDEX(products!$A$1:$G$49, MATCH(orders!$D124, products!$A$1:$A$49,0), MATCH(orders!I$1, products!$A$1:$G$1,0))</f>
        <v>Ara</v>
      </c>
      <c r="J124" s="4" t="str">
        <f xml:space="preserve"> INDEX(products!$A$1:$G$49, MATCH(orders!$D124, products!$A$1:$A$49,0), MATCH(orders!J$1, products!$A$1:$G$1,0))</f>
        <v>D</v>
      </c>
      <c r="K124" s="8">
        <f xml:space="preserve"> INDEX(products!$A$1:$G$49, MATCH(orders!$D124, products!$A$1:$A$49,0), MATCH(orders!K$1, products!$A$1:$G$1,0))</f>
        <v>0.5</v>
      </c>
      <c r="L124" s="10">
        <f xml:space="preserve"> INDEX(products!$A$1:$G$49, MATCH(orders!$D124, products!$A$1:$A$49,0), MATCH(orders!L$1, products!$A$1:$G$1,0))</f>
        <v>5.97</v>
      </c>
      <c r="M124" s="10">
        <f t="shared" si="1"/>
        <v>23.88</v>
      </c>
      <c r="N124" s="5" t="str" cm="1">
        <f t="array" ref="N124" xml:space="preserve"> _xlfn.IFS(I124 = "Rob", "Robusta", I124 = "Ara", "Arabica", I124 = "Exc", "Excelsa", I124 = "Lib", "Liberica")</f>
        <v>Arabica</v>
      </c>
      <c r="O124" s="12" t="str" cm="1">
        <f t="array" ref="O124" xml:space="preserve"> _xlfn.IFS(J124 = "M", "Medium", J124 = "L", "Light", J124 = "D", "Dark")</f>
        <v>Dark</v>
      </c>
      <c r="P124" s="4" t="str">
        <f xml:space="preserve"> _xlfn.XLOOKUP(Orders[[#This Row],[Customer ID]], customers!$A$1:$A$1001, customers!$I$1:$I$1001,,0)</f>
        <v>Yes</v>
      </c>
    </row>
    <row r="125" spans="1:16" x14ac:dyDescent="0.3">
      <c r="A125" s="11" t="s">
        <v>1180</v>
      </c>
      <c r="B125" s="6">
        <v>44724</v>
      </c>
      <c r="C125" s="3" t="s">
        <v>1181</v>
      </c>
      <c r="D125" s="4" t="s">
        <v>6164</v>
      </c>
      <c r="E125" s="3">
        <v>4</v>
      </c>
      <c r="F125" s="3" t="str">
        <f xml:space="preserve"> _xlfn.XLOOKUP(C125,customers!$A$1:$A$1001,customers!$B$1:$B$1001,,0)</f>
        <v>Doll Beauchamp</v>
      </c>
      <c r="G125" s="3" t="str">
        <f xml:space="preserve"> IF(_xlfn.XLOOKUP(C125, customers!$A$1:$A$1001, customers!$C$1:$C$1001,,0) = 0, "", _xlfn.XLOOKUP(C125, customers!$A$1:$A$1001, customers!$C$1:$C$1001,,0))</f>
        <v>dbeauchamp3f@usda.gov</v>
      </c>
      <c r="H125" s="3" t="str">
        <f xml:space="preserve"> _xlfn.XLOOKUP(C125, customers!$A$1:$A$1001, customers!$G$1:$G$1001,,0)</f>
        <v>United States</v>
      </c>
      <c r="I125" s="4" t="str">
        <f xml:space="preserve"> INDEX(products!$A$1:$G$49, MATCH(orders!$D125, products!$A$1:$A$49,0), MATCH(orders!I$1, products!$A$1:$G$1,0))</f>
        <v>Lib</v>
      </c>
      <c r="J125" s="4" t="str">
        <f xml:space="preserve"> INDEX(products!$A$1:$G$49, MATCH(orders!$D125, products!$A$1:$A$49,0), MATCH(orders!J$1, products!$A$1:$G$1,0))</f>
        <v>L</v>
      </c>
      <c r="K125" s="8">
        <f xml:space="preserve"> INDEX(products!$A$1:$G$49, MATCH(orders!$D125, products!$A$1:$A$49,0), MATCH(orders!K$1, products!$A$1:$G$1,0))</f>
        <v>2.5</v>
      </c>
      <c r="L125" s="10">
        <f xml:space="preserve"> INDEX(products!$A$1:$G$49, MATCH(orders!$D125, products!$A$1:$A$49,0), MATCH(orders!L$1, products!$A$1:$G$1,0))</f>
        <v>36.454999999999998</v>
      </c>
      <c r="M125" s="10">
        <f t="shared" si="1"/>
        <v>145.82</v>
      </c>
      <c r="N125" s="5" t="str" cm="1">
        <f t="array" ref="N125" xml:space="preserve"> _xlfn.IFS(I125 = "Rob", "Robusta", I125 = "Ara", "Arabica", I125 = "Exc", "Excelsa", I125 = "Lib", "Liberica")</f>
        <v>Liberica</v>
      </c>
      <c r="O125" s="12" t="str" cm="1">
        <f t="array" ref="O125" xml:space="preserve"> _xlfn.IFS(J125 = "M", "Medium", J125 = "L", "Light", J125 = "D", "Dark")</f>
        <v>Light</v>
      </c>
      <c r="P125" s="4" t="str">
        <f xml:space="preserve"> _xlfn.XLOOKUP(Orders[[#This Row],[Customer ID]], customers!$A$1:$A$1001, customers!$I$1:$I$1001,,0)</f>
        <v>No</v>
      </c>
    </row>
    <row r="126" spans="1:16" x14ac:dyDescent="0.3">
      <c r="A126" s="11" t="s">
        <v>1186</v>
      </c>
      <c r="B126" s="6">
        <v>43582</v>
      </c>
      <c r="C126" s="3" t="s">
        <v>1187</v>
      </c>
      <c r="D126" s="4" t="s">
        <v>6159</v>
      </c>
      <c r="E126" s="3">
        <v>5</v>
      </c>
      <c r="F126" s="3" t="str">
        <f xml:space="preserve"> _xlfn.XLOOKUP(C126,customers!$A$1:$A$1001,customers!$B$1:$B$1001,,0)</f>
        <v>Stanford Rodliff</v>
      </c>
      <c r="G126" s="3" t="str">
        <f xml:space="preserve"> IF(_xlfn.XLOOKUP(C126, customers!$A$1:$A$1001, customers!$C$1:$C$1001,,0) = 0, "", _xlfn.XLOOKUP(C126, customers!$A$1:$A$1001, customers!$C$1:$C$1001,,0))</f>
        <v>srodliff3g@ted.com</v>
      </c>
      <c r="H126" s="3" t="str">
        <f xml:space="preserve"> _xlfn.XLOOKUP(C126, customers!$A$1:$A$1001, customers!$G$1:$G$1001,,0)</f>
        <v>United States</v>
      </c>
      <c r="I126" s="4" t="str">
        <f xml:space="preserve"> INDEX(products!$A$1:$G$49, MATCH(orders!$D126, products!$A$1:$A$49,0), MATCH(orders!I$1, products!$A$1:$G$1,0))</f>
        <v>Lib</v>
      </c>
      <c r="J126" s="4" t="str">
        <f xml:space="preserve"> INDEX(products!$A$1:$G$49, MATCH(orders!$D126, products!$A$1:$A$49,0), MATCH(orders!J$1, products!$A$1:$G$1,0))</f>
        <v>M</v>
      </c>
      <c r="K126" s="8">
        <f xml:space="preserve"> INDEX(products!$A$1:$G$49, MATCH(orders!$D126, products!$A$1:$A$49,0), MATCH(orders!K$1, products!$A$1:$G$1,0))</f>
        <v>0.2</v>
      </c>
      <c r="L126" s="10">
        <f xml:space="preserve"> INDEX(products!$A$1:$G$49, MATCH(orders!$D126, products!$A$1:$A$49,0), MATCH(orders!L$1, products!$A$1:$G$1,0))</f>
        <v>4.3650000000000002</v>
      </c>
      <c r="M126" s="10">
        <f t="shared" si="1"/>
        <v>21.825000000000003</v>
      </c>
      <c r="N126" s="5" t="str" cm="1">
        <f t="array" ref="N126" xml:space="preserve"> _xlfn.IFS(I126 = "Rob", "Robusta", I126 = "Ara", "Arabica", I126 = "Exc", "Excelsa", I126 = "Lib", "Liberica")</f>
        <v>Liberica</v>
      </c>
      <c r="O126" s="12" t="str" cm="1">
        <f t="array" ref="O126" xml:space="preserve"> _xlfn.IFS(J126 = "M", "Medium", J126 = "L", "Light", J126 = "D", "Dark")</f>
        <v>Medium</v>
      </c>
      <c r="P126" s="4" t="str">
        <f xml:space="preserve"> _xlfn.XLOOKUP(Orders[[#This Row],[Customer ID]], customers!$A$1:$A$1001, customers!$I$1:$I$1001,,0)</f>
        <v>Yes</v>
      </c>
    </row>
    <row r="127" spans="1:16" x14ac:dyDescent="0.3">
      <c r="A127" s="11" t="s">
        <v>1192</v>
      </c>
      <c r="B127" s="6">
        <v>43608</v>
      </c>
      <c r="C127" s="3" t="s">
        <v>1193</v>
      </c>
      <c r="D127" s="4" t="s">
        <v>6160</v>
      </c>
      <c r="E127" s="3">
        <v>3</v>
      </c>
      <c r="F127" s="3" t="str">
        <f xml:space="preserve"> _xlfn.XLOOKUP(C127,customers!$A$1:$A$1001,customers!$B$1:$B$1001,,0)</f>
        <v>Stevana Woodham</v>
      </c>
      <c r="G127" s="3" t="str">
        <f xml:space="preserve"> IF(_xlfn.XLOOKUP(C127, customers!$A$1:$A$1001, customers!$C$1:$C$1001,,0) = 0, "", _xlfn.XLOOKUP(C127, customers!$A$1:$A$1001, customers!$C$1:$C$1001,,0))</f>
        <v>swoodham3h@businesswire.com</v>
      </c>
      <c r="H127" s="3" t="str">
        <f xml:space="preserve"> _xlfn.XLOOKUP(C127, customers!$A$1:$A$1001, customers!$G$1:$G$1001,,0)</f>
        <v>Ireland</v>
      </c>
      <c r="I127" s="4" t="str">
        <f xml:space="preserve"> INDEX(products!$A$1:$G$49, MATCH(orders!$D127, products!$A$1:$A$49,0), MATCH(orders!I$1, products!$A$1:$G$1,0))</f>
        <v>Lib</v>
      </c>
      <c r="J127" s="4" t="str">
        <f xml:space="preserve"> INDEX(products!$A$1:$G$49, MATCH(orders!$D127, products!$A$1:$A$49,0), MATCH(orders!J$1, products!$A$1:$G$1,0))</f>
        <v>M</v>
      </c>
      <c r="K127" s="8">
        <f xml:space="preserve"> INDEX(products!$A$1:$G$49, MATCH(orders!$D127, products!$A$1:$A$49,0), MATCH(orders!K$1, products!$A$1:$G$1,0))</f>
        <v>0.5</v>
      </c>
      <c r="L127" s="10">
        <f xml:space="preserve"> INDEX(products!$A$1:$G$49, MATCH(orders!$D127, products!$A$1:$A$49,0), MATCH(orders!L$1, products!$A$1:$G$1,0))</f>
        <v>8.73</v>
      </c>
      <c r="M127" s="10">
        <f t="shared" si="1"/>
        <v>26.19</v>
      </c>
      <c r="N127" s="5" t="str" cm="1">
        <f t="array" ref="N127" xml:space="preserve"> _xlfn.IFS(I127 = "Rob", "Robusta", I127 = "Ara", "Arabica", I127 = "Exc", "Excelsa", I127 = "Lib", "Liberica")</f>
        <v>Liberica</v>
      </c>
      <c r="O127" s="12" t="str" cm="1">
        <f t="array" ref="O127" xml:space="preserve"> _xlfn.IFS(J127 = "M", "Medium", J127 = "L", "Light", J127 = "D", "Dark")</f>
        <v>Medium</v>
      </c>
      <c r="P127" s="4" t="str">
        <f xml:space="preserve"> _xlfn.XLOOKUP(Orders[[#This Row],[Customer ID]], customers!$A$1:$A$1001, customers!$I$1:$I$1001,,0)</f>
        <v>Yes</v>
      </c>
    </row>
    <row r="128" spans="1:16" x14ac:dyDescent="0.3">
      <c r="A128" s="11" t="s">
        <v>1198</v>
      </c>
      <c r="B128" s="6">
        <v>44026</v>
      </c>
      <c r="C128" s="3" t="s">
        <v>1199</v>
      </c>
      <c r="D128" s="4" t="s">
        <v>6155</v>
      </c>
      <c r="E128" s="3">
        <v>1</v>
      </c>
      <c r="F128" s="3" t="str">
        <f xml:space="preserve"> _xlfn.XLOOKUP(C128,customers!$A$1:$A$1001,customers!$B$1:$B$1001,,0)</f>
        <v>Hewet Synnot</v>
      </c>
      <c r="G128" s="3" t="str">
        <f xml:space="preserve"> IF(_xlfn.XLOOKUP(C128, customers!$A$1:$A$1001, customers!$C$1:$C$1001,,0) = 0, "", _xlfn.XLOOKUP(C128, customers!$A$1:$A$1001, customers!$C$1:$C$1001,,0))</f>
        <v>hsynnot3i@about.com</v>
      </c>
      <c r="H128" s="3" t="str">
        <f xml:space="preserve"> _xlfn.XLOOKUP(C128, customers!$A$1:$A$1001, customers!$G$1:$G$1001,,0)</f>
        <v>United States</v>
      </c>
      <c r="I128" s="4" t="str">
        <f xml:space="preserve"> INDEX(products!$A$1:$G$49, MATCH(orders!$D128, products!$A$1:$A$49,0), MATCH(orders!I$1, products!$A$1:$G$1,0))</f>
        <v>Ara</v>
      </c>
      <c r="J128" s="4" t="str">
        <f xml:space="preserve"> INDEX(products!$A$1:$G$49, MATCH(orders!$D128, products!$A$1:$A$49,0), MATCH(orders!J$1, products!$A$1:$G$1,0))</f>
        <v>M</v>
      </c>
      <c r="K128" s="8">
        <f xml:space="preserve"> INDEX(products!$A$1:$G$49, MATCH(orders!$D128, products!$A$1:$A$49,0), MATCH(orders!K$1, products!$A$1:$G$1,0))</f>
        <v>1</v>
      </c>
      <c r="L128" s="10">
        <f xml:space="preserve"> INDEX(products!$A$1:$G$49, MATCH(orders!$D128, products!$A$1:$A$49,0), MATCH(orders!L$1, products!$A$1:$G$1,0))</f>
        <v>11.25</v>
      </c>
      <c r="M128" s="10">
        <f t="shared" si="1"/>
        <v>11.25</v>
      </c>
      <c r="N128" s="5" t="str" cm="1">
        <f t="array" ref="N128" xml:space="preserve"> _xlfn.IFS(I128 = "Rob", "Robusta", I128 = "Ara", "Arabica", I128 = "Exc", "Excelsa", I128 = "Lib", "Liberica")</f>
        <v>Arabica</v>
      </c>
      <c r="O128" s="12" t="str" cm="1">
        <f t="array" ref="O128" xml:space="preserve"> _xlfn.IFS(J128 = "M", "Medium", J128 = "L", "Light", J128 = "D", "Dark")</f>
        <v>Medium</v>
      </c>
      <c r="P128" s="4" t="str">
        <f xml:space="preserve"> _xlfn.XLOOKUP(Orders[[#This Row],[Customer ID]], customers!$A$1:$A$1001, customers!$I$1:$I$1001,,0)</f>
        <v>No</v>
      </c>
    </row>
    <row r="129" spans="1:16" x14ac:dyDescent="0.3">
      <c r="A129" s="11" t="s">
        <v>1204</v>
      </c>
      <c r="B129" s="6">
        <v>44510</v>
      </c>
      <c r="C129" s="3" t="s">
        <v>1205</v>
      </c>
      <c r="D129" s="4" t="s">
        <v>6143</v>
      </c>
      <c r="E129" s="3">
        <v>6</v>
      </c>
      <c r="F129" s="3" t="str">
        <f xml:space="preserve"> _xlfn.XLOOKUP(C129,customers!$A$1:$A$1001,customers!$B$1:$B$1001,,0)</f>
        <v>Raleigh Lepere</v>
      </c>
      <c r="G129" s="3" t="str">
        <f xml:space="preserve"> IF(_xlfn.XLOOKUP(C129, customers!$A$1:$A$1001, customers!$C$1:$C$1001,,0) = 0, "", _xlfn.XLOOKUP(C129, customers!$A$1:$A$1001, customers!$C$1:$C$1001,,0))</f>
        <v>rlepere3j@shop-pro.jp</v>
      </c>
      <c r="H129" s="3" t="str">
        <f xml:space="preserve"> _xlfn.XLOOKUP(C129, customers!$A$1:$A$1001, customers!$G$1:$G$1001,,0)</f>
        <v>Ireland</v>
      </c>
      <c r="I129" s="4" t="str">
        <f xml:space="preserve"> INDEX(products!$A$1:$G$49, MATCH(orders!$D129, products!$A$1:$A$49,0), MATCH(orders!I$1, products!$A$1:$G$1,0))</f>
        <v>Lib</v>
      </c>
      <c r="J129" s="4" t="str">
        <f xml:space="preserve"> INDEX(products!$A$1:$G$49, MATCH(orders!$D129, products!$A$1:$A$49,0), MATCH(orders!J$1, products!$A$1:$G$1,0))</f>
        <v>D</v>
      </c>
      <c r="K129" s="8">
        <f xml:space="preserve"> INDEX(products!$A$1:$G$49, MATCH(orders!$D129, products!$A$1:$A$49,0), MATCH(orders!K$1, products!$A$1:$G$1,0))</f>
        <v>1</v>
      </c>
      <c r="L129" s="10">
        <f xml:space="preserve"> INDEX(products!$A$1:$G$49, MATCH(orders!$D129, products!$A$1:$A$49,0), MATCH(orders!L$1, products!$A$1:$G$1,0))</f>
        <v>12.95</v>
      </c>
      <c r="M129" s="10">
        <f t="shared" si="1"/>
        <v>77.699999999999989</v>
      </c>
      <c r="N129" s="5" t="str" cm="1">
        <f t="array" ref="N129" xml:space="preserve"> _xlfn.IFS(I129 = "Rob", "Robusta", I129 = "Ara", "Arabica", I129 = "Exc", "Excelsa", I129 = "Lib", "Liberica")</f>
        <v>Liberica</v>
      </c>
      <c r="O129" s="12" t="str" cm="1">
        <f t="array" ref="O129" xml:space="preserve"> _xlfn.IFS(J129 = "M", "Medium", J129 = "L", "Light", J129 = "D", "Dark")</f>
        <v>Dark</v>
      </c>
      <c r="P129" s="4" t="str">
        <f xml:space="preserve"> _xlfn.XLOOKUP(Orders[[#This Row],[Customer ID]], customers!$A$1:$A$1001, customers!$I$1:$I$1001,,0)</f>
        <v>No</v>
      </c>
    </row>
    <row r="130" spans="1:16" x14ac:dyDescent="0.3">
      <c r="A130" s="11" t="s">
        <v>1210</v>
      </c>
      <c r="B130" s="6">
        <v>44439</v>
      </c>
      <c r="C130" s="3" t="s">
        <v>1211</v>
      </c>
      <c r="D130" s="4" t="s">
        <v>6157</v>
      </c>
      <c r="E130" s="3">
        <v>1</v>
      </c>
      <c r="F130" s="3" t="str">
        <f xml:space="preserve"> _xlfn.XLOOKUP(C130,customers!$A$1:$A$1001,customers!$B$1:$B$1001,,0)</f>
        <v>Timofei Woofinden</v>
      </c>
      <c r="G130" s="3" t="str">
        <f xml:space="preserve"> IF(_xlfn.XLOOKUP(C130, customers!$A$1:$A$1001, customers!$C$1:$C$1001,,0) = 0, "", _xlfn.XLOOKUP(C130, customers!$A$1:$A$1001, customers!$C$1:$C$1001,,0))</f>
        <v>twoofinden3k@businesswire.com</v>
      </c>
      <c r="H130" s="3" t="str">
        <f xml:space="preserve"> _xlfn.XLOOKUP(C130, customers!$A$1:$A$1001, customers!$G$1:$G$1001,,0)</f>
        <v>United States</v>
      </c>
      <c r="I130" s="4" t="str">
        <f xml:space="preserve"> INDEX(products!$A$1:$G$49, MATCH(orders!$D130, products!$A$1:$A$49,0), MATCH(orders!I$1, products!$A$1:$G$1,0))</f>
        <v>Ara</v>
      </c>
      <c r="J130" s="4" t="str">
        <f xml:space="preserve"> INDEX(products!$A$1:$G$49, MATCH(orders!$D130, products!$A$1:$A$49,0), MATCH(orders!J$1, products!$A$1:$G$1,0))</f>
        <v>M</v>
      </c>
      <c r="K130" s="8">
        <f xml:space="preserve"> INDEX(products!$A$1:$G$49, MATCH(orders!$D130, products!$A$1:$A$49,0), MATCH(orders!K$1, products!$A$1:$G$1,0))</f>
        <v>0.5</v>
      </c>
      <c r="L130" s="10">
        <f xml:space="preserve"> INDEX(products!$A$1:$G$49, MATCH(orders!$D130, products!$A$1:$A$49,0), MATCH(orders!L$1, products!$A$1:$G$1,0))</f>
        <v>6.75</v>
      </c>
      <c r="M130" s="10">
        <f t="shared" si="1"/>
        <v>6.75</v>
      </c>
      <c r="N130" s="5" t="str" cm="1">
        <f t="array" ref="N130" xml:space="preserve"> _xlfn.IFS(I130 = "Rob", "Robusta", I130 = "Ara", "Arabica", I130 = "Exc", "Excelsa", I130 = "Lib", "Liberica")</f>
        <v>Arabica</v>
      </c>
      <c r="O130" s="12" t="str" cm="1">
        <f t="array" ref="O130" xml:space="preserve"> _xlfn.IFS(J130 = "M", "Medium", J130 = "L", "Light", J130 = "D", "Dark")</f>
        <v>Medium</v>
      </c>
      <c r="P130" s="4" t="str">
        <f xml:space="preserve"> _xlfn.XLOOKUP(Orders[[#This Row],[Customer ID]], customers!$A$1:$A$1001, customers!$I$1:$I$1001,,0)</f>
        <v>No</v>
      </c>
    </row>
    <row r="131" spans="1:16" x14ac:dyDescent="0.3">
      <c r="A131" s="11" t="s">
        <v>1216</v>
      </c>
      <c r="B131" s="6">
        <v>43652</v>
      </c>
      <c r="C131" s="3" t="s">
        <v>1217</v>
      </c>
      <c r="D131" s="4" t="s">
        <v>6183</v>
      </c>
      <c r="E131" s="3">
        <v>1</v>
      </c>
      <c r="F131" s="3" t="str">
        <f xml:space="preserve"> _xlfn.XLOOKUP(C131,customers!$A$1:$A$1001,customers!$B$1:$B$1001,,0)</f>
        <v>Evelina Dacca</v>
      </c>
      <c r="G131" s="3" t="str">
        <f xml:space="preserve"> IF(_xlfn.XLOOKUP(C131, customers!$A$1:$A$1001, customers!$C$1:$C$1001,,0) = 0, "", _xlfn.XLOOKUP(C131, customers!$A$1:$A$1001, customers!$C$1:$C$1001,,0))</f>
        <v>edacca3l@google.pl</v>
      </c>
      <c r="H131" s="3" t="str">
        <f xml:space="preserve"> _xlfn.XLOOKUP(C131, customers!$A$1:$A$1001, customers!$G$1:$G$1001,,0)</f>
        <v>United States</v>
      </c>
      <c r="I131" s="4" t="str">
        <f xml:space="preserve"> INDEX(products!$A$1:$G$49, MATCH(orders!$D131, products!$A$1:$A$49,0), MATCH(orders!I$1, products!$A$1:$G$1,0))</f>
        <v>Exc</v>
      </c>
      <c r="J131" s="4" t="str">
        <f xml:space="preserve"> INDEX(products!$A$1:$G$49, MATCH(orders!$D131, products!$A$1:$A$49,0), MATCH(orders!J$1, products!$A$1:$G$1,0))</f>
        <v>D</v>
      </c>
      <c r="K131" s="8">
        <f xml:space="preserve"> INDEX(products!$A$1:$G$49, MATCH(orders!$D131, products!$A$1:$A$49,0), MATCH(orders!K$1, products!$A$1:$G$1,0))</f>
        <v>1</v>
      </c>
      <c r="L131" s="10">
        <f xml:space="preserve"> INDEX(products!$A$1:$G$49, MATCH(orders!$D131, products!$A$1:$A$49,0), MATCH(orders!L$1, products!$A$1:$G$1,0))</f>
        <v>12.15</v>
      </c>
      <c r="M131" s="10">
        <f t="shared" ref="M131:M194" si="2">L131*E131</f>
        <v>12.15</v>
      </c>
      <c r="N131" s="5" t="str" cm="1">
        <f t="array" ref="N131" xml:space="preserve"> _xlfn.IFS(I131 = "Rob", "Robusta", I131 = "Ara", "Arabica", I131 = "Exc", "Excelsa", I131 = "Lib", "Liberica")</f>
        <v>Excelsa</v>
      </c>
      <c r="O131" s="12" t="str" cm="1">
        <f t="array" ref="O131" xml:space="preserve"> _xlfn.IFS(J131 = "M", "Medium", J131 = "L", "Light", J131 = "D", "Dark")</f>
        <v>Dark</v>
      </c>
      <c r="P131" s="4" t="str">
        <f xml:space="preserve"> _xlfn.XLOOKUP(Orders[[#This Row],[Customer ID]], customers!$A$1:$A$1001, customers!$I$1:$I$1001,,0)</f>
        <v>Yes</v>
      </c>
    </row>
    <row r="132" spans="1:16" x14ac:dyDescent="0.3">
      <c r="A132" s="11" t="s">
        <v>1222</v>
      </c>
      <c r="B132" s="6">
        <v>44624</v>
      </c>
      <c r="C132" s="3" t="s">
        <v>1223</v>
      </c>
      <c r="D132" s="4" t="s">
        <v>6182</v>
      </c>
      <c r="E132" s="3">
        <v>5</v>
      </c>
      <c r="F132" s="3" t="str">
        <f xml:space="preserve"> _xlfn.XLOOKUP(C132,customers!$A$1:$A$1001,customers!$B$1:$B$1001,,0)</f>
        <v>Bidget Tremellier</v>
      </c>
      <c r="G132" s="3" t="str">
        <f xml:space="preserve"> IF(_xlfn.XLOOKUP(C132, customers!$A$1:$A$1001, customers!$C$1:$C$1001,,0) = 0, "", _xlfn.XLOOKUP(C132, customers!$A$1:$A$1001, customers!$C$1:$C$1001,,0))</f>
        <v/>
      </c>
      <c r="H132" s="3" t="str">
        <f xml:space="preserve"> _xlfn.XLOOKUP(C132, customers!$A$1:$A$1001, customers!$G$1:$G$1001,,0)</f>
        <v>Ireland</v>
      </c>
      <c r="I132" s="4" t="str">
        <f xml:space="preserve"> INDEX(products!$A$1:$G$49, MATCH(orders!$D132, products!$A$1:$A$49,0), MATCH(orders!I$1, products!$A$1:$G$1,0))</f>
        <v>Ara</v>
      </c>
      <c r="J132" s="4" t="str">
        <f xml:space="preserve"> INDEX(products!$A$1:$G$49, MATCH(orders!$D132, products!$A$1:$A$49,0), MATCH(orders!J$1, products!$A$1:$G$1,0))</f>
        <v>L</v>
      </c>
      <c r="K132" s="8">
        <f xml:space="preserve"> INDEX(products!$A$1:$G$49, MATCH(orders!$D132, products!$A$1:$A$49,0), MATCH(orders!K$1, products!$A$1:$G$1,0))</f>
        <v>2.5</v>
      </c>
      <c r="L132" s="10">
        <f xml:space="preserve"> INDEX(products!$A$1:$G$49, MATCH(orders!$D132, products!$A$1:$A$49,0), MATCH(orders!L$1, products!$A$1:$G$1,0))</f>
        <v>29.784999999999997</v>
      </c>
      <c r="M132" s="10">
        <f t="shared" si="2"/>
        <v>148.92499999999998</v>
      </c>
      <c r="N132" s="5" t="str" cm="1">
        <f t="array" ref="N132" xml:space="preserve"> _xlfn.IFS(I132 = "Rob", "Robusta", I132 = "Ara", "Arabica", I132 = "Exc", "Excelsa", I132 = "Lib", "Liberica")</f>
        <v>Arabica</v>
      </c>
      <c r="O132" s="12" t="str" cm="1">
        <f t="array" ref="O132" xml:space="preserve"> _xlfn.IFS(J132 = "M", "Medium", J132 = "L", "Light", J132 = "D", "Dark")</f>
        <v>Light</v>
      </c>
      <c r="P132" s="4" t="str">
        <f xml:space="preserve"> _xlfn.XLOOKUP(Orders[[#This Row],[Customer ID]], customers!$A$1:$A$1001, customers!$I$1:$I$1001,,0)</f>
        <v>Yes</v>
      </c>
    </row>
    <row r="133" spans="1:16" x14ac:dyDescent="0.3">
      <c r="A133" s="11" t="s">
        <v>1227</v>
      </c>
      <c r="B133" s="6">
        <v>44196</v>
      </c>
      <c r="C133" s="3" t="s">
        <v>1228</v>
      </c>
      <c r="D133" s="4" t="s">
        <v>6144</v>
      </c>
      <c r="E133" s="3">
        <v>2</v>
      </c>
      <c r="F133" s="3" t="str">
        <f xml:space="preserve"> _xlfn.XLOOKUP(C133,customers!$A$1:$A$1001,customers!$B$1:$B$1001,,0)</f>
        <v>Bobinette Hindsberg</v>
      </c>
      <c r="G133" s="3" t="str">
        <f xml:space="preserve"> IF(_xlfn.XLOOKUP(C133, customers!$A$1:$A$1001, customers!$C$1:$C$1001,,0) = 0, "", _xlfn.XLOOKUP(C133, customers!$A$1:$A$1001, customers!$C$1:$C$1001,,0))</f>
        <v>bhindsberg3n@blogs.com</v>
      </c>
      <c r="H133" s="3" t="str">
        <f xml:space="preserve"> _xlfn.XLOOKUP(C133, customers!$A$1:$A$1001, customers!$G$1:$G$1001,,0)</f>
        <v>United States</v>
      </c>
      <c r="I133" s="4" t="str">
        <f xml:space="preserve"> INDEX(products!$A$1:$G$49, MATCH(orders!$D133, products!$A$1:$A$49,0), MATCH(orders!I$1, products!$A$1:$G$1,0))</f>
        <v>Exc</v>
      </c>
      <c r="J133" s="4" t="str">
        <f xml:space="preserve"> INDEX(products!$A$1:$G$49, MATCH(orders!$D133, products!$A$1:$A$49,0), MATCH(orders!J$1, products!$A$1:$G$1,0))</f>
        <v>D</v>
      </c>
      <c r="K133" s="8">
        <f xml:space="preserve"> INDEX(products!$A$1:$G$49, MATCH(orders!$D133, products!$A$1:$A$49,0), MATCH(orders!K$1, products!$A$1:$G$1,0))</f>
        <v>0.5</v>
      </c>
      <c r="L133" s="10">
        <f xml:space="preserve"> INDEX(products!$A$1:$G$49, MATCH(orders!$D133, products!$A$1:$A$49,0), MATCH(orders!L$1, products!$A$1:$G$1,0))</f>
        <v>7.29</v>
      </c>
      <c r="M133" s="10">
        <f t="shared" si="2"/>
        <v>14.58</v>
      </c>
      <c r="N133" s="5" t="str" cm="1">
        <f t="array" ref="N133" xml:space="preserve"> _xlfn.IFS(I133 = "Rob", "Robusta", I133 = "Ara", "Arabica", I133 = "Exc", "Excelsa", I133 = "Lib", "Liberica")</f>
        <v>Excelsa</v>
      </c>
      <c r="O133" s="12" t="str" cm="1">
        <f t="array" ref="O133" xml:space="preserve"> _xlfn.IFS(J133 = "M", "Medium", J133 = "L", "Light", J133 = "D", "Dark")</f>
        <v>Dark</v>
      </c>
      <c r="P133" s="4" t="str">
        <f xml:space="preserve"> _xlfn.XLOOKUP(Orders[[#This Row],[Customer ID]], customers!$A$1:$A$1001, customers!$I$1:$I$1001,,0)</f>
        <v>Yes</v>
      </c>
    </row>
    <row r="134" spans="1:16" x14ac:dyDescent="0.3">
      <c r="A134" s="11" t="s">
        <v>1233</v>
      </c>
      <c r="B134" s="6">
        <v>44043</v>
      </c>
      <c r="C134" s="3" t="s">
        <v>1234</v>
      </c>
      <c r="D134" s="4" t="s">
        <v>6182</v>
      </c>
      <c r="E134" s="3">
        <v>5</v>
      </c>
      <c r="F134" s="3" t="str">
        <f xml:space="preserve"> _xlfn.XLOOKUP(C134,customers!$A$1:$A$1001,customers!$B$1:$B$1001,,0)</f>
        <v>Osbert Robins</v>
      </c>
      <c r="G134" s="3" t="str">
        <f xml:space="preserve"> IF(_xlfn.XLOOKUP(C134, customers!$A$1:$A$1001, customers!$C$1:$C$1001,,0) = 0, "", _xlfn.XLOOKUP(C134, customers!$A$1:$A$1001, customers!$C$1:$C$1001,,0))</f>
        <v>orobins3o@salon.com</v>
      </c>
      <c r="H134" s="3" t="str">
        <f xml:space="preserve"> _xlfn.XLOOKUP(C134, customers!$A$1:$A$1001, customers!$G$1:$G$1001,,0)</f>
        <v>United States</v>
      </c>
      <c r="I134" s="4" t="str">
        <f xml:space="preserve"> INDEX(products!$A$1:$G$49, MATCH(orders!$D134, products!$A$1:$A$49,0), MATCH(orders!I$1, products!$A$1:$G$1,0))</f>
        <v>Ara</v>
      </c>
      <c r="J134" s="4" t="str">
        <f xml:space="preserve"> INDEX(products!$A$1:$G$49, MATCH(orders!$D134, products!$A$1:$A$49,0), MATCH(orders!J$1, products!$A$1:$G$1,0))</f>
        <v>L</v>
      </c>
      <c r="K134" s="8">
        <f xml:space="preserve"> INDEX(products!$A$1:$G$49, MATCH(orders!$D134, products!$A$1:$A$49,0), MATCH(orders!K$1, products!$A$1:$G$1,0))</f>
        <v>2.5</v>
      </c>
      <c r="L134" s="10">
        <f xml:space="preserve"> INDEX(products!$A$1:$G$49, MATCH(orders!$D134, products!$A$1:$A$49,0), MATCH(orders!L$1, products!$A$1:$G$1,0))</f>
        <v>29.784999999999997</v>
      </c>
      <c r="M134" s="10">
        <f t="shared" si="2"/>
        <v>148.92499999999998</v>
      </c>
      <c r="N134" s="5" t="str" cm="1">
        <f t="array" ref="N134" xml:space="preserve"> _xlfn.IFS(I134 = "Rob", "Robusta", I134 = "Ara", "Arabica", I134 = "Exc", "Excelsa", I134 = "Lib", "Liberica")</f>
        <v>Arabica</v>
      </c>
      <c r="O134" s="12" t="str" cm="1">
        <f t="array" ref="O134" xml:space="preserve"> _xlfn.IFS(J134 = "M", "Medium", J134 = "L", "Light", J134 = "D", "Dark")</f>
        <v>Light</v>
      </c>
      <c r="P134" s="4" t="str">
        <f xml:space="preserve"> _xlfn.XLOOKUP(Orders[[#This Row],[Customer ID]], customers!$A$1:$A$1001, customers!$I$1:$I$1001,,0)</f>
        <v>Yes</v>
      </c>
    </row>
    <row r="135" spans="1:16" x14ac:dyDescent="0.3">
      <c r="A135" s="11" t="s">
        <v>1239</v>
      </c>
      <c r="B135" s="6">
        <v>44340</v>
      </c>
      <c r="C135" s="3" t="s">
        <v>1240</v>
      </c>
      <c r="D135" s="4" t="s">
        <v>6143</v>
      </c>
      <c r="E135" s="3">
        <v>1</v>
      </c>
      <c r="F135" s="3" t="str">
        <f xml:space="preserve"> _xlfn.XLOOKUP(C135,customers!$A$1:$A$1001,customers!$B$1:$B$1001,,0)</f>
        <v>Othello Syseland</v>
      </c>
      <c r="G135" s="3" t="str">
        <f xml:space="preserve"> IF(_xlfn.XLOOKUP(C135, customers!$A$1:$A$1001, customers!$C$1:$C$1001,,0) = 0, "", _xlfn.XLOOKUP(C135, customers!$A$1:$A$1001, customers!$C$1:$C$1001,,0))</f>
        <v>osyseland3p@independent.co.uk</v>
      </c>
      <c r="H135" s="3" t="str">
        <f xml:space="preserve"> _xlfn.XLOOKUP(C135, customers!$A$1:$A$1001, customers!$G$1:$G$1001,,0)</f>
        <v>United States</v>
      </c>
      <c r="I135" s="4" t="str">
        <f xml:space="preserve"> INDEX(products!$A$1:$G$49, MATCH(orders!$D135, products!$A$1:$A$49,0), MATCH(orders!I$1, products!$A$1:$G$1,0))</f>
        <v>Lib</v>
      </c>
      <c r="J135" s="4" t="str">
        <f xml:space="preserve"> INDEX(products!$A$1:$G$49, MATCH(orders!$D135, products!$A$1:$A$49,0), MATCH(orders!J$1, products!$A$1:$G$1,0))</f>
        <v>D</v>
      </c>
      <c r="K135" s="8">
        <f xml:space="preserve"> INDEX(products!$A$1:$G$49, MATCH(orders!$D135, products!$A$1:$A$49,0), MATCH(orders!K$1, products!$A$1:$G$1,0))</f>
        <v>1</v>
      </c>
      <c r="L135" s="10">
        <f xml:space="preserve"> INDEX(products!$A$1:$G$49, MATCH(orders!$D135, products!$A$1:$A$49,0), MATCH(orders!L$1, products!$A$1:$G$1,0))</f>
        <v>12.95</v>
      </c>
      <c r="M135" s="10">
        <f t="shared" si="2"/>
        <v>12.95</v>
      </c>
      <c r="N135" s="5" t="str" cm="1">
        <f t="array" ref="N135" xml:space="preserve"> _xlfn.IFS(I135 = "Rob", "Robusta", I135 = "Ara", "Arabica", I135 = "Exc", "Excelsa", I135 = "Lib", "Liberica")</f>
        <v>Liberica</v>
      </c>
      <c r="O135" s="12" t="str" cm="1">
        <f t="array" ref="O135" xml:space="preserve"> _xlfn.IFS(J135 = "M", "Medium", J135 = "L", "Light", J135 = "D", "Dark")</f>
        <v>Dark</v>
      </c>
      <c r="P135" s="4" t="str">
        <f xml:space="preserve"> _xlfn.XLOOKUP(Orders[[#This Row],[Customer ID]], customers!$A$1:$A$1001, customers!$I$1:$I$1001,,0)</f>
        <v>No</v>
      </c>
    </row>
    <row r="136" spans="1:16" x14ac:dyDescent="0.3">
      <c r="A136" s="11" t="s">
        <v>1245</v>
      </c>
      <c r="B136" s="6">
        <v>44758</v>
      </c>
      <c r="C136" s="3" t="s">
        <v>1246</v>
      </c>
      <c r="D136" s="4" t="s">
        <v>6166</v>
      </c>
      <c r="E136" s="3">
        <v>3</v>
      </c>
      <c r="F136" s="3" t="str">
        <f xml:space="preserve"> _xlfn.XLOOKUP(C136,customers!$A$1:$A$1001,customers!$B$1:$B$1001,,0)</f>
        <v>Ewell Hanby</v>
      </c>
      <c r="G136" s="3" t="str">
        <f xml:space="preserve"> IF(_xlfn.XLOOKUP(C136, customers!$A$1:$A$1001, customers!$C$1:$C$1001,,0) = 0, "", _xlfn.XLOOKUP(C136, customers!$A$1:$A$1001, customers!$C$1:$C$1001,,0))</f>
        <v/>
      </c>
      <c r="H136" s="3" t="str">
        <f xml:space="preserve"> _xlfn.XLOOKUP(C136, customers!$A$1:$A$1001, customers!$G$1:$G$1001,,0)</f>
        <v>United States</v>
      </c>
      <c r="I136" s="4" t="str">
        <f xml:space="preserve"> INDEX(products!$A$1:$G$49, MATCH(orders!$D136, products!$A$1:$A$49,0), MATCH(orders!I$1, products!$A$1:$G$1,0))</f>
        <v>Exc</v>
      </c>
      <c r="J136" s="4" t="str">
        <f xml:space="preserve"> INDEX(products!$A$1:$G$49, MATCH(orders!$D136, products!$A$1:$A$49,0), MATCH(orders!J$1, products!$A$1:$G$1,0))</f>
        <v>M</v>
      </c>
      <c r="K136" s="8">
        <f xml:space="preserve"> INDEX(products!$A$1:$G$49, MATCH(orders!$D136, products!$A$1:$A$49,0), MATCH(orders!K$1, products!$A$1:$G$1,0))</f>
        <v>2.5</v>
      </c>
      <c r="L136" s="10">
        <f xml:space="preserve"> INDEX(products!$A$1:$G$49, MATCH(orders!$D136, products!$A$1:$A$49,0), MATCH(orders!L$1, products!$A$1:$G$1,0))</f>
        <v>31.624999999999996</v>
      </c>
      <c r="M136" s="10">
        <f t="shared" si="2"/>
        <v>94.874999999999986</v>
      </c>
      <c r="N136" s="5" t="str" cm="1">
        <f t="array" ref="N136" xml:space="preserve"> _xlfn.IFS(I136 = "Rob", "Robusta", I136 = "Ara", "Arabica", I136 = "Exc", "Excelsa", I136 = "Lib", "Liberica")</f>
        <v>Excelsa</v>
      </c>
      <c r="O136" s="12" t="str" cm="1">
        <f t="array" ref="O136" xml:space="preserve"> _xlfn.IFS(J136 = "M", "Medium", J136 = "L", "Light", J136 = "D", "Dark")</f>
        <v>Medium</v>
      </c>
      <c r="P136" s="4" t="str">
        <f xml:space="preserve"> _xlfn.XLOOKUP(Orders[[#This Row],[Customer ID]], customers!$A$1:$A$1001, customers!$I$1:$I$1001,,0)</f>
        <v>Yes</v>
      </c>
    </row>
    <row r="137" spans="1:16" x14ac:dyDescent="0.3">
      <c r="A137" s="11" t="s">
        <v>1249</v>
      </c>
      <c r="B137" s="6">
        <v>44232</v>
      </c>
      <c r="C137" s="3" t="s">
        <v>976</v>
      </c>
      <c r="D137" s="4" t="s">
        <v>6180</v>
      </c>
      <c r="E137" s="3">
        <v>5</v>
      </c>
      <c r="F137" s="3" t="str">
        <f xml:space="preserve"> _xlfn.XLOOKUP(C137,customers!$A$1:$A$1001,customers!$B$1:$B$1001,,0)</f>
        <v>Blancha McAmish</v>
      </c>
      <c r="G137" s="3" t="str">
        <f xml:space="preserve"> IF(_xlfn.XLOOKUP(C137, customers!$A$1:$A$1001, customers!$C$1:$C$1001,,0) = 0, "", _xlfn.XLOOKUP(C137, customers!$A$1:$A$1001, customers!$C$1:$C$1001,,0))</f>
        <v>bmcamish2e@tripadvisor.com</v>
      </c>
      <c r="H137" s="3" t="str">
        <f xml:space="preserve"> _xlfn.XLOOKUP(C137, customers!$A$1:$A$1001, customers!$G$1:$G$1001,,0)</f>
        <v>United States</v>
      </c>
      <c r="I137" s="4" t="str">
        <f xml:space="preserve"> INDEX(products!$A$1:$G$49, MATCH(orders!$D137, products!$A$1:$A$49,0), MATCH(orders!I$1, products!$A$1:$G$1,0))</f>
        <v>Ara</v>
      </c>
      <c r="J137" s="4" t="str">
        <f xml:space="preserve"> INDEX(products!$A$1:$G$49, MATCH(orders!$D137, products!$A$1:$A$49,0), MATCH(orders!J$1, products!$A$1:$G$1,0))</f>
        <v>L</v>
      </c>
      <c r="K137" s="8">
        <f xml:space="preserve"> INDEX(products!$A$1:$G$49, MATCH(orders!$D137, products!$A$1:$A$49,0), MATCH(orders!K$1, products!$A$1:$G$1,0))</f>
        <v>0.5</v>
      </c>
      <c r="L137" s="10">
        <f xml:space="preserve"> INDEX(products!$A$1:$G$49, MATCH(orders!$D137, products!$A$1:$A$49,0), MATCH(orders!L$1, products!$A$1:$G$1,0))</f>
        <v>7.77</v>
      </c>
      <c r="M137" s="10">
        <f t="shared" si="2"/>
        <v>38.849999999999994</v>
      </c>
      <c r="N137" s="5" t="str" cm="1">
        <f t="array" ref="N137" xml:space="preserve"> _xlfn.IFS(I137 = "Rob", "Robusta", I137 = "Ara", "Arabica", I137 = "Exc", "Excelsa", I137 = "Lib", "Liberica")</f>
        <v>Arabica</v>
      </c>
      <c r="O137" s="12" t="str" cm="1">
        <f t="array" ref="O137" xml:space="preserve"> _xlfn.IFS(J137 = "M", "Medium", J137 = "L", "Light", J137 = "D", "Dark")</f>
        <v>Light</v>
      </c>
      <c r="P137" s="4" t="str">
        <f xml:space="preserve"> _xlfn.XLOOKUP(Orders[[#This Row],[Customer ID]], customers!$A$1:$A$1001, customers!$I$1:$I$1001,,0)</f>
        <v>Yes</v>
      </c>
    </row>
    <row r="138" spans="1:16" x14ac:dyDescent="0.3">
      <c r="A138" s="11" t="s">
        <v>1255</v>
      </c>
      <c r="B138" s="6">
        <v>44406</v>
      </c>
      <c r="C138" s="3" t="s">
        <v>1256</v>
      </c>
      <c r="D138" s="4" t="s">
        <v>6154</v>
      </c>
      <c r="E138" s="3">
        <v>4</v>
      </c>
      <c r="F138" s="3" t="str">
        <f xml:space="preserve"> _xlfn.XLOOKUP(C138,customers!$A$1:$A$1001,customers!$B$1:$B$1001,,0)</f>
        <v>Lowell Keenleyside</v>
      </c>
      <c r="G138" s="3" t="str">
        <f xml:space="preserve"> IF(_xlfn.XLOOKUP(C138, customers!$A$1:$A$1001, customers!$C$1:$C$1001,,0) = 0, "", _xlfn.XLOOKUP(C138, customers!$A$1:$A$1001, customers!$C$1:$C$1001,,0))</f>
        <v>lkeenleyside3s@topsy.com</v>
      </c>
      <c r="H138" s="3" t="str">
        <f xml:space="preserve"> _xlfn.XLOOKUP(C138, customers!$A$1:$A$1001, customers!$G$1:$G$1001,,0)</f>
        <v>United States</v>
      </c>
      <c r="I138" s="4" t="str">
        <f xml:space="preserve"> INDEX(products!$A$1:$G$49, MATCH(orders!$D138, products!$A$1:$A$49,0), MATCH(orders!I$1, products!$A$1:$G$1,0))</f>
        <v>Ara</v>
      </c>
      <c r="J138" s="4" t="str">
        <f xml:space="preserve"> INDEX(products!$A$1:$G$49, MATCH(orders!$D138, products!$A$1:$A$49,0), MATCH(orders!J$1, products!$A$1:$G$1,0))</f>
        <v>D</v>
      </c>
      <c r="K138" s="8">
        <f xml:space="preserve"> INDEX(products!$A$1:$G$49, MATCH(orders!$D138, products!$A$1:$A$49,0), MATCH(orders!K$1, products!$A$1:$G$1,0))</f>
        <v>0.2</v>
      </c>
      <c r="L138" s="10">
        <f xml:space="preserve"> INDEX(products!$A$1:$G$49, MATCH(orders!$D138, products!$A$1:$A$49,0), MATCH(orders!L$1, products!$A$1:$G$1,0))</f>
        <v>2.9849999999999999</v>
      </c>
      <c r="M138" s="10">
        <f t="shared" si="2"/>
        <v>11.94</v>
      </c>
      <c r="N138" s="5" t="str" cm="1">
        <f t="array" ref="N138" xml:space="preserve"> _xlfn.IFS(I138 = "Rob", "Robusta", I138 = "Ara", "Arabica", I138 = "Exc", "Excelsa", I138 = "Lib", "Liberica")</f>
        <v>Arabica</v>
      </c>
      <c r="O138" s="12" t="str" cm="1">
        <f t="array" ref="O138" xml:space="preserve"> _xlfn.IFS(J138 = "M", "Medium", J138 = "L", "Light", J138 = "D", "Dark")</f>
        <v>Dark</v>
      </c>
      <c r="P138" s="4" t="str">
        <f xml:space="preserve"> _xlfn.XLOOKUP(Orders[[#This Row],[Customer ID]], customers!$A$1:$A$1001, customers!$I$1:$I$1001,,0)</f>
        <v>No</v>
      </c>
    </row>
    <row r="139" spans="1:16" x14ac:dyDescent="0.3">
      <c r="A139" s="11" t="s">
        <v>1261</v>
      </c>
      <c r="B139" s="6">
        <v>44637</v>
      </c>
      <c r="C139" s="3" t="s">
        <v>1262</v>
      </c>
      <c r="D139" s="4" t="s">
        <v>6148</v>
      </c>
      <c r="E139" s="3">
        <v>3</v>
      </c>
      <c r="F139" s="3" t="str">
        <f xml:space="preserve"> _xlfn.XLOOKUP(C139,customers!$A$1:$A$1001,customers!$B$1:$B$1001,,0)</f>
        <v>Elonore Joliffe</v>
      </c>
      <c r="G139" s="3" t="str">
        <f xml:space="preserve"> IF(_xlfn.XLOOKUP(C139, customers!$A$1:$A$1001, customers!$C$1:$C$1001,,0) = 0, "", _xlfn.XLOOKUP(C139, customers!$A$1:$A$1001, customers!$C$1:$C$1001,,0))</f>
        <v/>
      </c>
      <c r="H139" s="3" t="str">
        <f xml:space="preserve"> _xlfn.XLOOKUP(C139, customers!$A$1:$A$1001, customers!$G$1:$G$1001,,0)</f>
        <v>Ireland</v>
      </c>
      <c r="I139" s="4" t="str">
        <f xml:space="preserve"> INDEX(products!$A$1:$G$49, MATCH(orders!$D139, products!$A$1:$A$49,0), MATCH(orders!I$1, products!$A$1:$G$1,0))</f>
        <v>Exc</v>
      </c>
      <c r="J139" s="4" t="str">
        <f xml:space="preserve"> INDEX(products!$A$1:$G$49, MATCH(orders!$D139, products!$A$1:$A$49,0), MATCH(orders!J$1, products!$A$1:$G$1,0))</f>
        <v>L</v>
      </c>
      <c r="K139" s="8">
        <f xml:space="preserve"> INDEX(products!$A$1:$G$49, MATCH(orders!$D139, products!$A$1:$A$49,0), MATCH(orders!K$1, products!$A$1:$G$1,0))</f>
        <v>2.5</v>
      </c>
      <c r="L139" s="10">
        <f xml:space="preserve"> INDEX(products!$A$1:$G$49, MATCH(orders!$D139, products!$A$1:$A$49,0), MATCH(orders!L$1, products!$A$1:$G$1,0))</f>
        <v>34.154999999999994</v>
      </c>
      <c r="M139" s="10">
        <f t="shared" si="2"/>
        <v>102.46499999999997</v>
      </c>
      <c r="N139" s="5" t="str" cm="1">
        <f t="array" ref="N139" xml:space="preserve"> _xlfn.IFS(I139 = "Rob", "Robusta", I139 = "Ara", "Arabica", I139 = "Exc", "Excelsa", I139 = "Lib", "Liberica")</f>
        <v>Excelsa</v>
      </c>
      <c r="O139" s="12" t="str" cm="1">
        <f t="array" ref="O139" xml:space="preserve"> _xlfn.IFS(J139 = "M", "Medium", J139 = "L", "Light", J139 = "D", "Dark")</f>
        <v>Light</v>
      </c>
      <c r="P139" s="4" t="str">
        <f xml:space="preserve"> _xlfn.XLOOKUP(Orders[[#This Row],[Customer ID]], customers!$A$1:$A$1001, customers!$I$1:$I$1001,,0)</f>
        <v>No</v>
      </c>
    </row>
    <row r="140" spans="1:16" x14ac:dyDescent="0.3">
      <c r="A140" s="11" t="s">
        <v>1266</v>
      </c>
      <c r="B140" s="6">
        <v>44238</v>
      </c>
      <c r="C140" s="3" t="s">
        <v>1267</v>
      </c>
      <c r="D140" s="4" t="s">
        <v>6183</v>
      </c>
      <c r="E140" s="3">
        <v>4</v>
      </c>
      <c r="F140" s="3" t="str">
        <f xml:space="preserve"> _xlfn.XLOOKUP(C140,customers!$A$1:$A$1001,customers!$B$1:$B$1001,,0)</f>
        <v>Abraham Coleman</v>
      </c>
      <c r="G140" s="3" t="str">
        <f xml:space="preserve"> IF(_xlfn.XLOOKUP(C140, customers!$A$1:$A$1001, customers!$C$1:$C$1001,,0) = 0, "", _xlfn.XLOOKUP(C140, customers!$A$1:$A$1001, customers!$C$1:$C$1001,,0))</f>
        <v/>
      </c>
      <c r="H140" s="3" t="str">
        <f xml:space="preserve"> _xlfn.XLOOKUP(C140, customers!$A$1:$A$1001, customers!$G$1:$G$1001,,0)</f>
        <v>United States</v>
      </c>
      <c r="I140" s="4" t="str">
        <f xml:space="preserve"> INDEX(products!$A$1:$G$49, MATCH(orders!$D140, products!$A$1:$A$49,0), MATCH(orders!I$1, products!$A$1:$G$1,0))</f>
        <v>Exc</v>
      </c>
      <c r="J140" s="4" t="str">
        <f xml:space="preserve"> INDEX(products!$A$1:$G$49, MATCH(orders!$D140, products!$A$1:$A$49,0), MATCH(orders!J$1, products!$A$1:$G$1,0))</f>
        <v>D</v>
      </c>
      <c r="K140" s="8">
        <f xml:space="preserve"> INDEX(products!$A$1:$G$49, MATCH(orders!$D140, products!$A$1:$A$49,0), MATCH(orders!K$1, products!$A$1:$G$1,0))</f>
        <v>1</v>
      </c>
      <c r="L140" s="10">
        <f xml:space="preserve"> INDEX(products!$A$1:$G$49, MATCH(orders!$D140, products!$A$1:$A$49,0), MATCH(orders!L$1, products!$A$1:$G$1,0))</f>
        <v>12.15</v>
      </c>
      <c r="M140" s="10">
        <f t="shared" si="2"/>
        <v>48.6</v>
      </c>
      <c r="N140" s="5" t="str" cm="1">
        <f t="array" ref="N140" xml:space="preserve"> _xlfn.IFS(I140 = "Rob", "Robusta", I140 = "Ara", "Arabica", I140 = "Exc", "Excelsa", I140 = "Lib", "Liberica")</f>
        <v>Excelsa</v>
      </c>
      <c r="O140" s="12" t="str" cm="1">
        <f t="array" ref="O140" xml:space="preserve"> _xlfn.IFS(J140 = "M", "Medium", J140 = "L", "Light", J140 = "D", "Dark")</f>
        <v>Dark</v>
      </c>
      <c r="P140" s="4" t="str">
        <f xml:space="preserve"> _xlfn.XLOOKUP(Orders[[#This Row],[Customer ID]], customers!$A$1:$A$1001, customers!$I$1:$I$1001,,0)</f>
        <v>No</v>
      </c>
    </row>
    <row r="141" spans="1:16" x14ac:dyDescent="0.3">
      <c r="A141" s="11" t="s">
        <v>1271</v>
      </c>
      <c r="B141" s="6">
        <v>43509</v>
      </c>
      <c r="C141" s="3" t="s">
        <v>1272</v>
      </c>
      <c r="D141" s="4" t="s">
        <v>6143</v>
      </c>
      <c r="E141" s="3">
        <v>6</v>
      </c>
      <c r="F141" s="3" t="str">
        <f xml:space="preserve"> _xlfn.XLOOKUP(C141,customers!$A$1:$A$1001,customers!$B$1:$B$1001,,0)</f>
        <v>Rivy Farington</v>
      </c>
      <c r="G141" s="3" t="str">
        <f xml:space="preserve"> IF(_xlfn.XLOOKUP(C141, customers!$A$1:$A$1001, customers!$C$1:$C$1001,,0) = 0, "", _xlfn.XLOOKUP(C141, customers!$A$1:$A$1001, customers!$C$1:$C$1001,,0))</f>
        <v/>
      </c>
      <c r="H141" s="3" t="str">
        <f xml:space="preserve"> _xlfn.XLOOKUP(C141, customers!$A$1:$A$1001, customers!$G$1:$G$1001,,0)</f>
        <v>United States</v>
      </c>
      <c r="I141" s="4" t="str">
        <f xml:space="preserve"> INDEX(products!$A$1:$G$49, MATCH(orders!$D141, products!$A$1:$A$49,0), MATCH(orders!I$1, products!$A$1:$G$1,0))</f>
        <v>Lib</v>
      </c>
      <c r="J141" s="4" t="str">
        <f xml:space="preserve"> INDEX(products!$A$1:$G$49, MATCH(orders!$D141, products!$A$1:$A$49,0), MATCH(orders!J$1, products!$A$1:$G$1,0))</f>
        <v>D</v>
      </c>
      <c r="K141" s="8">
        <f xml:space="preserve"> INDEX(products!$A$1:$G$49, MATCH(orders!$D141, products!$A$1:$A$49,0), MATCH(orders!K$1, products!$A$1:$G$1,0))</f>
        <v>1</v>
      </c>
      <c r="L141" s="10">
        <f xml:space="preserve"> INDEX(products!$A$1:$G$49, MATCH(orders!$D141, products!$A$1:$A$49,0), MATCH(orders!L$1, products!$A$1:$G$1,0))</f>
        <v>12.95</v>
      </c>
      <c r="M141" s="10">
        <f t="shared" si="2"/>
        <v>77.699999999999989</v>
      </c>
      <c r="N141" s="5" t="str" cm="1">
        <f t="array" ref="N141" xml:space="preserve"> _xlfn.IFS(I141 = "Rob", "Robusta", I141 = "Ara", "Arabica", I141 = "Exc", "Excelsa", I141 = "Lib", "Liberica")</f>
        <v>Liberica</v>
      </c>
      <c r="O141" s="12" t="str" cm="1">
        <f t="array" ref="O141" xml:space="preserve"> _xlfn.IFS(J141 = "M", "Medium", J141 = "L", "Light", J141 = "D", "Dark")</f>
        <v>Dark</v>
      </c>
      <c r="P141" s="4" t="str">
        <f xml:space="preserve"> _xlfn.XLOOKUP(Orders[[#This Row],[Customer ID]], customers!$A$1:$A$1001, customers!$I$1:$I$1001,,0)</f>
        <v>Yes</v>
      </c>
    </row>
    <row r="142" spans="1:16" x14ac:dyDescent="0.3">
      <c r="A142" s="11" t="s">
        <v>1276</v>
      </c>
      <c r="B142" s="6">
        <v>44694</v>
      </c>
      <c r="C142" s="3" t="s">
        <v>1277</v>
      </c>
      <c r="D142" s="4" t="s">
        <v>6165</v>
      </c>
      <c r="E142" s="3">
        <v>1</v>
      </c>
      <c r="F142" s="3" t="str">
        <f xml:space="preserve"> _xlfn.XLOOKUP(C142,customers!$A$1:$A$1001,customers!$B$1:$B$1001,,0)</f>
        <v>Vallie Kundt</v>
      </c>
      <c r="G142" s="3" t="str">
        <f xml:space="preserve"> IF(_xlfn.XLOOKUP(C142, customers!$A$1:$A$1001, customers!$C$1:$C$1001,,0) = 0, "", _xlfn.XLOOKUP(C142, customers!$A$1:$A$1001, customers!$C$1:$C$1001,,0))</f>
        <v>vkundt3w@bigcartel.com</v>
      </c>
      <c r="H142" s="3" t="str">
        <f xml:space="preserve"> _xlfn.XLOOKUP(C142, customers!$A$1:$A$1001, customers!$G$1:$G$1001,,0)</f>
        <v>Ireland</v>
      </c>
      <c r="I142" s="4" t="str">
        <f xml:space="preserve"> INDEX(products!$A$1:$G$49, MATCH(orders!$D142, products!$A$1:$A$49,0), MATCH(orders!I$1, products!$A$1:$G$1,0))</f>
        <v>Lib</v>
      </c>
      <c r="J142" s="4" t="str">
        <f xml:space="preserve"> INDEX(products!$A$1:$G$49, MATCH(orders!$D142, products!$A$1:$A$49,0), MATCH(orders!J$1, products!$A$1:$G$1,0))</f>
        <v>D</v>
      </c>
      <c r="K142" s="8">
        <f xml:space="preserve"> INDEX(products!$A$1:$G$49, MATCH(orders!$D142, products!$A$1:$A$49,0), MATCH(orders!K$1, products!$A$1:$G$1,0))</f>
        <v>2.5</v>
      </c>
      <c r="L142" s="10">
        <f xml:space="preserve"> INDEX(products!$A$1:$G$49, MATCH(orders!$D142, products!$A$1:$A$49,0), MATCH(orders!L$1, products!$A$1:$G$1,0))</f>
        <v>29.784999999999997</v>
      </c>
      <c r="M142" s="10">
        <f t="shared" si="2"/>
        <v>29.784999999999997</v>
      </c>
      <c r="N142" s="5" t="str" cm="1">
        <f t="array" ref="N142" xml:space="preserve"> _xlfn.IFS(I142 = "Rob", "Robusta", I142 = "Ara", "Arabica", I142 = "Exc", "Excelsa", I142 = "Lib", "Liberica")</f>
        <v>Liberica</v>
      </c>
      <c r="O142" s="12" t="str" cm="1">
        <f t="array" ref="O142" xml:space="preserve"> _xlfn.IFS(J142 = "M", "Medium", J142 = "L", "Light", J142 = "D", "Dark")</f>
        <v>Dark</v>
      </c>
      <c r="P142" s="4" t="str">
        <f xml:space="preserve"> _xlfn.XLOOKUP(Orders[[#This Row],[Customer ID]], customers!$A$1:$A$1001, customers!$I$1:$I$1001,,0)</f>
        <v>Yes</v>
      </c>
    </row>
    <row r="143" spans="1:16" x14ac:dyDescent="0.3">
      <c r="A143" s="11" t="s">
        <v>1283</v>
      </c>
      <c r="B143" s="6">
        <v>43970</v>
      </c>
      <c r="C143" s="3" t="s">
        <v>1284</v>
      </c>
      <c r="D143" s="4" t="s">
        <v>6167</v>
      </c>
      <c r="E143" s="3">
        <v>4</v>
      </c>
      <c r="F143" s="3" t="str">
        <f xml:space="preserve"> _xlfn.XLOOKUP(C143,customers!$A$1:$A$1001,customers!$B$1:$B$1001,,0)</f>
        <v>Boyd Bett</v>
      </c>
      <c r="G143" s="3" t="str">
        <f xml:space="preserve"> IF(_xlfn.XLOOKUP(C143, customers!$A$1:$A$1001, customers!$C$1:$C$1001,,0) = 0, "", _xlfn.XLOOKUP(C143, customers!$A$1:$A$1001, customers!$C$1:$C$1001,,0))</f>
        <v>bbett3x@google.de</v>
      </c>
      <c r="H143" s="3" t="str">
        <f xml:space="preserve"> _xlfn.XLOOKUP(C143, customers!$A$1:$A$1001, customers!$G$1:$G$1001,,0)</f>
        <v>United States</v>
      </c>
      <c r="I143" s="4" t="str">
        <f xml:space="preserve"> INDEX(products!$A$1:$G$49, MATCH(orders!$D143, products!$A$1:$A$49,0), MATCH(orders!I$1, products!$A$1:$G$1,0))</f>
        <v>Ara</v>
      </c>
      <c r="J143" s="4" t="str">
        <f xml:space="preserve"> INDEX(products!$A$1:$G$49, MATCH(orders!$D143, products!$A$1:$A$49,0), MATCH(orders!J$1, products!$A$1:$G$1,0))</f>
        <v>L</v>
      </c>
      <c r="K143" s="8">
        <f xml:space="preserve"> INDEX(products!$A$1:$G$49, MATCH(orders!$D143, products!$A$1:$A$49,0), MATCH(orders!K$1, products!$A$1:$G$1,0))</f>
        <v>0.2</v>
      </c>
      <c r="L143" s="10">
        <f xml:space="preserve"> INDEX(products!$A$1:$G$49, MATCH(orders!$D143, products!$A$1:$A$49,0), MATCH(orders!L$1, products!$A$1:$G$1,0))</f>
        <v>3.8849999999999998</v>
      </c>
      <c r="M143" s="10">
        <f t="shared" si="2"/>
        <v>15.54</v>
      </c>
      <c r="N143" s="5" t="str" cm="1">
        <f t="array" ref="N143" xml:space="preserve"> _xlfn.IFS(I143 = "Rob", "Robusta", I143 = "Ara", "Arabica", I143 = "Exc", "Excelsa", I143 = "Lib", "Liberica")</f>
        <v>Arabica</v>
      </c>
      <c r="O143" s="12" t="str" cm="1">
        <f t="array" ref="O143" xml:space="preserve"> _xlfn.IFS(J143 = "M", "Medium", J143 = "L", "Light", J143 = "D", "Dark")</f>
        <v>Light</v>
      </c>
      <c r="P143" s="4" t="str">
        <f xml:space="preserve"> _xlfn.XLOOKUP(Orders[[#This Row],[Customer ID]], customers!$A$1:$A$1001, customers!$I$1:$I$1001,,0)</f>
        <v>Yes</v>
      </c>
    </row>
    <row r="144" spans="1:16" x14ac:dyDescent="0.3">
      <c r="A144" s="11" t="s">
        <v>1289</v>
      </c>
      <c r="B144" s="6">
        <v>44678</v>
      </c>
      <c r="C144" s="3" t="s">
        <v>1290</v>
      </c>
      <c r="D144" s="4" t="s">
        <v>6148</v>
      </c>
      <c r="E144" s="3">
        <v>4</v>
      </c>
      <c r="F144" s="3" t="str">
        <f xml:space="preserve"> _xlfn.XLOOKUP(C144,customers!$A$1:$A$1001,customers!$B$1:$B$1001,,0)</f>
        <v>Julio Armytage</v>
      </c>
      <c r="G144" s="3" t="str">
        <f xml:space="preserve"> IF(_xlfn.XLOOKUP(C144, customers!$A$1:$A$1001, customers!$C$1:$C$1001,,0) = 0, "", _xlfn.XLOOKUP(C144, customers!$A$1:$A$1001, customers!$C$1:$C$1001,,0))</f>
        <v/>
      </c>
      <c r="H144" s="3" t="str">
        <f xml:space="preserve"> _xlfn.XLOOKUP(C144, customers!$A$1:$A$1001, customers!$G$1:$G$1001,,0)</f>
        <v>Ireland</v>
      </c>
      <c r="I144" s="4" t="str">
        <f xml:space="preserve"> INDEX(products!$A$1:$G$49, MATCH(orders!$D144, products!$A$1:$A$49,0), MATCH(orders!I$1, products!$A$1:$G$1,0))</f>
        <v>Exc</v>
      </c>
      <c r="J144" s="4" t="str">
        <f xml:space="preserve"> INDEX(products!$A$1:$G$49, MATCH(orders!$D144, products!$A$1:$A$49,0), MATCH(orders!J$1, products!$A$1:$G$1,0))</f>
        <v>L</v>
      </c>
      <c r="K144" s="8">
        <f xml:space="preserve"> INDEX(products!$A$1:$G$49, MATCH(orders!$D144, products!$A$1:$A$49,0), MATCH(orders!K$1, products!$A$1:$G$1,0))</f>
        <v>2.5</v>
      </c>
      <c r="L144" s="10">
        <f xml:space="preserve"> INDEX(products!$A$1:$G$49, MATCH(orders!$D144, products!$A$1:$A$49,0), MATCH(orders!L$1, products!$A$1:$G$1,0))</f>
        <v>34.154999999999994</v>
      </c>
      <c r="M144" s="10">
        <f t="shared" si="2"/>
        <v>136.61999999999998</v>
      </c>
      <c r="N144" s="5" t="str" cm="1">
        <f t="array" ref="N144" xml:space="preserve"> _xlfn.IFS(I144 = "Rob", "Robusta", I144 = "Ara", "Arabica", I144 = "Exc", "Excelsa", I144 = "Lib", "Liberica")</f>
        <v>Excelsa</v>
      </c>
      <c r="O144" s="12" t="str" cm="1">
        <f t="array" ref="O144" xml:space="preserve"> _xlfn.IFS(J144 = "M", "Medium", J144 = "L", "Light", J144 = "D", "Dark")</f>
        <v>Light</v>
      </c>
      <c r="P144" s="4" t="str">
        <f xml:space="preserve"> _xlfn.XLOOKUP(Orders[[#This Row],[Customer ID]], customers!$A$1:$A$1001, customers!$I$1:$I$1001,,0)</f>
        <v>Yes</v>
      </c>
    </row>
    <row r="145" spans="1:16" x14ac:dyDescent="0.3">
      <c r="A145" s="11" t="s">
        <v>1293</v>
      </c>
      <c r="B145" s="6">
        <v>44083</v>
      </c>
      <c r="C145" s="3" t="s">
        <v>1294</v>
      </c>
      <c r="D145" s="4" t="s">
        <v>6160</v>
      </c>
      <c r="E145" s="3">
        <v>2</v>
      </c>
      <c r="F145" s="3" t="str">
        <f xml:space="preserve"> _xlfn.XLOOKUP(C145,customers!$A$1:$A$1001,customers!$B$1:$B$1001,,0)</f>
        <v>Deana Staite</v>
      </c>
      <c r="G145" s="3" t="str">
        <f xml:space="preserve"> IF(_xlfn.XLOOKUP(C145, customers!$A$1:$A$1001, customers!$C$1:$C$1001,,0) = 0, "", _xlfn.XLOOKUP(C145, customers!$A$1:$A$1001, customers!$C$1:$C$1001,,0))</f>
        <v>dstaite3z@scientificamerican.com</v>
      </c>
      <c r="H145" s="3" t="str">
        <f xml:space="preserve"> _xlfn.XLOOKUP(C145, customers!$A$1:$A$1001, customers!$G$1:$G$1001,,0)</f>
        <v>United States</v>
      </c>
      <c r="I145" s="4" t="str">
        <f xml:space="preserve"> INDEX(products!$A$1:$G$49, MATCH(orders!$D145, products!$A$1:$A$49,0), MATCH(orders!I$1, products!$A$1:$G$1,0))</f>
        <v>Lib</v>
      </c>
      <c r="J145" s="4" t="str">
        <f xml:space="preserve"> INDEX(products!$A$1:$G$49, MATCH(orders!$D145, products!$A$1:$A$49,0), MATCH(orders!J$1, products!$A$1:$G$1,0))</f>
        <v>M</v>
      </c>
      <c r="K145" s="8">
        <f xml:space="preserve"> INDEX(products!$A$1:$G$49, MATCH(orders!$D145, products!$A$1:$A$49,0), MATCH(orders!K$1, products!$A$1:$G$1,0))</f>
        <v>0.5</v>
      </c>
      <c r="L145" s="10">
        <f xml:space="preserve"> INDEX(products!$A$1:$G$49, MATCH(orders!$D145, products!$A$1:$A$49,0), MATCH(orders!L$1, products!$A$1:$G$1,0))</f>
        <v>8.73</v>
      </c>
      <c r="M145" s="10">
        <f t="shared" si="2"/>
        <v>17.46</v>
      </c>
      <c r="N145" s="5" t="str" cm="1">
        <f t="array" ref="N145" xml:space="preserve"> _xlfn.IFS(I145 = "Rob", "Robusta", I145 = "Ara", "Arabica", I145 = "Exc", "Excelsa", I145 = "Lib", "Liberica")</f>
        <v>Liberica</v>
      </c>
      <c r="O145" s="12" t="str" cm="1">
        <f t="array" ref="O145" xml:space="preserve"> _xlfn.IFS(J145 = "M", "Medium", J145 = "L", "Light", J145 = "D", "Dark")</f>
        <v>Medium</v>
      </c>
      <c r="P145" s="4" t="str">
        <f xml:space="preserve"> _xlfn.XLOOKUP(Orders[[#This Row],[Customer ID]], customers!$A$1:$A$1001, customers!$I$1:$I$1001,,0)</f>
        <v>No</v>
      </c>
    </row>
    <row r="146" spans="1:16" x14ac:dyDescent="0.3">
      <c r="A146" s="11" t="s">
        <v>1299</v>
      </c>
      <c r="B146" s="6">
        <v>44265</v>
      </c>
      <c r="C146" s="3" t="s">
        <v>1300</v>
      </c>
      <c r="D146" s="4" t="s">
        <v>6148</v>
      </c>
      <c r="E146" s="3">
        <v>2</v>
      </c>
      <c r="F146" s="3" t="str">
        <f xml:space="preserve"> _xlfn.XLOOKUP(C146,customers!$A$1:$A$1001,customers!$B$1:$B$1001,,0)</f>
        <v>Winn Keyse</v>
      </c>
      <c r="G146" s="3" t="str">
        <f xml:space="preserve"> IF(_xlfn.XLOOKUP(C146, customers!$A$1:$A$1001, customers!$C$1:$C$1001,,0) = 0, "", _xlfn.XLOOKUP(C146, customers!$A$1:$A$1001, customers!$C$1:$C$1001,,0))</f>
        <v>wkeyse40@apple.com</v>
      </c>
      <c r="H146" s="3" t="str">
        <f xml:space="preserve"> _xlfn.XLOOKUP(C146, customers!$A$1:$A$1001, customers!$G$1:$G$1001,,0)</f>
        <v>United States</v>
      </c>
      <c r="I146" s="4" t="str">
        <f xml:space="preserve"> INDEX(products!$A$1:$G$49, MATCH(orders!$D146, products!$A$1:$A$49,0), MATCH(orders!I$1, products!$A$1:$G$1,0))</f>
        <v>Exc</v>
      </c>
      <c r="J146" s="4" t="str">
        <f xml:space="preserve"> INDEX(products!$A$1:$G$49, MATCH(orders!$D146, products!$A$1:$A$49,0), MATCH(orders!J$1, products!$A$1:$G$1,0))</f>
        <v>L</v>
      </c>
      <c r="K146" s="8">
        <f xml:space="preserve"> INDEX(products!$A$1:$G$49, MATCH(orders!$D146, products!$A$1:$A$49,0), MATCH(orders!K$1, products!$A$1:$G$1,0))</f>
        <v>2.5</v>
      </c>
      <c r="L146" s="10">
        <f xml:space="preserve"> INDEX(products!$A$1:$G$49, MATCH(orders!$D146, products!$A$1:$A$49,0), MATCH(orders!L$1, products!$A$1:$G$1,0))</f>
        <v>34.154999999999994</v>
      </c>
      <c r="M146" s="10">
        <f t="shared" si="2"/>
        <v>68.309999999999988</v>
      </c>
      <c r="N146" s="5" t="str" cm="1">
        <f t="array" ref="N146" xml:space="preserve"> _xlfn.IFS(I146 = "Rob", "Robusta", I146 = "Ara", "Arabica", I146 = "Exc", "Excelsa", I146 = "Lib", "Liberica")</f>
        <v>Excelsa</v>
      </c>
      <c r="O146" s="12" t="str" cm="1">
        <f t="array" ref="O146" xml:space="preserve"> _xlfn.IFS(J146 = "M", "Medium", J146 = "L", "Light", J146 = "D", "Dark")</f>
        <v>Light</v>
      </c>
      <c r="P146" s="4" t="str">
        <f xml:space="preserve"> _xlfn.XLOOKUP(Orders[[#This Row],[Customer ID]], customers!$A$1:$A$1001, customers!$I$1:$I$1001,,0)</f>
        <v>Yes</v>
      </c>
    </row>
    <row r="147" spans="1:16" x14ac:dyDescent="0.3">
      <c r="A147" s="11" t="s">
        <v>1305</v>
      </c>
      <c r="B147" s="6">
        <v>43562</v>
      </c>
      <c r="C147" s="3" t="s">
        <v>1306</v>
      </c>
      <c r="D147" s="4" t="s">
        <v>6159</v>
      </c>
      <c r="E147" s="3">
        <v>4</v>
      </c>
      <c r="F147" s="3" t="str">
        <f xml:space="preserve"> _xlfn.XLOOKUP(C147,customers!$A$1:$A$1001,customers!$B$1:$B$1001,,0)</f>
        <v>Osmund Clausen-Thue</v>
      </c>
      <c r="G147" s="3" t="str">
        <f xml:space="preserve"> IF(_xlfn.XLOOKUP(C147, customers!$A$1:$A$1001, customers!$C$1:$C$1001,,0) = 0, "", _xlfn.XLOOKUP(C147, customers!$A$1:$A$1001, customers!$C$1:$C$1001,,0))</f>
        <v>oclausenthue41@marriott.com</v>
      </c>
      <c r="H147" s="3" t="str">
        <f xml:space="preserve"> _xlfn.XLOOKUP(C147, customers!$A$1:$A$1001, customers!$G$1:$G$1001,,0)</f>
        <v>United States</v>
      </c>
      <c r="I147" s="4" t="str">
        <f xml:space="preserve"> INDEX(products!$A$1:$G$49, MATCH(orders!$D147, products!$A$1:$A$49,0), MATCH(orders!I$1, products!$A$1:$G$1,0))</f>
        <v>Lib</v>
      </c>
      <c r="J147" s="4" t="str">
        <f xml:space="preserve"> INDEX(products!$A$1:$G$49, MATCH(orders!$D147, products!$A$1:$A$49,0), MATCH(orders!J$1, products!$A$1:$G$1,0))</f>
        <v>M</v>
      </c>
      <c r="K147" s="8">
        <f xml:space="preserve"> INDEX(products!$A$1:$G$49, MATCH(orders!$D147, products!$A$1:$A$49,0), MATCH(orders!K$1, products!$A$1:$G$1,0))</f>
        <v>0.2</v>
      </c>
      <c r="L147" s="10">
        <f xml:space="preserve"> INDEX(products!$A$1:$G$49, MATCH(orders!$D147, products!$A$1:$A$49,0), MATCH(orders!L$1, products!$A$1:$G$1,0))</f>
        <v>4.3650000000000002</v>
      </c>
      <c r="M147" s="10">
        <f t="shared" si="2"/>
        <v>17.46</v>
      </c>
      <c r="N147" s="5" t="str" cm="1">
        <f t="array" ref="N147" xml:space="preserve"> _xlfn.IFS(I147 = "Rob", "Robusta", I147 = "Ara", "Arabica", I147 = "Exc", "Excelsa", I147 = "Lib", "Liberica")</f>
        <v>Liberica</v>
      </c>
      <c r="O147" s="12" t="str" cm="1">
        <f t="array" ref="O147" xml:space="preserve"> _xlfn.IFS(J147 = "M", "Medium", J147 = "L", "Light", J147 = "D", "Dark")</f>
        <v>Medium</v>
      </c>
      <c r="P147" s="4" t="str">
        <f xml:space="preserve"> _xlfn.XLOOKUP(Orders[[#This Row],[Customer ID]], customers!$A$1:$A$1001, customers!$I$1:$I$1001,,0)</f>
        <v>No</v>
      </c>
    </row>
    <row r="148" spans="1:16" x14ac:dyDescent="0.3">
      <c r="A148" s="11" t="s">
        <v>1311</v>
      </c>
      <c r="B148" s="6">
        <v>44024</v>
      </c>
      <c r="C148" s="3" t="s">
        <v>1312</v>
      </c>
      <c r="D148" s="4" t="s">
        <v>6162</v>
      </c>
      <c r="E148" s="3">
        <v>3</v>
      </c>
      <c r="F148" s="3" t="str">
        <f xml:space="preserve"> _xlfn.XLOOKUP(C148,customers!$A$1:$A$1001,customers!$B$1:$B$1001,,0)</f>
        <v>Leonore Francisco</v>
      </c>
      <c r="G148" s="3" t="str">
        <f xml:space="preserve"> IF(_xlfn.XLOOKUP(C148, customers!$A$1:$A$1001, customers!$C$1:$C$1001,,0) = 0, "", _xlfn.XLOOKUP(C148, customers!$A$1:$A$1001, customers!$C$1:$C$1001,,0))</f>
        <v>lfrancisco42@fema.gov</v>
      </c>
      <c r="H148" s="3" t="str">
        <f xml:space="preserve"> _xlfn.XLOOKUP(C148, customers!$A$1:$A$1001, customers!$G$1:$G$1001,,0)</f>
        <v>United States</v>
      </c>
      <c r="I148" s="4" t="str">
        <f xml:space="preserve"> INDEX(products!$A$1:$G$49, MATCH(orders!$D148, products!$A$1:$A$49,0), MATCH(orders!I$1, products!$A$1:$G$1,0))</f>
        <v>Lib</v>
      </c>
      <c r="J148" s="4" t="str">
        <f xml:space="preserve"> INDEX(products!$A$1:$G$49, MATCH(orders!$D148, products!$A$1:$A$49,0), MATCH(orders!J$1, products!$A$1:$G$1,0))</f>
        <v>M</v>
      </c>
      <c r="K148" s="8">
        <f xml:space="preserve"> INDEX(products!$A$1:$G$49, MATCH(orders!$D148, products!$A$1:$A$49,0), MATCH(orders!K$1, products!$A$1:$G$1,0))</f>
        <v>1</v>
      </c>
      <c r="L148" s="10">
        <f xml:space="preserve"> INDEX(products!$A$1:$G$49, MATCH(orders!$D148, products!$A$1:$A$49,0), MATCH(orders!L$1, products!$A$1:$G$1,0))</f>
        <v>14.55</v>
      </c>
      <c r="M148" s="10">
        <f t="shared" si="2"/>
        <v>43.650000000000006</v>
      </c>
      <c r="N148" s="5" t="str" cm="1">
        <f t="array" ref="N148" xml:space="preserve"> _xlfn.IFS(I148 = "Rob", "Robusta", I148 = "Ara", "Arabica", I148 = "Exc", "Excelsa", I148 = "Lib", "Liberica")</f>
        <v>Liberica</v>
      </c>
      <c r="O148" s="12" t="str" cm="1">
        <f t="array" ref="O148" xml:space="preserve"> _xlfn.IFS(J148 = "M", "Medium", J148 = "L", "Light", J148 = "D", "Dark")</f>
        <v>Medium</v>
      </c>
      <c r="P148" s="4" t="str">
        <f xml:space="preserve"> _xlfn.XLOOKUP(Orders[[#This Row],[Customer ID]], customers!$A$1:$A$1001, customers!$I$1:$I$1001,,0)</f>
        <v>No</v>
      </c>
    </row>
    <row r="149" spans="1:16" x14ac:dyDescent="0.3">
      <c r="A149" s="11" t="s">
        <v>1311</v>
      </c>
      <c r="B149" s="6">
        <v>44024</v>
      </c>
      <c r="C149" s="3" t="s">
        <v>1312</v>
      </c>
      <c r="D149" s="4" t="s">
        <v>6141</v>
      </c>
      <c r="E149" s="3">
        <v>2</v>
      </c>
      <c r="F149" s="3" t="str">
        <f xml:space="preserve"> _xlfn.XLOOKUP(C149,customers!$A$1:$A$1001,customers!$B$1:$B$1001,,0)</f>
        <v>Leonore Francisco</v>
      </c>
      <c r="G149" s="3" t="str">
        <f xml:space="preserve"> IF(_xlfn.XLOOKUP(C149, customers!$A$1:$A$1001, customers!$C$1:$C$1001,,0) = 0, "", _xlfn.XLOOKUP(C149, customers!$A$1:$A$1001, customers!$C$1:$C$1001,,0))</f>
        <v>lfrancisco42@fema.gov</v>
      </c>
      <c r="H149" s="3" t="str">
        <f xml:space="preserve"> _xlfn.XLOOKUP(C149, customers!$A$1:$A$1001, customers!$G$1:$G$1001,,0)</f>
        <v>United States</v>
      </c>
      <c r="I149" s="4" t="str">
        <f xml:space="preserve"> INDEX(products!$A$1:$G$49, MATCH(orders!$D149, products!$A$1:$A$49,0), MATCH(orders!I$1, products!$A$1:$G$1,0))</f>
        <v>Exc</v>
      </c>
      <c r="J149" s="4" t="str">
        <f xml:space="preserve"> INDEX(products!$A$1:$G$49, MATCH(orders!$D149, products!$A$1:$A$49,0), MATCH(orders!J$1, products!$A$1:$G$1,0))</f>
        <v>M</v>
      </c>
      <c r="K149" s="8">
        <f xml:space="preserve"> INDEX(products!$A$1:$G$49, MATCH(orders!$D149, products!$A$1:$A$49,0), MATCH(orders!K$1, products!$A$1:$G$1,0))</f>
        <v>1</v>
      </c>
      <c r="L149" s="10">
        <f xml:space="preserve"> INDEX(products!$A$1:$G$49, MATCH(orders!$D149, products!$A$1:$A$49,0), MATCH(orders!L$1, products!$A$1:$G$1,0))</f>
        <v>13.75</v>
      </c>
      <c r="M149" s="10">
        <f t="shared" si="2"/>
        <v>27.5</v>
      </c>
      <c r="N149" s="5" t="str" cm="1">
        <f t="array" ref="N149" xml:space="preserve"> _xlfn.IFS(I149 = "Rob", "Robusta", I149 = "Ara", "Arabica", I149 = "Exc", "Excelsa", I149 = "Lib", "Liberica")</f>
        <v>Excelsa</v>
      </c>
      <c r="O149" s="12" t="str" cm="1">
        <f t="array" ref="O149" xml:space="preserve"> _xlfn.IFS(J149 = "M", "Medium", J149 = "L", "Light", J149 = "D", "Dark")</f>
        <v>Medium</v>
      </c>
      <c r="P149" s="4" t="str">
        <f xml:space="preserve"> _xlfn.XLOOKUP(Orders[[#This Row],[Customer ID]], customers!$A$1:$A$1001, customers!$I$1:$I$1001,,0)</f>
        <v>No</v>
      </c>
    </row>
    <row r="150" spans="1:16" x14ac:dyDescent="0.3">
      <c r="A150" s="11" t="s">
        <v>1322</v>
      </c>
      <c r="B150" s="6">
        <v>44551</v>
      </c>
      <c r="C150" s="3" t="s">
        <v>1323</v>
      </c>
      <c r="D150" s="4" t="s">
        <v>6153</v>
      </c>
      <c r="E150" s="3">
        <v>5</v>
      </c>
      <c r="F150" s="3" t="str">
        <f xml:space="preserve"> _xlfn.XLOOKUP(C150,customers!$A$1:$A$1001,customers!$B$1:$B$1001,,0)</f>
        <v>Giacobo Skingle</v>
      </c>
      <c r="G150" s="3" t="str">
        <f xml:space="preserve"> IF(_xlfn.XLOOKUP(C150, customers!$A$1:$A$1001, customers!$C$1:$C$1001,,0) = 0, "", _xlfn.XLOOKUP(C150, customers!$A$1:$A$1001, customers!$C$1:$C$1001,,0))</f>
        <v>gskingle44@clickbank.net</v>
      </c>
      <c r="H150" s="3" t="str">
        <f xml:space="preserve"> _xlfn.XLOOKUP(C150, customers!$A$1:$A$1001, customers!$G$1:$G$1001,,0)</f>
        <v>United States</v>
      </c>
      <c r="I150" s="4" t="str">
        <f xml:space="preserve"> INDEX(products!$A$1:$G$49, MATCH(orders!$D150, products!$A$1:$A$49,0), MATCH(orders!I$1, products!$A$1:$G$1,0))</f>
        <v>Exc</v>
      </c>
      <c r="J150" s="4" t="str">
        <f xml:space="preserve"> INDEX(products!$A$1:$G$49, MATCH(orders!$D150, products!$A$1:$A$49,0), MATCH(orders!J$1, products!$A$1:$G$1,0))</f>
        <v>D</v>
      </c>
      <c r="K150" s="8">
        <f xml:space="preserve"> INDEX(products!$A$1:$G$49, MATCH(orders!$D150, products!$A$1:$A$49,0), MATCH(orders!K$1, products!$A$1:$G$1,0))</f>
        <v>0.2</v>
      </c>
      <c r="L150" s="10">
        <f xml:space="preserve"> INDEX(products!$A$1:$G$49, MATCH(orders!$D150, products!$A$1:$A$49,0), MATCH(orders!L$1, products!$A$1:$G$1,0))</f>
        <v>3.645</v>
      </c>
      <c r="M150" s="10">
        <f t="shared" si="2"/>
        <v>18.225000000000001</v>
      </c>
      <c r="N150" s="5" t="str" cm="1">
        <f t="array" ref="N150" xml:space="preserve"> _xlfn.IFS(I150 = "Rob", "Robusta", I150 = "Ara", "Arabica", I150 = "Exc", "Excelsa", I150 = "Lib", "Liberica")</f>
        <v>Excelsa</v>
      </c>
      <c r="O150" s="12" t="str" cm="1">
        <f t="array" ref="O150" xml:space="preserve"> _xlfn.IFS(J150 = "M", "Medium", J150 = "L", "Light", J150 = "D", "Dark")</f>
        <v>Dark</v>
      </c>
      <c r="P150" s="4" t="str">
        <f xml:space="preserve"> _xlfn.XLOOKUP(Orders[[#This Row],[Customer ID]], customers!$A$1:$A$1001, customers!$I$1:$I$1001,,0)</f>
        <v>Yes</v>
      </c>
    </row>
    <row r="151" spans="1:16" x14ac:dyDescent="0.3">
      <c r="A151" s="11" t="s">
        <v>1328</v>
      </c>
      <c r="B151" s="6">
        <v>44108</v>
      </c>
      <c r="C151" s="3" t="s">
        <v>1329</v>
      </c>
      <c r="D151" s="4" t="s">
        <v>6175</v>
      </c>
      <c r="E151" s="3">
        <v>2</v>
      </c>
      <c r="F151" s="3" t="str">
        <f xml:space="preserve"> _xlfn.XLOOKUP(C151,customers!$A$1:$A$1001,customers!$B$1:$B$1001,,0)</f>
        <v>Gerard Pirdy</v>
      </c>
      <c r="G151" s="3" t="str">
        <f xml:space="preserve"> IF(_xlfn.XLOOKUP(C151, customers!$A$1:$A$1001, customers!$C$1:$C$1001,,0) = 0, "", _xlfn.XLOOKUP(C151, customers!$A$1:$A$1001, customers!$C$1:$C$1001,,0))</f>
        <v/>
      </c>
      <c r="H151" s="3" t="str">
        <f xml:space="preserve"> _xlfn.XLOOKUP(C151, customers!$A$1:$A$1001, customers!$G$1:$G$1001,,0)</f>
        <v>United States</v>
      </c>
      <c r="I151" s="4" t="str">
        <f xml:space="preserve"> INDEX(products!$A$1:$G$49, MATCH(orders!$D151, products!$A$1:$A$49,0), MATCH(orders!I$1, products!$A$1:$G$1,0))</f>
        <v>Ara</v>
      </c>
      <c r="J151" s="4" t="str">
        <f xml:space="preserve"> INDEX(products!$A$1:$G$49, MATCH(orders!$D151, products!$A$1:$A$49,0), MATCH(orders!J$1, products!$A$1:$G$1,0))</f>
        <v>M</v>
      </c>
      <c r="K151" s="8">
        <f xml:space="preserve"> INDEX(products!$A$1:$G$49, MATCH(orders!$D151, products!$A$1:$A$49,0), MATCH(orders!K$1, products!$A$1:$G$1,0))</f>
        <v>2.5</v>
      </c>
      <c r="L151" s="10">
        <f xml:space="preserve"> INDEX(products!$A$1:$G$49, MATCH(orders!$D151, products!$A$1:$A$49,0), MATCH(orders!L$1, products!$A$1:$G$1,0))</f>
        <v>25.874999999999996</v>
      </c>
      <c r="M151" s="10">
        <f t="shared" si="2"/>
        <v>51.749999999999993</v>
      </c>
      <c r="N151" s="5" t="str" cm="1">
        <f t="array" ref="N151" xml:space="preserve"> _xlfn.IFS(I151 = "Rob", "Robusta", I151 = "Ara", "Arabica", I151 = "Exc", "Excelsa", I151 = "Lib", "Liberica")</f>
        <v>Arabica</v>
      </c>
      <c r="O151" s="12" t="str" cm="1">
        <f t="array" ref="O151" xml:space="preserve"> _xlfn.IFS(J151 = "M", "Medium", J151 = "L", "Light", J151 = "D", "Dark")</f>
        <v>Medium</v>
      </c>
      <c r="P151" s="4" t="str">
        <f xml:space="preserve"> _xlfn.XLOOKUP(Orders[[#This Row],[Customer ID]], customers!$A$1:$A$1001, customers!$I$1:$I$1001,,0)</f>
        <v>Yes</v>
      </c>
    </row>
    <row r="152" spans="1:16" x14ac:dyDescent="0.3">
      <c r="A152" s="11" t="s">
        <v>1333</v>
      </c>
      <c r="B152" s="6">
        <v>44051</v>
      </c>
      <c r="C152" s="3" t="s">
        <v>1334</v>
      </c>
      <c r="D152" s="4" t="s">
        <v>6143</v>
      </c>
      <c r="E152" s="3">
        <v>1</v>
      </c>
      <c r="F152" s="3" t="str">
        <f xml:space="preserve"> _xlfn.XLOOKUP(C152,customers!$A$1:$A$1001,customers!$B$1:$B$1001,,0)</f>
        <v>Jacinthe Balsillie</v>
      </c>
      <c r="G152" s="3" t="str">
        <f xml:space="preserve"> IF(_xlfn.XLOOKUP(C152, customers!$A$1:$A$1001, customers!$C$1:$C$1001,,0) = 0, "", _xlfn.XLOOKUP(C152, customers!$A$1:$A$1001, customers!$C$1:$C$1001,,0))</f>
        <v>jbalsillie46@princeton.edu</v>
      </c>
      <c r="H152" s="3" t="str">
        <f xml:space="preserve"> _xlfn.XLOOKUP(C152, customers!$A$1:$A$1001, customers!$G$1:$G$1001,,0)</f>
        <v>United States</v>
      </c>
      <c r="I152" s="4" t="str">
        <f xml:space="preserve"> INDEX(products!$A$1:$G$49, MATCH(orders!$D152, products!$A$1:$A$49,0), MATCH(orders!I$1, products!$A$1:$G$1,0))</f>
        <v>Lib</v>
      </c>
      <c r="J152" s="4" t="str">
        <f xml:space="preserve"> INDEX(products!$A$1:$G$49, MATCH(orders!$D152, products!$A$1:$A$49,0), MATCH(orders!J$1, products!$A$1:$G$1,0))</f>
        <v>D</v>
      </c>
      <c r="K152" s="8">
        <f xml:space="preserve"> INDEX(products!$A$1:$G$49, MATCH(orders!$D152, products!$A$1:$A$49,0), MATCH(orders!K$1, products!$A$1:$G$1,0))</f>
        <v>1</v>
      </c>
      <c r="L152" s="10">
        <f xml:space="preserve"> INDEX(products!$A$1:$G$49, MATCH(orders!$D152, products!$A$1:$A$49,0), MATCH(orders!L$1, products!$A$1:$G$1,0))</f>
        <v>12.95</v>
      </c>
      <c r="M152" s="10">
        <f t="shared" si="2"/>
        <v>12.95</v>
      </c>
      <c r="N152" s="5" t="str" cm="1">
        <f t="array" ref="N152" xml:space="preserve"> _xlfn.IFS(I152 = "Rob", "Robusta", I152 = "Ara", "Arabica", I152 = "Exc", "Excelsa", I152 = "Lib", "Liberica")</f>
        <v>Liberica</v>
      </c>
      <c r="O152" s="12" t="str" cm="1">
        <f t="array" ref="O152" xml:space="preserve"> _xlfn.IFS(J152 = "M", "Medium", J152 = "L", "Light", J152 = "D", "Dark")</f>
        <v>Dark</v>
      </c>
      <c r="P152" s="4" t="str">
        <f xml:space="preserve"> _xlfn.XLOOKUP(Orders[[#This Row],[Customer ID]], customers!$A$1:$A$1001, customers!$I$1:$I$1001,,0)</f>
        <v>Yes</v>
      </c>
    </row>
    <row r="153" spans="1:16" x14ac:dyDescent="0.3">
      <c r="A153" s="11" t="s">
        <v>1339</v>
      </c>
      <c r="B153" s="6">
        <v>44115</v>
      </c>
      <c r="C153" s="3" t="s">
        <v>1340</v>
      </c>
      <c r="D153" s="4" t="s">
        <v>6155</v>
      </c>
      <c r="E153" s="3">
        <v>3</v>
      </c>
      <c r="F153" s="3" t="str">
        <f xml:space="preserve"> _xlfn.XLOOKUP(C153,customers!$A$1:$A$1001,customers!$B$1:$B$1001,,0)</f>
        <v>Quinton Fouracres</v>
      </c>
      <c r="G153" s="3" t="str">
        <f xml:space="preserve"> IF(_xlfn.XLOOKUP(C153, customers!$A$1:$A$1001, customers!$C$1:$C$1001,,0) = 0, "", _xlfn.XLOOKUP(C153, customers!$A$1:$A$1001, customers!$C$1:$C$1001,,0))</f>
        <v/>
      </c>
      <c r="H153" s="3" t="str">
        <f xml:space="preserve"> _xlfn.XLOOKUP(C153, customers!$A$1:$A$1001, customers!$G$1:$G$1001,,0)</f>
        <v>United States</v>
      </c>
      <c r="I153" s="4" t="str">
        <f xml:space="preserve"> INDEX(products!$A$1:$G$49, MATCH(orders!$D153, products!$A$1:$A$49,0), MATCH(orders!I$1, products!$A$1:$G$1,0))</f>
        <v>Ara</v>
      </c>
      <c r="J153" s="4" t="str">
        <f xml:space="preserve"> INDEX(products!$A$1:$G$49, MATCH(orders!$D153, products!$A$1:$A$49,0), MATCH(orders!J$1, products!$A$1:$G$1,0))</f>
        <v>M</v>
      </c>
      <c r="K153" s="8">
        <f xml:space="preserve"> INDEX(products!$A$1:$G$49, MATCH(orders!$D153, products!$A$1:$A$49,0), MATCH(orders!K$1, products!$A$1:$G$1,0))</f>
        <v>1</v>
      </c>
      <c r="L153" s="10">
        <f xml:space="preserve"> INDEX(products!$A$1:$G$49, MATCH(orders!$D153, products!$A$1:$A$49,0), MATCH(orders!L$1, products!$A$1:$G$1,0))</f>
        <v>11.25</v>
      </c>
      <c r="M153" s="10">
        <f t="shared" si="2"/>
        <v>33.75</v>
      </c>
      <c r="N153" s="5" t="str" cm="1">
        <f t="array" ref="N153" xml:space="preserve"> _xlfn.IFS(I153 = "Rob", "Robusta", I153 = "Ara", "Arabica", I153 = "Exc", "Excelsa", I153 = "Lib", "Liberica")</f>
        <v>Arabica</v>
      </c>
      <c r="O153" s="12" t="str" cm="1">
        <f t="array" ref="O153" xml:space="preserve"> _xlfn.IFS(J153 = "M", "Medium", J153 = "L", "Light", J153 = "D", "Dark")</f>
        <v>Medium</v>
      </c>
      <c r="P153" s="4" t="str">
        <f xml:space="preserve"> _xlfn.XLOOKUP(Orders[[#This Row],[Customer ID]], customers!$A$1:$A$1001, customers!$I$1:$I$1001,,0)</f>
        <v>Yes</v>
      </c>
    </row>
    <row r="154" spans="1:16" x14ac:dyDescent="0.3">
      <c r="A154" s="11" t="s">
        <v>1344</v>
      </c>
      <c r="B154" s="6">
        <v>44510</v>
      </c>
      <c r="C154" s="3" t="s">
        <v>1345</v>
      </c>
      <c r="D154" s="4" t="s">
        <v>6151</v>
      </c>
      <c r="E154" s="3">
        <v>3</v>
      </c>
      <c r="F154" s="3" t="str">
        <f xml:space="preserve"> _xlfn.XLOOKUP(C154,customers!$A$1:$A$1001,customers!$B$1:$B$1001,,0)</f>
        <v>Bettina Leffek</v>
      </c>
      <c r="G154" s="3" t="str">
        <f xml:space="preserve"> IF(_xlfn.XLOOKUP(C154, customers!$A$1:$A$1001, customers!$C$1:$C$1001,,0) = 0, "", _xlfn.XLOOKUP(C154, customers!$A$1:$A$1001, customers!$C$1:$C$1001,,0))</f>
        <v>bleffek48@ning.com</v>
      </c>
      <c r="H154" s="3" t="str">
        <f xml:space="preserve"> _xlfn.XLOOKUP(C154, customers!$A$1:$A$1001, customers!$G$1:$G$1001,,0)</f>
        <v>United States</v>
      </c>
      <c r="I154" s="4" t="str">
        <f xml:space="preserve"> INDEX(products!$A$1:$G$49, MATCH(orders!$D154, products!$A$1:$A$49,0), MATCH(orders!I$1, products!$A$1:$G$1,0))</f>
        <v>Rob</v>
      </c>
      <c r="J154" s="4" t="str">
        <f xml:space="preserve"> INDEX(products!$A$1:$G$49, MATCH(orders!$D154, products!$A$1:$A$49,0), MATCH(orders!J$1, products!$A$1:$G$1,0))</f>
        <v>M</v>
      </c>
      <c r="K154" s="8">
        <f xml:space="preserve"> INDEX(products!$A$1:$G$49, MATCH(orders!$D154, products!$A$1:$A$49,0), MATCH(orders!K$1, products!$A$1:$G$1,0))</f>
        <v>2.5</v>
      </c>
      <c r="L154" s="10">
        <f xml:space="preserve"> INDEX(products!$A$1:$G$49, MATCH(orders!$D154, products!$A$1:$A$49,0), MATCH(orders!L$1, products!$A$1:$G$1,0))</f>
        <v>22.884999999999998</v>
      </c>
      <c r="M154" s="10">
        <f t="shared" si="2"/>
        <v>68.655000000000001</v>
      </c>
      <c r="N154" s="5" t="str" cm="1">
        <f t="array" ref="N154" xml:space="preserve"> _xlfn.IFS(I154 = "Rob", "Robusta", I154 = "Ara", "Arabica", I154 = "Exc", "Excelsa", I154 = "Lib", "Liberica")</f>
        <v>Robusta</v>
      </c>
      <c r="O154" s="12" t="str" cm="1">
        <f t="array" ref="O154" xml:space="preserve"> _xlfn.IFS(J154 = "M", "Medium", J154 = "L", "Light", J154 = "D", "Dark")</f>
        <v>Medium</v>
      </c>
      <c r="P154" s="4" t="str">
        <f xml:space="preserve"> _xlfn.XLOOKUP(Orders[[#This Row],[Customer ID]], customers!$A$1:$A$1001, customers!$I$1:$I$1001,,0)</f>
        <v>Yes</v>
      </c>
    </row>
    <row r="155" spans="1:16" x14ac:dyDescent="0.3">
      <c r="A155" s="11" t="s">
        <v>1350</v>
      </c>
      <c r="B155" s="6">
        <v>44367</v>
      </c>
      <c r="C155" s="3" t="s">
        <v>1351</v>
      </c>
      <c r="D155" s="4" t="s">
        <v>6163</v>
      </c>
      <c r="E155" s="3">
        <v>1</v>
      </c>
      <c r="F155" s="3" t="str">
        <f xml:space="preserve"> _xlfn.XLOOKUP(C155,customers!$A$1:$A$1001,customers!$B$1:$B$1001,,0)</f>
        <v>Hetti Penson</v>
      </c>
      <c r="G155" s="3" t="str">
        <f xml:space="preserve"> IF(_xlfn.XLOOKUP(C155, customers!$A$1:$A$1001, customers!$C$1:$C$1001,,0) = 0, "", _xlfn.XLOOKUP(C155, customers!$A$1:$A$1001, customers!$C$1:$C$1001,,0))</f>
        <v/>
      </c>
      <c r="H155" s="3" t="str">
        <f xml:space="preserve"> _xlfn.XLOOKUP(C155, customers!$A$1:$A$1001, customers!$G$1:$G$1001,,0)</f>
        <v>United States</v>
      </c>
      <c r="I155" s="4" t="str">
        <f xml:space="preserve"> INDEX(products!$A$1:$G$49, MATCH(orders!$D155, products!$A$1:$A$49,0), MATCH(orders!I$1, products!$A$1:$G$1,0))</f>
        <v>Rob</v>
      </c>
      <c r="J155" s="4" t="str">
        <f xml:space="preserve"> INDEX(products!$A$1:$G$49, MATCH(orders!$D155, products!$A$1:$A$49,0), MATCH(orders!J$1, products!$A$1:$G$1,0))</f>
        <v>D</v>
      </c>
      <c r="K155" s="8">
        <f xml:space="preserve"> INDEX(products!$A$1:$G$49, MATCH(orders!$D155, products!$A$1:$A$49,0), MATCH(orders!K$1, products!$A$1:$G$1,0))</f>
        <v>0.2</v>
      </c>
      <c r="L155" s="10">
        <f xml:space="preserve"> INDEX(products!$A$1:$G$49, MATCH(orders!$D155, products!$A$1:$A$49,0), MATCH(orders!L$1, products!$A$1:$G$1,0))</f>
        <v>2.6849999999999996</v>
      </c>
      <c r="M155" s="10">
        <f t="shared" si="2"/>
        <v>2.6849999999999996</v>
      </c>
      <c r="N155" s="5" t="str" cm="1">
        <f t="array" ref="N155" xml:space="preserve"> _xlfn.IFS(I155 = "Rob", "Robusta", I155 = "Ara", "Arabica", I155 = "Exc", "Excelsa", I155 = "Lib", "Liberica")</f>
        <v>Robusta</v>
      </c>
      <c r="O155" s="12" t="str" cm="1">
        <f t="array" ref="O155" xml:space="preserve"> _xlfn.IFS(J155 = "M", "Medium", J155 = "L", "Light", J155 = "D", "Dark")</f>
        <v>Dark</v>
      </c>
      <c r="P155" s="4" t="str">
        <f xml:space="preserve"> _xlfn.XLOOKUP(Orders[[#This Row],[Customer ID]], customers!$A$1:$A$1001, customers!$I$1:$I$1001,,0)</f>
        <v>No</v>
      </c>
    </row>
    <row r="156" spans="1:16" x14ac:dyDescent="0.3">
      <c r="A156" s="11" t="s">
        <v>1355</v>
      </c>
      <c r="B156" s="6">
        <v>44473</v>
      </c>
      <c r="C156" s="3" t="s">
        <v>1356</v>
      </c>
      <c r="D156" s="4" t="s">
        <v>6168</v>
      </c>
      <c r="E156" s="3">
        <v>5</v>
      </c>
      <c r="F156" s="3" t="str">
        <f xml:space="preserve"> _xlfn.XLOOKUP(C156,customers!$A$1:$A$1001,customers!$B$1:$B$1001,,0)</f>
        <v>Jocko Pray</v>
      </c>
      <c r="G156" s="3" t="str">
        <f xml:space="preserve"> IF(_xlfn.XLOOKUP(C156, customers!$A$1:$A$1001, customers!$C$1:$C$1001,,0) = 0, "", _xlfn.XLOOKUP(C156, customers!$A$1:$A$1001, customers!$C$1:$C$1001,,0))</f>
        <v>jpray4a@youtube.com</v>
      </c>
      <c r="H156" s="3" t="str">
        <f xml:space="preserve"> _xlfn.XLOOKUP(C156, customers!$A$1:$A$1001, customers!$G$1:$G$1001,,0)</f>
        <v>United States</v>
      </c>
      <c r="I156" s="4" t="str">
        <f xml:space="preserve"> INDEX(products!$A$1:$G$49, MATCH(orders!$D156, products!$A$1:$A$49,0), MATCH(orders!I$1, products!$A$1:$G$1,0))</f>
        <v>Ara</v>
      </c>
      <c r="J156" s="4" t="str">
        <f xml:space="preserve"> INDEX(products!$A$1:$G$49, MATCH(orders!$D156, products!$A$1:$A$49,0), MATCH(orders!J$1, products!$A$1:$G$1,0))</f>
        <v>D</v>
      </c>
      <c r="K156" s="8">
        <f xml:space="preserve"> INDEX(products!$A$1:$G$49, MATCH(orders!$D156, products!$A$1:$A$49,0), MATCH(orders!K$1, products!$A$1:$G$1,0))</f>
        <v>2.5</v>
      </c>
      <c r="L156" s="10">
        <f xml:space="preserve"> INDEX(products!$A$1:$G$49, MATCH(orders!$D156, products!$A$1:$A$49,0), MATCH(orders!L$1, products!$A$1:$G$1,0))</f>
        <v>22.884999999999998</v>
      </c>
      <c r="M156" s="10">
        <f t="shared" si="2"/>
        <v>114.42499999999998</v>
      </c>
      <c r="N156" s="5" t="str" cm="1">
        <f t="array" ref="N156" xml:space="preserve"> _xlfn.IFS(I156 = "Rob", "Robusta", I156 = "Ara", "Arabica", I156 = "Exc", "Excelsa", I156 = "Lib", "Liberica")</f>
        <v>Arabica</v>
      </c>
      <c r="O156" s="12" t="str" cm="1">
        <f t="array" ref="O156" xml:space="preserve"> _xlfn.IFS(J156 = "M", "Medium", J156 = "L", "Light", J156 = "D", "Dark")</f>
        <v>Dark</v>
      </c>
      <c r="P156" s="4" t="str">
        <f xml:space="preserve"> _xlfn.XLOOKUP(Orders[[#This Row],[Customer ID]], customers!$A$1:$A$1001, customers!$I$1:$I$1001,,0)</f>
        <v>No</v>
      </c>
    </row>
    <row r="157" spans="1:16" x14ac:dyDescent="0.3">
      <c r="A157" s="11" t="s">
        <v>1361</v>
      </c>
      <c r="B157" s="6">
        <v>43640</v>
      </c>
      <c r="C157" s="3" t="s">
        <v>1362</v>
      </c>
      <c r="D157" s="4" t="s">
        <v>6175</v>
      </c>
      <c r="E157" s="3">
        <v>6</v>
      </c>
      <c r="F157" s="3" t="str">
        <f xml:space="preserve"> _xlfn.XLOOKUP(C157,customers!$A$1:$A$1001,customers!$B$1:$B$1001,,0)</f>
        <v>Grete Holborn</v>
      </c>
      <c r="G157" s="3" t="str">
        <f xml:space="preserve"> IF(_xlfn.XLOOKUP(C157, customers!$A$1:$A$1001, customers!$C$1:$C$1001,,0) = 0, "", _xlfn.XLOOKUP(C157, customers!$A$1:$A$1001, customers!$C$1:$C$1001,,0))</f>
        <v>gholborn4b@ow.ly</v>
      </c>
      <c r="H157" s="3" t="str">
        <f xml:space="preserve"> _xlfn.XLOOKUP(C157, customers!$A$1:$A$1001, customers!$G$1:$G$1001,,0)</f>
        <v>United States</v>
      </c>
      <c r="I157" s="4" t="str">
        <f xml:space="preserve"> INDEX(products!$A$1:$G$49, MATCH(orders!$D157, products!$A$1:$A$49,0), MATCH(orders!I$1, products!$A$1:$G$1,0))</f>
        <v>Ara</v>
      </c>
      <c r="J157" s="4" t="str">
        <f xml:space="preserve"> INDEX(products!$A$1:$G$49, MATCH(orders!$D157, products!$A$1:$A$49,0), MATCH(orders!J$1, products!$A$1:$G$1,0))</f>
        <v>M</v>
      </c>
      <c r="K157" s="8">
        <f xml:space="preserve"> INDEX(products!$A$1:$G$49, MATCH(orders!$D157, products!$A$1:$A$49,0), MATCH(orders!K$1, products!$A$1:$G$1,0))</f>
        <v>2.5</v>
      </c>
      <c r="L157" s="10">
        <f xml:space="preserve"> INDEX(products!$A$1:$G$49, MATCH(orders!$D157, products!$A$1:$A$49,0), MATCH(orders!L$1, products!$A$1:$G$1,0))</f>
        <v>25.874999999999996</v>
      </c>
      <c r="M157" s="10">
        <f t="shared" si="2"/>
        <v>155.24999999999997</v>
      </c>
      <c r="N157" s="5" t="str" cm="1">
        <f t="array" ref="N157" xml:space="preserve"> _xlfn.IFS(I157 = "Rob", "Robusta", I157 = "Ara", "Arabica", I157 = "Exc", "Excelsa", I157 = "Lib", "Liberica")</f>
        <v>Arabica</v>
      </c>
      <c r="O157" s="12" t="str" cm="1">
        <f t="array" ref="O157" xml:space="preserve"> _xlfn.IFS(J157 = "M", "Medium", J157 = "L", "Light", J157 = "D", "Dark")</f>
        <v>Medium</v>
      </c>
      <c r="P157" s="4" t="str">
        <f xml:space="preserve"> _xlfn.XLOOKUP(Orders[[#This Row],[Customer ID]], customers!$A$1:$A$1001, customers!$I$1:$I$1001,,0)</f>
        <v>Yes</v>
      </c>
    </row>
    <row r="158" spans="1:16" x14ac:dyDescent="0.3">
      <c r="A158" s="11" t="s">
        <v>1367</v>
      </c>
      <c r="B158" s="6">
        <v>43764</v>
      </c>
      <c r="C158" s="3" t="s">
        <v>1368</v>
      </c>
      <c r="D158" s="4" t="s">
        <v>6175</v>
      </c>
      <c r="E158" s="3">
        <v>3</v>
      </c>
      <c r="F158" s="3" t="str">
        <f xml:space="preserve"> _xlfn.XLOOKUP(C158,customers!$A$1:$A$1001,customers!$B$1:$B$1001,,0)</f>
        <v>Fielding Keinrat</v>
      </c>
      <c r="G158" s="3" t="str">
        <f xml:space="preserve"> IF(_xlfn.XLOOKUP(C158, customers!$A$1:$A$1001, customers!$C$1:$C$1001,,0) = 0, "", _xlfn.XLOOKUP(C158, customers!$A$1:$A$1001, customers!$C$1:$C$1001,,0))</f>
        <v>fkeinrat4c@dailymail.co.uk</v>
      </c>
      <c r="H158" s="3" t="str">
        <f xml:space="preserve"> _xlfn.XLOOKUP(C158, customers!$A$1:$A$1001, customers!$G$1:$G$1001,,0)</f>
        <v>United States</v>
      </c>
      <c r="I158" s="4" t="str">
        <f xml:space="preserve"> INDEX(products!$A$1:$G$49, MATCH(orders!$D158, products!$A$1:$A$49,0), MATCH(orders!I$1, products!$A$1:$G$1,0))</f>
        <v>Ara</v>
      </c>
      <c r="J158" s="4" t="str">
        <f xml:space="preserve"> INDEX(products!$A$1:$G$49, MATCH(orders!$D158, products!$A$1:$A$49,0), MATCH(orders!J$1, products!$A$1:$G$1,0))</f>
        <v>M</v>
      </c>
      <c r="K158" s="8">
        <f xml:space="preserve"> INDEX(products!$A$1:$G$49, MATCH(orders!$D158, products!$A$1:$A$49,0), MATCH(orders!K$1, products!$A$1:$G$1,0))</f>
        <v>2.5</v>
      </c>
      <c r="L158" s="10">
        <f xml:space="preserve"> INDEX(products!$A$1:$G$49, MATCH(orders!$D158, products!$A$1:$A$49,0), MATCH(orders!L$1, products!$A$1:$G$1,0))</f>
        <v>25.874999999999996</v>
      </c>
      <c r="M158" s="10">
        <f t="shared" si="2"/>
        <v>77.624999999999986</v>
      </c>
      <c r="N158" s="5" t="str" cm="1">
        <f t="array" ref="N158" xml:space="preserve"> _xlfn.IFS(I158 = "Rob", "Robusta", I158 = "Ara", "Arabica", I158 = "Exc", "Excelsa", I158 = "Lib", "Liberica")</f>
        <v>Arabica</v>
      </c>
      <c r="O158" s="12" t="str" cm="1">
        <f t="array" ref="O158" xml:space="preserve"> _xlfn.IFS(J158 = "M", "Medium", J158 = "L", "Light", J158 = "D", "Dark")</f>
        <v>Medium</v>
      </c>
      <c r="P158" s="4" t="str">
        <f xml:space="preserve"> _xlfn.XLOOKUP(Orders[[#This Row],[Customer ID]], customers!$A$1:$A$1001, customers!$I$1:$I$1001,,0)</f>
        <v>Yes</v>
      </c>
    </row>
    <row r="159" spans="1:16" x14ac:dyDescent="0.3">
      <c r="A159" s="11" t="s">
        <v>1373</v>
      </c>
      <c r="B159" s="6">
        <v>44374</v>
      </c>
      <c r="C159" s="3" t="s">
        <v>1374</v>
      </c>
      <c r="D159" s="4" t="s">
        <v>6149</v>
      </c>
      <c r="E159" s="3">
        <v>3</v>
      </c>
      <c r="F159" s="3" t="str">
        <f xml:space="preserve"> _xlfn.XLOOKUP(C159,customers!$A$1:$A$1001,customers!$B$1:$B$1001,,0)</f>
        <v>Paulo Yea</v>
      </c>
      <c r="G159" s="3" t="str">
        <f xml:space="preserve"> IF(_xlfn.XLOOKUP(C159, customers!$A$1:$A$1001, customers!$C$1:$C$1001,,0) = 0, "", _xlfn.XLOOKUP(C159, customers!$A$1:$A$1001, customers!$C$1:$C$1001,,0))</f>
        <v>pyea4d@aol.com</v>
      </c>
      <c r="H159" s="3" t="str">
        <f xml:space="preserve"> _xlfn.XLOOKUP(C159, customers!$A$1:$A$1001, customers!$G$1:$G$1001,,0)</f>
        <v>Ireland</v>
      </c>
      <c r="I159" s="4" t="str">
        <f xml:space="preserve"> INDEX(products!$A$1:$G$49, MATCH(orders!$D159, products!$A$1:$A$49,0), MATCH(orders!I$1, products!$A$1:$G$1,0))</f>
        <v>Rob</v>
      </c>
      <c r="J159" s="4" t="str">
        <f xml:space="preserve"> INDEX(products!$A$1:$G$49, MATCH(orders!$D159, products!$A$1:$A$49,0), MATCH(orders!J$1, products!$A$1:$G$1,0))</f>
        <v>D</v>
      </c>
      <c r="K159" s="8">
        <f xml:space="preserve"> INDEX(products!$A$1:$G$49, MATCH(orders!$D159, products!$A$1:$A$49,0), MATCH(orders!K$1, products!$A$1:$G$1,0))</f>
        <v>2.5</v>
      </c>
      <c r="L159" s="10">
        <f xml:space="preserve"> INDEX(products!$A$1:$G$49, MATCH(orders!$D159, products!$A$1:$A$49,0), MATCH(orders!L$1, products!$A$1:$G$1,0))</f>
        <v>20.584999999999997</v>
      </c>
      <c r="M159" s="10">
        <f t="shared" si="2"/>
        <v>61.754999999999995</v>
      </c>
      <c r="N159" s="5" t="str" cm="1">
        <f t="array" ref="N159" xml:space="preserve"> _xlfn.IFS(I159 = "Rob", "Robusta", I159 = "Ara", "Arabica", I159 = "Exc", "Excelsa", I159 = "Lib", "Liberica")</f>
        <v>Robusta</v>
      </c>
      <c r="O159" s="12" t="str" cm="1">
        <f t="array" ref="O159" xml:space="preserve"> _xlfn.IFS(J159 = "M", "Medium", J159 = "L", "Light", J159 = "D", "Dark")</f>
        <v>Dark</v>
      </c>
      <c r="P159" s="4" t="str">
        <f xml:space="preserve"> _xlfn.XLOOKUP(Orders[[#This Row],[Customer ID]], customers!$A$1:$A$1001, customers!$I$1:$I$1001,,0)</f>
        <v>No</v>
      </c>
    </row>
    <row r="160" spans="1:16" x14ac:dyDescent="0.3">
      <c r="A160" s="11" t="s">
        <v>1379</v>
      </c>
      <c r="B160" s="6">
        <v>43714</v>
      </c>
      <c r="C160" s="3" t="s">
        <v>1380</v>
      </c>
      <c r="D160" s="4" t="s">
        <v>6149</v>
      </c>
      <c r="E160" s="3">
        <v>6</v>
      </c>
      <c r="F160" s="3" t="str">
        <f xml:space="preserve"> _xlfn.XLOOKUP(C160,customers!$A$1:$A$1001,customers!$B$1:$B$1001,,0)</f>
        <v>Say Risborough</v>
      </c>
      <c r="G160" s="3" t="str">
        <f xml:space="preserve"> IF(_xlfn.XLOOKUP(C160, customers!$A$1:$A$1001, customers!$C$1:$C$1001,,0) = 0, "", _xlfn.XLOOKUP(C160, customers!$A$1:$A$1001, customers!$C$1:$C$1001,,0))</f>
        <v/>
      </c>
      <c r="H160" s="3" t="str">
        <f xml:space="preserve"> _xlfn.XLOOKUP(C160, customers!$A$1:$A$1001, customers!$G$1:$G$1001,,0)</f>
        <v>United States</v>
      </c>
      <c r="I160" s="4" t="str">
        <f xml:space="preserve"> INDEX(products!$A$1:$G$49, MATCH(orders!$D160, products!$A$1:$A$49,0), MATCH(orders!I$1, products!$A$1:$G$1,0))</f>
        <v>Rob</v>
      </c>
      <c r="J160" s="4" t="str">
        <f xml:space="preserve"> INDEX(products!$A$1:$G$49, MATCH(orders!$D160, products!$A$1:$A$49,0), MATCH(orders!J$1, products!$A$1:$G$1,0))</f>
        <v>D</v>
      </c>
      <c r="K160" s="8">
        <f xml:space="preserve"> INDEX(products!$A$1:$G$49, MATCH(orders!$D160, products!$A$1:$A$49,0), MATCH(orders!K$1, products!$A$1:$G$1,0))</f>
        <v>2.5</v>
      </c>
      <c r="L160" s="10">
        <f xml:space="preserve"> INDEX(products!$A$1:$G$49, MATCH(orders!$D160, products!$A$1:$A$49,0), MATCH(orders!L$1, products!$A$1:$G$1,0))</f>
        <v>20.584999999999997</v>
      </c>
      <c r="M160" s="10">
        <f t="shared" si="2"/>
        <v>123.50999999999999</v>
      </c>
      <c r="N160" s="5" t="str" cm="1">
        <f t="array" ref="N160" xml:space="preserve"> _xlfn.IFS(I160 = "Rob", "Robusta", I160 = "Ara", "Arabica", I160 = "Exc", "Excelsa", I160 = "Lib", "Liberica")</f>
        <v>Robusta</v>
      </c>
      <c r="O160" s="12" t="str" cm="1">
        <f t="array" ref="O160" xml:space="preserve"> _xlfn.IFS(J160 = "M", "Medium", J160 = "L", "Light", J160 = "D", "Dark")</f>
        <v>Dark</v>
      </c>
      <c r="P160" s="4" t="str">
        <f xml:space="preserve"> _xlfn.XLOOKUP(Orders[[#This Row],[Customer ID]], customers!$A$1:$A$1001, customers!$I$1:$I$1001,,0)</f>
        <v>Yes</v>
      </c>
    </row>
    <row r="161" spans="1:16" x14ac:dyDescent="0.3">
      <c r="A161" s="11" t="s">
        <v>1384</v>
      </c>
      <c r="B161" s="6">
        <v>44316</v>
      </c>
      <c r="C161" s="3" t="s">
        <v>1385</v>
      </c>
      <c r="D161" s="4" t="s">
        <v>6164</v>
      </c>
      <c r="E161" s="3">
        <v>6</v>
      </c>
      <c r="F161" s="3" t="str">
        <f xml:space="preserve"> _xlfn.XLOOKUP(C161,customers!$A$1:$A$1001,customers!$B$1:$B$1001,,0)</f>
        <v>Alexa Sizey</v>
      </c>
      <c r="G161" s="3" t="str">
        <f xml:space="preserve"> IF(_xlfn.XLOOKUP(C161, customers!$A$1:$A$1001, customers!$C$1:$C$1001,,0) = 0, "", _xlfn.XLOOKUP(C161, customers!$A$1:$A$1001, customers!$C$1:$C$1001,,0))</f>
        <v/>
      </c>
      <c r="H161" s="3" t="str">
        <f xml:space="preserve"> _xlfn.XLOOKUP(C161, customers!$A$1:$A$1001, customers!$G$1:$G$1001,,0)</f>
        <v>United States</v>
      </c>
      <c r="I161" s="4" t="str">
        <f xml:space="preserve"> INDEX(products!$A$1:$G$49, MATCH(orders!$D161, products!$A$1:$A$49,0), MATCH(orders!I$1, products!$A$1:$G$1,0))</f>
        <v>Lib</v>
      </c>
      <c r="J161" s="4" t="str">
        <f xml:space="preserve"> INDEX(products!$A$1:$G$49, MATCH(orders!$D161, products!$A$1:$A$49,0), MATCH(orders!J$1, products!$A$1:$G$1,0))</f>
        <v>L</v>
      </c>
      <c r="K161" s="8">
        <f xml:space="preserve"> INDEX(products!$A$1:$G$49, MATCH(orders!$D161, products!$A$1:$A$49,0), MATCH(orders!K$1, products!$A$1:$G$1,0))</f>
        <v>2.5</v>
      </c>
      <c r="L161" s="10">
        <f xml:space="preserve"> INDEX(products!$A$1:$G$49, MATCH(orders!$D161, products!$A$1:$A$49,0), MATCH(orders!L$1, products!$A$1:$G$1,0))</f>
        <v>36.454999999999998</v>
      </c>
      <c r="M161" s="10">
        <f t="shared" si="2"/>
        <v>218.73</v>
      </c>
      <c r="N161" s="5" t="str" cm="1">
        <f t="array" ref="N161" xml:space="preserve"> _xlfn.IFS(I161 = "Rob", "Robusta", I161 = "Ara", "Arabica", I161 = "Exc", "Excelsa", I161 = "Lib", "Liberica")</f>
        <v>Liberica</v>
      </c>
      <c r="O161" s="12" t="str" cm="1">
        <f t="array" ref="O161" xml:space="preserve"> _xlfn.IFS(J161 = "M", "Medium", J161 = "L", "Light", J161 = "D", "Dark")</f>
        <v>Light</v>
      </c>
      <c r="P161" s="4" t="str">
        <f xml:space="preserve"> _xlfn.XLOOKUP(Orders[[#This Row],[Customer ID]], customers!$A$1:$A$1001, customers!$I$1:$I$1001,,0)</f>
        <v>No</v>
      </c>
    </row>
    <row r="162" spans="1:16" x14ac:dyDescent="0.3">
      <c r="A162" s="11" t="s">
        <v>1389</v>
      </c>
      <c r="B162" s="6">
        <v>43837</v>
      </c>
      <c r="C162" s="3" t="s">
        <v>1390</v>
      </c>
      <c r="D162" s="4" t="s">
        <v>6139</v>
      </c>
      <c r="E162" s="3">
        <v>4</v>
      </c>
      <c r="F162" s="3" t="str">
        <f xml:space="preserve"> _xlfn.XLOOKUP(C162,customers!$A$1:$A$1001,customers!$B$1:$B$1001,,0)</f>
        <v>Kari Swede</v>
      </c>
      <c r="G162" s="3" t="str">
        <f xml:space="preserve"> IF(_xlfn.XLOOKUP(C162, customers!$A$1:$A$1001, customers!$C$1:$C$1001,,0) = 0, "", _xlfn.XLOOKUP(C162, customers!$A$1:$A$1001, customers!$C$1:$C$1001,,0))</f>
        <v>kswede4g@addthis.com</v>
      </c>
      <c r="H162" s="3" t="str">
        <f xml:space="preserve"> _xlfn.XLOOKUP(C162, customers!$A$1:$A$1001, customers!$G$1:$G$1001,,0)</f>
        <v>United States</v>
      </c>
      <c r="I162" s="4" t="str">
        <f xml:space="preserve"> INDEX(products!$A$1:$G$49, MATCH(orders!$D162, products!$A$1:$A$49,0), MATCH(orders!I$1, products!$A$1:$G$1,0))</f>
        <v>Exc</v>
      </c>
      <c r="J162" s="4" t="str">
        <f xml:space="preserve"> INDEX(products!$A$1:$G$49, MATCH(orders!$D162, products!$A$1:$A$49,0), MATCH(orders!J$1, products!$A$1:$G$1,0))</f>
        <v>M</v>
      </c>
      <c r="K162" s="8">
        <f xml:space="preserve"> INDEX(products!$A$1:$G$49, MATCH(orders!$D162, products!$A$1:$A$49,0), MATCH(orders!K$1, products!$A$1:$G$1,0))</f>
        <v>0.5</v>
      </c>
      <c r="L162" s="10">
        <f xml:space="preserve"> INDEX(products!$A$1:$G$49, MATCH(orders!$D162, products!$A$1:$A$49,0), MATCH(orders!L$1, products!$A$1:$G$1,0))</f>
        <v>8.25</v>
      </c>
      <c r="M162" s="10">
        <f t="shared" si="2"/>
        <v>33</v>
      </c>
      <c r="N162" s="5" t="str" cm="1">
        <f t="array" ref="N162" xml:space="preserve"> _xlfn.IFS(I162 = "Rob", "Robusta", I162 = "Ara", "Arabica", I162 = "Exc", "Excelsa", I162 = "Lib", "Liberica")</f>
        <v>Excelsa</v>
      </c>
      <c r="O162" s="12" t="str" cm="1">
        <f t="array" ref="O162" xml:space="preserve"> _xlfn.IFS(J162 = "M", "Medium", J162 = "L", "Light", J162 = "D", "Dark")</f>
        <v>Medium</v>
      </c>
      <c r="P162" s="4" t="str">
        <f xml:space="preserve"> _xlfn.XLOOKUP(Orders[[#This Row],[Customer ID]], customers!$A$1:$A$1001, customers!$I$1:$I$1001,,0)</f>
        <v>No</v>
      </c>
    </row>
    <row r="163" spans="1:16" x14ac:dyDescent="0.3">
      <c r="A163" s="11" t="s">
        <v>1395</v>
      </c>
      <c r="B163" s="6">
        <v>44207</v>
      </c>
      <c r="C163" s="3" t="s">
        <v>1396</v>
      </c>
      <c r="D163" s="4" t="s">
        <v>6180</v>
      </c>
      <c r="E163" s="3">
        <v>3</v>
      </c>
      <c r="F163" s="3" t="str">
        <f xml:space="preserve"> _xlfn.XLOOKUP(C163,customers!$A$1:$A$1001,customers!$B$1:$B$1001,,0)</f>
        <v>Leontine Rubrow</v>
      </c>
      <c r="G163" s="3" t="str">
        <f xml:space="preserve"> IF(_xlfn.XLOOKUP(C163, customers!$A$1:$A$1001, customers!$C$1:$C$1001,,0) = 0, "", _xlfn.XLOOKUP(C163, customers!$A$1:$A$1001, customers!$C$1:$C$1001,,0))</f>
        <v>lrubrow4h@microsoft.com</v>
      </c>
      <c r="H163" s="3" t="str">
        <f xml:space="preserve"> _xlfn.XLOOKUP(C163, customers!$A$1:$A$1001, customers!$G$1:$G$1001,,0)</f>
        <v>United States</v>
      </c>
      <c r="I163" s="4" t="str">
        <f xml:space="preserve"> INDEX(products!$A$1:$G$49, MATCH(orders!$D163, products!$A$1:$A$49,0), MATCH(orders!I$1, products!$A$1:$G$1,0))</f>
        <v>Ara</v>
      </c>
      <c r="J163" s="4" t="str">
        <f xml:space="preserve"> INDEX(products!$A$1:$G$49, MATCH(orders!$D163, products!$A$1:$A$49,0), MATCH(orders!J$1, products!$A$1:$G$1,0))</f>
        <v>L</v>
      </c>
      <c r="K163" s="8">
        <f xml:space="preserve"> INDEX(products!$A$1:$G$49, MATCH(orders!$D163, products!$A$1:$A$49,0), MATCH(orders!K$1, products!$A$1:$G$1,0))</f>
        <v>0.5</v>
      </c>
      <c r="L163" s="10">
        <f xml:space="preserve"> INDEX(products!$A$1:$G$49, MATCH(orders!$D163, products!$A$1:$A$49,0), MATCH(orders!L$1, products!$A$1:$G$1,0))</f>
        <v>7.77</v>
      </c>
      <c r="M163" s="10">
        <f t="shared" si="2"/>
        <v>23.31</v>
      </c>
      <c r="N163" s="5" t="str" cm="1">
        <f t="array" ref="N163" xml:space="preserve"> _xlfn.IFS(I163 = "Rob", "Robusta", I163 = "Ara", "Arabica", I163 = "Exc", "Excelsa", I163 = "Lib", "Liberica")</f>
        <v>Arabica</v>
      </c>
      <c r="O163" s="12" t="str" cm="1">
        <f t="array" ref="O163" xml:space="preserve"> _xlfn.IFS(J163 = "M", "Medium", J163 = "L", "Light", J163 = "D", "Dark")</f>
        <v>Light</v>
      </c>
      <c r="P163" s="4" t="str">
        <f xml:space="preserve"> _xlfn.XLOOKUP(Orders[[#This Row],[Customer ID]], customers!$A$1:$A$1001, customers!$I$1:$I$1001,,0)</f>
        <v>No</v>
      </c>
    </row>
    <row r="164" spans="1:16" x14ac:dyDescent="0.3">
      <c r="A164" s="11" t="s">
        <v>1401</v>
      </c>
      <c r="B164" s="6">
        <v>44515</v>
      </c>
      <c r="C164" s="3" t="s">
        <v>1402</v>
      </c>
      <c r="D164" s="4" t="s">
        <v>6144</v>
      </c>
      <c r="E164" s="3">
        <v>3</v>
      </c>
      <c r="F164" s="3" t="str">
        <f xml:space="preserve"> _xlfn.XLOOKUP(C164,customers!$A$1:$A$1001,customers!$B$1:$B$1001,,0)</f>
        <v>Dottie Tift</v>
      </c>
      <c r="G164" s="3" t="str">
        <f xml:space="preserve"> IF(_xlfn.XLOOKUP(C164, customers!$A$1:$A$1001, customers!$C$1:$C$1001,,0) = 0, "", _xlfn.XLOOKUP(C164, customers!$A$1:$A$1001, customers!$C$1:$C$1001,,0))</f>
        <v>dtift4i@netvibes.com</v>
      </c>
      <c r="H164" s="3" t="str">
        <f xml:space="preserve"> _xlfn.XLOOKUP(C164, customers!$A$1:$A$1001, customers!$G$1:$G$1001,,0)</f>
        <v>United States</v>
      </c>
      <c r="I164" s="4" t="str">
        <f xml:space="preserve"> INDEX(products!$A$1:$G$49, MATCH(orders!$D164, products!$A$1:$A$49,0), MATCH(orders!I$1, products!$A$1:$G$1,0))</f>
        <v>Exc</v>
      </c>
      <c r="J164" s="4" t="str">
        <f xml:space="preserve"> INDEX(products!$A$1:$G$49, MATCH(orders!$D164, products!$A$1:$A$49,0), MATCH(orders!J$1, products!$A$1:$G$1,0))</f>
        <v>D</v>
      </c>
      <c r="K164" s="8">
        <f xml:space="preserve"> INDEX(products!$A$1:$G$49, MATCH(orders!$D164, products!$A$1:$A$49,0), MATCH(orders!K$1, products!$A$1:$G$1,0))</f>
        <v>0.5</v>
      </c>
      <c r="L164" s="10">
        <f xml:space="preserve"> INDEX(products!$A$1:$G$49, MATCH(orders!$D164, products!$A$1:$A$49,0), MATCH(orders!L$1, products!$A$1:$G$1,0))</f>
        <v>7.29</v>
      </c>
      <c r="M164" s="10">
        <f t="shared" si="2"/>
        <v>21.87</v>
      </c>
      <c r="N164" s="5" t="str" cm="1">
        <f t="array" ref="N164" xml:space="preserve"> _xlfn.IFS(I164 = "Rob", "Robusta", I164 = "Ara", "Arabica", I164 = "Exc", "Excelsa", I164 = "Lib", "Liberica")</f>
        <v>Excelsa</v>
      </c>
      <c r="O164" s="12" t="str" cm="1">
        <f t="array" ref="O164" xml:space="preserve"> _xlfn.IFS(J164 = "M", "Medium", J164 = "L", "Light", J164 = "D", "Dark")</f>
        <v>Dark</v>
      </c>
      <c r="P164" s="4" t="str">
        <f xml:space="preserve"> _xlfn.XLOOKUP(Orders[[#This Row],[Customer ID]], customers!$A$1:$A$1001, customers!$I$1:$I$1001,,0)</f>
        <v>Yes</v>
      </c>
    </row>
    <row r="165" spans="1:16" x14ac:dyDescent="0.3">
      <c r="A165" s="11" t="s">
        <v>1407</v>
      </c>
      <c r="B165" s="6">
        <v>43619</v>
      </c>
      <c r="C165" s="3" t="s">
        <v>1408</v>
      </c>
      <c r="D165" s="4" t="s">
        <v>6163</v>
      </c>
      <c r="E165" s="3">
        <v>6</v>
      </c>
      <c r="F165" s="3" t="str">
        <f xml:space="preserve"> _xlfn.XLOOKUP(C165,customers!$A$1:$A$1001,customers!$B$1:$B$1001,,0)</f>
        <v>Gerardo Schonfeld</v>
      </c>
      <c r="G165" s="3" t="str">
        <f xml:space="preserve"> IF(_xlfn.XLOOKUP(C165, customers!$A$1:$A$1001, customers!$C$1:$C$1001,,0) = 0, "", _xlfn.XLOOKUP(C165, customers!$A$1:$A$1001, customers!$C$1:$C$1001,,0))</f>
        <v>gschonfeld4j@oracle.com</v>
      </c>
      <c r="H165" s="3" t="str">
        <f xml:space="preserve"> _xlfn.XLOOKUP(C165, customers!$A$1:$A$1001, customers!$G$1:$G$1001,,0)</f>
        <v>United States</v>
      </c>
      <c r="I165" s="4" t="str">
        <f xml:space="preserve"> INDEX(products!$A$1:$G$49, MATCH(orders!$D165, products!$A$1:$A$49,0), MATCH(orders!I$1, products!$A$1:$G$1,0))</f>
        <v>Rob</v>
      </c>
      <c r="J165" s="4" t="str">
        <f xml:space="preserve"> INDEX(products!$A$1:$G$49, MATCH(orders!$D165, products!$A$1:$A$49,0), MATCH(orders!J$1, products!$A$1:$G$1,0))</f>
        <v>D</v>
      </c>
      <c r="K165" s="8">
        <f xml:space="preserve"> INDEX(products!$A$1:$G$49, MATCH(orders!$D165, products!$A$1:$A$49,0), MATCH(orders!K$1, products!$A$1:$G$1,0))</f>
        <v>0.2</v>
      </c>
      <c r="L165" s="10">
        <f xml:space="preserve"> INDEX(products!$A$1:$G$49, MATCH(orders!$D165, products!$A$1:$A$49,0), MATCH(orders!L$1, products!$A$1:$G$1,0))</f>
        <v>2.6849999999999996</v>
      </c>
      <c r="M165" s="10">
        <f t="shared" si="2"/>
        <v>16.11</v>
      </c>
      <c r="N165" s="5" t="str" cm="1">
        <f t="array" ref="N165" xml:space="preserve"> _xlfn.IFS(I165 = "Rob", "Robusta", I165 = "Ara", "Arabica", I165 = "Exc", "Excelsa", I165 = "Lib", "Liberica")</f>
        <v>Robusta</v>
      </c>
      <c r="O165" s="12" t="str" cm="1">
        <f t="array" ref="O165" xml:space="preserve"> _xlfn.IFS(J165 = "M", "Medium", J165 = "L", "Light", J165 = "D", "Dark")</f>
        <v>Dark</v>
      </c>
      <c r="P165" s="4" t="str">
        <f xml:space="preserve"> _xlfn.XLOOKUP(Orders[[#This Row],[Customer ID]], customers!$A$1:$A$1001, customers!$I$1:$I$1001,,0)</f>
        <v>No</v>
      </c>
    </row>
    <row r="166" spans="1:16" x14ac:dyDescent="0.3">
      <c r="A166" s="11" t="s">
        <v>1413</v>
      </c>
      <c r="B166" s="6">
        <v>44182</v>
      </c>
      <c r="C166" s="3" t="s">
        <v>1414</v>
      </c>
      <c r="D166" s="4" t="s">
        <v>6144</v>
      </c>
      <c r="E166" s="3">
        <v>4</v>
      </c>
      <c r="F166" s="3" t="str">
        <f xml:space="preserve"> _xlfn.XLOOKUP(C166,customers!$A$1:$A$1001,customers!$B$1:$B$1001,,0)</f>
        <v>Claiborne Feye</v>
      </c>
      <c r="G166" s="3" t="str">
        <f xml:space="preserve"> IF(_xlfn.XLOOKUP(C166, customers!$A$1:$A$1001, customers!$C$1:$C$1001,,0) = 0, "", _xlfn.XLOOKUP(C166, customers!$A$1:$A$1001, customers!$C$1:$C$1001,,0))</f>
        <v>cfeye4k@google.co.jp</v>
      </c>
      <c r="H166" s="3" t="str">
        <f xml:space="preserve"> _xlfn.XLOOKUP(C166, customers!$A$1:$A$1001, customers!$G$1:$G$1001,,0)</f>
        <v>Ireland</v>
      </c>
      <c r="I166" s="4" t="str">
        <f xml:space="preserve"> INDEX(products!$A$1:$G$49, MATCH(orders!$D166, products!$A$1:$A$49,0), MATCH(orders!I$1, products!$A$1:$G$1,0))</f>
        <v>Exc</v>
      </c>
      <c r="J166" s="4" t="str">
        <f xml:space="preserve"> INDEX(products!$A$1:$G$49, MATCH(orders!$D166, products!$A$1:$A$49,0), MATCH(orders!J$1, products!$A$1:$G$1,0))</f>
        <v>D</v>
      </c>
      <c r="K166" s="8">
        <f xml:space="preserve"> INDEX(products!$A$1:$G$49, MATCH(orders!$D166, products!$A$1:$A$49,0), MATCH(orders!K$1, products!$A$1:$G$1,0))</f>
        <v>0.5</v>
      </c>
      <c r="L166" s="10">
        <f xml:space="preserve"> INDEX(products!$A$1:$G$49, MATCH(orders!$D166, products!$A$1:$A$49,0), MATCH(orders!L$1, products!$A$1:$G$1,0))</f>
        <v>7.29</v>
      </c>
      <c r="M166" s="10">
        <f t="shared" si="2"/>
        <v>29.16</v>
      </c>
      <c r="N166" s="5" t="str" cm="1">
        <f t="array" ref="N166" xml:space="preserve"> _xlfn.IFS(I166 = "Rob", "Robusta", I166 = "Ara", "Arabica", I166 = "Exc", "Excelsa", I166 = "Lib", "Liberica")</f>
        <v>Excelsa</v>
      </c>
      <c r="O166" s="12" t="str" cm="1">
        <f t="array" ref="O166" xml:space="preserve"> _xlfn.IFS(J166 = "M", "Medium", J166 = "L", "Light", J166 = "D", "Dark")</f>
        <v>Dark</v>
      </c>
      <c r="P166" s="4" t="str">
        <f xml:space="preserve"> _xlfn.XLOOKUP(Orders[[#This Row],[Customer ID]], customers!$A$1:$A$1001, customers!$I$1:$I$1001,,0)</f>
        <v>No</v>
      </c>
    </row>
    <row r="167" spans="1:16" x14ac:dyDescent="0.3">
      <c r="A167" s="11" t="s">
        <v>1420</v>
      </c>
      <c r="B167" s="6">
        <v>44234</v>
      </c>
      <c r="C167" s="3" t="s">
        <v>1421</v>
      </c>
      <c r="D167" s="4" t="s">
        <v>6177</v>
      </c>
      <c r="E167" s="3">
        <v>6</v>
      </c>
      <c r="F167" s="3" t="str">
        <f xml:space="preserve"> _xlfn.XLOOKUP(C167,customers!$A$1:$A$1001,customers!$B$1:$B$1001,,0)</f>
        <v>Mina Elstone</v>
      </c>
      <c r="G167" s="3" t="str">
        <f xml:space="preserve"> IF(_xlfn.XLOOKUP(C167, customers!$A$1:$A$1001, customers!$C$1:$C$1001,,0) = 0, "", _xlfn.XLOOKUP(C167, customers!$A$1:$A$1001, customers!$C$1:$C$1001,,0))</f>
        <v/>
      </c>
      <c r="H167" s="3" t="str">
        <f xml:space="preserve"> _xlfn.XLOOKUP(C167, customers!$A$1:$A$1001, customers!$G$1:$G$1001,,0)</f>
        <v>United States</v>
      </c>
      <c r="I167" s="4" t="str">
        <f xml:space="preserve"> INDEX(products!$A$1:$G$49, MATCH(orders!$D167, products!$A$1:$A$49,0), MATCH(orders!I$1, products!$A$1:$G$1,0))</f>
        <v>Rob</v>
      </c>
      <c r="J167" s="4" t="str">
        <f xml:space="preserve"> INDEX(products!$A$1:$G$49, MATCH(orders!$D167, products!$A$1:$A$49,0), MATCH(orders!J$1, products!$A$1:$G$1,0))</f>
        <v>D</v>
      </c>
      <c r="K167" s="8">
        <f xml:space="preserve"> INDEX(products!$A$1:$G$49, MATCH(orders!$D167, products!$A$1:$A$49,0), MATCH(orders!K$1, products!$A$1:$G$1,0))</f>
        <v>1</v>
      </c>
      <c r="L167" s="10">
        <f xml:space="preserve"> INDEX(products!$A$1:$G$49, MATCH(orders!$D167, products!$A$1:$A$49,0), MATCH(orders!L$1, products!$A$1:$G$1,0))</f>
        <v>8.9499999999999993</v>
      </c>
      <c r="M167" s="10">
        <f t="shared" si="2"/>
        <v>53.699999999999996</v>
      </c>
      <c r="N167" s="5" t="str" cm="1">
        <f t="array" ref="N167" xml:space="preserve"> _xlfn.IFS(I167 = "Rob", "Robusta", I167 = "Ara", "Arabica", I167 = "Exc", "Excelsa", I167 = "Lib", "Liberica")</f>
        <v>Robusta</v>
      </c>
      <c r="O167" s="12" t="str" cm="1">
        <f t="array" ref="O167" xml:space="preserve"> _xlfn.IFS(J167 = "M", "Medium", J167 = "L", "Light", J167 = "D", "Dark")</f>
        <v>Dark</v>
      </c>
      <c r="P167" s="4" t="str">
        <f xml:space="preserve"> _xlfn.XLOOKUP(Orders[[#This Row],[Customer ID]], customers!$A$1:$A$1001, customers!$I$1:$I$1001,,0)</f>
        <v>Yes</v>
      </c>
    </row>
    <row r="168" spans="1:16" x14ac:dyDescent="0.3">
      <c r="A168" s="11" t="s">
        <v>1425</v>
      </c>
      <c r="B168" s="6">
        <v>44270</v>
      </c>
      <c r="C168" s="3" t="s">
        <v>1426</v>
      </c>
      <c r="D168" s="4" t="s">
        <v>6172</v>
      </c>
      <c r="E168" s="3">
        <v>5</v>
      </c>
      <c r="F168" s="3" t="str">
        <f xml:space="preserve"> _xlfn.XLOOKUP(C168,customers!$A$1:$A$1001,customers!$B$1:$B$1001,,0)</f>
        <v>Sherman Mewrcik</v>
      </c>
      <c r="G168" s="3" t="str">
        <f xml:space="preserve"> IF(_xlfn.XLOOKUP(C168, customers!$A$1:$A$1001, customers!$C$1:$C$1001,,0) = 0, "", _xlfn.XLOOKUP(C168, customers!$A$1:$A$1001, customers!$C$1:$C$1001,,0))</f>
        <v/>
      </c>
      <c r="H168" s="3" t="str">
        <f xml:space="preserve"> _xlfn.XLOOKUP(C168, customers!$A$1:$A$1001, customers!$G$1:$G$1001,,0)</f>
        <v>United States</v>
      </c>
      <c r="I168" s="4" t="str">
        <f xml:space="preserve"> INDEX(products!$A$1:$G$49, MATCH(orders!$D168, products!$A$1:$A$49,0), MATCH(orders!I$1, products!$A$1:$G$1,0))</f>
        <v>Rob</v>
      </c>
      <c r="J168" s="4" t="str">
        <f xml:space="preserve"> INDEX(products!$A$1:$G$49, MATCH(orders!$D168, products!$A$1:$A$49,0), MATCH(orders!J$1, products!$A$1:$G$1,0))</f>
        <v>D</v>
      </c>
      <c r="K168" s="8">
        <f xml:space="preserve"> INDEX(products!$A$1:$G$49, MATCH(orders!$D168, products!$A$1:$A$49,0), MATCH(orders!K$1, products!$A$1:$G$1,0))</f>
        <v>0.5</v>
      </c>
      <c r="L168" s="10">
        <f xml:space="preserve"> INDEX(products!$A$1:$G$49, MATCH(orders!$D168, products!$A$1:$A$49,0), MATCH(orders!L$1, products!$A$1:$G$1,0))</f>
        <v>5.3699999999999992</v>
      </c>
      <c r="M168" s="10">
        <f t="shared" si="2"/>
        <v>26.849999999999994</v>
      </c>
      <c r="N168" s="5" t="str" cm="1">
        <f t="array" ref="N168" xml:space="preserve"> _xlfn.IFS(I168 = "Rob", "Robusta", I168 = "Ara", "Arabica", I168 = "Exc", "Excelsa", I168 = "Lib", "Liberica")</f>
        <v>Robusta</v>
      </c>
      <c r="O168" s="12" t="str" cm="1">
        <f t="array" ref="O168" xml:space="preserve"> _xlfn.IFS(J168 = "M", "Medium", J168 = "L", "Light", J168 = "D", "Dark")</f>
        <v>Dark</v>
      </c>
      <c r="P168" s="4" t="str">
        <f xml:space="preserve"> _xlfn.XLOOKUP(Orders[[#This Row],[Customer ID]], customers!$A$1:$A$1001, customers!$I$1:$I$1001,,0)</f>
        <v>Yes</v>
      </c>
    </row>
    <row r="169" spans="1:16" x14ac:dyDescent="0.3">
      <c r="A169" s="11" t="s">
        <v>1430</v>
      </c>
      <c r="B169" s="6">
        <v>44777</v>
      </c>
      <c r="C169" s="3" t="s">
        <v>1431</v>
      </c>
      <c r="D169" s="4" t="s">
        <v>6139</v>
      </c>
      <c r="E169" s="3">
        <v>5</v>
      </c>
      <c r="F169" s="3" t="str">
        <f xml:space="preserve"> _xlfn.XLOOKUP(C169,customers!$A$1:$A$1001,customers!$B$1:$B$1001,,0)</f>
        <v>Tamarah Fero</v>
      </c>
      <c r="G169" s="3" t="str">
        <f xml:space="preserve"> IF(_xlfn.XLOOKUP(C169, customers!$A$1:$A$1001, customers!$C$1:$C$1001,,0) = 0, "", _xlfn.XLOOKUP(C169, customers!$A$1:$A$1001, customers!$C$1:$C$1001,,0))</f>
        <v>tfero4n@comsenz.com</v>
      </c>
      <c r="H169" s="3" t="str">
        <f xml:space="preserve"> _xlfn.XLOOKUP(C169, customers!$A$1:$A$1001, customers!$G$1:$G$1001,,0)</f>
        <v>United States</v>
      </c>
      <c r="I169" s="4" t="str">
        <f xml:space="preserve"> INDEX(products!$A$1:$G$49, MATCH(orders!$D169, products!$A$1:$A$49,0), MATCH(orders!I$1, products!$A$1:$G$1,0))</f>
        <v>Exc</v>
      </c>
      <c r="J169" s="4" t="str">
        <f xml:space="preserve"> INDEX(products!$A$1:$G$49, MATCH(orders!$D169, products!$A$1:$A$49,0), MATCH(orders!J$1, products!$A$1:$G$1,0))</f>
        <v>M</v>
      </c>
      <c r="K169" s="8">
        <f xml:space="preserve"> INDEX(products!$A$1:$G$49, MATCH(orders!$D169, products!$A$1:$A$49,0), MATCH(orders!K$1, products!$A$1:$G$1,0))</f>
        <v>0.5</v>
      </c>
      <c r="L169" s="10">
        <f xml:space="preserve"> INDEX(products!$A$1:$G$49, MATCH(orders!$D169, products!$A$1:$A$49,0), MATCH(orders!L$1, products!$A$1:$G$1,0))</f>
        <v>8.25</v>
      </c>
      <c r="M169" s="10">
        <f t="shared" si="2"/>
        <v>41.25</v>
      </c>
      <c r="N169" s="5" t="str" cm="1">
        <f t="array" ref="N169" xml:space="preserve"> _xlfn.IFS(I169 = "Rob", "Robusta", I169 = "Ara", "Arabica", I169 = "Exc", "Excelsa", I169 = "Lib", "Liberica")</f>
        <v>Excelsa</v>
      </c>
      <c r="O169" s="12" t="str" cm="1">
        <f t="array" ref="O169" xml:space="preserve"> _xlfn.IFS(J169 = "M", "Medium", J169 = "L", "Light", J169 = "D", "Dark")</f>
        <v>Medium</v>
      </c>
      <c r="P169" s="4" t="str">
        <f xml:space="preserve"> _xlfn.XLOOKUP(Orders[[#This Row],[Customer ID]], customers!$A$1:$A$1001, customers!$I$1:$I$1001,,0)</f>
        <v>Yes</v>
      </c>
    </row>
    <row r="170" spans="1:16" x14ac:dyDescent="0.3">
      <c r="A170" s="11" t="s">
        <v>1436</v>
      </c>
      <c r="B170" s="6">
        <v>43484</v>
      </c>
      <c r="C170" s="3" t="s">
        <v>1437</v>
      </c>
      <c r="D170" s="4" t="s">
        <v>6157</v>
      </c>
      <c r="E170" s="3">
        <v>6</v>
      </c>
      <c r="F170" s="3" t="str">
        <f xml:space="preserve"> _xlfn.XLOOKUP(C170,customers!$A$1:$A$1001,customers!$B$1:$B$1001,,0)</f>
        <v>Stanislaus Valsler</v>
      </c>
      <c r="G170" s="3" t="str">
        <f xml:space="preserve"> IF(_xlfn.XLOOKUP(C170, customers!$A$1:$A$1001, customers!$C$1:$C$1001,,0) = 0, "", _xlfn.XLOOKUP(C170, customers!$A$1:$A$1001, customers!$C$1:$C$1001,,0))</f>
        <v/>
      </c>
      <c r="H170" s="3" t="str">
        <f xml:space="preserve"> _xlfn.XLOOKUP(C170, customers!$A$1:$A$1001, customers!$G$1:$G$1001,,0)</f>
        <v>Ireland</v>
      </c>
      <c r="I170" s="4" t="str">
        <f xml:space="preserve"> INDEX(products!$A$1:$G$49, MATCH(orders!$D170, products!$A$1:$A$49,0), MATCH(orders!I$1, products!$A$1:$G$1,0))</f>
        <v>Ara</v>
      </c>
      <c r="J170" s="4" t="str">
        <f xml:space="preserve"> INDEX(products!$A$1:$G$49, MATCH(orders!$D170, products!$A$1:$A$49,0), MATCH(orders!J$1, products!$A$1:$G$1,0))</f>
        <v>M</v>
      </c>
      <c r="K170" s="8">
        <f xml:space="preserve"> INDEX(products!$A$1:$G$49, MATCH(orders!$D170, products!$A$1:$A$49,0), MATCH(orders!K$1, products!$A$1:$G$1,0))</f>
        <v>0.5</v>
      </c>
      <c r="L170" s="10">
        <f xml:space="preserve"> INDEX(products!$A$1:$G$49, MATCH(orders!$D170, products!$A$1:$A$49,0), MATCH(orders!L$1, products!$A$1:$G$1,0))</f>
        <v>6.75</v>
      </c>
      <c r="M170" s="10">
        <f t="shared" si="2"/>
        <v>40.5</v>
      </c>
      <c r="N170" s="5" t="str" cm="1">
        <f t="array" ref="N170" xml:space="preserve"> _xlfn.IFS(I170 = "Rob", "Robusta", I170 = "Ara", "Arabica", I170 = "Exc", "Excelsa", I170 = "Lib", "Liberica")</f>
        <v>Arabica</v>
      </c>
      <c r="O170" s="12" t="str" cm="1">
        <f t="array" ref="O170" xml:space="preserve"> _xlfn.IFS(J170 = "M", "Medium", J170 = "L", "Light", J170 = "D", "Dark")</f>
        <v>Medium</v>
      </c>
      <c r="P170" s="4" t="str">
        <f xml:space="preserve"> _xlfn.XLOOKUP(Orders[[#This Row],[Customer ID]], customers!$A$1:$A$1001, customers!$I$1:$I$1001,,0)</f>
        <v>No</v>
      </c>
    </row>
    <row r="171" spans="1:16" x14ac:dyDescent="0.3">
      <c r="A171" s="11" t="s">
        <v>1441</v>
      </c>
      <c r="B171" s="6">
        <v>44643</v>
      </c>
      <c r="C171" s="3" t="s">
        <v>1442</v>
      </c>
      <c r="D171" s="4" t="s">
        <v>6177</v>
      </c>
      <c r="E171" s="3">
        <v>2</v>
      </c>
      <c r="F171" s="3" t="str">
        <f xml:space="preserve"> _xlfn.XLOOKUP(C171,customers!$A$1:$A$1001,customers!$B$1:$B$1001,,0)</f>
        <v>Felita Dauney</v>
      </c>
      <c r="G171" s="3" t="str">
        <f xml:space="preserve"> IF(_xlfn.XLOOKUP(C171, customers!$A$1:$A$1001, customers!$C$1:$C$1001,,0) = 0, "", _xlfn.XLOOKUP(C171, customers!$A$1:$A$1001, customers!$C$1:$C$1001,,0))</f>
        <v>fdauney4p@sphinn.com</v>
      </c>
      <c r="H171" s="3" t="str">
        <f xml:space="preserve"> _xlfn.XLOOKUP(C171, customers!$A$1:$A$1001, customers!$G$1:$G$1001,,0)</f>
        <v>Ireland</v>
      </c>
      <c r="I171" s="4" t="str">
        <f xml:space="preserve"> INDEX(products!$A$1:$G$49, MATCH(orders!$D171, products!$A$1:$A$49,0), MATCH(orders!I$1, products!$A$1:$G$1,0))</f>
        <v>Rob</v>
      </c>
      <c r="J171" s="4" t="str">
        <f xml:space="preserve"> INDEX(products!$A$1:$G$49, MATCH(orders!$D171, products!$A$1:$A$49,0), MATCH(orders!J$1, products!$A$1:$G$1,0))</f>
        <v>D</v>
      </c>
      <c r="K171" s="8">
        <f xml:space="preserve"> INDEX(products!$A$1:$G$49, MATCH(orders!$D171, products!$A$1:$A$49,0), MATCH(orders!K$1, products!$A$1:$G$1,0))</f>
        <v>1</v>
      </c>
      <c r="L171" s="10">
        <f xml:space="preserve"> INDEX(products!$A$1:$G$49, MATCH(orders!$D171, products!$A$1:$A$49,0), MATCH(orders!L$1, products!$A$1:$G$1,0))</f>
        <v>8.9499999999999993</v>
      </c>
      <c r="M171" s="10">
        <f t="shared" si="2"/>
        <v>17.899999999999999</v>
      </c>
      <c r="N171" s="5" t="str" cm="1">
        <f t="array" ref="N171" xml:space="preserve"> _xlfn.IFS(I171 = "Rob", "Robusta", I171 = "Ara", "Arabica", I171 = "Exc", "Excelsa", I171 = "Lib", "Liberica")</f>
        <v>Robusta</v>
      </c>
      <c r="O171" s="12" t="str" cm="1">
        <f t="array" ref="O171" xml:space="preserve"> _xlfn.IFS(J171 = "M", "Medium", J171 = "L", "Light", J171 = "D", "Dark")</f>
        <v>Dark</v>
      </c>
      <c r="P171" s="4" t="str">
        <f xml:space="preserve"> _xlfn.XLOOKUP(Orders[[#This Row],[Customer ID]], customers!$A$1:$A$1001, customers!$I$1:$I$1001,,0)</f>
        <v>No</v>
      </c>
    </row>
    <row r="172" spans="1:16" x14ac:dyDescent="0.3">
      <c r="A172" s="11" t="s">
        <v>1448</v>
      </c>
      <c r="B172" s="6">
        <v>44476</v>
      </c>
      <c r="C172" s="3" t="s">
        <v>1449</v>
      </c>
      <c r="D172" s="4" t="s">
        <v>6148</v>
      </c>
      <c r="E172" s="3">
        <v>2</v>
      </c>
      <c r="F172" s="3" t="str">
        <f xml:space="preserve"> _xlfn.XLOOKUP(C172,customers!$A$1:$A$1001,customers!$B$1:$B$1001,,0)</f>
        <v>Serena Earley</v>
      </c>
      <c r="G172" s="3" t="str">
        <f xml:space="preserve"> IF(_xlfn.XLOOKUP(C172, customers!$A$1:$A$1001, customers!$C$1:$C$1001,,0) = 0, "", _xlfn.XLOOKUP(C172, customers!$A$1:$A$1001, customers!$C$1:$C$1001,,0))</f>
        <v>searley4q@youku.com</v>
      </c>
      <c r="H172" s="3" t="str">
        <f xml:space="preserve"> _xlfn.XLOOKUP(C172, customers!$A$1:$A$1001, customers!$G$1:$G$1001,,0)</f>
        <v>United Kingdom</v>
      </c>
      <c r="I172" s="4" t="str">
        <f xml:space="preserve"> INDEX(products!$A$1:$G$49, MATCH(orders!$D172, products!$A$1:$A$49,0), MATCH(orders!I$1, products!$A$1:$G$1,0))</f>
        <v>Exc</v>
      </c>
      <c r="J172" s="4" t="str">
        <f xml:space="preserve"> INDEX(products!$A$1:$G$49, MATCH(orders!$D172, products!$A$1:$A$49,0), MATCH(orders!J$1, products!$A$1:$G$1,0))</f>
        <v>L</v>
      </c>
      <c r="K172" s="8">
        <f xml:space="preserve"> INDEX(products!$A$1:$G$49, MATCH(orders!$D172, products!$A$1:$A$49,0), MATCH(orders!K$1, products!$A$1:$G$1,0))</f>
        <v>2.5</v>
      </c>
      <c r="L172" s="10">
        <f xml:space="preserve"> INDEX(products!$A$1:$G$49, MATCH(orders!$D172, products!$A$1:$A$49,0), MATCH(orders!L$1, products!$A$1:$G$1,0))</f>
        <v>34.154999999999994</v>
      </c>
      <c r="M172" s="10">
        <f t="shared" si="2"/>
        <v>68.309999999999988</v>
      </c>
      <c r="N172" s="5" t="str" cm="1">
        <f t="array" ref="N172" xml:space="preserve"> _xlfn.IFS(I172 = "Rob", "Robusta", I172 = "Ara", "Arabica", I172 = "Exc", "Excelsa", I172 = "Lib", "Liberica")</f>
        <v>Excelsa</v>
      </c>
      <c r="O172" s="12" t="str" cm="1">
        <f t="array" ref="O172" xml:space="preserve"> _xlfn.IFS(J172 = "M", "Medium", J172 = "L", "Light", J172 = "D", "Dark")</f>
        <v>Light</v>
      </c>
      <c r="P172" s="4" t="str">
        <f xml:space="preserve"> _xlfn.XLOOKUP(Orders[[#This Row],[Customer ID]], customers!$A$1:$A$1001, customers!$I$1:$I$1001,,0)</f>
        <v>No</v>
      </c>
    </row>
    <row r="173" spans="1:16" x14ac:dyDescent="0.3">
      <c r="A173" s="11" t="s">
        <v>1453</v>
      </c>
      <c r="B173" s="6">
        <v>43544</v>
      </c>
      <c r="C173" s="3" t="s">
        <v>1454</v>
      </c>
      <c r="D173" s="4" t="s">
        <v>6166</v>
      </c>
      <c r="E173" s="3">
        <v>2</v>
      </c>
      <c r="F173" s="3" t="str">
        <f xml:space="preserve"> _xlfn.XLOOKUP(C173,customers!$A$1:$A$1001,customers!$B$1:$B$1001,,0)</f>
        <v>Minny Chamberlayne</v>
      </c>
      <c r="G173" s="3" t="str">
        <f xml:space="preserve"> IF(_xlfn.XLOOKUP(C173, customers!$A$1:$A$1001, customers!$C$1:$C$1001,,0) = 0, "", _xlfn.XLOOKUP(C173, customers!$A$1:$A$1001, customers!$C$1:$C$1001,,0))</f>
        <v>mchamberlayne4r@bigcartel.com</v>
      </c>
      <c r="H173" s="3" t="str">
        <f xml:space="preserve"> _xlfn.XLOOKUP(C173, customers!$A$1:$A$1001, customers!$G$1:$G$1001,,0)</f>
        <v>United States</v>
      </c>
      <c r="I173" s="4" t="str">
        <f xml:space="preserve"> INDEX(products!$A$1:$G$49, MATCH(orders!$D173, products!$A$1:$A$49,0), MATCH(orders!I$1, products!$A$1:$G$1,0))</f>
        <v>Exc</v>
      </c>
      <c r="J173" s="4" t="str">
        <f xml:space="preserve"> INDEX(products!$A$1:$G$49, MATCH(orders!$D173, products!$A$1:$A$49,0), MATCH(orders!J$1, products!$A$1:$G$1,0))</f>
        <v>M</v>
      </c>
      <c r="K173" s="8">
        <f xml:space="preserve"> INDEX(products!$A$1:$G$49, MATCH(orders!$D173, products!$A$1:$A$49,0), MATCH(orders!K$1, products!$A$1:$G$1,0))</f>
        <v>2.5</v>
      </c>
      <c r="L173" s="10">
        <f xml:space="preserve"> INDEX(products!$A$1:$G$49, MATCH(orders!$D173, products!$A$1:$A$49,0), MATCH(orders!L$1, products!$A$1:$G$1,0))</f>
        <v>31.624999999999996</v>
      </c>
      <c r="M173" s="10">
        <f t="shared" si="2"/>
        <v>63.249999999999993</v>
      </c>
      <c r="N173" s="5" t="str" cm="1">
        <f t="array" ref="N173" xml:space="preserve"> _xlfn.IFS(I173 = "Rob", "Robusta", I173 = "Ara", "Arabica", I173 = "Exc", "Excelsa", I173 = "Lib", "Liberica")</f>
        <v>Excelsa</v>
      </c>
      <c r="O173" s="12" t="str" cm="1">
        <f t="array" ref="O173" xml:space="preserve"> _xlfn.IFS(J173 = "M", "Medium", J173 = "L", "Light", J173 = "D", "Dark")</f>
        <v>Medium</v>
      </c>
      <c r="P173" s="4" t="str">
        <f xml:space="preserve"> _xlfn.XLOOKUP(Orders[[#This Row],[Customer ID]], customers!$A$1:$A$1001, customers!$I$1:$I$1001,,0)</f>
        <v>Yes</v>
      </c>
    </row>
    <row r="174" spans="1:16" x14ac:dyDescent="0.3">
      <c r="A174" s="11" t="s">
        <v>1459</v>
      </c>
      <c r="B174" s="6">
        <v>44545</v>
      </c>
      <c r="C174" s="3" t="s">
        <v>1460</v>
      </c>
      <c r="D174" s="4" t="s">
        <v>6144</v>
      </c>
      <c r="E174" s="3">
        <v>3</v>
      </c>
      <c r="F174" s="3" t="str">
        <f xml:space="preserve"> _xlfn.XLOOKUP(C174,customers!$A$1:$A$1001,customers!$B$1:$B$1001,,0)</f>
        <v>Bartholemy Flaherty</v>
      </c>
      <c r="G174" s="3" t="str">
        <f xml:space="preserve"> IF(_xlfn.XLOOKUP(C174, customers!$A$1:$A$1001, customers!$C$1:$C$1001,,0) = 0, "", _xlfn.XLOOKUP(C174, customers!$A$1:$A$1001, customers!$C$1:$C$1001,,0))</f>
        <v>bflaherty4s@moonfruit.com</v>
      </c>
      <c r="H174" s="3" t="str">
        <f xml:space="preserve"> _xlfn.XLOOKUP(C174, customers!$A$1:$A$1001, customers!$G$1:$G$1001,,0)</f>
        <v>Ireland</v>
      </c>
      <c r="I174" s="4" t="str">
        <f xml:space="preserve"> INDEX(products!$A$1:$G$49, MATCH(orders!$D174, products!$A$1:$A$49,0), MATCH(orders!I$1, products!$A$1:$G$1,0))</f>
        <v>Exc</v>
      </c>
      <c r="J174" s="4" t="str">
        <f xml:space="preserve"> INDEX(products!$A$1:$G$49, MATCH(orders!$D174, products!$A$1:$A$49,0), MATCH(orders!J$1, products!$A$1:$G$1,0))</f>
        <v>D</v>
      </c>
      <c r="K174" s="8">
        <f xml:space="preserve"> INDEX(products!$A$1:$G$49, MATCH(orders!$D174, products!$A$1:$A$49,0), MATCH(orders!K$1, products!$A$1:$G$1,0))</f>
        <v>0.5</v>
      </c>
      <c r="L174" s="10">
        <f xml:space="preserve"> INDEX(products!$A$1:$G$49, MATCH(orders!$D174, products!$A$1:$A$49,0), MATCH(orders!L$1, products!$A$1:$G$1,0))</f>
        <v>7.29</v>
      </c>
      <c r="M174" s="10">
        <f t="shared" si="2"/>
        <v>21.87</v>
      </c>
      <c r="N174" s="5" t="str" cm="1">
        <f t="array" ref="N174" xml:space="preserve"> _xlfn.IFS(I174 = "Rob", "Robusta", I174 = "Ara", "Arabica", I174 = "Exc", "Excelsa", I174 = "Lib", "Liberica")</f>
        <v>Excelsa</v>
      </c>
      <c r="O174" s="12" t="str" cm="1">
        <f t="array" ref="O174" xml:space="preserve"> _xlfn.IFS(J174 = "M", "Medium", J174 = "L", "Light", J174 = "D", "Dark")</f>
        <v>Dark</v>
      </c>
      <c r="P174" s="4" t="str">
        <f xml:space="preserve"> _xlfn.XLOOKUP(Orders[[#This Row],[Customer ID]], customers!$A$1:$A$1001, customers!$I$1:$I$1001,,0)</f>
        <v>No</v>
      </c>
    </row>
    <row r="175" spans="1:16" x14ac:dyDescent="0.3">
      <c r="A175" s="11" t="s">
        <v>1464</v>
      </c>
      <c r="B175" s="6">
        <v>44720</v>
      </c>
      <c r="C175" s="3" t="s">
        <v>1465</v>
      </c>
      <c r="D175" s="4" t="s">
        <v>6151</v>
      </c>
      <c r="E175" s="3">
        <v>4</v>
      </c>
      <c r="F175" s="3" t="str">
        <f xml:space="preserve"> _xlfn.XLOOKUP(C175,customers!$A$1:$A$1001,customers!$B$1:$B$1001,,0)</f>
        <v>Oran Colbeck</v>
      </c>
      <c r="G175" s="3" t="str">
        <f xml:space="preserve"> IF(_xlfn.XLOOKUP(C175, customers!$A$1:$A$1001, customers!$C$1:$C$1001,,0) = 0, "", _xlfn.XLOOKUP(C175, customers!$A$1:$A$1001, customers!$C$1:$C$1001,,0))</f>
        <v>ocolbeck4t@sina.com.cn</v>
      </c>
      <c r="H175" s="3" t="str">
        <f xml:space="preserve"> _xlfn.XLOOKUP(C175, customers!$A$1:$A$1001, customers!$G$1:$G$1001,,0)</f>
        <v>United States</v>
      </c>
      <c r="I175" s="4" t="str">
        <f xml:space="preserve"> INDEX(products!$A$1:$G$49, MATCH(orders!$D175, products!$A$1:$A$49,0), MATCH(orders!I$1, products!$A$1:$G$1,0))</f>
        <v>Rob</v>
      </c>
      <c r="J175" s="4" t="str">
        <f xml:space="preserve"> INDEX(products!$A$1:$G$49, MATCH(orders!$D175, products!$A$1:$A$49,0), MATCH(orders!J$1, products!$A$1:$G$1,0))</f>
        <v>M</v>
      </c>
      <c r="K175" s="8">
        <f xml:space="preserve"> INDEX(products!$A$1:$G$49, MATCH(orders!$D175, products!$A$1:$A$49,0), MATCH(orders!K$1, products!$A$1:$G$1,0))</f>
        <v>2.5</v>
      </c>
      <c r="L175" s="10">
        <f xml:space="preserve"> INDEX(products!$A$1:$G$49, MATCH(orders!$D175, products!$A$1:$A$49,0), MATCH(orders!L$1, products!$A$1:$G$1,0))</f>
        <v>22.884999999999998</v>
      </c>
      <c r="M175" s="10">
        <f t="shared" si="2"/>
        <v>91.539999999999992</v>
      </c>
      <c r="N175" s="5" t="str" cm="1">
        <f t="array" ref="N175" xml:space="preserve"> _xlfn.IFS(I175 = "Rob", "Robusta", I175 = "Ara", "Arabica", I175 = "Exc", "Excelsa", I175 = "Lib", "Liberica")</f>
        <v>Robusta</v>
      </c>
      <c r="O175" s="12" t="str" cm="1">
        <f t="array" ref="O175" xml:space="preserve"> _xlfn.IFS(J175 = "M", "Medium", J175 = "L", "Light", J175 = "D", "Dark")</f>
        <v>Medium</v>
      </c>
      <c r="P175" s="4" t="str">
        <f xml:space="preserve"> _xlfn.XLOOKUP(Orders[[#This Row],[Customer ID]], customers!$A$1:$A$1001, customers!$I$1:$I$1001,,0)</f>
        <v>No</v>
      </c>
    </row>
    <row r="176" spans="1:16" x14ac:dyDescent="0.3">
      <c r="A176" s="11" t="s">
        <v>1470</v>
      </c>
      <c r="B176" s="6">
        <v>43813</v>
      </c>
      <c r="C176" s="3" t="s">
        <v>1471</v>
      </c>
      <c r="D176" s="4" t="s">
        <v>6148</v>
      </c>
      <c r="E176" s="3">
        <v>6</v>
      </c>
      <c r="F176" s="3" t="str">
        <f xml:space="preserve"> _xlfn.XLOOKUP(C176,customers!$A$1:$A$1001,customers!$B$1:$B$1001,,0)</f>
        <v>Elysee Sketch</v>
      </c>
      <c r="G176" s="3" t="str">
        <f xml:space="preserve"> IF(_xlfn.XLOOKUP(C176, customers!$A$1:$A$1001, customers!$C$1:$C$1001,,0) = 0, "", _xlfn.XLOOKUP(C176, customers!$A$1:$A$1001, customers!$C$1:$C$1001,,0))</f>
        <v/>
      </c>
      <c r="H176" s="3" t="str">
        <f xml:space="preserve"> _xlfn.XLOOKUP(C176, customers!$A$1:$A$1001, customers!$G$1:$G$1001,,0)</f>
        <v>United States</v>
      </c>
      <c r="I176" s="4" t="str">
        <f xml:space="preserve"> INDEX(products!$A$1:$G$49, MATCH(orders!$D176, products!$A$1:$A$49,0), MATCH(orders!I$1, products!$A$1:$G$1,0))</f>
        <v>Exc</v>
      </c>
      <c r="J176" s="4" t="str">
        <f xml:space="preserve"> INDEX(products!$A$1:$G$49, MATCH(orders!$D176, products!$A$1:$A$49,0), MATCH(orders!J$1, products!$A$1:$G$1,0))</f>
        <v>L</v>
      </c>
      <c r="K176" s="8">
        <f xml:space="preserve"> INDEX(products!$A$1:$G$49, MATCH(orders!$D176, products!$A$1:$A$49,0), MATCH(orders!K$1, products!$A$1:$G$1,0))</f>
        <v>2.5</v>
      </c>
      <c r="L176" s="10">
        <f xml:space="preserve"> INDEX(products!$A$1:$G$49, MATCH(orders!$D176, products!$A$1:$A$49,0), MATCH(orders!L$1, products!$A$1:$G$1,0))</f>
        <v>34.154999999999994</v>
      </c>
      <c r="M176" s="10">
        <f t="shared" si="2"/>
        <v>204.92999999999995</v>
      </c>
      <c r="N176" s="5" t="str" cm="1">
        <f t="array" ref="N176" xml:space="preserve"> _xlfn.IFS(I176 = "Rob", "Robusta", I176 = "Ara", "Arabica", I176 = "Exc", "Excelsa", I176 = "Lib", "Liberica")</f>
        <v>Excelsa</v>
      </c>
      <c r="O176" s="12" t="str" cm="1">
        <f t="array" ref="O176" xml:space="preserve"> _xlfn.IFS(J176 = "M", "Medium", J176 = "L", "Light", J176 = "D", "Dark")</f>
        <v>Light</v>
      </c>
      <c r="P176" s="4" t="str">
        <f xml:space="preserve"> _xlfn.XLOOKUP(Orders[[#This Row],[Customer ID]], customers!$A$1:$A$1001, customers!$I$1:$I$1001,,0)</f>
        <v>Yes</v>
      </c>
    </row>
    <row r="177" spans="1:16" x14ac:dyDescent="0.3">
      <c r="A177" s="11" t="s">
        <v>1475</v>
      </c>
      <c r="B177" s="6">
        <v>44296</v>
      </c>
      <c r="C177" s="3" t="s">
        <v>1476</v>
      </c>
      <c r="D177" s="4" t="s">
        <v>6166</v>
      </c>
      <c r="E177" s="3">
        <v>2</v>
      </c>
      <c r="F177" s="3" t="str">
        <f xml:space="preserve"> _xlfn.XLOOKUP(C177,customers!$A$1:$A$1001,customers!$B$1:$B$1001,,0)</f>
        <v>Ethelda Hobbing</v>
      </c>
      <c r="G177" s="3" t="str">
        <f xml:space="preserve"> IF(_xlfn.XLOOKUP(C177, customers!$A$1:$A$1001, customers!$C$1:$C$1001,,0) = 0, "", _xlfn.XLOOKUP(C177, customers!$A$1:$A$1001, customers!$C$1:$C$1001,,0))</f>
        <v>ehobbing4v@nsw.gov.au</v>
      </c>
      <c r="H177" s="3" t="str">
        <f xml:space="preserve"> _xlfn.XLOOKUP(C177, customers!$A$1:$A$1001, customers!$G$1:$G$1001,,0)</f>
        <v>United States</v>
      </c>
      <c r="I177" s="4" t="str">
        <f xml:space="preserve"> INDEX(products!$A$1:$G$49, MATCH(orders!$D177, products!$A$1:$A$49,0), MATCH(orders!I$1, products!$A$1:$G$1,0))</f>
        <v>Exc</v>
      </c>
      <c r="J177" s="4" t="str">
        <f xml:space="preserve"> INDEX(products!$A$1:$G$49, MATCH(orders!$D177, products!$A$1:$A$49,0), MATCH(orders!J$1, products!$A$1:$G$1,0))</f>
        <v>M</v>
      </c>
      <c r="K177" s="8">
        <f xml:space="preserve"> INDEX(products!$A$1:$G$49, MATCH(orders!$D177, products!$A$1:$A$49,0), MATCH(orders!K$1, products!$A$1:$G$1,0))</f>
        <v>2.5</v>
      </c>
      <c r="L177" s="10">
        <f xml:space="preserve"> INDEX(products!$A$1:$G$49, MATCH(orders!$D177, products!$A$1:$A$49,0), MATCH(orders!L$1, products!$A$1:$G$1,0))</f>
        <v>31.624999999999996</v>
      </c>
      <c r="M177" s="10">
        <f t="shared" si="2"/>
        <v>63.249999999999993</v>
      </c>
      <c r="N177" s="5" t="str" cm="1">
        <f t="array" ref="N177" xml:space="preserve"> _xlfn.IFS(I177 = "Rob", "Robusta", I177 = "Ara", "Arabica", I177 = "Exc", "Excelsa", I177 = "Lib", "Liberica")</f>
        <v>Excelsa</v>
      </c>
      <c r="O177" s="12" t="str" cm="1">
        <f t="array" ref="O177" xml:space="preserve"> _xlfn.IFS(J177 = "M", "Medium", J177 = "L", "Light", J177 = "D", "Dark")</f>
        <v>Medium</v>
      </c>
      <c r="P177" s="4" t="str">
        <f xml:space="preserve"> _xlfn.XLOOKUP(Orders[[#This Row],[Customer ID]], customers!$A$1:$A$1001, customers!$I$1:$I$1001,,0)</f>
        <v>Yes</v>
      </c>
    </row>
    <row r="178" spans="1:16" x14ac:dyDescent="0.3">
      <c r="A178" s="11" t="s">
        <v>1481</v>
      </c>
      <c r="B178" s="6">
        <v>43900</v>
      </c>
      <c r="C178" s="3" t="s">
        <v>1482</v>
      </c>
      <c r="D178" s="4" t="s">
        <v>6148</v>
      </c>
      <c r="E178" s="3">
        <v>1</v>
      </c>
      <c r="F178" s="3" t="str">
        <f xml:space="preserve"> _xlfn.XLOOKUP(C178,customers!$A$1:$A$1001,customers!$B$1:$B$1001,,0)</f>
        <v>Odille Thynne</v>
      </c>
      <c r="G178" s="3" t="str">
        <f xml:space="preserve"> IF(_xlfn.XLOOKUP(C178, customers!$A$1:$A$1001, customers!$C$1:$C$1001,,0) = 0, "", _xlfn.XLOOKUP(C178, customers!$A$1:$A$1001, customers!$C$1:$C$1001,,0))</f>
        <v>othynne4w@auda.org.au</v>
      </c>
      <c r="H178" s="3" t="str">
        <f xml:space="preserve"> _xlfn.XLOOKUP(C178, customers!$A$1:$A$1001, customers!$G$1:$G$1001,,0)</f>
        <v>United States</v>
      </c>
      <c r="I178" s="4" t="str">
        <f xml:space="preserve"> INDEX(products!$A$1:$G$49, MATCH(orders!$D178, products!$A$1:$A$49,0), MATCH(orders!I$1, products!$A$1:$G$1,0))</f>
        <v>Exc</v>
      </c>
      <c r="J178" s="4" t="str">
        <f xml:space="preserve"> INDEX(products!$A$1:$G$49, MATCH(orders!$D178, products!$A$1:$A$49,0), MATCH(orders!J$1, products!$A$1:$G$1,0))</f>
        <v>L</v>
      </c>
      <c r="K178" s="8">
        <f xml:space="preserve"> INDEX(products!$A$1:$G$49, MATCH(orders!$D178, products!$A$1:$A$49,0), MATCH(orders!K$1, products!$A$1:$G$1,0))</f>
        <v>2.5</v>
      </c>
      <c r="L178" s="10">
        <f xml:space="preserve"> INDEX(products!$A$1:$G$49, MATCH(orders!$D178, products!$A$1:$A$49,0), MATCH(orders!L$1, products!$A$1:$G$1,0))</f>
        <v>34.154999999999994</v>
      </c>
      <c r="M178" s="10">
        <f t="shared" si="2"/>
        <v>34.154999999999994</v>
      </c>
      <c r="N178" s="5" t="str" cm="1">
        <f t="array" ref="N178" xml:space="preserve"> _xlfn.IFS(I178 = "Rob", "Robusta", I178 = "Ara", "Arabica", I178 = "Exc", "Excelsa", I178 = "Lib", "Liberica")</f>
        <v>Excelsa</v>
      </c>
      <c r="O178" s="12" t="str" cm="1">
        <f t="array" ref="O178" xml:space="preserve"> _xlfn.IFS(J178 = "M", "Medium", J178 = "L", "Light", J178 = "D", "Dark")</f>
        <v>Light</v>
      </c>
      <c r="P178" s="4" t="str">
        <f xml:space="preserve"> _xlfn.XLOOKUP(Orders[[#This Row],[Customer ID]], customers!$A$1:$A$1001, customers!$I$1:$I$1001,,0)</f>
        <v>Yes</v>
      </c>
    </row>
    <row r="179" spans="1:16" x14ac:dyDescent="0.3">
      <c r="A179" s="11" t="s">
        <v>1487</v>
      </c>
      <c r="B179" s="6">
        <v>44120</v>
      </c>
      <c r="C179" s="3" t="s">
        <v>1488</v>
      </c>
      <c r="D179" s="4" t="s">
        <v>6142</v>
      </c>
      <c r="E179" s="3">
        <v>4</v>
      </c>
      <c r="F179" s="3" t="str">
        <f xml:space="preserve"> _xlfn.XLOOKUP(C179,customers!$A$1:$A$1001,customers!$B$1:$B$1001,,0)</f>
        <v>Emlynne Heining</v>
      </c>
      <c r="G179" s="3" t="str">
        <f xml:space="preserve"> IF(_xlfn.XLOOKUP(C179, customers!$A$1:$A$1001, customers!$C$1:$C$1001,,0) = 0, "", _xlfn.XLOOKUP(C179, customers!$A$1:$A$1001, customers!$C$1:$C$1001,,0))</f>
        <v>eheining4x@flickr.com</v>
      </c>
      <c r="H179" s="3" t="str">
        <f xml:space="preserve"> _xlfn.XLOOKUP(C179, customers!$A$1:$A$1001, customers!$G$1:$G$1001,,0)</f>
        <v>United States</v>
      </c>
      <c r="I179" s="4" t="str">
        <f xml:space="preserve"> INDEX(products!$A$1:$G$49, MATCH(orders!$D179, products!$A$1:$A$49,0), MATCH(orders!I$1, products!$A$1:$G$1,0))</f>
        <v>Rob</v>
      </c>
      <c r="J179" s="4" t="str">
        <f xml:space="preserve"> INDEX(products!$A$1:$G$49, MATCH(orders!$D179, products!$A$1:$A$49,0), MATCH(orders!J$1, products!$A$1:$G$1,0))</f>
        <v>L</v>
      </c>
      <c r="K179" s="8">
        <f xml:space="preserve"> INDEX(products!$A$1:$G$49, MATCH(orders!$D179, products!$A$1:$A$49,0), MATCH(orders!K$1, products!$A$1:$G$1,0))</f>
        <v>2.5</v>
      </c>
      <c r="L179" s="10">
        <f xml:space="preserve"> INDEX(products!$A$1:$G$49, MATCH(orders!$D179, products!$A$1:$A$49,0), MATCH(orders!L$1, products!$A$1:$G$1,0))</f>
        <v>27.484999999999996</v>
      </c>
      <c r="M179" s="10">
        <f t="shared" si="2"/>
        <v>109.93999999999998</v>
      </c>
      <c r="N179" s="5" t="str" cm="1">
        <f t="array" ref="N179" xml:space="preserve"> _xlfn.IFS(I179 = "Rob", "Robusta", I179 = "Ara", "Arabica", I179 = "Exc", "Excelsa", I179 = "Lib", "Liberica")</f>
        <v>Robusta</v>
      </c>
      <c r="O179" s="12" t="str" cm="1">
        <f t="array" ref="O179" xml:space="preserve"> _xlfn.IFS(J179 = "M", "Medium", J179 = "L", "Light", J179 = "D", "Dark")</f>
        <v>Light</v>
      </c>
      <c r="P179" s="4" t="str">
        <f xml:space="preserve"> _xlfn.XLOOKUP(Orders[[#This Row],[Customer ID]], customers!$A$1:$A$1001, customers!$I$1:$I$1001,,0)</f>
        <v>Yes</v>
      </c>
    </row>
    <row r="180" spans="1:16" x14ac:dyDescent="0.3">
      <c r="A180" s="11" t="s">
        <v>1492</v>
      </c>
      <c r="B180" s="6">
        <v>43746</v>
      </c>
      <c r="C180" s="3" t="s">
        <v>1493</v>
      </c>
      <c r="D180" s="4" t="s">
        <v>6140</v>
      </c>
      <c r="E180" s="3">
        <v>2</v>
      </c>
      <c r="F180" s="3" t="str">
        <f xml:space="preserve"> _xlfn.XLOOKUP(C180,customers!$A$1:$A$1001,customers!$B$1:$B$1001,,0)</f>
        <v>Katerina Melloi</v>
      </c>
      <c r="G180" s="3" t="str">
        <f xml:space="preserve"> IF(_xlfn.XLOOKUP(C180, customers!$A$1:$A$1001, customers!$C$1:$C$1001,,0) = 0, "", _xlfn.XLOOKUP(C180, customers!$A$1:$A$1001, customers!$C$1:$C$1001,,0))</f>
        <v>kmelloi4y@imdb.com</v>
      </c>
      <c r="H180" s="3" t="str">
        <f xml:space="preserve"> _xlfn.XLOOKUP(C180, customers!$A$1:$A$1001, customers!$G$1:$G$1001,,0)</f>
        <v>United States</v>
      </c>
      <c r="I180" s="4" t="str">
        <f xml:space="preserve"> INDEX(products!$A$1:$G$49, MATCH(orders!$D180, products!$A$1:$A$49,0), MATCH(orders!I$1, products!$A$1:$G$1,0))</f>
        <v>Ara</v>
      </c>
      <c r="J180" s="4" t="str">
        <f xml:space="preserve"> INDEX(products!$A$1:$G$49, MATCH(orders!$D180, products!$A$1:$A$49,0), MATCH(orders!J$1, products!$A$1:$G$1,0))</f>
        <v>L</v>
      </c>
      <c r="K180" s="8">
        <f xml:space="preserve"> INDEX(products!$A$1:$G$49, MATCH(orders!$D180, products!$A$1:$A$49,0), MATCH(orders!K$1, products!$A$1:$G$1,0))</f>
        <v>1</v>
      </c>
      <c r="L180" s="10">
        <f xml:space="preserve"> INDEX(products!$A$1:$G$49, MATCH(orders!$D180, products!$A$1:$A$49,0), MATCH(orders!L$1, products!$A$1:$G$1,0))</f>
        <v>12.95</v>
      </c>
      <c r="M180" s="10">
        <f t="shared" si="2"/>
        <v>25.9</v>
      </c>
      <c r="N180" s="5" t="str" cm="1">
        <f t="array" ref="N180" xml:space="preserve"> _xlfn.IFS(I180 = "Rob", "Robusta", I180 = "Ara", "Arabica", I180 = "Exc", "Excelsa", I180 = "Lib", "Liberica")</f>
        <v>Arabica</v>
      </c>
      <c r="O180" s="12" t="str" cm="1">
        <f t="array" ref="O180" xml:space="preserve"> _xlfn.IFS(J180 = "M", "Medium", J180 = "L", "Light", J180 = "D", "Dark")</f>
        <v>Light</v>
      </c>
      <c r="P180" s="4" t="str">
        <f xml:space="preserve"> _xlfn.XLOOKUP(Orders[[#This Row],[Customer ID]], customers!$A$1:$A$1001, customers!$I$1:$I$1001,,0)</f>
        <v>No</v>
      </c>
    </row>
    <row r="181" spans="1:16" x14ac:dyDescent="0.3">
      <c r="A181" s="11" t="s">
        <v>1498</v>
      </c>
      <c r="B181" s="6">
        <v>43830</v>
      </c>
      <c r="C181" s="3" t="s">
        <v>1499</v>
      </c>
      <c r="D181" s="4" t="s">
        <v>6154</v>
      </c>
      <c r="E181" s="3">
        <v>1</v>
      </c>
      <c r="F181" s="3" t="str">
        <f xml:space="preserve"> _xlfn.XLOOKUP(C181,customers!$A$1:$A$1001,customers!$B$1:$B$1001,,0)</f>
        <v>Tiffany Scardafield</v>
      </c>
      <c r="G181" s="3" t="str">
        <f xml:space="preserve"> IF(_xlfn.XLOOKUP(C181, customers!$A$1:$A$1001, customers!$C$1:$C$1001,,0) = 0, "", _xlfn.XLOOKUP(C181, customers!$A$1:$A$1001, customers!$C$1:$C$1001,,0))</f>
        <v/>
      </c>
      <c r="H181" s="3" t="str">
        <f xml:space="preserve"> _xlfn.XLOOKUP(C181, customers!$A$1:$A$1001, customers!$G$1:$G$1001,,0)</f>
        <v>Ireland</v>
      </c>
      <c r="I181" s="4" t="str">
        <f xml:space="preserve"> INDEX(products!$A$1:$G$49, MATCH(orders!$D181, products!$A$1:$A$49,0), MATCH(orders!I$1, products!$A$1:$G$1,0))</f>
        <v>Ara</v>
      </c>
      <c r="J181" s="4" t="str">
        <f xml:space="preserve"> INDEX(products!$A$1:$G$49, MATCH(orders!$D181, products!$A$1:$A$49,0), MATCH(orders!J$1, products!$A$1:$G$1,0))</f>
        <v>D</v>
      </c>
      <c r="K181" s="8">
        <f xml:space="preserve"> INDEX(products!$A$1:$G$49, MATCH(orders!$D181, products!$A$1:$A$49,0), MATCH(orders!K$1, products!$A$1:$G$1,0))</f>
        <v>0.2</v>
      </c>
      <c r="L181" s="10">
        <f xml:space="preserve"> INDEX(products!$A$1:$G$49, MATCH(orders!$D181, products!$A$1:$A$49,0), MATCH(orders!L$1, products!$A$1:$G$1,0))</f>
        <v>2.9849999999999999</v>
      </c>
      <c r="M181" s="10">
        <f t="shared" si="2"/>
        <v>2.9849999999999999</v>
      </c>
      <c r="N181" s="5" t="str" cm="1">
        <f t="array" ref="N181" xml:space="preserve"> _xlfn.IFS(I181 = "Rob", "Robusta", I181 = "Ara", "Arabica", I181 = "Exc", "Excelsa", I181 = "Lib", "Liberica")</f>
        <v>Arabica</v>
      </c>
      <c r="O181" s="12" t="str" cm="1">
        <f t="array" ref="O181" xml:space="preserve"> _xlfn.IFS(J181 = "M", "Medium", J181 = "L", "Light", J181 = "D", "Dark")</f>
        <v>Dark</v>
      </c>
      <c r="P181" s="4" t="str">
        <f xml:space="preserve"> _xlfn.XLOOKUP(Orders[[#This Row],[Customer ID]], customers!$A$1:$A$1001, customers!$I$1:$I$1001,,0)</f>
        <v>No</v>
      </c>
    </row>
    <row r="182" spans="1:16" x14ac:dyDescent="0.3">
      <c r="A182" s="11" t="s">
        <v>1503</v>
      </c>
      <c r="B182" s="6">
        <v>43910</v>
      </c>
      <c r="C182" s="3" t="s">
        <v>1504</v>
      </c>
      <c r="D182" s="4" t="s">
        <v>6184</v>
      </c>
      <c r="E182" s="3">
        <v>5</v>
      </c>
      <c r="F182" s="3" t="str">
        <f xml:space="preserve"> _xlfn.XLOOKUP(C182,customers!$A$1:$A$1001,customers!$B$1:$B$1001,,0)</f>
        <v>Abrahan Mussen</v>
      </c>
      <c r="G182" s="3" t="str">
        <f xml:space="preserve"> IF(_xlfn.XLOOKUP(C182, customers!$A$1:$A$1001, customers!$C$1:$C$1001,,0) = 0, "", _xlfn.XLOOKUP(C182, customers!$A$1:$A$1001, customers!$C$1:$C$1001,,0))</f>
        <v>amussen50@51.la</v>
      </c>
      <c r="H182" s="3" t="str">
        <f xml:space="preserve"> _xlfn.XLOOKUP(C182, customers!$A$1:$A$1001, customers!$G$1:$G$1001,,0)</f>
        <v>United States</v>
      </c>
      <c r="I182" s="4" t="str">
        <f xml:space="preserve"> INDEX(products!$A$1:$G$49, MATCH(orders!$D182, products!$A$1:$A$49,0), MATCH(orders!I$1, products!$A$1:$G$1,0))</f>
        <v>Exc</v>
      </c>
      <c r="J182" s="4" t="str">
        <f xml:space="preserve"> INDEX(products!$A$1:$G$49, MATCH(orders!$D182, products!$A$1:$A$49,0), MATCH(orders!J$1, products!$A$1:$G$1,0))</f>
        <v>L</v>
      </c>
      <c r="K182" s="8">
        <f xml:space="preserve"> INDEX(products!$A$1:$G$49, MATCH(orders!$D182, products!$A$1:$A$49,0), MATCH(orders!K$1, products!$A$1:$G$1,0))</f>
        <v>0.2</v>
      </c>
      <c r="L182" s="10">
        <f xml:space="preserve"> INDEX(products!$A$1:$G$49, MATCH(orders!$D182, products!$A$1:$A$49,0), MATCH(orders!L$1, products!$A$1:$G$1,0))</f>
        <v>4.4550000000000001</v>
      </c>
      <c r="M182" s="10">
        <f t="shared" si="2"/>
        <v>22.274999999999999</v>
      </c>
      <c r="N182" s="5" t="str" cm="1">
        <f t="array" ref="N182" xml:space="preserve"> _xlfn.IFS(I182 = "Rob", "Robusta", I182 = "Ara", "Arabica", I182 = "Exc", "Excelsa", I182 = "Lib", "Liberica")</f>
        <v>Excelsa</v>
      </c>
      <c r="O182" s="12" t="str" cm="1">
        <f t="array" ref="O182" xml:space="preserve"> _xlfn.IFS(J182 = "M", "Medium", J182 = "L", "Light", J182 = "D", "Dark")</f>
        <v>Light</v>
      </c>
      <c r="P182" s="4" t="str">
        <f xml:space="preserve"> _xlfn.XLOOKUP(Orders[[#This Row],[Customer ID]], customers!$A$1:$A$1001, customers!$I$1:$I$1001,,0)</f>
        <v>No</v>
      </c>
    </row>
    <row r="183" spans="1:16" x14ac:dyDescent="0.3">
      <c r="A183" s="11" t="s">
        <v>1503</v>
      </c>
      <c r="B183" s="6">
        <v>43910</v>
      </c>
      <c r="C183" s="3" t="s">
        <v>1504</v>
      </c>
      <c r="D183" s="4" t="s">
        <v>6158</v>
      </c>
      <c r="E183" s="3">
        <v>5</v>
      </c>
      <c r="F183" s="3" t="str">
        <f xml:space="preserve"> _xlfn.XLOOKUP(C183,customers!$A$1:$A$1001,customers!$B$1:$B$1001,,0)</f>
        <v>Abrahan Mussen</v>
      </c>
      <c r="G183" s="3" t="str">
        <f xml:space="preserve"> IF(_xlfn.XLOOKUP(C183, customers!$A$1:$A$1001, customers!$C$1:$C$1001,,0) = 0, "", _xlfn.XLOOKUP(C183, customers!$A$1:$A$1001, customers!$C$1:$C$1001,,0))</f>
        <v>amussen50@51.la</v>
      </c>
      <c r="H183" s="3" t="str">
        <f xml:space="preserve"> _xlfn.XLOOKUP(C183, customers!$A$1:$A$1001, customers!$G$1:$G$1001,,0)</f>
        <v>United States</v>
      </c>
      <c r="I183" s="4" t="str">
        <f xml:space="preserve"> INDEX(products!$A$1:$G$49, MATCH(orders!$D183, products!$A$1:$A$49,0), MATCH(orders!I$1, products!$A$1:$G$1,0))</f>
        <v>Ara</v>
      </c>
      <c r="J183" s="4" t="str">
        <f xml:space="preserve"> INDEX(products!$A$1:$G$49, MATCH(orders!$D183, products!$A$1:$A$49,0), MATCH(orders!J$1, products!$A$1:$G$1,0))</f>
        <v>D</v>
      </c>
      <c r="K183" s="8">
        <f xml:space="preserve"> INDEX(products!$A$1:$G$49, MATCH(orders!$D183, products!$A$1:$A$49,0), MATCH(orders!K$1, products!$A$1:$G$1,0))</f>
        <v>0.5</v>
      </c>
      <c r="L183" s="10">
        <f xml:space="preserve"> INDEX(products!$A$1:$G$49, MATCH(orders!$D183, products!$A$1:$A$49,0), MATCH(orders!L$1, products!$A$1:$G$1,0))</f>
        <v>5.97</v>
      </c>
      <c r="M183" s="10">
        <f t="shared" si="2"/>
        <v>29.849999999999998</v>
      </c>
      <c r="N183" s="5" t="str" cm="1">
        <f t="array" ref="N183" xml:space="preserve"> _xlfn.IFS(I183 = "Rob", "Robusta", I183 = "Ara", "Arabica", I183 = "Exc", "Excelsa", I183 = "Lib", "Liberica")</f>
        <v>Arabica</v>
      </c>
      <c r="O183" s="12" t="str" cm="1">
        <f t="array" ref="O183" xml:space="preserve"> _xlfn.IFS(J183 = "M", "Medium", J183 = "L", "Light", J183 = "D", "Dark")</f>
        <v>Dark</v>
      </c>
      <c r="P183" s="4" t="str">
        <f xml:space="preserve"> _xlfn.XLOOKUP(Orders[[#This Row],[Customer ID]], customers!$A$1:$A$1001, customers!$I$1:$I$1001,,0)</f>
        <v>No</v>
      </c>
    </row>
    <row r="184" spans="1:16" x14ac:dyDescent="0.3">
      <c r="A184" s="11" t="s">
        <v>1514</v>
      </c>
      <c r="B184" s="6">
        <v>44284</v>
      </c>
      <c r="C184" s="3" t="s">
        <v>1515</v>
      </c>
      <c r="D184" s="4" t="s">
        <v>6172</v>
      </c>
      <c r="E184" s="3">
        <v>6</v>
      </c>
      <c r="F184" s="3" t="str">
        <f xml:space="preserve"> _xlfn.XLOOKUP(C184,customers!$A$1:$A$1001,customers!$B$1:$B$1001,,0)</f>
        <v>Anny Mundford</v>
      </c>
      <c r="G184" s="3" t="str">
        <f xml:space="preserve"> IF(_xlfn.XLOOKUP(C184, customers!$A$1:$A$1001, customers!$C$1:$C$1001,,0) = 0, "", _xlfn.XLOOKUP(C184, customers!$A$1:$A$1001, customers!$C$1:$C$1001,,0))</f>
        <v>amundford52@nbcnews.com</v>
      </c>
      <c r="H184" s="3" t="str">
        <f xml:space="preserve"> _xlfn.XLOOKUP(C184, customers!$A$1:$A$1001, customers!$G$1:$G$1001,,0)</f>
        <v>United States</v>
      </c>
      <c r="I184" s="4" t="str">
        <f xml:space="preserve"> INDEX(products!$A$1:$G$49, MATCH(orders!$D184, products!$A$1:$A$49,0), MATCH(orders!I$1, products!$A$1:$G$1,0))</f>
        <v>Rob</v>
      </c>
      <c r="J184" s="4" t="str">
        <f xml:space="preserve"> INDEX(products!$A$1:$G$49, MATCH(orders!$D184, products!$A$1:$A$49,0), MATCH(orders!J$1, products!$A$1:$G$1,0))</f>
        <v>D</v>
      </c>
      <c r="K184" s="8">
        <f xml:space="preserve"> INDEX(products!$A$1:$G$49, MATCH(orders!$D184, products!$A$1:$A$49,0), MATCH(orders!K$1, products!$A$1:$G$1,0))</f>
        <v>0.5</v>
      </c>
      <c r="L184" s="10">
        <f xml:space="preserve"> INDEX(products!$A$1:$G$49, MATCH(orders!$D184, products!$A$1:$A$49,0), MATCH(orders!L$1, products!$A$1:$G$1,0))</f>
        <v>5.3699999999999992</v>
      </c>
      <c r="M184" s="10">
        <f t="shared" si="2"/>
        <v>32.22</v>
      </c>
      <c r="N184" s="5" t="str" cm="1">
        <f t="array" ref="N184" xml:space="preserve"> _xlfn.IFS(I184 = "Rob", "Robusta", I184 = "Ara", "Arabica", I184 = "Exc", "Excelsa", I184 = "Lib", "Liberica")</f>
        <v>Robusta</v>
      </c>
      <c r="O184" s="12" t="str" cm="1">
        <f t="array" ref="O184" xml:space="preserve"> _xlfn.IFS(J184 = "M", "Medium", J184 = "L", "Light", J184 = "D", "Dark")</f>
        <v>Dark</v>
      </c>
      <c r="P184" s="4" t="str">
        <f xml:space="preserve"> _xlfn.XLOOKUP(Orders[[#This Row],[Customer ID]], customers!$A$1:$A$1001, customers!$I$1:$I$1001,,0)</f>
        <v>No</v>
      </c>
    </row>
    <row r="185" spans="1:16" x14ac:dyDescent="0.3">
      <c r="A185" s="11" t="s">
        <v>1520</v>
      </c>
      <c r="B185" s="6">
        <v>44512</v>
      </c>
      <c r="C185" s="3" t="s">
        <v>1521</v>
      </c>
      <c r="D185" s="4" t="s">
        <v>6156</v>
      </c>
      <c r="E185" s="3">
        <v>2</v>
      </c>
      <c r="F185" s="3" t="str">
        <f xml:space="preserve"> _xlfn.XLOOKUP(C185,customers!$A$1:$A$1001,customers!$B$1:$B$1001,,0)</f>
        <v>Tory Walas</v>
      </c>
      <c r="G185" s="3" t="str">
        <f xml:space="preserve"> IF(_xlfn.XLOOKUP(C185, customers!$A$1:$A$1001, customers!$C$1:$C$1001,,0) = 0, "", _xlfn.XLOOKUP(C185, customers!$A$1:$A$1001, customers!$C$1:$C$1001,,0))</f>
        <v>twalas53@google.ca</v>
      </c>
      <c r="H185" s="3" t="str">
        <f xml:space="preserve"> _xlfn.XLOOKUP(C185, customers!$A$1:$A$1001, customers!$G$1:$G$1001,,0)</f>
        <v>United States</v>
      </c>
      <c r="I185" s="4" t="str">
        <f xml:space="preserve"> INDEX(products!$A$1:$G$49, MATCH(orders!$D185, products!$A$1:$A$49,0), MATCH(orders!I$1, products!$A$1:$G$1,0))</f>
        <v>Exc</v>
      </c>
      <c r="J185" s="4" t="str">
        <f xml:space="preserve"> INDEX(products!$A$1:$G$49, MATCH(orders!$D185, products!$A$1:$A$49,0), MATCH(orders!J$1, products!$A$1:$G$1,0))</f>
        <v>M</v>
      </c>
      <c r="K185" s="8">
        <f xml:space="preserve"> INDEX(products!$A$1:$G$49, MATCH(orders!$D185, products!$A$1:$A$49,0), MATCH(orders!K$1, products!$A$1:$G$1,0))</f>
        <v>0.2</v>
      </c>
      <c r="L185" s="10">
        <f xml:space="preserve"> INDEX(products!$A$1:$G$49, MATCH(orders!$D185, products!$A$1:$A$49,0), MATCH(orders!L$1, products!$A$1:$G$1,0))</f>
        <v>4.125</v>
      </c>
      <c r="M185" s="10">
        <f t="shared" si="2"/>
        <v>8.25</v>
      </c>
      <c r="N185" s="5" t="str" cm="1">
        <f t="array" ref="N185" xml:space="preserve"> _xlfn.IFS(I185 = "Rob", "Robusta", I185 = "Ara", "Arabica", I185 = "Exc", "Excelsa", I185 = "Lib", "Liberica")</f>
        <v>Excelsa</v>
      </c>
      <c r="O185" s="12" t="str" cm="1">
        <f t="array" ref="O185" xml:space="preserve"> _xlfn.IFS(J185 = "M", "Medium", J185 = "L", "Light", J185 = "D", "Dark")</f>
        <v>Medium</v>
      </c>
      <c r="P185" s="4" t="str">
        <f xml:space="preserve"> _xlfn.XLOOKUP(Orders[[#This Row],[Customer ID]], customers!$A$1:$A$1001, customers!$I$1:$I$1001,,0)</f>
        <v>No</v>
      </c>
    </row>
    <row r="186" spans="1:16" x14ac:dyDescent="0.3">
      <c r="A186" s="11" t="s">
        <v>1526</v>
      </c>
      <c r="B186" s="6">
        <v>44397</v>
      </c>
      <c r="C186" s="3" t="s">
        <v>1527</v>
      </c>
      <c r="D186" s="4" t="s">
        <v>6180</v>
      </c>
      <c r="E186" s="3">
        <v>4</v>
      </c>
      <c r="F186" s="3" t="str">
        <f xml:space="preserve"> _xlfn.XLOOKUP(C186,customers!$A$1:$A$1001,customers!$B$1:$B$1001,,0)</f>
        <v>Isa Blazewicz</v>
      </c>
      <c r="G186" s="3" t="str">
        <f xml:space="preserve"> IF(_xlfn.XLOOKUP(C186, customers!$A$1:$A$1001, customers!$C$1:$C$1001,,0) = 0, "", _xlfn.XLOOKUP(C186, customers!$A$1:$A$1001, customers!$C$1:$C$1001,,0))</f>
        <v>iblazewicz54@thetimes.co.uk</v>
      </c>
      <c r="H186" s="3" t="str">
        <f xml:space="preserve"> _xlfn.XLOOKUP(C186, customers!$A$1:$A$1001, customers!$G$1:$G$1001,,0)</f>
        <v>United States</v>
      </c>
      <c r="I186" s="4" t="str">
        <f xml:space="preserve"> INDEX(products!$A$1:$G$49, MATCH(orders!$D186, products!$A$1:$A$49,0), MATCH(orders!I$1, products!$A$1:$G$1,0))</f>
        <v>Ara</v>
      </c>
      <c r="J186" s="4" t="str">
        <f xml:space="preserve"> INDEX(products!$A$1:$G$49, MATCH(orders!$D186, products!$A$1:$A$49,0), MATCH(orders!J$1, products!$A$1:$G$1,0))</f>
        <v>L</v>
      </c>
      <c r="K186" s="8">
        <f xml:space="preserve"> INDEX(products!$A$1:$G$49, MATCH(orders!$D186, products!$A$1:$A$49,0), MATCH(orders!K$1, products!$A$1:$G$1,0))</f>
        <v>0.5</v>
      </c>
      <c r="L186" s="10">
        <f xml:space="preserve"> INDEX(products!$A$1:$G$49, MATCH(orders!$D186, products!$A$1:$A$49,0), MATCH(orders!L$1, products!$A$1:$G$1,0))</f>
        <v>7.77</v>
      </c>
      <c r="M186" s="10">
        <f t="shared" si="2"/>
        <v>31.08</v>
      </c>
      <c r="N186" s="5" t="str" cm="1">
        <f t="array" ref="N186" xml:space="preserve"> _xlfn.IFS(I186 = "Rob", "Robusta", I186 = "Ara", "Arabica", I186 = "Exc", "Excelsa", I186 = "Lib", "Liberica")</f>
        <v>Arabica</v>
      </c>
      <c r="O186" s="12" t="str" cm="1">
        <f t="array" ref="O186" xml:space="preserve"> _xlfn.IFS(J186 = "M", "Medium", J186 = "L", "Light", J186 = "D", "Dark")</f>
        <v>Light</v>
      </c>
      <c r="P186" s="4" t="str">
        <f xml:space="preserve"> _xlfn.XLOOKUP(Orders[[#This Row],[Customer ID]], customers!$A$1:$A$1001, customers!$I$1:$I$1001,,0)</f>
        <v>No</v>
      </c>
    </row>
    <row r="187" spans="1:16" x14ac:dyDescent="0.3">
      <c r="A187" s="11" t="s">
        <v>1532</v>
      </c>
      <c r="B187" s="6">
        <v>43483</v>
      </c>
      <c r="C187" s="3" t="s">
        <v>1533</v>
      </c>
      <c r="D187" s="4" t="s">
        <v>6144</v>
      </c>
      <c r="E187" s="3">
        <v>5</v>
      </c>
      <c r="F187" s="3" t="str">
        <f xml:space="preserve"> _xlfn.XLOOKUP(C187,customers!$A$1:$A$1001,customers!$B$1:$B$1001,,0)</f>
        <v>Angie Rizzetti</v>
      </c>
      <c r="G187" s="3" t="str">
        <f xml:space="preserve"> IF(_xlfn.XLOOKUP(C187, customers!$A$1:$A$1001, customers!$C$1:$C$1001,,0) = 0, "", _xlfn.XLOOKUP(C187, customers!$A$1:$A$1001, customers!$C$1:$C$1001,,0))</f>
        <v>arizzetti55@naver.com</v>
      </c>
      <c r="H187" s="3" t="str">
        <f xml:space="preserve"> _xlfn.XLOOKUP(C187, customers!$A$1:$A$1001, customers!$G$1:$G$1001,,0)</f>
        <v>United States</v>
      </c>
      <c r="I187" s="4" t="str">
        <f xml:space="preserve"> INDEX(products!$A$1:$G$49, MATCH(orders!$D187, products!$A$1:$A$49,0), MATCH(orders!I$1, products!$A$1:$G$1,0))</f>
        <v>Exc</v>
      </c>
      <c r="J187" s="4" t="str">
        <f xml:space="preserve"> INDEX(products!$A$1:$G$49, MATCH(orders!$D187, products!$A$1:$A$49,0), MATCH(orders!J$1, products!$A$1:$G$1,0))</f>
        <v>D</v>
      </c>
      <c r="K187" s="8">
        <f xml:space="preserve"> INDEX(products!$A$1:$G$49, MATCH(orders!$D187, products!$A$1:$A$49,0), MATCH(orders!K$1, products!$A$1:$G$1,0))</f>
        <v>0.5</v>
      </c>
      <c r="L187" s="10">
        <f xml:space="preserve"> INDEX(products!$A$1:$G$49, MATCH(orders!$D187, products!$A$1:$A$49,0), MATCH(orders!L$1, products!$A$1:$G$1,0))</f>
        <v>7.29</v>
      </c>
      <c r="M187" s="10">
        <f t="shared" si="2"/>
        <v>36.450000000000003</v>
      </c>
      <c r="N187" s="5" t="str" cm="1">
        <f t="array" ref="N187" xml:space="preserve"> _xlfn.IFS(I187 = "Rob", "Robusta", I187 = "Ara", "Arabica", I187 = "Exc", "Excelsa", I187 = "Lib", "Liberica")</f>
        <v>Excelsa</v>
      </c>
      <c r="O187" s="12" t="str" cm="1">
        <f t="array" ref="O187" xml:space="preserve"> _xlfn.IFS(J187 = "M", "Medium", J187 = "L", "Light", J187 = "D", "Dark")</f>
        <v>Dark</v>
      </c>
      <c r="P187" s="4" t="str">
        <f xml:space="preserve"> _xlfn.XLOOKUP(Orders[[#This Row],[Customer ID]], customers!$A$1:$A$1001, customers!$I$1:$I$1001,,0)</f>
        <v>Yes</v>
      </c>
    </row>
    <row r="188" spans="1:16" x14ac:dyDescent="0.3">
      <c r="A188" s="11" t="s">
        <v>1538</v>
      </c>
      <c r="B188" s="6">
        <v>43684</v>
      </c>
      <c r="C188" s="3" t="s">
        <v>1539</v>
      </c>
      <c r="D188" s="4" t="s">
        <v>6151</v>
      </c>
      <c r="E188" s="3">
        <v>3</v>
      </c>
      <c r="F188" s="3" t="str">
        <f xml:space="preserve"> _xlfn.XLOOKUP(C188,customers!$A$1:$A$1001,customers!$B$1:$B$1001,,0)</f>
        <v>Mord Meriet</v>
      </c>
      <c r="G188" s="3" t="str">
        <f xml:space="preserve"> IF(_xlfn.XLOOKUP(C188, customers!$A$1:$A$1001, customers!$C$1:$C$1001,,0) = 0, "", _xlfn.XLOOKUP(C188, customers!$A$1:$A$1001, customers!$C$1:$C$1001,,0))</f>
        <v>mmeriet56@noaa.gov</v>
      </c>
      <c r="H188" s="3" t="str">
        <f xml:space="preserve"> _xlfn.XLOOKUP(C188, customers!$A$1:$A$1001, customers!$G$1:$G$1001,,0)</f>
        <v>United States</v>
      </c>
      <c r="I188" s="4" t="str">
        <f xml:space="preserve"> INDEX(products!$A$1:$G$49, MATCH(orders!$D188, products!$A$1:$A$49,0), MATCH(orders!I$1, products!$A$1:$G$1,0))</f>
        <v>Rob</v>
      </c>
      <c r="J188" s="4" t="str">
        <f xml:space="preserve"> INDEX(products!$A$1:$G$49, MATCH(orders!$D188, products!$A$1:$A$49,0), MATCH(orders!J$1, products!$A$1:$G$1,0))</f>
        <v>M</v>
      </c>
      <c r="K188" s="8">
        <f xml:space="preserve"> INDEX(products!$A$1:$G$49, MATCH(orders!$D188, products!$A$1:$A$49,0), MATCH(orders!K$1, products!$A$1:$G$1,0))</f>
        <v>2.5</v>
      </c>
      <c r="L188" s="10">
        <f xml:space="preserve"> INDEX(products!$A$1:$G$49, MATCH(orders!$D188, products!$A$1:$A$49,0), MATCH(orders!L$1, products!$A$1:$G$1,0))</f>
        <v>22.884999999999998</v>
      </c>
      <c r="M188" s="10">
        <f t="shared" si="2"/>
        <v>68.655000000000001</v>
      </c>
      <c r="N188" s="5" t="str" cm="1">
        <f t="array" ref="N188" xml:space="preserve"> _xlfn.IFS(I188 = "Rob", "Robusta", I188 = "Ara", "Arabica", I188 = "Exc", "Excelsa", I188 = "Lib", "Liberica")</f>
        <v>Robusta</v>
      </c>
      <c r="O188" s="12" t="str" cm="1">
        <f t="array" ref="O188" xml:space="preserve"> _xlfn.IFS(J188 = "M", "Medium", J188 = "L", "Light", J188 = "D", "Dark")</f>
        <v>Medium</v>
      </c>
      <c r="P188" s="4" t="str">
        <f xml:space="preserve"> _xlfn.XLOOKUP(Orders[[#This Row],[Customer ID]], customers!$A$1:$A$1001, customers!$I$1:$I$1001,,0)</f>
        <v>No</v>
      </c>
    </row>
    <row r="189" spans="1:16" x14ac:dyDescent="0.3">
      <c r="A189" s="11" t="s">
        <v>1544</v>
      </c>
      <c r="B189" s="6">
        <v>44633</v>
      </c>
      <c r="C189" s="3" t="s">
        <v>1545</v>
      </c>
      <c r="D189" s="4" t="s">
        <v>6160</v>
      </c>
      <c r="E189" s="3">
        <v>5</v>
      </c>
      <c r="F189" s="3" t="str">
        <f xml:space="preserve"> _xlfn.XLOOKUP(C189,customers!$A$1:$A$1001,customers!$B$1:$B$1001,,0)</f>
        <v>Lawrence Pratt</v>
      </c>
      <c r="G189" s="3" t="str">
        <f xml:space="preserve"> IF(_xlfn.XLOOKUP(C189, customers!$A$1:$A$1001, customers!$C$1:$C$1001,,0) = 0, "", _xlfn.XLOOKUP(C189, customers!$A$1:$A$1001, customers!$C$1:$C$1001,,0))</f>
        <v>lpratt57@netvibes.com</v>
      </c>
      <c r="H189" s="3" t="str">
        <f xml:space="preserve"> _xlfn.XLOOKUP(C189, customers!$A$1:$A$1001, customers!$G$1:$G$1001,,0)</f>
        <v>United States</v>
      </c>
      <c r="I189" s="4" t="str">
        <f xml:space="preserve"> INDEX(products!$A$1:$G$49, MATCH(orders!$D189, products!$A$1:$A$49,0), MATCH(orders!I$1, products!$A$1:$G$1,0))</f>
        <v>Lib</v>
      </c>
      <c r="J189" s="4" t="str">
        <f xml:space="preserve"> INDEX(products!$A$1:$G$49, MATCH(orders!$D189, products!$A$1:$A$49,0), MATCH(orders!J$1, products!$A$1:$G$1,0))</f>
        <v>M</v>
      </c>
      <c r="K189" s="8">
        <f xml:space="preserve"> INDEX(products!$A$1:$G$49, MATCH(orders!$D189, products!$A$1:$A$49,0), MATCH(orders!K$1, products!$A$1:$G$1,0))</f>
        <v>0.5</v>
      </c>
      <c r="L189" s="10">
        <f xml:space="preserve"> INDEX(products!$A$1:$G$49, MATCH(orders!$D189, products!$A$1:$A$49,0), MATCH(orders!L$1, products!$A$1:$G$1,0))</f>
        <v>8.73</v>
      </c>
      <c r="M189" s="10">
        <f t="shared" si="2"/>
        <v>43.650000000000006</v>
      </c>
      <c r="N189" s="5" t="str" cm="1">
        <f t="array" ref="N189" xml:space="preserve"> _xlfn.IFS(I189 = "Rob", "Robusta", I189 = "Ara", "Arabica", I189 = "Exc", "Excelsa", I189 = "Lib", "Liberica")</f>
        <v>Liberica</v>
      </c>
      <c r="O189" s="12" t="str" cm="1">
        <f t="array" ref="O189" xml:space="preserve"> _xlfn.IFS(J189 = "M", "Medium", J189 = "L", "Light", J189 = "D", "Dark")</f>
        <v>Medium</v>
      </c>
      <c r="P189" s="4" t="str">
        <f xml:space="preserve"> _xlfn.XLOOKUP(Orders[[#This Row],[Customer ID]], customers!$A$1:$A$1001, customers!$I$1:$I$1001,,0)</f>
        <v>Yes</v>
      </c>
    </row>
    <row r="190" spans="1:16" x14ac:dyDescent="0.3">
      <c r="A190" s="11" t="s">
        <v>1549</v>
      </c>
      <c r="B190" s="6">
        <v>44698</v>
      </c>
      <c r="C190" s="3" t="s">
        <v>1550</v>
      </c>
      <c r="D190" s="4" t="s">
        <v>6184</v>
      </c>
      <c r="E190" s="3">
        <v>1</v>
      </c>
      <c r="F190" s="3" t="str">
        <f xml:space="preserve"> _xlfn.XLOOKUP(C190,customers!$A$1:$A$1001,customers!$B$1:$B$1001,,0)</f>
        <v>Astrix Kitchingham</v>
      </c>
      <c r="G190" s="3" t="str">
        <f xml:space="preserve"> IF(_xlfn.XLOOKUP(C190, customers!$A$1:$A$1001, customers!$C$1:$C$1001,,0) = 0, "", _xlfn.XLOOKUP(C190, customers!$A$1:$A$1001, customers!$C$1:$C$1001,,0))</f>
        <v>akitchingham58@com.com</v>
      </c>
      <c r="H190" s="3" t="str">
        <f xml:space="preserve"> _xlfn.XLOOKUP(C190, customers!$A$1:$A$1001, customers!$G$1:$G$1001,,0)</f>
        <v>United States</v>
      </c>
      <c r="I190" s="4" t="str">
        <f xml:space="preserve"> INDEX(products!$A$1:$G$49, MATCH(orders!$D190, products!$A$1:$A$49,0), MATCH(orders!I$1, products!$A$1:$G$1,0))</f>
        <v>Exc</v>
      </c>
      <c r="J190" s="4" t="str">
        <f xml:space="preserve"> INDEX(products!$A$1:$G$49, MATCH(orders!$D190, products!$A$1:$A$49,0), MATCH(orders!J$1, products!$A$1:$G$1,0))</f>
        <v>L</v>
      </c>
      <c r="K190" s="8">
        <f xml:space="preserve"> INDEX(products!$A$1:$G$49, MATCH(orders!$D190, products!$A$1:$A$49,0), MATCH(orders!K$1, products!$A$1:$G$1,0))</f>
        <v>0.2</v>
      </c>
      <c r="L190" s="10">
        <f xml:space="preserve"> INDEX(products!$A$1:$G$49, MATCH(orders!$D190, products!$A$1:$A$49,0), MATCH(orders!L$1, products!$A$1:$G$1,0))</f>
        <v>4.4550000000000001</v>
      </c>
      <c r="M190" s="10">
        <f t="shared" si="2"/>
        <v>4.4550000000000001</v>
      </c>
      <c r="N190" s="5" t="str" cm="1">
        <f t="array" ref="N190" xml:space="preserve"> _xlfn.IFS(I190 = "Rob", "Robusta", I190 = "Ara", "Arabica", I190 = "Exc", "Excelsa", I190 = "Lib", "Liberica")</f>
        <v>Excelsa</v>
      </c>
      <c r="O190" s="12" t="str" cm="1">
        <f t="array" ref="O190" xml:space="preserve"> _xlfn.IFS(J190 = "M", "Medium", J190 = "L", "Light", J190 = "D", "Dark")</f>
        <v>Light</v>
      </c>
      <c r="P190" s="4" t="str">
        <f xml:space="preserve"> _xlfn.XLOOKUP(Orders[[#This Row],[Customer ID]], customers!$A$1:$A$1001, customers!$I$1:$I$1001,,0)</f>
        <v>Yes</v>
      </c>
    </row>
    <row r="191" spans="1:16" x14ac:dyDescent="0.3">
      <c r="A191" s="11" t="s">
        <v>1555</v>
      </c>
      <c r="B191" s="6">
        <v>43813</v>
      </c>
      <c r="C191" s="3" t="s">
        <v>1556</v>
      </c>
      <c r="D191" s="4" t="s">
        <v>6162</v>
      </c>
      <c r="E191" s="3">
        <v>3</v>
      </c>
      <c r="F191" s="3" t="str">
        <f xml:space="preserve"> _xlfn.XLOOKUP(C191,customers!$A$1:$A$1001,customers!$B$1:$B$1001,,0)</f>
        <v>Burnard Bartholin</v>
      </c>
      <c r="G191" s="3" t="str">
        <f xml:space="preserve"> IF(_xlfn.XLOOKUP(C191, customers!$A$1:$A$1001, customers!$C$1:$C$1001,,0) = 0, "", _xlfn.XLOOKUP(C191, customers!$A$1:$A$1001, customers!$C$1:$C$1001,,0))</f>
        <v>bbartholin59@xinhuanet.com</v>
      </c>
      <c r="H191" s="3" t="str">
        <f xml:space="preserve"> _xlfn.XLOOKUP(C191, customers!$A$1:$A$1001, customers!$G$1:$G$1001,,0)</f>
        <v>United States</v>
      </c>
      <c r="I191" s="4" t="str">
        <f xml:space="preserve"> INDEX(products!$A$1:$G$49, MATCH(orders!$D191, products!$A$1:$A$49,0), MATCH(orders!I$1, products!$A$1:$G$1,0))</f>
        <v>Lib</v>
      </c>
      <c r="J191" s="4" t="str">
        <f xml:space="preserve"> INDEX(products!$A$1:$G$49, MATCH(orders!$D191, products!$A$1:$A$49,0), MATCH(orders!J$1, products!$A$1:$G$1,0))</f>
        <v>M</v>
      </c>
      <c r="K191" s="8">
        <f xml:space="preserve"> INDEX(products!$A$1:$G$49, MATCH(orders!$D191, products!$A$1:$A$49,0), MATCH(orders!K$1, products!$A$1:$G$1,0))</f>
        <v>1</v>
      </c>
      <c r="L191" s="10">
        <f xml:space="preserve"> INDEX(products!$A$1:$G$49, MATCH(orders!$D191, products!$A$1:$A$49,0), MATCH(orders!L$1, products!$A$1:$G$1,0))</f>
        <v>14.55</v>
      </c>
      <c r="M191" s="10">
        <f t="shared" si="2"/>
        <v>43.650000000000006</v>
      </c>
      <c r="N191" s="5" t="str" cm="1">
        <f t="array" ref="N191" xml:space="preserve"> _xlfn.IFS(I191 = "Rob", "Robusta", I191 = "Ara", "Arabica", I191 = "Exc", "Excelsa", I191 = "Lib", "Liberica")</f>
        <v>Liberica</v>
      </c>
      <c r="O191" s="12" t="str" cm="1">
        <f t="array" ref="O191" xml:space="preserve"> _xlfn.IFS(J191 = "M", "Medium", J191 = "L", "Light", J191 = "D", "Dark")</f>
        <v>Medium</v>
      </c>
      <c r="P191" s="4" t="str">
        <f xml:space="preserve"> _xlfn.XLOOKUP(Orders[[#This Row],[Customer ID]], customers!$A$1:$A$1001, customers!$I$1:$I$1001,,0)</f>
        <v>Yes</v>
      </c>
    </row>
    <row r="192" spans="1:16" x14ac:dyDescent="0.3">
      <c r="A192" s="11" t="s">
        <v>1561</v>
      </c>
      <c r="B192" s="6">
        <v>43845</v>
      </c>
      <c r="C192" s="3" t="s">
        <v>1562</v>
      </c>
      <c r="D192" s="4" t="s">
        <v>6181</v>
      </c>
      <c r="E192" s="3">
        <v>1</v>
      </c>
      <c r="F192" s="3" t="str">
        <f xml:space="preserve"> _xlfn.XLOOKUP(C192,customers!$A$1:$A$1001,customers!$B$1:$B$1001,,0)</f>
        <v>Madelene Prinn</v>
      </c>
      <c r="G192" s="3" t="str">
        <f xml:space="preserve"> IF(_xlfn.XLOOKUP(C192, customers!$A$1:$A$1001, customers!$C$1:$C$1001,,0) = 0, "", _xlfn.XLOOKUP(C192, customers!$A$1:$A$1001, customers!$C$1:$C$1001,,0))</f>
        <v>mprinn5a@usa.gov</v>
      </c>
      <c r="H192" s="3" t="str">
        <f xml:space="preserve"> _xlfn.XLOOKUP(C192, customers!$A$1:$A$1001, customers!$G$1:$G$1001,,0)</f>
        <v>United States</v>
      </c>
      <c r="I192" s="4" t="str">
        <f xml:space="preserve"> INDEX(products!$A$1:$G$49, MATCH(orders!$D192, products!$A$1:$A$49,0), MATCH(orders!I$1, products!$A$1:$G$1,0))</f>
        <v>Lib</v>
      </c>
      <c r="J192" s="4" t="str">
        <f xml:space="preserve"> INDEX(products!$A$1:$G$49, MATCH(orders!$D192, products!$A$1:$A$49,0), MATCH(orders!J$1, products!$A$1:$G$1,0))</f>
        <v>M</v>
      </c>
      <c r="K192" s="8">
        <f xml:space="preserve"> INDEX(products!$A$1:$G$49, MATCH(orders!$D192, products!$A$1:$A$49,0), MATCH(orders!K$1, products!$A$1:$G$1,0))</f>
        <v>2.5</v>
      </c>
      <c r="L192" s="10">
        <f xml:space="preserve"> INDEX(products!$A$1:$G$49, MATCH(orders!$D192, products!$A$1:$A$49,0), MATCH(orders!L$1, products!$A$1:$G$1,0))</f>
        <v>33.464999999999996</v>
      </c>
      <c r="M192" s="10">
        <f t="shared" si="2"/>
        <v>33.464999999999996</v>
      </c>
      <c r="N192" s="5" t="str" cm="1">
        <f t="array" ref="N192" xml:space="preserve"> _xlfn.IFS(I192 = "Rob", "Robusta", I192 = "Ara", "Arabica", I192 = "Exc", "Excelsa", I192 = "Lib", "Liberica")</f>
        <v>Liberica</v>
      </c>
      <c r="O192" s="12" t="str" cm="1">
        <f t="array" ref="O192" xml:space="preserve"> _xlfn.IFS(J192 = "M", "Medium", J192 = "L", "Light", J192 = "D", "Dark")</f>
        <v>Medium</v>
      </c>
      <c r="P192" s="4" t="str">
        <f xml:space="preserve"> _xlfn.XLOOKUP(Orders[[#This Row],[Customer ID]], customers!$A$1:$A$1001, customers!$I$1:$I$1001,,0)</f>
        <v>Yes</v>
      </c>
    </row>
    <row r="193" spans="1:16" x14ac:dyDescent="0.3">
      <c r="A193" s="11" t="s">
        <v>1567</v>
      </c>
      <c r="B193" s="6">
        <v>43567</v>
      </c>
      <c r="C193" s="3" t="s">
        <v>1568</v>
      </c>
      <c r="D193" s="4" t="s">
        <v>6150</v>
      </c>
      <c r="E193" s="3">
        <v>5</v>
      </c>
      <c r="F193" s="3" t="str">
        <f xml:space="preserve"> _xlfn.XLOOKUP(C193,customers!$A$1:$A$1001,customers!$B$1:$B$1001,,0)</f>
        <v>Alisun Baudino</v>
      </c>
      <c r="G193" s="3" t="str">
        <f xml:space="preserve"> IF(_xlfn.XLOOKUP(C193, customers!$A$1:$A$1001, customers!$C$1:$C$1001,,0) = 0, "", _xlfn.XLOOKUP(C193, customers!$A$1:$A$1001, customers!$C$1:$C$1001,,0))</f>
        <v>abaudino5b@netvibes.com</v>
      </c>
      <c r="H193" s="3" t="str">
        <f xml:space="preserve"> _xlfn.XLOOKUP(C193, customers!$A$1:$A$1001, customers!$G$1:$G$1001,,0)</f>
        <v>United States</v>
      </c>
      <c r="I193" s="4" t="str">
        <f xml:space="preserve"> INDEX(products!$A$1:$G$49, MATCH(orders!$D193, products!$A$1:$A$49,0), MATCH(orders!I$1, products!$A$1:$G$1,0))</f>
        <v>Lib</v>
      </c>
      <c r="J193" s="4" t="str">
        <f xml:space="preserve"> INDEX(products!$A$1:$G$49, MATCH(orders!$D193, products!$A$1:$A$49,0), MATCH(orders!J$1, products!$A$1:$G$1,0))</f>
        <v>D</v>
      </c>
      <c r="K193" s="8">
        <f xml:space="preserve"> INDEX(products!$A$1:$G$49, MATCH(orders!$D193, products!$A$1:$A$49,0), MATCH(orders!K$1, products!$A$1:$G$1,0))</f>
        <v>0.2</v>
      </c>
      <c r="L193" s="10">
        <f xml:space="preserve"> INDEX(products!$A$1:$G$49, MATCH(orders!$D193, products!$A$1:$A$49,0), MATCH(orders!L$1, products!$A$1:$G$1,0))</f>
        <v>3.8849999999999998</v>
      </c>
      <c r="M193" s="10">
        <f t="shared" si="2"/>
        <v>19.424999999999997</v>
      </c>
      <c r="N193" s="5" t="str" cm="1">
        <f t="array" ref="N193" xml:space="preserve"> _xlfn.IFS(I193 = "Rob", "Robusta", I193 = "Ara", "Arabica", I193 = "Exc", "Excelsa", I193 = "Lib", "Liberica")</f>
        <v>Liberica</v>
      </c>
      <c r="O193" s="12" t="str" cm="1">
        <f t="array" ref="O193" xml:space="preserve"> _xlfn.IFS(J193 = "M", "Medium", J193 = "L", "Light", J193 = "D", "Dark")</f>
        <v>Dark</v>
      </c>
      <c r="P193" s="4" t="str">
        <f xml:space="preserve"> _xlfn.XLOOKUP(Orders[[#This Row],[Customer ID]], customers!$A$1:$A$1001, customers!$I$1:$I$1001,,0)</f>
        <v>Yes</v>
      </c>
    </row>
    <row r="194" spans="1:16" x14ac:dyDescent="0.3">
      <c r="A194" s="11" t="s">
        <v>1573</v>
      </c>
      <c r="B194" s="6">
        <v>43919</v>
      </c>
      <c r="C194" s="3" t="s">
        <v>1574</v>
      </c>
      <c r="D194" s="4" t="s">
        <v>6183</v>
      </c>
      <c r="E194" s="3">
        <v>6</v>
      </c>
      <c r="F194" s="3" t="str">
        <f xml:space="preserve"> _xlfn.XLOOKUP(C194,customers!$A$1:$A$1001,customers!$B$1:$B$1001,,0)</f>
        <v>Philipa Petrushanko</v>
      </c>
      <c r="G194" s="3" t="str">
        <f xml:space="preserve"> IF(_xlfn.XLOOKUP(C194, customers!$A$1:$A$1001, customers!$C$1:$C$1001,,0) = 0, "", _xlfn.XLOOKUP(C194, customers!$A$1:$A$1001, customers!$C$1:$C$1001,,0))</f>
        <v>ppetrushanko5c@blinklist.com</v>
      </c>
      <c r="H194" s="3" t="str">
        <f xml:space="preserve"> _xlfn.XLOOKUP(C194, customers!$A$1:$A$1001, customers!$G$1:$G$1001,,0)</f>
        <v>Ireland</v>
      </c>
      <c r="I194" s="4" t="str">
        <f xml:space="preserve"> INDEX(products!$A$1:$G$49, MATCH(orders!$D194, products!$A$1:$A$49,0), MATCH(orders!I$1, products!$A$1:$G$1,0))</f>
        <v>Exc</v>
      </c>
      <c r="J194" s="4" t="str">
        <f xml:space="preserve"> INDEX(products!$A$1:$G$49, MATCH(orders!$D194, products!$A$1:$A$49,0), MATCH(orders!J$1, products!$A$1:$G$1,0))</f>
        <v>D</v>
      </c>
      <c r="K194" s="8">
        <f xml:space="preserve"> INDEX(products!$A$1:$G$49, MATCH(orders!$D194, products!$A$1:$A$49,0), MATCH(orders!K$1, products!$A$1:$G$1,0))</f>
        <v>1</v>
      </c>
      <c r="L194" s="10">
        <f xml:space="preserve"> INDEX(products!$A$1:$G$49, MATCH(orders!$D194, products!$A$1:$A$49,0), MATCH(orders!L$1, products!$A$1:$G$1,0))</f>
        <v>12.15</v>
      </c>
      <c r="M194" s="10">
        <f t="shared" si="2"/>
        <v>72.900000000000006</v>
      </c>
      <c r="N194" s="5" t="str" cm="1">
        <f t="array" ref="N194" xml:space="preserve"> _xlfn.IFS(I194 = "Rob", "Robusta", I194 = "Ara", "Arabica", I194 = "Exc", "Excelsa", I194 = "Lib", "Liberica")</f>
        <v>Excelsa</v>
      </c>
      <c r="O194" s="12" t="str" cm="1">
        <f t="array" ref="O194" xml:space="preserve"> _xlfn.IFS(J194 = "M", "Medium", J194 = "L", "Light", J194 = "D", "Dark")</f>
        <v>Dark</v>
      </c>
      <c r="P194" s="4" t="str">
        <f xml:space="preserve"> _xlfn.XLOOKUP(Orders[[#This Row],[Customer ID]], customers!$A$1:$A$1001, customers!$I$1:$I$1001,,0)</f>
        <v>Yes</v>
      </c>
    </row>
    <row r="195" spans="1:16" x14ac:dyDescent="0.3">
      <c r="A195" s="11" t="s">
        <v>1579</v>
      </c>
      <c r="B195" s="6">
        <v>44644</v>
      </c>
      <c r="C195" s="3" t="s">
        <v>1580</v>
      </c>
      <c r="D195" s="4" t="s">
        <v>6171</v>
      </c>
      <c r="E195" s="3">
        <v>3</v>
      </c>
      <c r="F195" s="3" t="str">
        <f xml:space="preserve"> _xlfn.XLOOKUP(C195,customers!$A$1:$A$1001,customers!$B$1:$B$1001,,0)</f>
        <v>Kimberli Mustchin</v>
      </c>
      <c r="G195" s="3" t="str">
        <f xml:space="preserve"> IF(_xlfn.XLOOKUP(C195, customers!$A$1:$A$1001, customers!$C$1:$C$1001,,0) = 0, "", _xlfn.XLOOKUP(C195, customers!$A$1:$A$1001, customers!$C$1:$C$1001,,0))</f>
        <v/>
      </c>
      <c r="H195" s="3" t="str">
        <f xml:space="preserve"> _xlfn.XLOOKUP(C195, customers!$A$1:$A$1001, customers!$G$1:$G$1001,,0)</f>
        <v>United States</v>
      </c>
      <c r="I195" s="4" t="str">
        <f xml:space="preserve"> INDEX(products!$A$1:$G$49, MATCH(orders!$D195, products!$A$1:$A$49,0), MATCH(orders!I$1, products!$A$1:$G$1,0))</f>
        <v>Exc</v>
      </c>
      <c r="J195" s="4" t="str">
        <f xml:space="preserve"> INDEX(products!$A$1:$G$49, MATCH(orders!$D195, products!$A$1:$A$49,0), MATCH(orders!J$1, products!$A$1:$G$1,0))</f>
        <v>L</v>
      </c>
      <c r="K195" s="8">
        <f xml:space="preserve"> INDEX(products!$A$1:$G$49, MATCH(orders!$D195, products!$A$1:$A$49,0), MATCH(orders!K$1, products!$A$1:$G$1,0))</f>
        <v>1</v>
      </c>
      <c r="L195" s="10">
        <f xml:space="preserve"> INDEX(products!$A$1:$G$49, MATCH(orders!$D195, products!$A$1:$A$49,0), MATCH(orders!L$1, products!$A$1:$G$1,0))</f>
        <v>14.85</v>
      </c>
      <c r="M195" s="10">
        <f t="shared" ref="M195:M258" si="3">L195*E195</f>
        <v>44.55</v>
      </c>
      <c r="N195" s="5" t="str" cm="1">
        <f t="array" ref="N195" xml:space="preserve"> _xlfn.IFS(I195 = "Rob", "Robusta", I195 = "Ara", "Arabica", I195 = "Exc", "Excelsa", I195 = "Lib", "Liberica")</f>
        <v>Excelsa</v>
      </c>
      <c r="O195" s="12" t="str" cm="1">
        <f t="array" ref="O195" xml:space="preserve"> _xlfn.IFS(J195 = "M", "Medium", J195 = "L", "Light", J195 = "D", "Dark")</f>
        <v>Light</v>
      </c>
      <c r="P195" s="4" t="str">
        <f xml:space="preserve"> _xlfn.XLOOKUP(Orders[[#This Row],[Customer ID]], customers!$A$1:$A$1001, customers!$I$1:$I$1001,,0)</f>
        <v>No</v>
      </c>
    </row>
    <row r="196" spans="1:16" x14ac:dyDescent="0.3">
      <c r="A196" s="11" t="s">
        <v>1584</v>
      </c>
      <c r="B196" s="6">
        <v>44398</v>
      </c>
      <c r="C196" s="3" t="s">
        <v>1585</v>
      </c>
      <c r="D196" s="4" t="s">
        <v>6144</v>
      </c>
      <c r="E196" s="3">
        <v>5</v>
      </c>
      <c r="F196" s="3" t="str">
        <f xml:space="preserve"> _xlfn.XLOOKUP(C196,customers!$A$1:$A$1001,customers!$B$1:$B$1001,,0)</f>
        <v>Emlynne Laird</v>
      </c>
      <c r="G196" s="3" t="str">
        <f xml:space="preserve"> IF(_xlfn.XLOOKUP(C196, customers!$A$1:$A$1001, customers!$C$1:$C$1001,,0) = 0, "", _xlfn.XLOOKUP(C196, customers!$A$1:$A$1001, customers!$C$1:$C$1001,,0))</f>
        <v>elaird5e@bing.com</v>
      </c>
      <c r="H196" s="3" t="str">
        <f xml:space="preserve"> _xlfn.XLOOKUP(C196, customers!$A$1:$A$1001, customers!$G$1:$G$1001,,0)</f>
        <v>United States</v>
      </c>
      <c r="I196" s="4" t="str">
        <f xml:space="preserve"> INDEX(products!$A$1:$G$49, MATCH(orders!$D196, products!$A$1:$A$49,0), MATCH(orders!I$1, products!$A$1:$G$1,0))</f>
        <v>Exc</v>
      </c>
      <c r="J196" s="4" t="str">
        <f xml:space="preserve"> INDEX(products!$A$1:$G$49, MATCH(orders!$D196, products!$A$1:$A$49,0), MATCH(orders!J$1, products!$A$1:$G$1,0))</f>
        <v>D</v>
      </c>
      <c r="K196" s="8">
        <f xml:space="preserve"> INDEX(products!$A$1:$G$49, MATCH(orders!$D196, products!$A$1:$A$49,0), MATCH(orders!K$1, products!$A$1:$G$1,0))</f>
        <v>0.5</v>
      </c>
      <c r="L196" s="10">
        <f xml:space="preserve"> INDEX(products!$A$1:$G$49, MATCH(orders!$D196, products!$A$1:$A$49,0), MATCH(orders!L$1, products!$A$1:$G$1,0))</f>
        <v>7.29</v>
      </c>
      <c r="M196" s="10">
        <f t="shared" si="3"/>
        <v>36.450000000000003</v>
      </c>
      <c r="N196" s="5" t="str" cm="1">
        <f t="array" ref="N196" xml:space="preserve"> _xlfn.IFS(I196 = "Rob", "Robusta", I196 = "Ara", "Arabica", I196 = "Exc", "Excelsa", I196 = "Lib", "Liberica")</f>
        <v>Excelsa</v>
      </c>
      <c r="O196" s="12" t="str" cm="1">
        <f t="array" ref="O196" xml:space="preserve"> _xlfn.IFS(J196 = "M", "Medium", J196 = "L", "Light", J196 = "D", "Dark")</f>
        <v>Dark</v>
      </c>
      <c r="P196" s="4" t="str">
        <f xml:space="preserve"> _xlfn.XLOOKUP(Orders[[#This Row],[Customer ID]], customers!$A$1:$A$1001, customers!$I$1:$I$1001,,0)</f>
        <v>No</v>
      </c>
    </row>
    <row r="197" spans="1:16" x14ac:dyDescent="0.3">
      <c r="A197" s="11" t="s">
        <v>1590</v>
      </c>
      <c r="B197" s="6">
        <v>43683</v>
      </c>
      <c r="C197" s="3" t="s">
        <v>1591</v>
      </c>
      <c r="D197" s="4" t="s">
        <v>6140</v>
      </c>
      <c r="E197" s="3">
        <v>3</v>
      </c>
      <c r="F197" s="3" t="str">
        <f xml:space="preserve"> _xlfn.XLOOKUP(C197,customers!$A$1:$A$1001,customers!$B$1:$B$1001,,0)</f>
        <v>Marlena Howsden</v>
      </c>
      <c r="G197" s="3" t="str">
        <f xml:space="preserve"> IF(_xlfn.XLOOKUP(C197, customers!$A$1:$A$1001, customers!$C$1:$C$1001,,0) = 0, "", _xlfn.XLOOKUP(C197, customers!$A$1:$A$1001, customers!$C$1:$C$1001,,0))</f>
        <v>mhowsden5f@infoseek.co.jp</v>
      </c>
      <c r="H197" s="3" t="str">
        <f xml:space="preserve"> _xlfn.XLOOKUP(C197, customers!$A$1:$A$1001, customers!$G$1:$G$1001,,0)</f>
        <v>United States</v>
      </c>
      <c r="I197" s="4" t="str">
        <f xml:space="preserve"> INDEX(products!$A$1:$G$49, MATCH(orders!$D197, products!$A$1:$A$49,0), MATCH(orders!I$1, products!$A$1:$G$1,0))</f>
        <v>Ara</v>
      </c>
      <c r="J197" s="4" t="str">
        <f xml:space="preserve"> INDEX(products!$A$1:$G$49, MATCH(orders!$D197, products!$A$1:$A$49,0), MATCH(orders!J$1, products!$A$1:$G$1,0))</f>
        <v>L</v>
      </c>
      <c r="K197" s="8">
        <f xml:space="preserve"> INDEX(products!$A$1:$G$49, MATCH(orders!$D197, products!$A$1:$A$49,0), MATCH(orders!K$1, products!$A$1:$G$1,0))</f>
        <v>1</v>
      </c>
      <c r="L197" s="10">
        <f xml:space="preserve"> INDEX(products!$A$1:$G$49, MATCH(orders!$D197, products!$A$1:$A$49,0), MATCH(orders!L$1, products!$A$1:$G$1,0))</f>
        <v>12.95</v>
      </c>
      <c r="M197" s="10">
        <f t="shared" si="3"/>
        <v>38.849999999999994</v>
      </c>
      <c r="N197" s="5" t="str" cm="1">
        <f t="array" ref="N197" xml:space="preserve"> _xlfn.IFS(I197 = "Rob", "Robusta", I197 = "Ara", "Arabica", I197 = "Exc", "Excelsa", I197 = "Lib", "Liberica")</f>
        <v>Arabica</v>
      </c>
      <c r="O197" s="12" t="str" cm="1">
        <f t="array" ref="O197" xml:space="preserve"> _xlfn.IFS(J197 = "M", "Medium", J197 = "L", "Light", J197 = "D", "Dark")</f>
        <v>Light</v>
      </c>
      <c r="P197" s="4" t="str">
        <f xml:space="preserve"> _xlfn.XLOOKUP(Orders[[#This Row],[Customer ID]], customers!$A$1:$A$1001, customers!$I$1:$I$1001,,0)</f>
        <v>No</v>
      </c>
    </row>
    <row r="198" spans="1:16" x14ac:dyDescent="0.3">
      <c r="A198" s="11" t="s">
        <v>1596</v>
      </c>
      <c r="B198" s="6">
        <v>44339</v>
      </c>
      <c r="C198" s="3" t="s">
        <v>1597</v>
      </c>
      <c r="D198" s="4" t="s">
        <v>6176</v>
      </c>
      <c r="E198" s="3">
        <v>6</v>
      </c>
      <c r="F198" s="3" t="str">
        <f xml:space="preserve"> _xlfn.XLOOKUP(C198,customers!$A$1:$A$1001,customers!$B$1:$B$1001,,0)</f>
        <v>Nealson Cuttler</v>
      </c>
      <c r="G198" s="3" t="str">
        <f xml:space="preserve"> IF(_xlfn.XLOOKUP(C198, customers!$A$1:$A$1001, customers!$C$1:$C$1001,,0) = 0, "", _xlfn.XLOOKUP(C198, customers!$A$1:$A$1001, customers!$C$1:$C$1001,,0))</f>
        <v>ncuttler5g@parallels.com</v>
      </c>
      <c r="H198" s="3" t="str">
        <f xml:space="preserve"> _xlfn.XLOOKUP(C198, customers!$A$1:$A$1001, customers!$G$1:$G$1001,,0)</f>
        <v>United States</v>
      </c>
      <c r="I198" s="4" t="str">
        <f xml:space="preserve"> INDEX(products!$A$1:$G$49, MATCH(orders!$D198, products!$A$1:$A$49,0), MATCH(orders!I$1, products!$A$1:$G$1,0))</f>
        <v>Exc</v>
      </c>
      <c r="J198" s="4" t="str">
        <f xml:space="preserve"> INDEX(products!$A$1:$G$49, MATCH(orders!$D198, products!$A$1:$A$49,0), MATCH(orders!J$1, products!$A$1:$G$1,0))</f>
        <v>L</v>
      </c>
      <c r="K198" s="8">
        <f xml:space="preserve"> INDEX(products!$A$1:$G$49, MATCH(orders!$D198, products!$A$1:$A$49,0), MATCH(orders!K$1, products!$A$1:$G$1,0))</f>
        <v>0.5</v>
      </c>
      <c r="L198" s="10">
        <f xml:space="preserve"> INDEX(products!$A$1:$G$49, MATCH(orders!$D198, products!$A$1:$A$49,0), MATCH(orders!L$1, products!$A$1:$G$1,0))</f>
        <v>8.91</v>
      </c>
      <c r="M198" s="10">
        <f t="shared" si="3"/>
        <v>53.46</v>
      </c>
      <c r="N198" s="5" t="str" cm="1">
        <f t="array" ref="N198" xml:space="preserve"> _xlfn.IFS(I198 = "Rob", "Robusta", I198 = "Ara", "Arabica", I198 = "Exc", "Excelsa", I198 = "Lib", "Liberica")</f>
        <v>Excelsa</v>
      </c>
      <c r="O198" s="12" t="str" cm="1">
        <f t="array" ref="O198" xml:space="preserve"> _xlfn.IFS(J198 = "M", "Medium", J198 = "L", "Light", J198 = "D", "Dark")</f>
        <v>Light</v>
      </c>
      <c r="P198" s="4" t="str">
        <f xml:space="preserve"> _xlfn.XLOOKUP(Orders[[#This Row],[Customer ID]], customers!$A$1:$A$1001, customers!$I$1:$I$1001,,0)</f>
        <v>No</v>
      </c>
    </row>
    <row r="199" spans="1:16" x14ac:dyDescent="0.3">
      <c r="A199" s="11" t="s">
        <v>1596</v>
      </c>
      <c r="B199" s="6">
        <v>44339</v>
      </c>
      <c r="C199" s="3" t="s">
        <v>1597</v>
      </c>
      <c r="D199" s="4" t="s">
        <v>6165</v>
      </c>
      <c r="E199" s="3">
        <v>2</v>
      </c>
      <c r="F199" s="3" t="str">
        <f xml:space="preserve"> _xlfn.XLOOKUP(C199,customers!$A$1:$A$1001,customers!$B$1:$B$1001,,0)</f>
        <v>Nealson Cuttler</v>
      </c>
      <c r="G199" s="3" t="str">
        <f xml:space="preserve"> IF(_xlfn.XLOOKUP(C199, customers!$A$1:$A$1001, customers!$C$1:$C$1001,,0) = 0, "", _xlfn.XLOOKUP(C199, customers!$A$1:$A$1001, customers!$C$1:$C$1001,,0))</f>
        <v>ncuttler5g@parallels.com</v>
      </c>
      <c r="H199" s="3" t="str">
        <f xml:space="preserve"> _xlfn.XLOOKUP(C199, customers!$A$1:$A$1001, customers!$G$1:$G$1001,,0)</f>
        <v>United States</v>
      </c>
      <c r="I199" s="4" t="str">
        <f xml:space="preserve"> INDEX(products!$A$1:$G$49, MATCH(orders!$D199, products!$A$1:$A$49,0), MATCH(orders!I$1, products!$A$1:$G$1,0))</f>
        <v>Lib</v>
      </c>
      <c r="J199" s="4" t="str">
        <f xml:space="preserve"> INDEX(products!$A$1:$G$49, MATCH(orders!$D199, products!$A$1:$A$49,0), MATCH(orders!J$1, products!$A$1:$G$1,0))</f>
        <v>D</v>
      </c>
      <c r="K199" s="8">
        <f xml:space="preserve"> INDEX(products!$A$1:$G$49, MATCH(orders!$D199, products!$A$1:$A$49,0), MATCH(orders!K$1, products!$A$1:$G$1,0))</f>
        <v>2.5</v>
      </c>
      <c r="L199" s="10">
        <f xml:space="preserve"> INDEX(products!$A$1:$G$49, MATCH(orders!$D199, products!$A$1:$A$49,0), MATCH(orders!L$1, products!$A$1:$G$1,0))</f>
        <v>29.784999999999997</v>
      </c>
      <c r="M199" s="10">
        <f t="shared" si="3"/>
        <v>59.569999999999993</v>
      </c>
      <c r="N199" s="5" t="str" cm="1">
        <f t="array" ref="N199" xml:space="preserve"> _xlfn.IFS(I199 = "Rob", "Robusta", I199 = "Ara", "Arabica", I199 = "Exc", "Excelsa", I199 = "Lib", "Liberica")</f>
        <v>Liberica</v>
      </c>
      <c r="O199" s="12" t="str" cm="1">
        <f t="array" ref="O199" xml:space="preserve"> _xlfn.IFS(J199 = "M", "Medium", J199 = "L", "Light", J199 = "D", "Dark")</f>
        <v>Dark</v>
      </c>
      <c r="P199" s="4" t="str">
        <f xml:space="preserve"> _xlfn.XLOOKUP(Orders[[#This Row],[Customer ID]], customers!$A$1:$A$1001, customers!$I$1:$I$1001,,0)</f>
        <v>No</v>
      </c>
    </row>
    <row r="200" spans="1:16" x14ac:dyDescent="0.3">
      <c r="A200" s="11" t="s">
        <v>1596</v>
      </c>
      <c r="B200" s="6">
        <v>44339</v>
      </c>
      <c r="C200" s="3" t="s">
        <v>1597</v>
      </c>
      <c r="D200" s="4" t="s">
        <v>6165</v>
      </c>
      <c r="E200" s="3">
        <v>3</v>
      </c>
      <c r="F200" s="3" t="str">
        <f xml:space="preserve"> _xlfn.XLOOKUP(C200,customers!$A$1:$A$1001,customers!$B$1:$B$1001,,0)</f>
        <v>Nealson Cuttler</v>
      </c>
      <c r="G200" s="3" t="str">
        <f xml:space="preserve"> IF(_xlfn.XLOOKUP(C200, customers!$A$1:$A$1001, customers!$C$1:$C$1001,,0) = 0, "", _xlfn.XLOOKUP(C200, customers!$A$1:$A$1001, customers!$C$1:$C$1001,,0))</f>
        <v>ncuttler5g@parallels.com</v>
      </c>
      <c r="H200" s="3" t="str">
        <f xml:space="preserve"> _xlfn.XLOOKUP(C200, customers!$A$1:$A$1001, customers!$G$1:$G$1001,,0)</f>
        <v>United States</v>
      </c>
      <c r="I200" s="4" t="str">
        <f xml:space="preserve"> INDEX(products!$A$1:$G$49, MATCH(orders!$D200, products!$A$1:$A$49,0), MATCH(orders!I$1, products!$A$1:$G$1,0))</f>
        <v>Lib</v>
      </c>
      <c r="J200" s="4" t="str">
        <f xml:space="preserve"> INDEX(products!$A$1:$G$49, MATCH(orders!$D200, products!$A$1:$A$49,0), MATCH(orders!J$1, products!$A$1:$G$1,0))</f>
        <v>D</v>
      </c>
      <c r="K200" s="8">
        <f xml:space="preserve"> INDEX(products!$A$1:$G$49, MATCH(orders!$D200, products!$A$1:$A$49,0), MATCH(orders!K$1, products!$A$1:$G$1,0))</f>
        <v>2.5</v>
      </c>
      <c r="L200" s="10">
        <f xml:space="preserve"> INDEX(products!$A$1:$G$49, MATCH(orders!$D200, products!$A$1:$A$49,0), MATCH(orders!L$1, products!$A$1:$G$1,0))</f>
        <v>29.784999999999997</v>
      </c>
      <c r="M200" s="10">
        <f t="shared" si="3"/>
        <v>89.35499999999999</v>
      </c>
      <c r="N200" s="5" t="str" cm="1">
        <f t="array" ref="N200" xml:space="preserve"> _xlfn.IFS(I200 = "Rob", "Robusta", I200 = "Ara", "Arabica", I200 = "Exc", "Excelsa", I200 = "Lib", "Liberica")</f>
        <v>Liberica</v>
      </c>
      <c r="O200" s="12" t="str" cm="1">
        <f t="array" ref="O200" xml:space="preserve"> _xlfn.IFS(J200 = "M", "Medium", J200 = "L", "Light", J200 = "D", "Dark")</f>
        <v>Dark</v>
      </c>
      <c r="P200" s="4" t="str">
        <f xml:space="preserve"> _xlfn.XLOOKUP(Orders[[#This Row],[Customer ID]], customers!$A$1:$A$1001, customers!$I$1:$I$1001,,0)</f>
        <v>No</v>
      </c>
    </row>
    <row r="201" spans="1:16" x14ac:dyDescent="0.3">
      <c r="A201" s="11" t="s">
        <v>1596</v>
      </c>
      <c r="B201" s="6">
        <v>44339</v>
      </c>
      <c r="C201" s="3" t="s">
        <v>1597</v>
      </c>
      <c r="D201" s="4" t="s">
        <v>6161</v>
      </c>
      <c r="E201" s="3">
        <v>4</v>
      </c>
      <c r="F201" s="3" t="str">
        <f xml:space="preserve"> _xlfn.XLOOKUP(C201,customers!$A$1:$A$1001,customers!$B$1:$B$1001,,0)</f>
        <v>Nealson Cuttler</v>
      </c>
      <c r="G201" s="3" t="str">
        <f xml:space="preserve"> IF(_xlfn.XLOOKUP(C201, customers!$A$1:$A$1001, customers!$C$1:$C$1001,,0) = 0, "", _xlfn.XLOOKUP(C201, customers!$A$1:$A$1001, customers!$C$1:$C$1001,,0))</f>
        <v>ncuttler5g@parallels.com</v>
      </c>
      <c r="H201" s="3" t="str">
        <f xml:space="preserve"> _xlfn.XLOOKUP(C201, customers!$A$1:$A$1001, customers!$G$1:$G$1001,,0)</f>
        <v>United States</v>
      </c>
      <c r="I201" s="4" t="str">
        <f xml:space="preserve"> INDEX(products!$A$1:$G$49, MATCH(orders!$D201, products!$A$1:$A$49,0), MATCH(orders!I$1, products!$A$1:$G$1,0))</f>
        <v>Lib</v>
      </c>
      <c r="J201" s="4" t="str">
        <f xml:space="preserve"> INDEX(products!$A$1:$G$49, MATCH(orders!$D201, products!$A$1:$A$49,0), MATCH(orders!J$1, products!$A$1:$G$1,0))</f>
        <v>L</v>
      </c>
      <c r="K201" s="8">
        <f xml:space="preserve"> INDEX(products!$A$1:$G$49, MATCH(orders!$D201, products!$A$1:$A$49,0), MATCH(orders!K$1, products!$A$1:$G$1,0))</f>
        <v>0.5</v>
      </c>
      <c r="L201" s="10">
        <f xml:space="preserve"> INDEX(products!$A$1:$G$49, MATCH(orders!$D201, products!$A$1:$A$49,0), MATCH(orders!L$1, products!$A$1:$G$1,0))</f>
        <v>9.51</v>
      </c>
      <c r="M201" s="10">
        <f t="shared" si="3"/>
        <v>38.04</v>
      </c>
      <c r="N201" s="5" t="str" cm="1">
        <f t="array" ref="N201" xml:space="preserve"> _xlfn.IFS(I201 = "Rob", "Robusta", I201 = "Ara", "Arabica", I201 = "Exc", "Excelsa", I201 = "Lib", "Liberica")</f>
        <v>Liberica</v>
      </c>
      <c r="O201" s="12" t="str" cm="1">
        <f t="array" ref="O201" xml:space="preserve"> _xlfn.IFS(J201 = "M", "Medium", J201 = "L", "Light", J201 = "D", "Dark")</f>
        <v>Light</v>
      </c>
      <c r="P201" s="4" t="str">
        <f xml:space="preserve"> _xlfn.XLOOKUP(Orders[[#This Row],[Customer ID]], customers!$A$1:$A$1001, customers!$I$1:$I$1001,,0)</f>
        <v>No</v>
      </c>
    </row>
    <row r="202" spans="1:16" x14ac:dyDescent="0.3">
      <c r="A202" s="11" t="s">
        <v>1596</v>
      </c>
      <c r="B202" s="6">
        <v>44339</v>
      </c>
      <c r="C202" s="3" t="s">
        <v>1597</v>
      </c>
      <c r="D202" s="4" t="s">
        <v>6141</v>
      </c>
      <c r="E202" s="3">
        <v>3</v>
      </c>
      <c r="F202" s="3" t="str">
        <f xml:space="preserve"> _xlfn.XLOOKUP(C202,customers!$A$1:$A$1001,customers!$B$1:$B$1001,,0)</f>
        <v>Nealson Cuttler</v>
      </c>
      <c r="G202" s="3" t="str">
        <f xml:space="preserve"> IF(_xlfn.XLOOKUP(C202, customers!$A$1:$A$1001, customers!$C$1:$C$1001,,0) = 0, "", _xlfn.XLOOKUP(C202, customers!$A$1:$A$1001, customers!$C$1:$C$1001,,0))</f>
        <v>ncuttler5g@parallels.com</v>
      </c>
      <c r="H202" s="3" t="str">
        <f xml:space="preserve"> _xlfn.XLOOKUP(C202, customers!$A$1:$A$1001, customers!$G$1:$G$1001,,0)</f>
        <v>United States</v>
      </c>
      <c r="I202" s="4" t="str">
        <f xml:space="preserve"> INDEX(products!$A$1:$G$49, MATCH(orders!$D202, products!$A$1:$A$49,0), MATCH(orders!I$1, products!$A$1:$G$1,0))</f>
        <v>Exc</v>
      </c>
      <c r="J202" s="4" t="str">
        <f xml:space="preserve"> INDEX(products!$A$1:$G$49, MATCH(orders!$D202, products!$A$1:$A$49,0), MATCH(orders!J$1, products!$A$1:$G$1,0))</f>
        <v>M</v>
      </c>
      <c r="K202" s="8">
        <f xml:space="preserve"> INDEX(products!$A$1:$G$49, MATCH(orders!$D202, products!$A$1:$A$49,0), MATCH(orders!K$1, products!$A$1:$G$1,0))</f>
        <v>1</v>
      </c>
      <c r="L202" s="10">
        <f xml:space="preserve"> INDEX(products!$A$1:$G$49, MATCH(orders!$D202, products!$A$1:$A$49,0), MATCH(orders!L$1, products!$A$1:$G$1,0))</f>
        <v>13.75</v>
      </c>
      <c r="M202" s="10">
        <f t="shared" si="3"/>
        <v>41.25</v>
      </c>
      <c r="N202" s="5" t="str" cm="1">
        <f t="array" ref="N202" xml:space="preserve"> _xlfn.IFS(I202 = "Rob", "Robusta", I202 = "Ara", "Arabica", I202 = "Exc", "Excelsa", I202 = "Lib", "Liberica")</f>
        <v>Excelsa</v>
      </c>
      <c r="O202" s="12" t="str" cm="1">
        <f t="array" ref="O202" xml:space="preserve"> _xlfn.IFS(J202 = "M", "Medium", J202 = "L", "Light", J202 = "D", "Dark")</f>
        <v>Medium</v>
      </c>
      <c r="P202" s="4" t="str">
        <f xml:space="preserve"> _xlfn.XLOOKUP(Orders[[#This Row],[Customer ID]], customers!$A$1:$A$1001, customers!$I$1:$I$1001,,0)</f>
        <v>No</v>
      </c>
    </row>
    <row r="203" spans="1:16" x14ac:dyDescent="0.3">
      <c r="A203" s="11" t="s">
        <v>1621</v>
      </c>
      <c r="B203" s="6">
        <v>44294</v>
      </c>
      <c r="C203" s="3" t="s">
        <v>1622</v>
      </c>
      <c r="D203" s="4" t="s">
        <v>6161</v>
      </c>
      <c r="E203" s="3">
        <v>6</v>
      </c>
      <c r="F203" s="3" t="str">
        <f xml:space="preserve"> _xlfn.XLOOKUP(C203,customers!$A$1:$A$1001,customers!$B$1:$B$1001,,0)</f>
        <v>Adriana Lazarus</v>
      </c>
      <c r="G203" s="3" t="str">
        <f xml:space="preserve"> IF(_xlfn.XLOOKUP(C203, customers!$A$1:$A$1001, customers!$C$1:$C$1001,,0) = 0, "", _xlfn.XLOOKUP(C203, customers!$A$1:$A$1001, customers!$C$1:$C$1001,,0))</f>
        <v/>
      </c>
      <c r="H203" s="3" t="str">
        <f xml:space="preserve"> _xlfn.XLOOKUP(C203, customers!$A$1:$A$1001, customers!$G$1:$G$1001,,0)</f>
        <v>United States</v>
      </c>
      <c r="I203" s="4" t="str">
        <f xml:space="preserve"> INDEX(products!$A$1:$G$49, MATCH(orders!$D203, products!$A$1:$A$49,0), MATCH(orders!I$1, products!$A$1:$G$1,0))</f>
        <v>Lib</v>
      </c>
      <c r="J203" s="4" t="str">
        <f xml:space="preserve"> INDEX(products!$A$1:$G$49, MATCH(orders!$D203, products!$A$1:$A$49,0), MATCH(orders!J$1, products!$A$1:$G$1,0))</f>
        <v>L</v>
      </c>
      <c r="K203" s="8">
        <f xml:space="preserve"> INDEX(products!$A$1:$G$49, MATCH(orders!$D203, products!$A$1:$A$49,0), MATCH(orders!K$1, products!$A$1:$G$1,0))</f>
        <v>0.5</v>
      </c>
      <c r="L203" s="10">
        <f xml:space="preserve"> INDEX(products!$A$1:$G$49, MATCH(orders!$D203, products!$A$1:$A$49,0), MATCH(orders!L$1, products!$A$1:$G$1,0))</f>
        <v>9.51</v>
      </c>
      <c r="M203" s="10">
        <f t="shared" si="3"/>
        <v>57.06</v>
      </c>
      <c r="N203" s="5" t="str" cm="1">
        <f t="array" ref="N203" xml:space="preserve"> _xlfn.IFS(I203 = "Rob", "Robusta", I203 = "Ara", "Arabica", I203 = "Exc", "Excelsa", I203 = "Lib", "Liberica")</f>
        <v>Liberica</v>
      </c>
      <c r="O203" s="12" t="str" cm="1">
        <f t="array" ref="O203" xml:space="preserve"> _xlfn.IFS(J203 = "M", "Medium", J203 = "L", "Light", J203 = "D", "Dark")</f>
        <v>Light</v>
      </c>
      <c r="P203" s="4" t="str">
        <f xml:space="preserve"> _xlfn.XLOOKUP(Orders[[#This Row],[Customer ID]], customers!$A$1:$A$1001, customers!$I$1:$I$1001,,0)</f>
        <v>No</v>
      </c>
    </row>
    <row r="204" spans="1:16" x14ac:dyDescent="0.3">
      <c r="A204" s="11" t="s">
        <v>1626</v>
      </c>
      <c r="B204" s="6">
        <v>44486</v>
      </c>
      <c r="C204" s="3" t="s">
        <v>1627</v>
      </c>
      <c r="D204" s="4" t="s">
        <v>6165</v>
      </c>
      <c r="E204" s="3">
        <v>6</v>
      </c>
      <c r="F204" s="3" t="str">
        <f xml:space="preserve"> _xlfn.XLOOKUP(C204,customers!$A$1:$A$1001,customers!$B$1:$B$1001,,0)</f>
        <v>Tallie felip</v>
      </c>
      <c r="G204" s="3" t="str">
        <f xml:space="preserve"> IF(_xlfn.XLOOKUP(C204, customers!$A$1:$A$1001, customers!$C$1:$C$1001,,0) = 0, "", _xlfn.XLOOKUP(C204, customers!$A$1:$A$1001, customers!$C$1:$C$1001,,0))</f>
        <v>tfelip5m@typepad.com</v>
      </c>
      <c r="H204" s="3" t="str">
        <f xml:space="preserve"> _xlfn.XLOOKUP(C204, customers!$A$1:$A$1001, customers!$G$1:$G$1001,,0)</f>
        <v>United States</v>
      </c>
      <c r="I204" s="4" t="str">
        <f xml:space="preserve"> INDEX(products!$A$1:$G$49, MATCH(orders!$D204, products!$A$1:$A$49,0), MATCH(orders!I$1, products!$A$1:$G$1,0))</f>
        <v>Lib</v>
      </c>
      <c r="J204" s="4" t="str">
        <f xml:space="preserve"> INDEX(products!$A$1:$G$49, MATCH(orders!$D204, products!$A$1:$A$49,0), MATCH(orders!J$1, products!$A$1:$G$1,0))</f>
        <v>D</v>
      </c>
      <c r="K204" s="8">
        <f xml:space="preserve"> INDEX(products!$A$1:$G$49, MATCH(orders!$D204, products!$A$1:$A$49,0), MATCH(orders!K$1, products!$A$1:$G$1,0))</f>
        <v>2.5</v>
      </c>
      <c r="L204" s="10">
        <f xml:space="preserve"> INDEX(products!$A$1:$G$49, MATCH(orders!$D204, products!$A$1:$A$49,0), MATCH(orders!L$1, products!$A$1:$G$1,0))</f>
        <v>29.784999999999997</v>
      </c>
      <c r="M204" s="10">
        <f t="shared" si="3"/>
        <v>178.70999999999998</v>
      </c>
      <c r="N204" s="5" t="str" cm="1">
        <f t="array" ref="N204" xml:space="preserve"> _xlfn.IFS(I204 = "Rob", "Robusta", I204 = "Ara", "Arabica", I204 = "Exc", "Excelsa", I204 = "Lib", "Liberica")</f>
        <v>Liberica</v>
      </c>
      <c r="O204" s="12" t="str" cm="1">
        <f t="array" ref="O204" xml:space="preserve"> _xlfn.IFS(J204 = "M", "Medium", J204 = "L", "Light", J204 = "D", "Dark")</f>
        <v>Dark</v>
      </c>
      <c r="P204" s="4" t="str">
        <f xml:space="preserve"> _xlfn.XLOOKUP(Orders[[#This Row],[Customer ID]], customers!$A$1:$A$1001, customers!$I$1:$I$1001,,0)</f>
        <v>Yes</v>
      </c>
    </row>
    <row r="205" spans="1:16" x14ac:dyDescent="0.3">
      <c r="A205" s="11" t="s">
        <v>1632</v>
      </c>
      <c r="B205" s="6">
        <v>44608</v>
      </c>
      <c r="C205" s="3" t="s">
        <v>1633</v>
      </c>
      <c r="D205" s="4" t="s">
        <v>6145</v>
      </c>
      <c r="E205" s="3">
        <v>1</v>
      </c>
      <c r="F205" s="3" t="str">
        <f xml:space="preserve"> _xlfn.XLOOKUP(C205,customers!$A$1:$A$1001,customers!$B$1:$B$1001,,0)</f>
        <v>Vanna Le - Count</v>
      </c>
      <c r="G205" s="3" t="str">
        <f xml:space="preserve"> IF(_xlfn.XLOOKUP(C205, customers!$A$1:$A$1001, customers!$C$1:$C$1001,,0) = 0, "", _xlfn.XLOOKUP(C205, customers!$A$1:$A$1001, customers!$C$1:$C$1001,,0))</f>
        <v>vle5n@disqus.com</v>
      </c>
      <c r="H205" s="3" t="str">
        <f xml:space="preserve"> _xlfn.XLOOKUP(C205, customers!$A$1:$A$1001, customers!$G$1:$G$1001,,0)</f>
        <v>United States</v>
      </c>
      <c r="I205" s="4" t="str">
        <f xml:space="preserve"> INDEX(products!$A$1:$G$49, MATCH(orders!$D205, products!$A$1:$A$49,0), MATCH(orders!I$1, products!$A$1:$G$1,0))</f>
        <v>Lib</v>
      </c>
      <c r="J205" s="4" t="str">
        <f xml:space="preserve"> INDEX(products!$A$1:$G$49, MATCH(orders!$D205, products!$A$1:$A$49,0), MATCH(orders!J$1, products!$A$1:$G$1,0))</f>
        <v>L</v>
      </c>
      <c r="K205" s="8">
        <f xml:space="preserve"> INDEX(products!$A$1:$G$49, MATCH(orders!$D205, products!$A$1:$A$49,0), MATCH(orders!K$1, products!$A$1:$G$1,0))</f>
        <v>0.2</v>
      </c>
      <c r="L205" s="10">
        <f xml:space="preserve"> INDEX(products!$A$1:$G$49, MATCH(orders!$D205, products!$A$1:$A$49,0), MATCH(orders!L$1, products!$A$1:$G$1,0))</f>
        <v>4.7549999999999999</v>
      </c>
      <c r="M205" s="10">
        <f t="shared" si="3"/>
        <v>4.7549999999999999</v>
      </c>
      <c r="N205" s="5" t="str" cm="1">
        <f t="array" ref="N205" xml:space="preserve"> _xlfn.IFS(I205 = "Rob", "Robusta", I205 = "Ara", "Arabica", I205 = "Exc", "Excelsa", I205 = "Lib", "Liberica")</f>
        <v>Liberica</v>
      </c>
      <c r="O205" s="12" t="str" cm="1">
        <f t="array" ref="O205" xml:space="preserve"> _xlfn.IFS(J205 = "M", "Medium", J205 = "L", "Light", J205 = "D", "Dark")</f>
        <v>Light</v>
      </c>
      <c r="P205" s="4" t="str">
        <f xml:space="preserve"> _xlfn.XLOOKUP(Orders[[#This Row],[Customer ID]], customers!$A$1:$A$1001, customers!$I$1:$I$1001,,0)</f>
        <v>No</v>
      </c>
    </row>
    <row r="206" spans="1:16" x14ac:dyDescent="0.3">
      <c r="A206" s="11" t="s">
        <v>1638</v>
      </c>
      <c r="B206" s="6">
        <v>44027</v>
      </c>
      <c r="C206" s="3" t="s">
        <v>1639</v>
      </c>
      <c r="D206" s="4" t="s">
        <v>6141</v>
      </c>
      <c r="E206" s="3">
        <v>6</v>
      </c>
      <c r="F206" s="3" t="str">
        <f xml:space="preserve"> _xlfn.XLOOKUP(C206,customers!$A$1:$A$1001,customers!$B$1:$B$1001,,0)</f>
        <v>Sarette Ducarel</v>
      </c>
      <c r="G206" s="3" t="str">
        <f xml:space="preserve"> IF(_xlfn.XLOOKUP(C206, customers!$A$1:$A$1001, customers!$C$1:$C$1001,,0) = 0, "", _xlfn.XLOOKUP(C206, customers!$A$1:$A$1001, customers!$C$1:$C$1001,,0))</f>
        <v/>
      </c>
      <c r="H206" s="3" t="str">
        <f xml:space="preserve"> _xlfn.XLOOKUP(C206, customers!$A$1:$A$1001, customers!$G$1:$G$1001,,0)</f>
        <v>United States</v>
      </c>
      <c r="I206" s="4" t="str">
        <f xml:space="preserve"> INDEX(products!$A$1:$G$49, MATCH(orders!$D206, products!$A$1:$A$49,0), MATCH(orders!I$1, products!$A$1:$G$1,0))</f>
        <v>Exc</v>
      </c>
      <c r="J206" s="4" t="str">
        <f xml:space="preserve"> INDEX(products!$A$1:$G$49, MATCH(orders!$D206, products!$A$1:$A$49,0), MATCH(orders!J$1, products!$A$1:$G$1,0))</f>
        <v>M</v>
      </c>
      <c r="K206" s="8">
        <f xml:space="preserve"> INDEX(products!$A$1:$G$49, MATCH(orders!$D206, products!$A$1:$A$49,0), MATCH(orders!K$1, products!$A$1:$G$1,0))</f>
        <v>1</v>
      </c>
      <c r="L206" s="10">
        <f xml:space="preserve"> INDEX(products!$A$1:$G$49, MATCH(orders!$D206, products!$A$1:$A$49,0), MATCH(orders!L$1, products!$A$1:$G$1,0))</f>
        <v>13.75</v>
      </c>
      <c r="M206" s="10">
        <f t="shared" si="3"/>
        <v>82.5</v>
      </c>
      <c r="N206" s="5" t="str" cm="1">
        <f t="array" ref="N206" xml:space="preserve"> _xlfn.IFS(I206 = "Rob", "Robusta", I206 = "Ara", "Arabica", I206 = "Exc", "Excelsa", I206 = "Lib", "Liberica")</f>
        <v>Excelsa</v>
      </c>
      <c r="O206" s="12" t="str" cm="1">
        <f t="array" ref="O206" xml:space="preserve"> _xlfn.IFS(J206 = "M", "Medium", J206 = "L", "Light", J206 = "D", "Dark")</f>
        <v>Medium</v>
      </c>
      <c r="P206" s="4" t="str">
        <f xml:space="preserve"> _xlfn.XLOOKUP(Orders[[#This Row],[Customer ID]], customers!$A$1:$A$1001, customers!$I$1:$I$1001,,0)</f>
        <v>No</v>
      </c>
    </row>
    <row r="207" spans="1:16" x14ac:dyDescent="0.3">
      <c r="A207" s="11" t="s">
        <v>1643</v>
      </c>
      <c r="B207" s="6">
        <v>43883</v>
      </c>
      <c r="C207" s="3" t="s">
        <v>1644</v>
      </c>
      <c r="D207" s="4" t="s">
        <v>6163</v>
      </c>
      <c r="E207" s="3">
        <v>3</v>
      </c>
      <c r="F207" s="3" t="str">
        <f xml:space="preserve"> _xlfn.XLOOKUP(C207,customers!$A$1:$A$1001,customers!$B$1:$B$1001,,0)</f>
        <v>Kendra Glison</v>
      </c>
      <c r="G207" s="3" t="str">
        <f xml:space="preserve"> IF(_xlfn.XLOOKUP(C207, customers!$A$1:$A$1001, customers!$C$1:$C$1001,,0) = 0, "", _xlfn.XLOOKUP(C207, customers!$A$1:$A$1001, customers!$C$1:$C$1001,,0))</f>
        <v/>
      </c>
      <c r="H207" s="3" t="str">
        <f xml:space="preserve"> _xlfn.XLOOKUP(C207, customers!$A$1:$A$1001, customers!$G$1:$G$1001,,0)</f>
        <v>United States</v>
      </c>
      <c r="I207" s="4" t="str">
        <f xml:space="preserve"> INDEX(products!$A$1:$G$49, MATCH(orders!$D207, products!$A$1:$A$49,0), MATCH(orders!I$1, products!$A$1:$G$1,0))</f>
        <v>Rob</v>
      </c>
      <c r="J207" s="4" t="str">
        <f xml:space="preserve"> INDEX(products!$A$1:$G$49, MATCH(orders!$D207, products!$A$1:$A$49,0), MATCH(orders!J$1, products!$A$1:$G$1,0))</f>
        <v>D</v>
      </c>
      <c r="K207" s="8">
        <f xml:space="preserve"> INDEX(products!$A$1:$G$49, MATCH(orders!$D207, products!$A$1:$A$49,0), MATCH(orders!K$1, products!$A$1:$G$1,0))</f>
        <v>0.2</v>
      </c>
      <c r="L207" s="10">
        <f xml:space="preserve"> INDEX(products!$A$1:$G$49, MATCH(orders!$D207, products!$A$1:$A$49,0), MATCH(orders!L$1, products!$A$1:$G$1,0))</f>
        <v>2.6849999999999996</v>
      </c>
      <c r="M207" s="10">
        <f t="shared" si="3"/>
        <v>8.0549999999999997</v>
      </c>
      <c r="N207" s="5" t="str" cm="1">
        <f t="array" ref="N207" xml:space="preserve"> _xlfn.IFS(I207 = "Rob", "Robusta", I207 = "Ara", "Arabica", I207 = "Exc", "Excelsa", I207 = "Lib", "Liberica")</f>
        <v>Robusta</v>
      </c>
      <c r="O207" s="12" t="str" cm="1">
        <f t="array" ref="O207" xml:space="preserve"> _xlfn.IFS(J207 = "M", "Medium", J207 = "L", "Light", J207 = "D", "Dark")</f>
        <v>Dark</v>
      </c>
      <c r="P207" s="4" t="str">
        <f xml:space="preserve"> _xlfn.XLOOKUP(Orders[[#This Row],[Customer ID]], customers!$A$1:$A$1001, customers!$I$1:$I$1001,,0)</f>
        <v>Yes</v>
      </c>
    </row>
    <row r="208" spans="1:16" x14ac:dyDescent="0.3">
      <c r="A208" s="11" t="s">
        <v>1648</v>
      </c>
      <c r="B208" s="6">
        <v>44211</v>
      </c>
      <c r="C208" s="3" t="s">
        <v>1649</v>
      </c>
      <c r="D208" s="4" t="s">
        <v>6155</v>
      </c>
      <c r="E208" s="3">
        <v>2</v>
      </c>
      <c r="F208" s="3" t="str">
        <f xml:space="preserve"> _xlfn.XLOOKUP(C208,customers!$A$1:$A$1001,customers!$B$1:$B$1001,,0)</f>
        <v>Nertie Poolman</v>
      </c>
      <c r="G208" s="3" t="str">
        <f xml:space="preserve"> IF(_xlfn.XLOOKUP(C208, customers!$A$1:$A$1001, customers!$C$1:$C$1001,,0) = 0, "", _xlfn.XLOOKUP(C208, customers!$A$1:$A$1001, customers!$C$1:$C$1001,,0))</f>
        <v>npoolman5q@howstuffworks.com</v>
      </c>
      <c r="H208" s="3" t="str">
        <f xml:space="preserve"> _xlfn.XLOOKUP(C208, customers!$A$1:$A$1001, customers!$G$1:$G$1001,,0)</f>
        <v>United States</v>
      </c>
      <c r="I208" s="4" t="str">
        <f xml:space="preserve"> INDEX(products!$A$1:$G$49, MATCH(orders!$D208, products!$A$1:$A$49,0), MATCH(orders!I$1, products!$A$1:$G$1,0))</f>
        <v>Ara</v>
      </c>
      <c r="J208" s="4" t="str">
        <f xml:space="preserve"> INDEX(products!$A$1:$G$49, MATCH(orders!$D208, products!$A$1:$A$49,0), MATCH(orders!J$1, products!$A$1:$G$1,0))</f>
        <v>M</v>
      </c>
      <c r="K208" s="8">
        <f xml:space="preserve"> INDEX(products!$A$1:$G$49, MATCH(orders!$D208, products!$A$1:$A$49,0), MATCH(orders!K$1, products!$A$1:$G$1,0))</f>
        <v>1</v>
      </c>
      <c r="L208" s="10">
        <f xml:space="preserve"> INDEX(products!$A$1:$G$49, MATCH(orders!$D208, products!$A$1:$A$49,0), MATCH(orders!L$1, products!$A$1:$G$1,0))</f>
        <v>11.25</v>
      </c>
      <c r="M208" s="10">
        <f t="shared" si="3"/>
        <v>22.5</v>
      </c>
      <c r="N208" s="5" t="str" cm="1">
        <f t="array" ref="N208" xml:space="preserve"> _xlfn.IFS(I208 = "Rob", "Robusta", I208 = "Ara", "Arabica", I208 = "Exc", "Excelsa", I208 = "Lib", "Liberica")</f>
        <v>Arabica</v>
      </c>
      <c r="O208" s="12" t="str" cm="1">
        <f t="array" ref="O208" xml:space="preserve"> _xlfn.IFS(J208 = "M", "Medium", J208 = "L", "Light", J208 = "D", "Dark")</f>
        <v>Medium</v>
      </c>
      <c r="P208" s="4" t="str">
        <f xml:space="preserve"> _xlfn.XLOOKUP(Orders[[#This Row],[Customer ID]], customers!$A$1:$A$1001, customers!$I$1:$I$1001,,0)</f>
        <v>No</v>
      </c>
    </row>
    <row r="209" spans="1:16" x14ac:dyDescent="0.3">
      <c r="A209" s="11" t="s">
        <v>1653</v>
      </c>
      <c r="B209" s="6">
        <v>44207</v>
      </c>
      <c r="C209" s="3" t="s">
        <v>1654</v>
      </c>
      <c r="D209" s="4" t="s">
        <v>6157</v>
      </c>
      <c r="E209" s="3">
        <v>6</v>
      </c>
      <c r="F209" s="3" t="str">
        <f xml:space="preserve"> _xlfn.XLOOKUP(C209,customers!$A$1:$A$1001,customers!$B$1:$B$1001,,0)</f>
        <v>Orbadiah Duny</v>
      </c>
      <c r="G209" s="3" t="str">
        <f xml:space="preserve"> IF(_xlfn.XLOOKUP(C209, customers!$A$1:$A$1001, customers!$C$1:$C$1001,,0) = 0, "", _xlfn.XLOOKUP(C209, customers!$A$1:$A$1001, customers!$C$1:$C$1001,,0))</f>
        <v>oduny5r@constantcontact.com</v>
      </c>
      <c r="H209" s="3" t="str">
        <f xml:space="preserve"> _xlfn.XLOOKUP(C209, customers!$A$1:$A$1001, customers!$G$1:$G$1001,,0)</f>
        <v>United States</v>
      </c>
      <c r="I209" s="4" t="str">
        <f xml:space="preserve"> INDEX(products!$A$1:$G$49, MATCH(orders!$D209, products!$A$1:$A$49,0), MATCH(orders!I$1, products!$A$1:$G$1,0))</f>
        <v>Ara</v>
      </c>
      <c r="J209" s="4" t="str">
        <f xml:space="preserve"> INDEX(products!$A$1:$G$49, MATCH(orders!$D209, products!$A$1:$A$49,0), MATCH(orders!J$1, products!$A$1:$G$1,0))</f>
        <v>M</v>
      </c>
      <c r="K209" s="8">
        <f xml:space="preserve"> INDEX(products!$A$1:$G$49, MATCH(orders!$D209, products!$A$1:$A$49,0), MATCH(orders!K$1, products!$A$1:$G$1,0))</f>
        <v>0.5</v>
      </c>
      <c r="L209" s="10">
        <f xml:space="preserve"> INDEX(products!$A$1:$G$49, MATCH(orders!$D209, products!$A$1:$A$49,0), MATCH(orders!L$1, products!$A$1:$G$1,0))</f>
        <v>6.75</v>
      </c>
      <c r="M209" s="10">
        <f t="shared" si="3"/>
        <v>40.5</v>
      </c>
      <c r="N209" s="5" t="str" cm="1">
        <f t="array" ref="N209" xml:space="preserve"> _xlfn.IFS(I209 = "Rob", "Robusta", I209 = "Ara", "Arabica", I209 = "Exc", "Excelsa", I209 = "Lib", "Liberica")</f>
        <v>Arabica</v>
      </c>
      <c r="O209" s="12" t="str" cm="1">
        <f t="array" ref="O209" xml:space="preserve"> _xlfn.IFS(J209 = "M", "Medium", J209 = "L", "Light", J209 = "D", "Dark")</f>
        <v>Medium</v>
      </c>
      <c r="P209" s="4" t="str">
        <f xml:space="preserve"> _xlfn.XLOOKUP(Orders[[#This Row],[Customer ID]], customers!$A$1:$A$1001, customers!$I$1:$I$1001,,0)</f>
        <v>Yes</v>
      </c>
    </row>
    <row r="210" spans="1:16" x14ac:dyDescent="0.3">
      <c r="A210" s="11" t="s">
        <v>1659</v>
      </c>
      <c r="B210" s="6">
        <v>44659</v>
      </c>
      <c r="C210" s="3" t="s">
        <v>1660</v>
      </c>
      <c r="D210" s="4" t="s">
        <v>6144</v>
      </c>
      <c r="E210" s="3">
        <v>4</v>
      </c>
      <c r="F210" s="3" t="str">
        <f xml:space="preserve"> _xlfn.XLOOKUP(C210,customers!$A$1:$A$1001,customers!$B$1:$B$1001,,0)</f>
        <v>Constance Halfhide</v>
      </c>
      <c r="G210" s="3" t="str">
        <f xml:space="preserve"> IF(_xlfn.XLOOKUP(C210, customers!$A$1:$A$1001, customers!$C$1:$C$1001,,0) = 0, "", _xlfn.XLOOKUP(C210, customers!$A$1:$A$1001, customers!$C$1:$C$1001,,0))</f>
        <v>chalfhide5s@google.ru</v>
      </c>
      <c r="H210" s="3" t="str">
        <f xml:space="preserve"> _xlfn.XLOOKUP(C210, customers!$A$1:$A$1001, customers!$G$1:$G$1001,,0)</f>
        <v>Ireland</v>
      </c>
      <c r="I210" s="4" t="str">
        <f xml:space="preserve"> INDEX(products!$A$1:$G$49, MATCH(orders!$D210, products!$A$1:$A$49,0), MATCH(orders!I$1, products!$A$1:$G$1,0))</f>
        <v>Exc</v>
      </c>
      <c r="J210" s="4" t="str">
        <f xml:space="preserve"> INDEX(products!$A$1:$G$49, MATCH(orders!$D210, products!$A$1:$A$49,0), MATCH(orders!J$1, products!$A$1:$G$1,0))</f>
        <v>D</v>
      </c>
      <c r="K210" s="8">
        <f xml:space="preserve"> INDEX(products!$A$1:$G$49, MATCH(orders!$D210, products!$A$1:$A$49,0), MATCH(orders!K$1, products!$A$1:$G$1,0))</f>
        <v>0.5</v>
      </c>
      <c r="L210" s="10">
        <f xml:space="preserve"> INDEX(products!$A$1:$G$49, MATCH(orders!$D210, products!$A$1:$A$49,0), MATCH(orders!L$1, products!$A$1:$G$1,0))</f>
        <v>7.29</v>
      </c>
      <c r="M210" s="10">
        <f t="shared" si="3"/>
        <v>29.16</v>
      </c>
      <c r="N210" s="5" t="str" cm="1">
        <f t="array" ref="N210" xml:space="preserve"> _xlfn.IFS(I210 = "Rob", "Robusta", I210 = "Ara", "Arabica", I210 = "Exc", "Excelsa", I210 = "Lib", "Liberica")</f>
        <v>Excelsa</v>
      </c>
      <c r="O210" s="12" t="str" cm="1">
        <f t="array" ref="O210" xml:space="preserve"> _xlfn.IFS(J210 = "M", "Medium", J210 = "L", "Light", J210 = "D", "Dark")</f>
        <v>Dark</v>
      </c>
      <c r="P210" s="4" t="str">
        <f xml:space="preserve"> _xlfn.XLOOKUP(Orders[[#This Row],[Customer ID]], customers!$A$1:$A$1001, customers!$I$1:$I$1001,,0)</f>
        <v>Yes</v>
      </c>
    </row>
    <row r="211" spans="1:16" x14ac:dyDescent="0.3">
      <c r="A211" s="11" t="s">
        <v>1665</v>
      </c>
      <c r="B211" s="6">
        <v>44105</v>
      </c>
      <c r="C211" s="3" t="s">
        <v>1666</v>
      </c>
      <c r="D211" s="4" t="s">
        <v>6157</v>
      </c>
      <c r="E211" s="3">
        <v>1</v>
      </c>
      <c r="F211" s="3" t="str">
        <f xml:space="preserve"> _xlfn.XLOOKUP(C211,customers!$A$1:$A$1001,customers!$B$1:$B$1001,,0)</f>
        <v>Fransisco Malecky</v>
      </c>
      <c r="G211" s="3" t="str">
        <f xml:space="preserve"> IF(_xlfn.XLOOKUP(C211, customers!$A$1:$A$1001, customers!$C$1:$C$1001,,0) = 0, "", _xlfn.XLOOKUP(C211, customers!$A$1:$A$1001, customers!$C$1:$C$1001,,0))</f>
        <v>fmalecky5t@list-manage.com</v>
      </c>
      <c r="H211" s="3" t="str">
        <f xml:space="preserve"> _xlfn.XLOOKUP(C211, customers!$A$1:$A$1001, customers!$G$1:$G$1001,,0)</f>
        <v>United Kingdom</v>
      </c>
      <c r="I211" s="4" t="str">
        <f xml:space="preserve"> INDEX(products!$A$1:$G$49, MATCH(orders!$D211, products!$A$1:$A$49,0), MATCH(orders!I$1, products!$A$1:$G$1,0))</f>
        <v>Ara</v>
      </c>
      <c r="J211" s="4" t="str">
        <f xml:space="preserve"> INDEX(products!$A$1:$G$49, MATCH(orders!$D211, products!$A$1:$A$49,0), MATCH(orders!J$1, products!$A$1:$G$1,0))</f>
        <v>M</v>
      </c>
      <c r="K211" s="8">
        <f xml:space="preserve"> INDEX(products!$A$1:$G$49, MATCH(orders!$D211, products!$A$1:$A$49,0), MATCH(orders!K$1, products!$A$1:$G$1,0))</f>
        <v>0.5</v>
      </c>
      <c r="L211" s="10">
        <f xml:space="preserve"> INDEX(products!$A$1:$G$49, MATCH(orders!$D211, products!$A$1:$A$49,0), MATCH(orders!L$1, products!$A$1:$G$1,0))</f>
        <v>6.75</v>
      </c>
      <c r="M211" s="10">
        <f t="shared" si="3"/>
        <v>6.75</v>
      </c>
      <c r="N211" s="5" t="str" cm="1">
        <f t="array" ref="N211" xml:space="preserve"> _xlfn.IFS(I211 = "Rob", "Robusta", I211 = "Ara", "Arabica", I211 = "Exc", "Excelsa", I211 = "Lib", "Liberica")</f>
        <v>Arabica</v>
      </c>
      <c r="O211" s="12" t="str" cm="1">
        <f t="array" ref="O211" xml:space="preserve"> _xlfn.IFS(J211 = "M", "Medium", J211 = "L", "Light", J211 = "D", "Dark")</f>
        <v>Medium</v>
      </c>
      <c r="P211" s="4" t="str">
        <f xml:space="preserve"> _xlfn.XLOOKUP(Orders[[#This Row],[Customer ID]], customers!$A$1:$A$1001, customers!$I$1:$I$1001,,0)</f>
        <v>No</v>
      </c>
    </row>
    <row r="212" spans="1:16" x14ac:dyDescent="0.3">
      <c r="A212" s="11" t="s">
        <v>1671</v>
      </c>
      <c r="B212" s="6">
        <v>43766</v>
      </c>
      <c r="C212" s="3" t="s">
        <v>1672</v>
      </c>
      <c r="D212" s="4" t="s">
        <v>6143</v>
      </c>
      <c r="E212" s="3">
        <v>4</v>
      </c>
      <c r="F212" s="3" t="str">
        <f xml:space="preserve"> _xlfn.XLOOKUP(C212,customers!$A$1:$A$1001,customers!$B$1:$B$1001,,0)</f>
        <v>Anselma Attwater</v>
      </c>
      <c r="G212" s="3" t="str">
        <f xml:space="preserve"> IF(_xlfn.XLOOKUP(C212, customers!$A$1:$A$1001, customers!$C$1:$C$1001,,0) = 0, "", _xlfn.XLOOKUP(C212, customers!$A$1:$A$1001, customers!$C$1:$C$1001,,0))</f>
        <v>aattwater5u@wikia.com</v>
      </c>
      <c r="H212" s="3" t="str">
        <f xml:space="preserve"> _xlfn.XLOOKUP(C212, customers!$A$1:$A$1001, customers!$G$1:$G$1001,,0)</f>
        <v>United States</v>
      </c>
      <c r="I212" s="4" t="str">
        <f xml:space="preserve"> INDEX(products!$A$1:$G$49, MATCH(orders!$D212, products!$A$1:$A$49,0), MATCH(orders!I$1, products!$A$1:$G$1,0))</f>
        <v>Lib</v>
      </c>
      <c r="J212" s="4" t="str">
        <f xml:space="preserve"> INDEX(products!$A$1:$G$49, MATCH(orders!$D212, products!$A$1:$A$49,0), MATCH(orders!J$1, products!$A$1:$G$1,0))</f>
        <v>D</v>
      </c>
      <c r="K212" s="8">
        <f xml:space="preserve"> INDEX(products!$A$1:$G$49, MATCH(orders!$D212, products!$A$1:$A$49,0), MATCH(orders!K$1, products!$A$1:$G$1,0))</f>
        <v>1</v>
      </c>
      <c r="L212" s="10">
        <f xml:space="preserve"> INDEX(products!$A$1:$G$49, MATCH(orders!$D212, products!$A$1:$A$49,0), MATCH(orders!L$1, products!$A$1:$G$1,0))</f>
        <v>12.95</v>
      </c>
      <c r="M212" s="10">
        <f t="shared" si="3"/>
        <v>51.8</v>
      </c>
      <c r="N212" s="5" t="str" cm="1">
        <f t="array" ref="N212" xml:space="preserve"> _xlfn.IFS(I212 = "Rob", "Robusta", I212 = "Ara", "Arabica", I212 = "Exc", "Excelsa", I212 = "Lib", "Liberica")</f>
        <v>Liberica</v>
      </c>
      <c r="O212" s="12" t="str" cm="1">
        <f t="array" ref="O212" xml:space="preserve"> _xlfn.IFS(J212 = "M", "Medium", J212 = "L", "Light", J212 = "D", "Dark")</f>
        <v>Dark</v>
      </c>
      <c r="P212" s="4" t="str">
        <f xml:space="preserve"> _xlfn.XLOOKUP(Orders[[#This Row],[Customer ID]], customers!$A$1:$A$1001, customers!$I$1:$I$1001,,0)</f>
        <v>Yes</v>
      </c>
    </row>
    <row r="213" spans="1:16" x14ac:dyDescent="0.3">
      <c r="A213" s="11" t="s">
        <v>1677</v>
      </c>
      <c r="B213" s="6">
        <v>44283</v>
      </c>
      <c r="C213" s="3" t="s">
        <v>1678</v>
      </c>
      <c r="D213" s="4" t="s">
        <v>6176</v>
      </c>
      <c r="E213" s="3">
        <v>6</v>
      </c>
      <c r="F213" s="3" t="str">
        <f xml:space="preserve"> _xlfn.XLOOKUP(C213,customers!$A$1:$A$1001,customers!$B$1:$B$1001,,0)</f>
        <v>Minette Whellans</v>
      </c>
      <c r="G213" s="3" t="str">
        <f xml:space="preserve"> IF(_xlfn.XLOOKUP(C213, customers!$A$1:$A$1001, customers!$C$1:$C$1001,,0) = 0, "", _xlfn.XLOOKUP(C213, customers!$A$1:$A$1001, customers!$C$1:$C$1001,,0))</f>
        <v>mwhellans5v@mapquest.com</v>
      </c>
      <c r="H213" s="3" t="str">
        <f xml:space="preserve"> _xlfn.XLOOKUP(C213, customers!$A$1:$A$1001, customers!$G$1:$G$1001,,0)</f>
        <v>United States</v>
      </c>
      <c r="I213" s="4" t="str">
        <f xml:space="preserve"> INDEX(products!$A$1:$G$49, MATCH(orders!$D213, products!$A$1:$A$49,0), MATCH(orders!I$1, products!$A$1:$G$1,0))</f>
        <v>Exc</v>
      </c>
      <c r="J213" s="4" t="str">
        <f xml:space="preserve"> INDEX(products!$A$1:$G$49, MATCH(orders!$D213, products!$A$1:$A$49,0), MATCH(orders!J$1, products!$A$1:$G$1,0))</f>
        <v>L</v>
      </c>
      <c r="K213" s="8">
        <f xml:space="preserve"> INDEX(products!$A$1:$G$49, MATCH(orders!$D213, products!$A$1:$A$49,0), MATCH(orders!K$1, products!$A$1:$G$1,0))</f>
        <v>0.5</v>
      </c>
      <c r="L213" s="10">
        <f xml:space="preserve"> INDEX(products!$A$1:$G$49, MATCH(orders!$D213, products!$A$1:$A$49,0), MATCH(orders!L$1, products!$A$1:$G$1,0))</f>
        <v>8.91</v>
      </c>
      <c r="M213" s="10">
        <f t="shared" si="3"/>
        <v>53.46</v>
      </c>
      <c r="N213" s="5" t="str" cm="1">
        <f t="array" ref="N213" xml:space="preserve"> _xlfn.IFS(I213 = "Rob", "Robusta", I213 = "Ara", "Arabica", I213 = "Exc", "Excelsa", I213 = "Lib", "Liberica")</f>
        <v>Excelsa</v>
      </c>
      <c r="O213" s="12" t="str" cm="1">
        <f t="array" ref="O213" xml:space="preserve"> _xlfn.IFS(J213 = "M", "Medium", J213 = "L", "Light", J213 = "D", "Dark")</f>
        <v>Light</v>
      </c>
      <c r="P213" s="4" t="str">
        <f xml:space="preserve"> _xlfn.XLOOKUP(Orders[[#This Row],[Customer ID]], customers!$A$1:$A$1001, customers!$I$1:$I$1001,,0)</f>
        <v>No</v>
      </c>
    </row>
    <row r="214" spans="1:16" x14ac:dyDescent="0.3">
      <c r="A214" s="11" t="s">
        <v>1682</v>
      </c>
      <c r="B214" s="6">
        <v>43921</v>
      </c>
      <c r="C214" s="3" t="s">
        <v>1683</v>
      </c>
      <c r="D214" s="4" t="s">
        <v>6153</v>
      </c>
      <c r="E214" s="3">
        <v>4</v>
      </c>
      <c r="F214" s="3" t="str">
        <f xml:space="preserve"> _xlfn.XLOOKUP(C214,customers!$A$1:$A$1001,customers!$B$1:$B$1001,,0)</f>
        <v>Dael Camilletti</v>
      </c>
      <c r="G214" s="3" t="str">
        <f xml:space="preserve"> IF(_xlfn.XLOOKUP(C214, customers!$A$1:$A$1001, customers!$C$1:$C$1001,,0) = 0, "", _xlfn.XLOOKUP(C214, customers!$A$1:$A$1001, customers!$C$1:$C$1001,,0))</f>
        <v>dcamilletti5w@businesswire.com</v>
      </c>
      <c r="H214" s="3" t="str">
        <f xml:space="preserve"> _xlfn.XLOOKUP(C214, customers!$A$1:$A$1001, customers!$G$1:$G$1001,,0)</f>
        <v>United States</v>
      </c>
      <c r="I214" s="4" t="str">
        <f xml:space="preserve"> INDEX(products!$A$1:$G$49, MATCH(orders!$D214, products!$A$1:$A$49,0), MATCH(orders!I$1, products!$A$1:$G$1,0))</f>
        <v>Exc</v>
      </c>
      <c r="J214" s="4" t="str">
        <f xml:space="preserve"> INDEX(products!$A$1:$G$49, MATCH(orders!$D214, products!$A$1:$A$49,0), MATCH(orders!J$1, products!$A$1:$G$1,0))</f>
        <v>D</v>
      </c>
      <c r="K214" s="8">
        <f xml:space="preserve"> INDEX(products!$A$1:$G$49, MATCH(orders!$D214, products!$A$1:$A$49,0), MATCH(orders!K$1, products!$A$1:$G$1,0))</f>
        <v>0.2</v>
      </c>
      <c r="L214" s="10">
        <f xml:space="preserve"> INDEX(products!$A$1:$G$49, MATCH(orders!$D214, products!$A$1:$A$49,0), MATCH(orders!L$1, products!$A$1:$G$1,0))</f>
        <v>3.645</v>
      </c>
      <c r="M214" s="10">
        <f t="shared" si="3"/>
        <v>14.58</v>
      </c>
      <c r="N214" s="5" t="str" cm="1">
        <f t="array" ref="N214" xml:space="preserve"> _xlfn.IFS(I214 = "Rob", "Robusta", I214 = "Ara", "Arabica", I214 = "Exc", "Excelsa", I214 = "Lib", "Liberica")</f>
        <v>Excelsa</v>
      </c>
      <c r="O214" s="12" t="str" cm="1">
        <f t="array" ref="O214" xml:space="preserve"> _xlfn.IFS(J214 = "M", "Medium", J214 = "L", "Light", J214 = "D", "Dark")</f>
        <v>Dark</v>
      </c>
      <c r="P214" s="4" t="str">
        <f xml:space="preserve"> _xlfn.XLOOKUP(Orders[[#This Row],[Customer ID]], customers!$A$1:$A$1001, customers!$I$1:$I$1001,,0)</f>
        <v>Yes</v>
      </c>
    </row>
    <row r="215" spans="1:16" x14ac:dyDescent="0.3">
      <c r="A215" s="11" t="s">
        <v>1688</v>
      </c>
      <c r="B215" s="6">
        <v>44646</v>
      </c>
      <c r="C215" s="3" t="s">
        <v>1689</v>
      </c>
      <c r="D215" s="4" t="s">
        <v>6149</v>
      </c>
      <c r="E215" s="3">
        <v>1</v>
      </c>
      <c r="F215" s="3" t="str">
        <f xml:space="preserve"> _xlfn.XLOOKUP(C215,customers!$A$1:$A$1001,customers!$B$1:$B$1001,,0)</f>
        <v>Emiline Galgey</v>
      </c>
      <c r="G215" s="3" t="str">
        <f xml:space="preserve"> IF(_xlfn.XLOOKUP(C215, customers!$A$1:$A$1001, customers!$C$1:$C$1001,,0) = 0, "", _xlfn.XLOOKUP(C215, customers!$A$1:$A$1001, customers!$C$1:$C$1001,,0))</f>
        <v>egalgey5x@wufoo.com</v>
      </c>
      <c r="H215" s="3" t="str">
        <f xml:space="preserve"> _xlfn.XLOOKUP(C215, customers!$A$1:$A$1001, customers!$G$1:$G$1001,,0)</f>
        <v>United States</v>
      </c>
      <c r="I215" s="4" t="str">
        <f xml:space="preserve"> INDEX(products!$A$1:$G$49, MATCH(orders!$D215, products!$A$1:$A$49,0), MATCH(orders!I$1, products!$A$1:$G$1,0))</f>
        <v>Rob</v>
      </c>
      <c r="J215" s="4" t="str">
        <f xml:space="preserve"> INDEX(products!$A$1:$G$49, MATCH(orders!$D215, products!$A$1:$A$49,0), MATCH(orders!J$1, products!$A$1:$G$1,0))</f>
        <v>D</v>
      </c>
      <c r="K215" s="8">
        <f xml:space="preserve"> INDEX(products!$A$1:$G$49, MATCH(orders!$D215, products!$A$1:$A$49,0), MATCH(orders!K$1, products!$A$1:$G$1,0))</f>
        <v>2.5</v>
      </c>
      <c r="L215" s="10">
        <f xml:space="preserve"> INDEX(products!$A$1:$G$49, MATCH(orders!$D215, products!$A$1:$A$49,0), MATCH(orders!L$1, products!$A$1:$G$1,0))</f>
        <v>20.584999999999997</v>
      </c>
      <c r="M215" s="10">
        <f t="shared" si="3"/>
        <v>20.584999999999997</v>
      </c>
      <c r="N215" s="5" t="str" cm="1">
        <f t="array" ref="N215" xml:space="preserve"> _xlfn.IFS(I215 = "Rob", "Robusta", I215 = "Ara", "Arabica", I215 = "Exc", "Excelsa", I215 = "Lib", "Liberica")</f>
        <v>Robusta</v>
      </c>
      <c r="O215" s="12" t="str" cm="1">
        <f t="array" ref="O215" xml:space="preserve"> _xlfn.IFS(J215 = "M", "Medium", J215 = "L", "Light", J215 = "D", "Dark")</f>
        <v>Dark</v>
      </c>
      <c r="P215" s="4" t="str">
        <f xml:space="preserve"> _xlfn.XLOOKUP(Orders[[#This Row],[Customer ID]], customers!$A$1:$A$1001, customers!$I$1:$I$1001,,0)</f>
        <v>No</v>
      </c>
    </row>
    <row r="216" spans="1:16" x14ac:dyDescent="0.3">
      <c r="A216" s="11" t="s">
        <v>1694</v>
      </c>
      <c r="B216" s="6">
        <v>43775</v>
      </c>
      <c r="C216" s="3" t="s">
        <v>1695</v>
      </c>
      <c r="D216" s="4" t="s">
        <v>6170</v>
      </c>
      <c r="E216" s="3">
        <v>2</v>
      </c>
      <c r="F216" s="3" t="str">
        <f xml:space="preserve"> _xlfn.XLOOKUP(C216,customers!$A$1:$A$1001,customers!$B$1:$B$1001,,0)</f>
        <v>Murdock Hame</v>
      </c>
      <c r="G216" s="3" t="str">
        <f xml:space="preserve"> IF(_xlfn.XLOOKUP(C216, customers!$A$1:$A$1001, customers!$C$1:$C$1001,,0) = 0, "", _xlfn.XLOOKUP(C216, customers!$A$1:$A$1001, customers!$C$1:$C$1001,,0))</f>
        <v>mhame5y@newsvine.com</v>
      </c>
      <c r="H216" s="3" t="str">
        <f xml:space="preserve"> _xlfn.XLOOKUP(C216, customers!$A$1:$A$1001, customers!$G$1:$G$1001,,0)</f>
        <v>Ireland</v>
      </c>
      <c r="I216" s="4" t="str">
        <f xml:space="preserve"> INDEX(products!$A$1:$G$49, MATCH(orders!$D216, products!$A$1:$A$49,0), MATCH(orders!I$1, products!$A$1:$G$1,0))</f>
        <v>Lib</v>
      </c>
      <c r="J216" s="4" t="str">
        <f xml:space="preserve"> INDEX(products!$A$1:$G$49, MATCH(orders!$D216, products!$A$1:$A$49,0), MATCH(orders!J$1, products!$A$1:$G$1,0))</f>
        <v>L</v>
      </c>
      <c r="K216" s="8">
        <f xml:space="preserve"> INDEX(products!$A$1:$G$49, MATCH(orders!$D216, products!$A$1:$A$49,0), MATCH(orders!K$1, products!$A$1:$G$1,0))</f>
        <v>1</v>
      </c>
      <c r="L216" s="10">
        <f xml:space="preserve"> INDEX(products!$A$1:$G$49, MATCH(orders!$D216, products!$A$1:$A$49,0), MATCH(orders!L$1, products!$A$1:$G$1,0))</f>
        <v>15.85</v>
      </c>
      <c r="M216" s="10">
        <f t="shared" si="3"/>
        <v>31.7</v>
      </c>
      <c r="N216" s="5" t="str" cm="1">
        <f t="array" ref="N216" xml:space="preserve"> _xlfn.IFS(I216 = "Rob", "Robusta", I216 = "Ara", "Arabica", I216 = "Exc", "Excelsa", I216 = "Lib", "Liberica")</f>
        <v>Liberica</v>
      </c>
      <c r="O216" s="12" t="str" cm="1">
        <f t="array" ref="O216" xml:space="preserve"> _xlfn.IFS(J216 = "M", "Medium", J216 = "L", "Light", J216 = "D", "Dark")</f>
        <v>Light</v>
      </c>
      <c r="P216" s="4" t="str">
        <f xml:space="preserve"> _xlfn.XLOOKUP(Orders[[#This Row],[Customer ID]], customers!$A$1:$A$1001, customers!$I$1:$I$1001,,0)</f>
        <v>No</v>
      </c>
    </row>
    <row r="217" spans="1:16" x14ac:dyDescent="0.3">
      <c r="A217" s="11" t="s">
        <v>1701</v>
      </c>
      <c r="B217" s="6">
        <v>43829</v>
      </c>
      <c r="C217" s="3" t="s">
        <v>1702</v>
      </c>
      <c r="D217" s="4" t="s">
        <v>6150</v>
      </c>
      <c r="E217" s="3">
        <v>6</v>
      </c>
      <c r="F217" s="3" t="str">
        <f xml:space="preserve"> _xlfn.XLOOKUP(C217,customers!$A$1:$A$1001,customers!$B$1:$B$1001,,0)</f>
        <v>Ilka Gurnee</v>
      </c>
      <c r="G217" s="3" t="str">
        <f xml:space="preserve"> IF(_xlfn.XLOOKUP(C217, customers!$A$1:$A$1001, customers!$C$1:$C$1001,,0) = 0, "", _xlfn.XLOOKUP(C217, customers!$A$1:$A$1001, customers!$C$1:$C$1001,,0))</f>
        <v>igurnee5z@usnews.com</v>
      </c>
      <c r="H217" s="3" t="str">
        <f xml:space="preserve"> _xlfn.XLOOKUP(C217, customers!$A$1:$A$1001, customers!$G$1:$G$1001,,0)</f>
        <v>United States</v>
      </c>
      <c r="I217" s="4" t="str">
        <f xml:space="preserve"> INDEX(products!$A$1:$G$49, MATCH(orders!$D217, products!$A$1:$A$49,0), MATCH(orders!I$1, products!$A$1:$G$1,0))</f>
        <v>Lib</v>
      </c>
      <c r="J217" s="4" t="str">
        <f xml:space="preserve"> INDEX(products!$A$1:$G$49, MATCH(orders!$D217, products!$A$1:$A$49,0), MATCH(orders!J$1, products!$A$1:$G$1,0))</f>
        <v>D</v>
      </c>
      <c r="K217" s="8">
        <f xml:space="preserve"> INDEX(products!$A$1:$G$49, MATCH(orders!$D217, products!$A$1:$A$49,0), MATCH(orders!K$1, products!$A$1:$G$1,0))</f>
        <v>0.2</v>
      </c>
      <c r="L217" s="10">
        <f xml:space="preserve"> INDEX(products!$A$1:$G$49, MATCH(orders!$D217, products!$A$1:$A$49,0), MATCH(orders!L$1, products!$A$1:$G$1,0))</f>
        <v>3.8849999999999998</v>
      </c>
      <c r="M217" s="10">
        <f t="shared" si="3"/>
        <v>23.31</v>
      </c>
      <c r="N217" s="5" t="str" cm="1">
        <f t="array" ref="N217" xml:space="preserve"> _xlfn.IFS(I217 = "Rob", "Robusta", I217 = "Ara", "Arabica", I217 = "Exc", "Excelsa", I217 = "Lib", "Liberica")</f>
        <v>Liberica</v>
      </c>
      <c r="O217" s="12" t="str" cm="1">
        <f t="array" ref="O217" xml:space="preserve"> _xlfn.IFS(J217 = "M", "Medium", J217 = "L", "Light", J217 = "D", "Dark")</f>
        <v>Dark</v>
      </c>
      <c r="P217" s="4" t="str">
        <f xml:space="preserve"> _xlfn.XLOOKUP(Orders[[#This Row],[Customer ID]], customers!$A$1:$A$1001, customers!$I$1:$I$1001,,0)</f>
        <v>No</v>
      </c>
    </row>
    <row r="218" spans="1:16" x14ac:dyDescent="0.3">
      <c r="A218" s="11" t="s">
        <v>1707</v>
      </c>
      <c r="B218" s="6">
        <v>44470</v>
      </c>
      <c r="C218" s="3" t="s">
        <v>1708</v>
      </c>
      <c r="D218" s="4" t="s">
        <v>6162</v>
      </c>
      <c r="E218" s="3">
        <v>4</v>
      </c>
      <c r="F218" s="3" t="str">
        <f xml:space="preserve"> _xlfn.XLOOKUP(C218,customers!$A$1:$A$1001,customers!$B$1:$B$1001,,0)</f>
        <v>Alfy Snowding</v>
      </c>
      <c r="G218" s="3" t="str">
        <f xml:space="preserve"> IF(_xlfn.XLOOKUP(C218, customers!$A$1:$A$1001, customers!$C$1:$C$1001,,0) = 0, "", _xlfn.XLOOKUP(C218, customers!$A$1:$A$1001, customers!$C$1:$C$1001,,0))</f>
        <v>asnowding60@comsenz.com</v>
      </c>
      <c r="H218" s="3" t="str">
        <f xml:space="preserve"> _xlfn.XLOOKUP(C218, customers!$A$1:$A$1001, customers!$G$1:$G$1001,,0)</f>
        <v>United States</v>
      </c>
      <c r="I218" s="4" t="str">
        <f xml:space="preserve"> INDEX(products!$A$1:$G$49, MATCH(orders!$D218, products!$A$1:$A$49,0), MATCH(orders!I$1, products!$A$1:$G$1,0))</f>
        <v>Lib</v>
      </c>
      <c r="J218" s="4" t="str">
        <f xml:space="preserve"> INDEX(products!$A$1:$G$49, MATCH(orders!$D218, products!$A$1:$A$49,0), MATCH(orders!J$1, products!$A$1:$G$1,0))</f>
        <v>M</v>
      </c>
      <c r="K218" s="8">
        <f xml:space="preserve"> INDEX(products!$A$1:$G$49, MATCH(orders!$D218, products!$A$1:$A$49,0), MATCH(orders!K$1, products!$A$1:$G$1,0))</f>
        <v>1</v>
      </c>
      <c r="L218" s="10">
        <f xml:space="preserve"> INDEX(products!$A$1:$G$49, MATCH(orders!$D218, products!$A$1:$A$49,0), MATCH(orders!L$1, products!$A$1:$G$1,0))</f>
        <v>14.55</v>
      </c>
      <c r="M218" s="10">
        <f t="shared" si="3"/>
        <v>58.2</v>
      </c>
      <c r="N218" s="5" t="str" cm="1">
        <f t="array" ref="N218" xml:space="preserve"> _xlfn.IFS(I218 = "Rob", "Robusta", I218 = "Ara", "Arabica", I218 = "Exc", "Excelsa", I218 = "Lib", "Liberica")</f>
        <v>Liberica</v>
      </c>
      <c r="O218" s="12" t="str" cm="1">
        <f t="array" ref="O218" xml:space="preserve"> _xlfn.IFS(J218 = "M", "Medium", J218 = "L", "Light", J218 = "D", "Dark")</f>
        <v>Medium</v>
      </c>
      <c r="P218" s="4" t="str">
        <f xml:space="preserve"> _xlfn.XLOOKUP(Orders[[#This Row],[Customer ID]], customers!$A$1:$A$1001, customers!$I$1:$I$1001,,0)</f>
        <v>Yes</v>
      </c>
    </row>
    <row r="219" spans="1:16" x14ac:dyDescent="0.3">
      <c r="A219" s="11" t="s">
        <v>1713</v>
      </c>
      <c r="B219" s="6">
        <v>44174</v>
      </c>
      <c r="C219" s="3" t="s">
        <v>1714</v>
      </c>
      <c r="D219" s="4" t="s">
        <v>6176</v>
      </c>
      <c r="E219" s="3">
        <v>4</v>
      </c>
      <c r="F219" s="3" t="str">
        <f xml:space="preserve"> _xlfn.XLOOKUP(C219,customers!$A$1:$A$1001,customers!$B$1:$B$1001,,0)</f>
        <v>Godfry Poinsett</v>
      </c>
      <c r="G219" s="3" t="str">
        <f xml:space="preserve"> IF(_xlfn.XLOOKUP(C219, customers!$A$1:$A$1001, customers!$C$1:$C$1001,,0) = 0, "", _xlfn.XLOOKUP(C219, customers!$A$1:$A$1001, customers!$C$1:$C$1001,,0))</f>
        <v>gpoinsett61@berkeley.edu</v>
      </c>
      <c r="H219" s="3" t="str">
        <f xml:space="preserve"> _xlfn.XLOOKUP(C219, customers!$A$1:$A$1001, customers!$G$1:$G$1001,,0)</f>
        <v>United States</v>
      </c>
      <c r="I219" s="4" t="str">
        <f xml:space="preserve"> INDEX(products!$A$1:$G$49, MATCH(orders!$D219, products!$A$1:$A$49,0), MATCH(orders!I$1, products!$A$1:$G$1,0))</f>
        <v>Exc</v>
      </c>
      <c r="J219" s="4" t="str">
        <f xml:space="preserve"> INDEX(products!$A$1:$G$49, MATCH(orders!$D219, products!$A$1:$A$49,0), MATCH(orders!J$1, products!$A$1:$G$1,0))</f>
        <v>L</v>
      </c>
      <c r="K219" s="8">
        <f xml:space="preserve"> INDEX(products!$A$1:$G$49, MATCH(orders!$D219, products!$A$1:$A$49,0), MATCH(orders!K$1, products!$A$1:$G$1,0))</f>
        <v>0.5</v>
      </c>
      <c r="L219" s="10">
        <f xml:space="preserve"> INDEX(products!$A$1:$G$49, MATCH(orders!$D219, products!$A$1:$A$49,0), MATCH(orders!L$1, products!$A$1:$G$1,0))</f>
        <v>8.91</v>
      </c>
      <c r="M219" s="10">
        <f t="shared" si="3"/>
        <v>35.64</v>
      </c>
      <c r="N219" s="5" t="str" cm="1">
        <f t="array" ref="N219" xml:space="preserve"> _xlfn.IFS(I219 = "Rob", "Robusta", I219 = "Ara", "Arabica", I219 = "Exc", "Excelsa", I219 = "Lib", "Liberica")</f>
        <v>Excelsa</v>
      </c>
      <c r="O219" s="12" t="str" cm="1">
        <f t="array" ref="O219" xml:space="preserve"> _xlfn.IFS(J219 = "M", "Medium", J219 = "L", "Light", J219 = "D", "Dark")</f>
        <v>Light</v>
      </c>
      <c r="P219" s="4" t="str">
        <f xml:space="preserve"> _xlfn.XLOOKUP(Orders[[#This Row],[Customer ID]], customers!$A$1:$A$1001, customers!$I$1:$I$1001,,0)</f>
        <v>No</v>
      </c>
    </row>
    <row r="220" spans="1:16" x14ac:dyDescent="0.3">
      <c r="A220" s="11" t="s">
        <v>1719</v>
      </c>
      <c r="B220" s="6">
        <v>44317</v>
      </c>
      <c r="C220" s="3" t="s">
        <v>1720</v>
      </c>
      <c r="D220" s="4" t="s">
        <v>6155</v>
      </c>
      <c r="E220" s="3">
        <v>5</v>
      </c>
      <c r="F220" s="3" t="str">
        <f xml:space="preserve"> _xlfn.XLOOKUP(C220,customers!$A$1:$A$1001,customers!$B$1:$B$1001,,0)</f>
        <v>Rem Furman</v>
      </c>
      <c r="G220" s="3" t="str">
        <f xml:space="preserve"> IF(_xlfn.XLOOKUP(C220, customers!$A$1:$A$1001, customers!$C$1:$C$1001,,0) = 0, "", _xlfn.XLOOKUP(C220, customers!$A$1:$A$1001, customers!$C$1:$C$1001,,0))</f>
        <v>rfurman62@t.co</v>
      </c>
      <c r="H220" s="3" t="str">
        <f xml:space="preserve"> _xlfn.XLOOKUP(C220, customers!$A$1:$A$1001, customers!$G$1:$G$1001,,0)</f>
        <v>Ireland</v>
      </c>
      <c r="I220" s="4" t="str">
        <f xml:space="preserve"> INDEX(products!$A$1:$G$49, MATCH(orders!$D220, products!$A$1:$A$49,0), MATCH(orders!I$1, products!$A$1:$G$1,0))</f>
        <v>Ara</v>
      </c>
      <c r="J220" s="4" t="str">
        <f xml:space="preserve"> INDEX(products!$A$1:$G$49, MATCH(orders!$D220, products!$A$1:$A$49,0), MATCH(orders!J$1, products!$A$1:$G$1,0))</f>
        <v>M</v>
      </c>
      <c r="K220" s="8">
        <f xml:space="preserve"> INDEX(products!$A$1:$G$49, MATCH(orders!$D220, products!$A$1:$A$49,0), MATCH(orders!K$1, products!$A$1:$G$1,0))</f>
        <v>1</v>
      </c>
      <c r="L220" s="10">
        <f xml:space="preserve"> INDEX(products!$A$1:$G$49, MATCH(orders!$D220, products!$A$1:$A$49,0), MATCH(orders!L$1, products!$A$1:$G$1,0))</f>
        <v>11.25</v>
      </c>
      <c r="M220" s="10">
        <f t="shared" si="3"/>
        <v>56.25</v>
      </c>
      <c r="N220" s="5" t="str" cm="1">
        <f t="array" ref="N220" xml:space="preserve"> _xlfn.IFS(I220 = "Rob", "Robusta", I220 = "Ara", "Arabica", I220 = "Exc", "Excelsa", I220 = "Lib", "Liberica")</f>
        <v>Arabica</v>
      </c>
      <c r="O220" s="12" t="str" cm="1">
        <f t="array" ref="O220" xml:space="preserve"> _xlfn.IFS(J220 = "M", "Medium", J220 = "L", "Light", J220 = "D", "Dark")</f>
        <v>Medium</v>
      </c>
      <c r="P220" s="4" t="str">
        <f xml:space="preserve"> _xlfn.XLOOKUP(Orders[[#This Row],[Customer ID]], customers!$A$1:$A$1001, customers!$I$1:$I$1001,,0)</f>
        <v>Yes</v>
      </c>
    </row>
    <row r="221" spans="1:16" x14ac:dyDescent="0.3">
      <c r="A221" s="11" t="s">
        <v>1725</v>
      </c>
      <c r="B221" s="6">
        <v>44777</v>
      </c>
      <c r="C221" s="3" t="s">
        <v>1726</v>
      </c>
      <c r="D221" s="4" t="s">
        <v>6178</v>
      </c>
      <c r="E221" s="3">
        <v>3</v>
      </c>
      <c r="F221" s="3" t="str">
        <f xml:space="preserve"> _xlfn.XLOOKUP(C221,customers!$A$1:$A$1001,customers!$B$1:$B$1001,,0)</f>
        <v>Charis Crosier</v>
      </c>
      <c r="G221" s="3" t="str">
        <f xml:space="preserve"> IF(_xlfn.XLOOKUP(C221, customers!$A$1:$A$1001, customers!$C$1:$C$1001,,0) = 0, "", _xlfn.XLOOKUP(C221, customers!$A$1:$A$1001, customers!$C$1:$C$1001,,0))</f>
        <v>ccrosier63@xrea.com</v>
      </c>
      <c r="H221" s="3" t="str">
        <f xml:space="preserve"> _xlfn.XLOOKUP(C221, customers!$A$1:$A$1001, customers!$G$1:$G$1001,,0)</f>
        <v>United States</v>
      </c>
      <c r="I221" s="4" t="str">
        <f xml:space="preserve"> INDEX(products!$A$1:$G$49, MATCH(orders!$D221, products!$A$1:$A$49,0), MATCH(orders!I$1, products!$A$1:$G$1,0))</f>
        <v>Rob</v>
      </c>
      <c r="J221" s="4" t="str">
        <f xml:space="preserve"> INDEX(products!$A$1:$G$49, MATCH(orders!$D221, products!$A$1:$A$49,0), MATCH(orders!J$1, products!$A$1:$G$1,0))</f>
        <v>L</v>
      </c>
      <c r="K221" s="8">
        <f xml:space="preserve"> INDEX(products!$A$1:$G$49, MATCH(orders!$D221, products!$A$1:$A$49,0), MATCH(orders!K$1, products!$A$1:$G$1,0))</f>
        <v>0.2</v>
      </c>
      <c r="L221" s="10">
        <f xml:space="preserve"> INDEX(products!$A$1:$G$49, MATCH(orders!$D221, products!$A$1:$A$49,0), MATCH(orders!L$1, products!$A$1:$G$1,0))</f>
        <v>3.5849999999999995</v>
      </c>
      <c r="M221" s="10">
        <f t="shared" si="3"/>
        <v>10.754999999999999</v>
      </c>
      <c r="N221" s="5" t="str" cm="1">
        <f t="array" ref="N221" xml:space="preserve"> _xlfn.IFS(I221 = "Rob", "Robusta", I221 = "Ara", "Arabica", I221 = "Exc", "Excelsa", I221 = "Lib", "Liberica")</f>
        <v>Robusta</v>
      </c>
      <c r="O221" s="12" t="str" cm="1">
        <f t="array" ref="O221" xml:space="preserve"> _xlfn.IFS(J221 = "M", "Medium", J221 = "L", "Light", J221 = "D", "Dark")</f>
        <v>Light</v>
      </c>
      <c r="P221" s="4" t="str">
        <f xml:space="preserve"> _xlfn.XLOOKUP(Orders[[#This Row],[Customer ID]], customers!$A$1:$A$1001, customers!$I$1:$I$1001,,0)</f>
        <v>No</v>
      </c>
    </row>
    <row r="222" spans="1:16" x14ac:dyDescent="0.3">
      <c r="A222" s="11" t="s">
        <v>1725</v>
      </c>
      <c r="B222" s="6">
        <v>44777</v>
      </c>
      <c r="C222" s="3" t="s">
        <v>1726</v>
      </c>
      <c r="D222" s="4" t="s">
        <v>6174</v>
      </c>
      <c r="E222" s="3">
        <v>5</v>
      </c>
      <c r="F222" s="3" t="str">
        <f xml:space="preserve"> _xlfn.XLOOKUP(C222,customers!$A$1:$A$1001,customers!$B$1:$B$1001,,0)</f>
        <v>Charis Crosier</v>
      </c>
      <c r="G222" s="3" t="str">
        <f xml:space="preserve"> IF(_xlfn.XLOOKUP(C222, customers!$A$1:$A$1001, customers!$C$1:$C$1001,,0) = 0, "", _xlfn.XLOOKUP(C222, customers!$A$1:$A$1001, customers!$C$1:$C$1001,,0))</f>
        <v>ccrosier63@xrea.com</v>
      </c>
      <c r="H222" s="3" t="str">
        <f xml:space="preserve"> _xlfn.XLOOKUP(C222, customers!$A$1:$A$1001, customers!$G$1:$G$1001,,0)</f>
        <v>United States</v>
      </c>
      <c r="I222" s="4" t="str">
        <f xml:space="preserve"> INDEX(products!$A$1:$G$49, MATCH(orders!$D222, products!$A$1:$A$49,0), MATCH(orders!I$1, products!$A$1:$G$1,0))</f>
        <v>Rob</v>
      </c>
      <c r="J222" s="4" t="str">
        <f xml:space="preserve"> INDEX(products!$A$1:$G$49, MATCH(orders!$D222, products!$A$1:$A$49,0), MATCH(orders!J$1, products!$A$1:$G$1,0))</f>
        <v>M</v>
      </c>
      <c r="K222" s="8">
        <f xml:space="preserve"> INDEX(products!$A$1:$G$49, MATCH(orders!$D222, products!$A$1:$A$49,0), MATCH(orders!K$1, products!$A$1:$G$1,0))</f>
        <v>0.2</v>
      </c>
      <c r="L222" s="10">
        <f xml:space="preserve"> INDEX(products!$A$1:$G$49, MATCH(orders!$D222, products!$A$1:$A$49,0), MATCH(orders!L$1, products!$A$1:$G$1,0))</f>
        <v>2.9849999999999999</v>
      </c>
      <c r="M222" s="10">
        <f t="shared" si="3"/>
        <v>14.924999999999999</v>
      </c>
      <c r="N222" s="5" t="str" cm="1">
        <f t="array" ref="N222" xml:space="preserve"> _xlfn.IFS(I222 = "Rob", "Robusta", I222 = "Ara", "Arabica", I222 = "Exc", "Excelsa", I222 = "Lib", "Liberica")</f>
        <v>Robusta</v>
      </c>
      <c r="O222" s="12" t="str" cm="1">
        <f t="array" ref="O222" xml:space="preserve"> _xlfn.IFS(J222 = "M", "Medium", J222 = "L", "Light", J222 = "D", "Dark")</f>
        <v>Medium</v>
      </c>
      <c r="P222" s="4" t="str">
        <f xml:space="preserve"> _xlfn.XLOOKUP(Orders[[#This Row],[Customer ID]], customers!$A$1:$A$1001, customers!$I$1:$I$1001,,0)</f>
        <v>No</v>
      </c>
    </row>
    <row r="223" spans="1:16" x14ac:dyDescent="0.3">
      <c r="A223" s="11" t="s">
        <v>1736</v>
      </c>
      <c r="B223" s="6">
        <v>44513</v>
      </c>
      <c r="C223" s="3" t="s">
        <v>1737</v>
      </c>
      <c r="D223" s="4" t="s">
        <v>6140</v>
      </c>
      <c r="E223" s="3">
        <v>6</v>
      </c>
      <c r="F223" s="3" t="str">
        <f xml:space="preserve"> _xlfn.XLOOKUP(C223,customers!$A$1:$A$1001,customers!$B$1:$B$1001,,0)</f>
        <v>Lenka Rushmer</v>
      </c>
      <c r="G223" s="3" t="str">
        <f xml:space="preserve"> IF(_xlfn.XLOOKUP(C223, customers!$A$1:$A$1001, customers!$C$1:$C$1001,,0) = 0, "", _xlfn.XLOOKUP(C223, customers!$A$1:$A$1001, customers!$C$1:$C$1001,,0))</f>
        <v>lrushmer65@europa.eu</v>
      </c>
      <c r="H223" s="3" t="str">
        <f xml:space="preserve"> _xlfn.XLOOKUP(C223, customers!$A$1:$A$1001, customers!$G$1:$G$1001,,0)</f>
        <v>United States</v>
      </c>
      <c r="I223" s="4" t="str">
        <f xml:space="preserve"> INDEX(products!$A$1:$G$49, MATCH(orders!$D223, products!$A$1:$A$49,0), MATCH(orders!I$1, products!$A$1:$G$1,0))</f>
        <v>Ara</v>
      </c>
      <c r="J223" s="4" t="str">
        <f xml:space="preserve"> INDEX(products!$A$1:$G$49, MATCH(orders!$D223, products!$A$1:$A$49,0), MATCH(orders!J$1, products!$A$1:$G$1,0))</f>
        <v>L</v>
      </c>
      <c r="K223" s="8">
        <f xml:space="preserve"> INDEX(products!$A$1:$G$49, MATCH(orders!$D223, products!$A$1:$A$49,0), MATCH(orders!K$1, products!$A$1:$G$1,0))</f>
        <v>1</v>
      </c>
      <c r="L223" s="10">
        <f xml:space="preserve"> INDEX(products!$A$1:$G$49, MATCH(orders!$D223, products!$A$1:$A$49,0), MATCH(orders!L$1, products!$A$1:$G$1,0))</f>
        <v>12.95</v>
      </c>
      <c r="M223" s="10">
        <f t="shared" si="3"/>
        <v>77.699999999999989</v>
      </c>
      <c r="N223" s="5" t="str" cm="1">
        <f t="array" ref="N223" xml:space="preserve"> _xlfn.IFS(I223 = "Rob", "Robusta", I223 = "Ara", "Arabica", I223 = "Exc", "Excelsa", I223 = "Lib", "Liberica")</f>
        <v>Arabica</v>
      </c>
      <c r="O223" s="12" t="str" cm="1">
        <f t="array" ref="O223" xml:space="preserve"> _xlfn.IFS(J223 = "M", "Medium", J223 = "L", "Light", J223 = "D", "Dark")</f>
        <v>Light</v>
      </c>
      <c r="P223" s="4" t="str">
        <f xml:space="preserve"> _xlfn.XLOOKUP(Orders[[#This Row],[Customer ID]], customers!$A$1:$A$1001, customers!$I$1:$I$1001,,0)</f>
        <v>Yes</v>
      </c>
    </row>
    <row r="224" spans="1:16" x14ac:dyDescent="0.3">
      <c r="A224" s="11" t="s">
        <v>1742</v>
      </c>
      <c r="B224" s="6">
        <v>44090</v>
      </c>
      <c r="C224" s="3" t="s">
        <v>1743</v>
      </c>
      <c r="D224" s="4" t="s">
        <v>6169</v>
      </c>
      <c r="E224" s="3">
        <v>3</v>
      </c>
      <c r="F224" s="3" t="str">
        <f xml:space="preserve"> _xlfn.XLOOKUP(C224,customers!$A$1:$A$1001,customers!$B$1:$B$1001,,0)</f>
        <v>Waneta Edinborough</v>
      </c>
      <c r="G224" s="3" t="str">
        <f xml:space="preserve"> IF(_xlfn.XLOOKUP(C224, customers!$A$1:$A$1001, customers!$C$1:$C$1001,,0) = 0, "", _xlfn.XLOOKUP(C224, customers!$A$1:$A$1001, customers!$C$1:$C$1001,,0))</f>
        <v>wedinborough66@github.io</v>
      </c>
      <c r="H224" s="3" t="str">
        <f xml:space="preserve"> _xlfn.XLOOKUP(C224, customers!$A$1:$A$1001, customers!$G$1:$G$1001,,0)</f>
        <v>United States</v>
      </c>
      <c r="I224" s="4" t="str">
        <f xml:space="preserve"> INDEX(products!$A$1:$G$49, MATCH(orders!$D224, products!$A$1:$A$49,0), MATCH(orders!I$1, products!$A$1:$G$1,0))</f>
        <v>Lib</v>
      </c>
      <c r="J224" s="4" t="str">
        <f xml:space="preserve"> INDEX(products!$A$1:$G$49, MATCH(orders!$D224, products!$A$1:$A$49,0), MATCH(orders!J$1, products!$A$1:$G$1,0))</f>
        <v>D</v>
      </c>
      <c r="K224" s="8">
        <f xml:space="preserve"> INDEX(products!$A$1:$G$49, MATCH(orders!$D224, products!$A$1:$A$49,0), MATCH(orders!K$1, products!$A$1:$G$1,0))</f>
        <v>0.5</v>
      </c>
      <c r="L224" s="10">
        <f xml:space="preserve"> INDEX(products!$A$1:$G$49, MATCH(orders!$D224, products!$A$1:$A$49,0), MATCH(orders!L$1, products!$A$1:$G$1,0))</f>
        <v>7.77</v>
      </c>
      <c r="M224" s="10">
        <f t="shared" si="3"/>
        <v>23.31</v>
      </c>
      <c r="N224" s="5" t="str" cm="1">
        <f t="array" ref="N224" xml:space="preserve"> _xlfn.IFS(I224 = "Rob", "Robusta", I224 = "Ara", "Arabica", I224 = "Exc", "Excelsa", I224 = "Lib", "Liberica")</f>
        <v>Liberica</v>
      </c>
      <c r="O224" s="12" t="str" cm="1">
        <f t="array" ref="O224" xml:space="preserve"> _xlfn.IFS(J224 = "M", "Medium", J224 = "L", "Light", J224 = "D", "Dark")</f>
        <v>Dark</v>
      </c>
      <c r="P224" s="4" t="str">
        <f xml:space="preserve"> _xlfn.XLOOKUP(Orders[[#This Row],[Customer ID]], customers!$A$1:$A$1001, customers!$I$1:$I$1001,,0)</f>
        <v>No</v>
      </c>
    </row>
    <row r="225" spans="1:16" x14ac:dyDescent="0.3">
      <c r="A225" s="11" t="s">
        <v>1748</v>
      </c>
      <c r="B225" s="6">
        <v>44109</v>
      </c>
      <c r="C225" s="3" t="s">
        <v>1749</v>
      </c>
      <c r="D225" s="4" t="s">
        <v>6171</v>
      </c>
      <c r="E225" s="3">
        <v>4</v>
      </c>
      <c r="F225" s="3" t="str">
        <f xml:space="preserve"> _xlfn.XLOOKUP(C225,customers!$A$1:$A$1001,customers!$B$1:$B$1001,,0)</f>
        <v>Bobbe Piggott</v>
      </c>
      <c r="G225" s="3" t="str">
        <f xml:space="preserve"> IF(_xlfn.XLOOKUP(C225, customers!$A$1:$A$1001, customers!$C$1:$C$1001,,0) = 0, "", _xlfn.XLOOKUP(C225, customers!$A$1:$A$1001, customers!$C$1:$C$1001,,0))</f>
        <v/>
      </c>
      <c r="H225" s="3" t="str">
        <f xml:space="preserve"> _xlfn.XLOOKUP(C225, customers!$A$1:$A$1001, customers!$G$1:$G$1001,,0)</f>
        <v>United States</v>
      </c>
      <c r="I225" s="4" t="str">
        <f xml:space="preserve"> INDEX(products!$A$1:$G$49, MATCH(orders!$D225, products!$A$1:$A$49,0), MATCH(orders!I$1, products!$A$1:$G$1,0))</f>
        <v>Exc</v>
      </c>
      <c r="J225" s="4" t="str">
        <f xml:space="preserve"> INDEX(products!$A$1:$G$49, MATCH(orders!$D225, products!$A$1:$A$49,0), MATCH(orders!J$1, products!$A$1:$G$1,0))</f>
        <v>L</v>
      </c>
      <c r="K225" s="8">
        <f xml:space="preserve"> INDEX(products!$A$1:$G$49, MATCH(orders!$D225, products!$A$1:$A$49,0), MATCH(orders!K$1, products!$A$1:$G$1,0))</f>
        <v>1</v>
      </c>
      <c r="L225" s="10">
        <f xml:space="preserve"> INDEX(products!$A$1:$G$49, MATCH(orders!$D225, products!$A$1:$A$49,0), MATCH(orders!L$1, products!$A$1:$G$1,0))</f>
        <v>14.85</v>
      </c>
      <c r="M225" s="10">
        <f t="shared" si="3"/>
        <v>59.4</v>
      </c>
      <c r="N225" s="5" t="str" cm="1">
        <f t="array" ref="N225" xml:space="preserve"> _xlfn.IFS(I225 = "Rob", "Robusta", I225 = "Ara", "Arabica", I225 = "Exc", "Excelsa", I225 = "Lib", "Liberica")</f>
        <v>Excelsa</v>
      </c>
      <c r="O225" s="12" t="str" cm="1">
        <f t="array" ref="O225" xml:space="preserve"> _xlfn.IFS(J225 = "M", "Medium", J225 = "L", "Light", J225 = "D", "Dark")</f>
        <v>Light</v>
      </c>
      <c r="P225" s="4" t="str">
        <f xml:space="preserve"> _xlfn.XLOOKUP(Orders[[#This Row],[Customer ID]], customers!$A$1:$A$1001, customers!$I$1:$I$1001,,0)</f>
        <v>Yes</v>
      </c>
    </row>
    <row r="226" spans="1:16" x14ac:dyDescent="0.3">
      <c r="A226" s="11" t="s">
        <v>1753</v>
      </c>
      <c r="B226" s="6">
        <v>43836</v>
      </c>
      <c r="C226" s="3" t="s">
        <v>1754</v>
      </c>
      <c r="D226" s="4" t="s">
        <v>6165</v>
      </c>
      <c r="E226" s="3">
        <v>4</v>
      </c>
      <c r="F226" s="3" t="str">
        <f xml:space="preserve"> _xlfn.XLOOKUP(C226,customers!$A$1:$A$1001,customers!$B$1:$B$1001,,0)</f>
        <v>Ketty Bromehead</v>
      </c>
      <c r="G226" s="3" t="str">
        <f xml:space="preserve"> IF(_xlfn.XLOOKUP(C226, customers!$A$1:$A$1001, customers!$C$1:$C$1001,,0) = 0, "", _xlfn.XLOOKUP(C226, customers!$A$1:$A$1001, customers!$C$1:$C$1001,,0))</f>
        <v>kbromehead68@un.org</v>
      </c>
      <c r="H226" s="3" t="str">
        <f xml:space="preserve"> _xlfn.XLOOKUP(C226, customers!$A$1:$A$1001, customers!$G$1:$G$1001,,0)</f>
        <v>United States</v>
      </c>
      <c r="I226" s="4" t="str">
        <f xml:space="preserve"> INDEX(products!$A$1:$G$49, MATCH(orders!$D226, products!$A$1:$A$49,0), MATCH(orders!I$1, products!$A$1:$G$1,0))</f>
        <v>Lib</v>
      </c>
      <c r="J226" s="4" t="str">
        <f xml:space="preserve"> INDEX(products!$A$1:$G$49, MATCH(orders!$D226, products!$A$1:$A$49,0), MATCH(orders!J$1, products!$A$1:$G$1,0))</f>
        <v>D</v>
      </c>
      <c r="K226" s="8">
        <f xml:space="preserve"> INDEX(products!$A$1:$G$49, MATCH(orders!$D226, products!$A$1:$A$49,0), MATCH(orders!K$1, products!$A$1:$G$1,0))</f>
        <v>2.5</v>
      </c>
      <c r="L226" s="10">
        <f xml:space="preserve"> INDEX(products!$A$1:$G$49, MATCH(orders!$D226, products!$A$1:$A$49,0), MATCH(orders!L$1, products!$A$1:$G$1,0))</f>
        <v>29.784999999999997</v>
      </c>
      <c r="M226" s="10">
        <f t="shared" si="3"/>
        <v>119.13999999999999</v>
      </c>
      <c r="N226" s="5" t="str" cm="1">
        <f t="array" ref="N226" xml:space="preserve"> _xlfn.IFS(I226 = "Rob", "Robusta", I226 = "Ara", "Arabica", I226 = "Exc", "Excelsa", I226 = "Lib", "Liberica")</f>
        <v>Liberica</v>
      </c>
      <c r="O226" s="12" t="str" cm="1">
        <f t="array" ref="O226" xml:space="preserve"> _xlfn.IFS(J226 = "M", "Medium", J226 = "L", "Light", J226 = "D", "Dark")</f>
        <v>Dark</v>
      </c>
      <c r="P226" s="4" t="str">
        <f xml:space="preserve"> _xlfn.XLOOKUP(Orders[[#This Row],[Customer ID]], customers!$A$1:$A$1001, customers!$I$1:$I$1001,,0)</f>
        <v>Yes</v>
      </c>
    </row>
    <row r="227" spans="1:16" x14ac:dyDescent="0.3">
      <c r="A227" s="11" t="s">
        <v>1759</v>
      </c>
      <c r="B227" s="6">
        <v>44337</v>
      </c>
      <c r="C227" s="3" t="s">
        <v>1760</v>
      </c>
      <c r="D227" s="4" t="s">
        <v>6178</v>
      </c>
      <c r="E227" s="3">
        <v>4</v>
      </c>
      <c r="F227" s="3" t="str">
        <f xml:space="preserve"> _xlfn.XLOOKUP(C227,customers!$A$1:$A$1001,customers!$B$1:$B$1001,,0)</f>
        <v>Elsbeth Westerman</v>
      </c>
      <c r="G227" s="3" t="str">
        <f xml:space="preserve"> IF(_xlfn.XLOOKUP(C227, customers!$A$1:$A$1001, customers!$C$1:$C$1001,,0) = 0, "", _xlfn.XLOOKUP(C227, customers!$A$1:$A$1001, customers!$C$1:$C$1001,,0))</f>
        <v>ewesterman69@si.edu</v>
      </c>
      <c r="H227" s="3" t="str">
        <f xml:space="preserve"> _xlfn.XLOOKUP(C227, customers!$A$1:$A$1001, customers!$G$1:$G$1001,,0)</f>
        <v>Ireland</v>
      </c>
      <c r="I227" s="4" t="str">
        <f xml:space="preserve"> INDEX(products!$A$1:$G$49, MATCH(orders!$D227, products!$A$1:$A$49,0), MATCH(orders!I$1, products!$A$1:$G$1,0))</f>
        <v>Rob</v>
      </c>
      <c r="J227" s="4" t="str">
        <f xml:space="preserve"> INDEX(products!$A$1:$G$49, MATCH(orders!$D227, products!$A$1:$A$49,0), MATCH(orders!J$1, products!$A$1:$G$1,0))</f>
        <v>L</v>
      </c>
      <c r="K227" s="8">
        <f xml:space="preserve"> INDEX(products!$A$1:$G$49, MATCH(orders!$D227, products!$A$1:$A$49,0), MATCH(orders!K$1, products!$A$1:$G$1,0))</f>
        <v>0.2</v>
      </c>
      <c r="L227" s="10">
        <f xml:space="preserve"> INDEX(products!$A$1:$G$49, MATCH(orders!$D227, products!$A$1:$A$49,0), MATCH(orders!L$1, products!$A$1:$G$1,0))</f>
        <v>3.5849999999999995</v>
      </c>
      <c r="M227" s="10">
        <f t="shared" si="3"/>
        <v>14.339999999999998</v>
      </c>
      <c r="N227" s="5" t="str" cm="1">
        <f t="array" ref="N227" xml:space="preserve"> _xlfn.IFS(I227 = "Rob", "Robusta", I227 = "Ara", "Arabica", I227 = "Exc", "Excelsa", I227 = "Lib", "Liberica")</f>
        <v>Robusta</v>
      </c>
      <c r="O227" s="12" t="str" cm="1">
        <f t="array" ref="O227" xml:space="preserve"> _xlfn.IFS(J227 = "M", "Medium", J227 = "L", "Light", J227 = "D", "Dark")</f>
        <v>Light</v>
      </c>
      <c r="P227" s="4" t="str">
        <f xml:space="preserve"> _xlfn.XLOOKUP(Orders[[#This Row],[Customer ID]], customers!$A$1:$A$1001, customers!$I$1:$I$1001,,0)</f>
        <v>No</v>
      </c>
    </row>
    <row r="228" spans="1:16" x14ac:dyDescent="0.3">
      <c r="A228" s="11" t="s">
        <v>1765</v>
      </c>
      <c r="B228" s="6">
        <v>43887</v>
      </c>
      <c r="C228" s="3" t="s">
        <v>1766</v>
      </c>
      <c r="D228" s="4" t="s">
        <v>6175</v>
      </c>
      <c r="E228" s="3">
        <v>5</v>
      </c>
      <c r="F228" s="3" t="str">
        <f xml:space="preserve"> _xlfn.XLOOKUP(C228,customers!$A$1:$A$1001,customers!$B$1:$B$1001,,0)</f>
        <v>Anabelle Hutchens</v>
      </c>
      <c r="G228" s="3" t="str">
        <f xml:space="preserve"> IF(_xlfn.XLOOKUP(C228, customers!$A$1:$A$1001, customers!$C$1:$C$1001,,0) = 0, "", _xlfn.XLOOKUP(C228, customers!$A$1:$A$1001, customers!$C$1:$C$1001,,0))</f>
        <v>ahutchens6a@amazonaws.com</v>
      </c>
      <c r="H228" s="3" t="str">
        <f xml:space="preserve"> _xlfn.XLOOKUP(C228, customers!$A$1:$A$1001, customers!$G$1:$G$1001,,0)</f>
        <v>United States</v>
      </c>
      <c r="I228" s="4" t="str">
        <f xml:space="preserve"> INDEX(products!$A$1:$G$49, MATCH(orders!$D228, products!$A$1:$A$49,0), MATCH(orders!I$1, products!$A$1:$G$1,0))</f>
        <v>Ara</v>
      </c>
      <c r="J228" s="4" t="str">
        <f xml:space="preserve"> INDEX(products!$A$1:$G$49, MATCH(orders!$D228, products!$A$1:$A$49,0), MATCH(orders!J$1, products!$A$1:$G$1,0))</f>
        <v>M</v>
      </c>
      <c r="K228" s="8">
        <f xml:space="preserve"> INDEX(products!$A$1:$G$49, MATCH(orders!$D228, products!$A$1:$A$49,0), MATCH(orders!K$1, products!$A$1:$G$1,0))</f>
        <v>2.5</v>
      </c>
      <c r="L228" s="10">
        <f xml:space="preserve"> INDEX(products!$A$1:$G$49, MATCH(orders!$D228, products!$A$1:$A$49,0), MATCH(orders!L$1, products!$A$1:$G$1,0))</f>
        <v>25.874999999999996</v>
      </c>
      <c r="M228" s="10">
        <f t="shared" si="3"/>
        <v>129.37499999999997</v>
      </c>
      <c r="N228" s="5" t="str" cm="1">
        <f t="array" ref="N228" xml:space="preserve"> _xlfn.IFS(I228 = "Rob", "Robusta", I228 = "Ara", "Arabica", I228 = "Exc", "Excelsa", I228 = "Lib", "Liberica")</f>
        <v>Arabica</v>
      </c>
      <c r="O228" s="12" t="str" cm="1">
        <f t="array" ref="O228" xml:space="preserve"> _xlfn.IFS(J228 = "M", "Medium", J228 = "L", "Light", J228 = "D", "Dark")</f>
        <v>Medium</v>
      </c>
      <c r="P228" s="4" t="str">
        <f xml:space="preserve"> _xlfn.XLOOKUP(Orders[[#This Row],[Customer ID]], customers!$A$1:$A$1001, customers!$I$1:$I$1001,,0)</f>
        <v>No</v>
      </c>
    </row>
    <row r="229" spans="1:16" x14ac:dyDescent="0.3">
      <c r="A229" s="11" t="s">
        <v>1771</v>
      </c>
      <c r="B229" s="6">
        <v>43880</v>
      </c>
      <c r="C229" s="3" t="s">
        <v>1772</v>
      </c>
      <c r="D229" s="4" t="s">
        <v>6163</v>
      </c>
      <c r="E229" s="3">
        <v>6</v>
      </c>
      <c r="F229" s="3" t="str">
        <f xml:space="preserve"> _xlfn.XLOOKUP(C229,customers!$A$1:$A$1001,customers!$B$1:$B$1001,,0)</f>
        <v>Noak Wyvill</v>
      </c>
      <c r="G229" s="3" t="str">
        <f xml:space="preserve"> IF(_xlfn.XLOOKUP(C229, customers!$A$1:$A$1001, customers!$C$1:$C$1001,,0) = 0, "", _xlfn.XLOOKUP(C229, customers!$A$1:$A$1001, customers!$C$1:$C$1001,,0))</f>
        <v>nwyvill6b@naver.com</v>
      </c>
      <c r="H229" s="3" t="str">
        <f xml:space="preserve"> _xlfn.XLOOKUP(C229, customers!$A$1:$A$1001, customers!$G$1:$G$1001,,0)</f>
        <v>United Kingdom</v>
      </c>
      <c r="I229" s="4" t="str">
        <f xml:space="preserve"> INDEX(products!$A$1:$G$49, MATCH(orders!$D229, products!$A$1:$A$49,0), MATCH(orders!I$1, products!$A$1:$G$1,0))</f>
        <v>Rob</v>
      </c>
      <c r="J229" s="4" t="str">
        <f xml:space="preserve"> INDEX(products!$A$1:$G$49, MATCH(orders!$D229, products!$A$1:$A$49,0), MATCH(orders!J$1, products!$A$1:$G$1,0))</f>
        <v>D</v>
      </c>
      <c r="K229" s="8">
        <f xml:space="preserve"> INDEX(products!$A$1:$G$49, MATCH(orders!$D229, products!$A$1:$A$49,0), MATCH(orders!K$1, products!$A$1:$G$1,0))</f>
        <v>0.2</v>
      </c>
      <c r="L229" s="10">
        <f xml:space="preserve"> INDEX(products!$A$1:$G$49, MATCH(orders!$D229, products!$A$1:$A$49,0), MATCH(orders!L$1, products!$A$1:$G$1,0))</f>
        <v>2.6849999999999996</v>
      </c>
      <c r="M229" s="10">
        <f t="shared" si="3"/>
        <v>16.11</v>
      </c>
      <c r="N229" s="5" t="str" cm="1">
        <f t="array" ref="N229" xml:space="preserve"> _xlfn.IFS(I229 = "Rob", "Robusta", I229 = "Ara", "Arabica", I229 = "Exc", "Excelsa", I229 = "Lib", "Liberica")</f>
        <v>Robusta</v>
      </c>
      <c r="O229" s="12" t="str" cm="1">
        <f t="array" ref="O229" xml:space="preserve"> _xlfn.IFS(J229 = "M", "Medium", J229 = "L", "Light", J229 = "D", "Dark")</f>
        <v>Dark</v>
      </c>
      <c r="P229" s="4" t="str">
        <f xml:space="preserve"> _xlfn.XLOOKUP(Orders[[#This Row],[Customer ID]], customers!$A$1:$A$1001, customers!$I$1:$I$1001,,0)</f>
        <v>Yes</v>
      </c>
    </row>
    <row r="230" spans="1:16" x14ac:dyDescent="0.3">
      <c r="A230" s="11" t="s">
        <v>1777</v>
      </c>
      <c r="B230" s="6">
        <v>44376</v>
      </c>
      <c r="C230" s="3" t="s">
        <v>1778</v>
      </c>
      <c r="D230" s="4" t="s">
        <v>6178</v>
      </c>
      <c r="E230" s="3">
        <v>5</v>
      </c>
      <c r="F230" s="3" t="str">
        <f xml:space="preserve"> _xlfn.XLOOKUP(C230,customers!$A$1:$A$1001,customers!$B$1:$B$1001,,0)</f>
        <v>Beltran Mathon</v>
      </c>
      <c r="G230" s="3" t="str">
        <f xml:space="preserve"> IF(_xlfn.XLOOKUP(C230, customers!$A$1:$A$1001, customers!$C$1:$C$1001,,0) = 0, "", _xlfn.XLOOKUP(C230, customers!$A$1:$A$1001, customers!$C$1:$C$1001,,0))</f>
        <v>bmathon6c@barnesandnoble.com</v>
      </c>
      <c r="H230" s="3" t="str">
        <f xml:space="preserve"> _xlfn.XLOOKUP(C230, customers!$A$1:$A$1001, customers!$G$1:$G$1001,,0)</f>
        <v>United States</v>
      </c>
      <c r="I230" s="4" t="str">
        <f xml:space="preserve"> INDEX(products!$A$1:$G$49, MATCH(orders!$D230, products!$A$1:$A$49,0), MATCH(orders!I$1, products!$A$1:$G$1,0))</f>
        <v>Rob</v>
      </c>
      <c r="J230" s="4" t="str">
        <f xml:space="preserve"> INDEX(products!$A$1:$G$49, MATCH(orders!$D230, products!$A$1:$A$49,0), MATCH(orders!J$1, products!$A$1:$G$1,0))</f>
        <v>L</v>
      </c>
      <c r="K230" s="8">
        <f xml:space="preserve"> INDEX(products!$A$1:$G$49, MATCH(orders!$D230, products!$A$1:$A$49,0), MATCH(orders!K$1, products!$A$1:$G$1,0))</f>
        <v>0.2</v>
      </c>
      <c r="L230" s="10">
        <f xml:space="preserve"> INDEX(products!$A$1:$G$49, MATCH(orders!$D230, products!$A$1:$A$49,0), MATCH(orders!L$1, products!$A$1:$G$1,0))</f>
        <v>3.5849999999999995</v>
      </c>
      <c r="M230" s="10">
        <f t="shared" si="3"/>
        <v>17.924999999999997</v>
      </c>
      <c r="N230" s="5" t="str" cm="1">
        <f t="array" ref="N230" xml:space="preserve"> _xlfn.IFS(I230 = "Rob", "Robusta", I230 = "Ara", "Arabica", I230 = "Exc", "Excelsa", I230 = "Lib", "Liberica")</f>
        <v>Robusta</v>
      </c>
      <c r="O230" s="12" t="str" cm="1">
        <f t="array" ref="O230" xml:space="preserve"> _xlfn.IFS(J230 = "M", "Medium", J230 = "L", "Light", J230 = "D", "Dark")</f>
        <v>Light</v>
      </c>
      <c r="P230" s="4" t="str">
        <f xml:space="preserve"> _xlfn.XLOOKUP(Orders[[#This Row],[Customer ID]], customers!$A$1:$A$1001, customers!$I$1:$I$1001,,0)</f>
        <v>No</v>
      </c>
    </row>
    <row r="231" spans="1:16" x14ac:dyDescent="0.3">
      <c r="A231" s="11" t="s">
        <v>1783</v>
      </c>
      <c r="B231" s="6">
        <v>44282</v>
      </c>
      <c r="C231" s="3" t="s">
        <v>1784</v>
      </c>
      <c r="D231" s="4" t="s">
        <v>6159</v>
      </c>
      <c r="E231" s="3">
        <v>2</v>
      </c>
      <c r="F231" s="3" t="str">
        <f xml:space="preserve"> _xlfn.XLOOKUP(C231,customers!$A$1:$A$1001,customers!$B$1:$B$1001,,0)</f>
        <v>Kristos Streight</v>
      </c>
      <c r="G231" s="3" t="str">
        <f xml:space="preserve"> IF(_xlfn.XLOOKUP(C231, customers!$A$1:$A$1001, customers!$C$1:$C$1001,,0) = 0, "", _xlfn.XLOOKUP(C231, customers!$A$1:$A$1001, customers!$C$1:$C$1001,,0))</f>
        <v>kstreight6d@about.com</v>
      </c>
      <c r="H231" s="3" t="str">
        <f xml:space="preserve"> _xlfn.XLOOKUP(C231, customers!$A$1:$A$1001, customers!$G$1:$G$1001,,0)</f>
        <v>United States</v>
      </c>
      <c r="I231" s="4" t="str">
        <f xml:space="preserve"> INDEX(products!$A$1:$G$49, MATCH(orders!$D231, products!$A$1:$A$49,0), MATCH(orders!I$1, products!$A$1:$G$1,0))</f>
        <v>Lib</v>
      </c>
      <c r="J231" s="4" t="str">
        <f xml:space="preserve"> INDEX(products!$A$1:$G$49, MATCH(orders!$D231, products!$A$1:$A$49,0), MATCH(orders!J$1, products!$A$1:$G$1,0))</f>
        <v>M</v>
      </c>
      <c r="K231" s="8">
        <f xml:space="preserve"> INDEX(products!$A$1:$G$49, MATCH(orders!$D231, products!$A$1:$A$49,0), MATCH(orders!K$1, products!$A$1:$G$1,0))</f>
        <v>0.2</v>
      </c>
      <c r="L231" s="10">
        <f xml:space="preserve"> INDEX(products!$A$1:$G$49, MATCH(orders!$D231, products!$A$1:$A$49,0), MATCH(orders!L$1, products!$A$1:$G$1,0))</f>
        <v>4.3650000000000002</v>
      </c>
      <c r="M231" s="10">
        <f t="shared" si="3"/>
        <v>8.73</v>
      </c>
      <c r="N231" s="5" t="str" cm="1">
        <f t="array" ref="N231" xml:space="preserve"> _xlfn.IFS(I231 = "Rob", "Robusta", I231 = "Ara", "Arabica", I231 = "Exc", "Excelsa", I231 = "Lib", "Liberica")</f>
        <v>Liberica</v>
      </c>
      <c r="O231" s="12" t="str" cm="1">
        <f t="array" ref="O231" xml:space="preserve"> _xlfn.IFS(J231 = "M", "Medium", J231 = "L", "Light", J231 = "D", "Dark")</f>
        <v>Medium</v>
      </c>
      <c r="P231" s="4" t="str">
        <f xml:space="preserve"> _xlfn.XLOOKUP(Orders[[#This Row],[Customer ID]], customers!$A$1:$A$1001, customers!$I$1:$I$1001,,0)</f>
        <v>No</v>
      </c>
    </row>
    <row r="232" spans="1:16" x14ac:dyDescent="0.3">
      <c r="A232" s="11" t="s">
        <v>1789</v>
      </c>
      <c r="B232" s="6">
        <v>44496</v>
      </c>
      <c r="C232" s="3" t="s">
        <v>1790</v>
      </c>
      <c r="D232" s="4" t="s">
        <v>6175</v>
      </c>
      <c r="E232" s="3">
        <v>2</v>
      </c>
      <c r="F232" s="3" t="str">
        <f xml:space="preserve"> _xlfn.XLOOKUP(C232,customers!$A$1:$A$1001,customers!$B$1:$B$1001,,0)</f>
        <v>Portie Cutchie</v>
      </c>
      <c r="G232" s="3" t="str">
        <f xml:space="preserve"> IF(_xlfn.XLOOKUP(C232, customers!$A$1:$A$1001, customers!$C$1:$C$1001,,0) = 0, "", _xlfn.XLOOKUP(C232, customers!$A$1:$A$1001, customers!$C$1:$C$1001,,0))</f>
        <v>pcutchie6e@globo.com</v>
      </c>
      <c r="H232" s="3" t="str">
        <f xml:space="preserve"> _xlfn.XLOOKUP(C232, customers!$A$1:$A$1001, customers!$G$1:$G$1001,,0)</f>
        <v>United States</v>
      </c>
      <c r="I232" s="4" t="str">
        <f xml:space="preserve"> INDEX(products!$A$1:$G$49, MATCH(orders!$D232, products!$A$1:$A$49,0), MATCH(orders!I$1, products!$A$1:$G$1,0))</f>
        <v>Ara</v>
      </c>
      <c r="J232" s="4" t="str">
        <f xml:space="preserve"> INDEX(products!$A$1:$G$49, MATCH(orders!$D232, products!$A$1:$A$49,0), MATCH(orders!J$1, products!$A$1:$G$1,0))</f>
        <v>M</v>
      </c>
      <c r="K232" s="8">
        <f xml:space="preserve"> INDEX(products!$A$1:$G$49, MATCH(orders!$D232, products!$A$1:$A$49,0), MATCH(orders!K$1, products!$A$1:$G$1,0))</f>
        <v>2.5</v>
      </c>
      <c r="L232" s="10">
        <f xml:space="preserve"> INDEX(products!$A$1:$G$49, MATCH(orders!$D232, products!$A$1:$A$49,0), MATCH(orders!L$1, products!$A$1:$G$1,0))</f>
        <v>25.874999999999996</v>
      </c>
      <c r="M232" s="10">
        <f t="shared" si="3"/>
        <v>51.749999999999993</v>
      </c>
      <c r="N232" s="5" t="str" cm="1">
        <f t="array" ref="N232" xml:space="preserve"> _xlfn.IFS(I232 = "Rob", "Robusta", I232 = "Ara", "Arabica", I232 = "Exc", "Excelsa", I232 = "Lib", "Liberica")</f>
        <v>Arabica</v>
      </c>
      <c r="O232" s="12" t="str" cm="1">
        <f t="array" ref="O232" xml:space="preserve"> _xlfn.IFS(J232 = "M", "Medium", J232 = "L", "Light", J232 = "D", "Dark")</f>
        <v>Medium</v>
      </c>
      <c r="P232" s="4" t="str">
        <f xml:space="preserve"> _xlfn.XLOOKUP(Orders[[#This Row],[Customer ID]], customers!$A$1:$A$1001, customers!$I$1:$I$1001,,0)</f>
        <v>No</v>
      </c>
    </row>
    <row r="233" spans="1:16" x14ac:dyDescent="0.3">
      <c r="A233" s="11" t="s">
        <v>1795</v>
      </c>
      <c r="B233" s="6">
        <v>43628</v>
      </c>
      <c r="C233" s="3" t="s">
        <v>1796</v>
      </c>
      <c r="D233" s="4" t="s">
        <v>6159</v>
      </c>
      <c r="E233" s="3">
        <v>2</v>
      </c>
      <c r="F233" s="3" t="str">
        <f xml:space="preserve"> _xlfn.XLOOKUP(C233,customers!$A$1:$A$1001,customers!$B$1:$B$1001,,0)</f>
        <v>Sinclare Edsell</v>
      </c>
      <c r="G233" s="3" t="str">
        <f xml:space="preserve"> IF(_xlfn.XLOOKUP(C233, customers!$A$1:$A$1001, customers!$C$1:$C$1001,,0) = 0, "", _xlfn.XLOOKUP(C233, customers!$A$1:$A$1001, customers!$C$1:$C$1001,,0))</f>
        <v/>
      </c>
      <c r="H233" s="3" t="str">
        <f xml:space="preserve"> _xlfn.XLOOKUP(C233, customers!$A$1:$A$1001, customers!$G$1:$G$1001,,0)</f>
        <v>United States</v>
      </c>
      <c r="I233" s="4" t="str">
        <f xml:space="preserve"> INDEX(products!$A$1:$G$49, MATCH(orders!$D233, products!$A$1:$A$49,0), MATCH(orders!I$1, products!$A$1:$G$1,0))</f>
        <v>Lib</v>
      </c>
      <c r="J233" s="4" t="str">
        <f xml:space="preserve"> INDEX(products!$A$1:$G$49, MATCH(orders!$D233, products!$A$1:$A$49,0), MATCH(orders!J$1, products!$A$1:$G$1,0))</f>
        <v>M</v>
      </c>
      <c r="K233" s="8">
        <f xml:space="preserve"> INDEX(products!$A$1:$G$49, MATCH(orders!$D233, products!$A$1:$A$49,0), MATCH(orders!K$1, products!$A$1:$G$1,0))</f>
        <v>0.2</v>
      </c>
      <c r="L233" s="10">
        <f xml:space="preserve"> INDEX(products!$A$1:$G$49, MATCH(orders!$D233, products!$A$1:$A$49,0), MATCH(orders!L$1, products!$A$1:$G$1,0))</f>
        <v>4.3650000000000002</v>
      </c>
      <c r="M233" s="10">
        <f t="shared" si="3"/>
        <v>8.73</v>
      </c>
      <c r="N233" s="5" t="str" cm="1">
        <f t="array" ref="N233" xml:space="preserve"> _xlfn.IFS(I233 = "Rob", "Robusta", I233 = "Ara", "Arabica", I233 = "Exc", "Excelsa", I233 = "Lib", "Liberica")</f>
        <v>Liberica</v>
      </c>
      <c r="O233" s="12" t="str" cm="1">
        <f t="array" ref="O233" xml:space="preserve"> _xlfn.IFS(J233 = "M", "Medium", J233 = "L", "Light", J233 = "D", "Dark")</f>
        <v>Medium</v>
      </c>
      <c r="P233" s="4" t="str">
        <f xml:space="preserve"> _xlfn.XLOOKUP(Orders[[#This Row],[Customer ID]], customers!$A$1:$A$1001, customers!$I$1:$I$1001,,0)</f>
        <v>Yes</v>
      </c>
    </row>
    <row r="234" spans="1:16" x14ac:dyDescent="0.3">
      <c r="A234" s="11" t="s">
        <v>1800</v>
      </c>
      <c r="B234" s="6">
        <v>44010</v>
      </c>
      <c r="C234" s="3" t="s">
        <v>1801</v>
      </c>
      <c r="D234" s="4" t="s">
        <v>6145</v>
      </c>
      <c r="E234" s="3">
        <v>5</v>
      </c>
      <c r="F234" s="3" t="str">
        <f xml:space="preserve"> _xlfn.XLOOKUP(C234,customers!$A$1:$A$1001,customers!$B$1:$B$1001,,0)</f>
        <v>Conny Gheraldi</v>
      </c>
      <c r="G234" s="3" t="str">
        <f xml:space="preserve"> IF(_xlfn.XLOOKUP(C234, customers!$A$1:$A$1001, customers!$C$1:$C$1001,,0) = 0, "", _xlfn.XLOOKUP(C234, customers!$A$1:$A$1001, customers!$C$1:$C$1001,,0))</f>
        <v>cgheraldi6g@opera.com</v>
      </c>
      <c r="H234" s="3" t="str">
        <f xml:space="preserve"> _xlfn.XLOOKUP(C234, customers!$A$1:$A$1001, customers!$G$1:$G$1001,,0)</f>
        <v>United Kingdom</v>
      </c>
      <c r="I234" s="4" t="str">
        <f xml:space="preserve"> INDEX(products!$A$1:$G$49, MATCH(orders!$D234, products!$A$1:$A$49,0), MATCH(orders!I$1, products!$A$1:$G$1,0))</f>
        <v>Lib</v>
      </c>
      <c r="J234" s="4" t="str">
        <f xml:space="preserve"> INDEX(products!$A$1:$G$49, MATCH(orders!$D234, products!$A$1:$A$49,0), MATCH(orders!J$1, products!$A$1:$G$1,0))</f>
        <v>L</v>
      </c>
      <c r="K234" s="8">
        <f xml:space="preserve"> INDEX(products!$A$1:$G$49, MATCH(orders!$D234, products!$A$1:$A$49,0), MATCH(orders!K$1, products!$A$1:$G$1,0))</f>
        <v>0.2</v>
      </c>
      <c r="L234" s="10">
        <f xml:space="preserve"> INDEX(products!$A$1:$G$49, MATCH(orders!$D234, products!$A$1:$A$49,0), MATCH(orders!L$1, products!$A$1:$G$1,0))</f>
        <v>4.7549999999999999</v>
      </c>
      <c r="M234" s="10">
        <f t="shared" si="3"/>
        <v>23.774999999999999</v>
      </c>
      <c r="N234" s="5" t="str" cm="1">
        <f t="array" ref="N234" xml:space="preserve"> _xlfn.IFS(I234 = "Rob", "Robusta", I234 = "Ara", "Arabica", I234 = "Exc", "Excelsa", I234 = "Lib", "Liberica")</f>
        <v>Liberica</v>
      </c>
      <c r="O234" s="12" t="str" cm="1">
        <f t="array" ref="O234" xml:space="preserve"> _xlfn.IFS(J234 = "M", "Medium", J234 = "L", "Light", J234 = "D", "Dark")</f>
        <v>Light</v>
      </c>
      <c r="P234" s="4" t="str">
        <f xml:space="preserve"> _xlfn.XLOOKUP(Orders[[#This Row],[Customer ID]], customers!$A$1:$A$1001, customers!$I$1:$I$1001,,0)</f>
        <v>No</v>
      </c>
    </row>
    <row r="235" spans="1:16" x14ac:dyDescent="0.3">
      <c r="A235" s="11" t="s">
        <v>1806</v>
      </c>
      <c r="B235" s="6">
        <v>44278</v>
      </c>
      <c r="C235" s="3" t="s">
        <v>1807</v>
      </c>
      <c r="D235" s="4" t="s">
        <v>6156</v>
      </c>
      <c r="E235" s="3">
        <v>5</v>
      </c>
      <c r="F235" s="3" t="str">
        <f xml:space="preserve"> _xlfn.XLOOKUP(C235,customers!$A$1:$A$1001,customers!$B$1:$B$1001,,0)</f>
        <v>Beryle Kenwell</v>
      </c>
      <c r="G235" s="3" t="str">
        <f xml:space="preserve"> IF(_xlfn.XLOOKUP(C235, customers!$A$1:$A$1001, customers!$C$1:$C$1001,,0) = 0, "", _xlfn.XLOOKUP(C235, customers!$A$1:$A$1001, customers!$C$1:$C$1001,,0))</f>
        <v>bkenwell6h@over-blog.com</v>
      </c>
      <c r="H235" s="3" t="str">
        <f xml:space="preserve"> _xlfn.XLOOKUP(C235, customers!$A$1:$A$1001, customers!$G$1:$G$1001,,0)</f>
        <v>United States</v>
      </c>
      <c r="I235" s="4" t="str">
        <f xml:space="preserve"> INDEX(products!$A$1:$G$49, MATCH(orders!$D235, products!$A$1:$A$49,0), MATCH(orders!I$1, products!$A$1:$G$1,0))</f>
        <v>Exc</v>
      </c>
      <c r="J235" s="4" t="str">
        <f xml:space="preserve"> INDEX(products!$A$1:$G$49, MATCH(orders!$D235, products!$A$1:$A$49,0), MATCH(orders!J$1, products!$A$1:$G$1,0))</f>
        <v>M</v>
      </c>
      <c r="K235" s="8">
        <f xml:space="preserve"> INDEX(products!$A$1:$G$49, MATCH(orders!$D235, products!$A$1:$A$49,0), MATCH(orders!K$1, products!$A$1:$G$1,0))</f>
        <v>0.2</v>
      </c>
      <c r="L235" s="10">
        <f xml:space="preserve"> INDEX(products!$A$1:$G$49, MATCH(orders!$D235, products!$A$1:$A$49,0), MATCH(orders!L$1, products!$A$1:$G$1,0))</f>
        <v>4.125</v>
      </c>
      <c r="M235" s="10">
        <f t="shared" si="3"/>
        <v>20.625</v>
      </c>
      <c r="N235" s="5" t="str" cm="1">
        <f t="array" ref="N235" xml:space="preserve"> _xlfn.IFS(I235 = "Rob", "Robusta", I235 = "Ara", "Arabica", I235 = "Exc", "Excelsa", I235 = "Lib", "Liberica")</f>
        <v>Excelsa</v>
      </c>
      <c r="O235" s="12" t="str" cm="1">
        <f t="array" ref="O235" xml:space="preserve"> _xlfn.IFS(J235 = "M", "Medium", J235 = "L", "Light", J235 = "D", "Dark")</f>
        <v>Medium</v>
      </c>
      <c r="P235" s="4" t="str">
        <f xml:space="preserve"> _xlfn.XLOOKUP(Orders[[#This Row],[Customer ID]], customers!$A$1:$A$1001, customers!$I$1:$I$1001,,0)</f>
        <v>No</v>
      </c>
    </row>
    <row r="236" spans="1:16" x14ac:dyDescent="0.3">
      <c r="A236" s="11" t="s">
        <v>1812</v>
      </c>
      <c r="B236" s="6">
        <v>44602</v>
      </c>
      <c r="C236" s="3" t="s">
        <v>1813</v>
      </c>
      <c r="D236" s="4" t="s">
        <v>6164</v>
      </c>
      <c r="E236" s="3">
        <v>1</v>
      </c>
      <c r="F236" s="3" t="str">
        <f xml:space="preserve"> _xlfn.XLOOKUP(C236,customers!$A$1:$A$1001,customers!$B$1:$B$1001,,0)</f>
        <v>Tomas Sutty</v>
      </c>
      <c r="G236" s="3" t="str">
        <f xml:space="preserve"> IF(_xlfn.XLOOKUP(C236, customers!$A$1:$A$1001, customers!$C$1:$C$1001,,0) = 0, "", _xlfn.XLOOKUP(C236, customers!$A$1:$A$1001, customers!$C$1:$C$1001,,0))</f>
        <v>tsutty6i@google.es</v>
      </c>
      <c r="H236" s="3" t="str">
        <f xml:space="preserve"> _xlfn.XLOOKUP(C236, customers!$A$1:$A$1001, customers!$G$1:$G$1001,,0)</f>
        <v>United States</v>
      </c>
      <c r="I236" s="4" t="str">
        <f xml:space="preserve"> INDEX(products!$A$1:$G$49, MATCH(orders!$D236, products!$A$1:$A$49,0), MATCH(orders!I$1, products!$A$1:$G$1,0))</f>
        <v>Lib</v>
      </c>
      <c r="J236" s="4" t="str">
        <f xml:space="preserve"> INDEX(products!$A$1:$G$49, MATCH(orders!$D236, products!$A$1:$A$49,0), MATCH(orders!J$1, products!$A$1:$G$1,0))</f>
        <v>L</v>
      </c>
      <c r="K236" s="8">
        <f xml:space="preserve"> INDEX(products!$A$1:$G$49, MATCH(orders!$D236, products!$A$1:$A$49,0), MATCH(orders!K$1, products!$A$1:$G$1,0))</f>
        <v>2.5</v>
      </c>
      <c r="L236" s="10">
        <f xml:space="preserve"> INDEX(products!$A$1:$G$49, MATCH(orders!$D236, products!$A$1:$A$49,0), MATCH(orders!L$1, products!$A$1:$G$1,0))</f>
        <v>36.454999999999998</v>
      </c>
      <c r="M236" s="10">
        <f t="shared" si="3"/>
        <v>36.454999999999998</v>
      </c>
      <c r="N236" s="5" t="str" cm="1">
        <f t="array" ref="N236" xml:space="preserve"> _xlfn.IFS(I236 = "Rob", "Robusta", I236 = "Ara", "Arabica", I236 = "Exc", "Excelsa", I236 = "Lib", "Liberica")</f>
        <v>Liberica</v>
      </c>
      <c r="O236" s="12" t="str" cm="1">
        <f t="array" ref="O236" xml:space="preserve"> _xlfn.IFS(J236 = "M", "Medium", J236 = "L", "Light", J236 = "D", "Dark")</f>
        <v>Light</v>
      </c>
      <c r="P236" s="4" t="str">
        <f xml:space="preserve"> _xlfn.XLOOKUP(Orders[[#This Row],[Customer ID]], customers!$A$1:$A$1001, customers!$I$1:$I$1001,,0)</f>
        <v>No</v>
      </c>
    </row>
    <row r="237" spans="1:16" x14ac:dyDescent="0.3">
      <c r="A237" s="11" t="s">
        <v>1818</v>
      </c>
      <c r="B237" s="6">
        <v>43571</v>
      </c>
      <c r="C237" s="3" t="s">
        <v>1819</v>
      </c>
      <c r="D237" s="4" t="s">
        <v>6164</v>
      </c>
      <c r="E237" s="3">
        <v>5</v>
      </c>
      <c r="F237" s="3" t="str">
        <f xml:space="preserve"> _xlfn.XLOOKUP(C237,customers!$A$1:$A$1001,customers!$B$1:$B$1001,,0)</f>
        <v>Samuele Ales0</v>
      </c>
      <c r="G237" s="3" t="str">
        <f xml:space="preserve"> IF(_xlfn.XLOOKUP(C237, customers!$A$1:$A$1001, customers!$C$1:$C$1001,,0) = 0, "", _xlfn.XLOOKUP(C237, customers!$A$1:$A$1001, customers!$C$1:$C$1001,,0))</f>
        <v/>
      </c>
      <c r="H237" s="3" t="str">
        <f xml:space="preserve"> _xlfn.XLOOKUP(C237, customers!$A$1:$A$1001, customers!$G$1:$G$1001,,0)</f>
        <v>Ireland</v>
      </c>
      <c r="I237" s="4" t="str">
        <f xml:space="preserve"> INDEX(products!$A$1:$G$49, MATCH(orders!$D237, products!$A$1:$A$49,0), MATCH(orders!I$1, products!$A$1:$G$1,0))</f>
        <v>Lib</v>
      </c>
      <c r="J237" s="4" t="str">
        <f xml:space="preserve"> INDEX(products!$A$1:$G$49, MATCH(orders!$D237, products!$A$1:$A$49,0), MATCH(orders!J$1, products!$A$1:$G$1,0))</f>
        <v>L</v>
      </c>
      <c r="K237" s="8">
        <f xml:space="preserve"> INDEX(products!$A$1:$G$49, MATCH(orders!$D237, products!$A$1:$A$49,0), MATCH(orders!K$1, products!$A$1:$G$1,0))</f>
        <v>2.5</v>
      </c>
      <c r="L237" s="10">
        <f xml:space="preserve"> INDEX(products!$A$1:$G$49, MATCH(orders!$D237, products!$A$1:$A$49,0), MATCH(orders!L$1, products!$A$1:$G$1,0))</f>
        <v>36.454999999999998</v>
      </c>
      <c r="M237" s="10">
        <f t="shared" si="3"/>
        <v>182.27499999999998</v>
      </c>
      <c r="N237" s="5" t="str" cm="1">
        <f t="array" ref="N237" xml:space="preserve"> _xlfn.IFS(I237 = "Rob", "Robusta", I237 = "Ara", "Arabica", I237 = "Exc", "Excelsa", I237 = "Lib", "Liberica")</f>
        <v>Liberica</v>
      </c>
      <c r="O237" s="12" t="str" cm="1">
        <f t="array" ref="O237" xml:space="preserve"> _xlfn.IFS(J237 = "M", "Medium", J237 = "L", "Light", J237 = "D", "Dark")</f>
        <v>Light</v>
      </c>
      <c r="P237" s="4" t="str">
        <f xml:space="preserve"> _xlfn.XLOOKUP(Orders[[#This Row],[Customer ID]], customers!$A$1:$A$1001, customers!$I$1:$I$1001,,0)</f>
        <v>No</v>
      </c>
    </row>
    <row r="238" spans="1:16" x14ac:dyDescent="0.3">
      <c r="A238" s="11" t="s">
        <v>1822</v>
      </c>
      <c r="B238" s="6">
        <v>43873</v>
      </c>
      <c r="C238" s="3" t="s">
        <v>1823</v>
      </c>
      <c r="D238" s="4" t="s">
        <v>6165</v>
      </c>
      <c r="E238" s="3">
        <v>3</v>
      </c>
      <c r="F238" s="3" t="str">
        <f xml:space="preserve"> _xlfn.XLOOKUP(C238,customers!$A$1:$A$1001,customers!$B$1:$B$1001,,0)</f>
        <v>Carlie Harce</v>
      </c>
      <c r="G238" s="3" t="str">
        <f xml:space="preserve"> IF(_xlfn.XLOOKUP(C238, customers!$A$1:$A$1001, customers!$C$1:$C$1001,,0) = 0, "", _xlfn.XLOOKUP(C238, customers!$A$1:$A$1001, customers!$C$1:$C$1001,,0))</f>
        <v>charce6k@cafepress.com</v>
      </c>
      <c r="H238" s="3" t="str">
        <f xml:space="preserve"> _xlfn.XLOOKUP(C238, customers!$A$1:$A$1001, customers!$G$1:$G$1001,,0)</f>
        <v>Ireland</v>
      </c>
      <c r="I238" s="4" t="str">
        <f xml:space="preserve"> INDEX(products!$A$1:$G$49, MATCH(orders!$D238, products!$A$1:$A$49,0), MATCH(orders!I$1, products!$A$1:$G$1,0))</f>
        <v>Lib</v>
      </c>
      <c r="J238" s="4" t="str">
        <f xml:space="preserve"> INDEX(products!$A$1:$G$49, MATCH(orders!$D238, products!$A$1:$A$49,0), MATCH(orders!J$1, products!$A$1:$G$1,0))</f>
        <v>D</v>
      </c>
      <c r="K238" s="8">
        <f xml:space="preserve"> INDEX(products!$A$1:$G$49, MATCH(orders!$D238, products!$A$1:$A$49,0), MATCH(orders!K$1, products!$A$1:$G$1,0))</f>
        <v>2.5</v>
      </c>
      <c r="L238" s="10">
        <f xml:space="preserve"> INDEX(products!$A$1:$G$49, MATCH(orders!$D238, products!$A$1:$A$49,0), MATCH(orders!L$1, products!$A$1:$G$1,0))</f>
        <v>29.784999999999997</v>
      </c>
      <c r="M238" s="10">
        <f t="shared" si="3"/>
        <v>89.35499999999999</v>
      </c>
      <c r="N238" s="5" t="str" cm="1">
        <f t="array" ref="N238" xml:space="preserve"> _xlfn.IFS(I238 = "Rob", "Robusta", I238 = "Ara", "Arabica", I238 = "Exc", "Excelsa", I238 = "Lib", "Liberica")</f>
        <v>Liberica</v>
      </c>
      <c r="O238" s="12" t="str" cm="1">
        <f t="array" ref="O238" xml:space="preserve"> _xlfn.IFS(J238 = "M", "Medium", J238 = "L", "Light", J238 = "D", "Dark")</f>
        <v>Dark</v>
      </c>
      <c r="P238" s="4" t="str">
        <f xml:space="preserve"> _xlfn.XLOOKUP(Orders[[#This Row],[Customer ID]], customers!$A$1:$A$1001, customers!$I$1:$I$1001,,0)</f>
        <v>No</v>
      </c>
    </row>
    <row r="239" spans="1:16" x14ac:dyDescent="0.3">
      <c r="A239" s="11" t="s">
        <v>1828</v>
      </c>
      <c r="B239" s="6">
        <v>44563</v>
      </c>
      <c r="C239" s="3" t="s">
        <v>1829</v>
      </c>
      <c r="D239" s="4" t="s">
        <v>6178</v>
      </c>
      <c r="E239" s="3">
        <v>1</v>
      </c>
      <c r="F239" s="3" t="str">
        <f xml:space="preserve"> _xlfn.XLOOKUP(C239,customers!$A$1:$A$1001,customers!$B$1:$B$1001,,0)</f>
        <v>Craggy Bril</v>
      </c>
      <c r="G239" s="3" t="str">
        <f xml:space="preserve"> IF(_xlfn.XLOOKUP(C239, customers!$A$1:$A$1001, customers!$C$1:$C$1001,,0) = 0, "", _xlfn.XLOOKUP(C239, customers!$A$1:$A$1001, customers!$C$1:$C$1001,,0))</f>
        <v/>
      </c>
      <c r="H239" s="3" t="str">
        <f xml:space="preserve"> _xlfn.XLOOKUP(C239, customers!$A$1:$A$1001, customers!$G$1:$G$1001,,0)</f>
        <v>United States</v>
      </c>
      <c r="I239" s="4" t="str">
        <f xml:space="preserve"> INDEX(products!$A$1:$G$49, MATCH(orders!$D239, products!$A$1:$A$49,0), MATCH(orders!I$1, products!$A$1:$G$1,0))</f>
        <v>Rob</v>
      </c>
      <c r="J239" s="4" t="str">
        <f xml:space="preserve"> INDEX(products!$A$1:$G$49, MATCH(orders!$D239, products!$A$1:$A$49,0), MATCH(orders!J$1, products!$A$1:$G$1,0))</f>
        <v>L</v>
      </c>
      <c r="K239" s="8">
        <f xml:space="preserve"> INDEX(products!$A$1:$G$49, MATCH(orders!$D239, products!$A$1:$A$49,0), MATCH(orders!K$1, products!$A$1:$G$1,0))</f>
        <v>0.2</v>
      </c>
      <c r="L239" s="10">
        <f xml:space="preserve"> INDEX(products!$A$1:$G$49, MATCH(orders!$D239, products!$A$1:$A$49,0), MATCH(orders!L$1, products!$A$1:$G$1,0))</f>
        <v>3.5849999999999995</v>
      </c>
      <c r="M239" s="10">
        <f t="shared" si="3"/>
        <v>3.5849999999999995</v>
      </c>
      <c r="N239" s="5" t="str" cm="1">
        <f t="array" ref="N239" xml:space="preserve"> _xlfn.IFS(I239 = "Rob", "Robusta", I239 = "Ara", "Arabica", I239 = "Exc", "Excelsa", I239 = "Lib", "Liberica")</f>
        <v>Robusta</v>
      </c>
      <c r="O239" s="12" t="str" cm="1">
        <f t="array" ref="O239" xml:space="preserve"> _xlfn.IFS(J239 = "M", "Medium", J239 = "L", "Light", J239 = "D", "Dark")</f>
        <v>Light</v>
      </c>
      <c r="P239" s="4" t="str">
        <f xml:space="preserve"> _xlfn.XLOOKUP(Orders[[#This Row],[Customer ID]], customers!$A$1:$A$1001, customers!$I$1:$I$1001,,0)</f>
        <v>Yes</v>
      </c>
    </row>
    <row r="240" spans="1:16" x14ac:dyDescent="0.3">
      <c r="A240" s="11" t="s">
        <v>1833</v>
      </c>
      <c r="B240" s="6">
        <v>44172</v>
      </c>
      <c r="C240" s="3" t="s">
        <v>1834</v>
      </c>
      <c r="D240" s="4" t="s">
        <v>6151</v>
      </c>
      <c r="E240" s="3">
        <v>2</v>
      </c>
      <c r="F240" s="3" t="str">
        <f xml:space="preserve"> _xlfn.XLOOKUP(C240,customers!$A$1:$A$1001,customers!$B$1:$B$1001,,0)</f>
        <v>Friederike Drysdale</v>
      </c>
      <c r="G240" s="3" t="str">
        <f xml:space="preserve"> IF(_xlfn.XLOOKUP(C240, customers!$A$1:$A$1001, customers!$C$1:$C$1001,,0) = 0, "", _xlfn.XLOOKUP(C240, customers!$A$1:$A$1001, customers!$C$1:$C$1001,,0))</f>
        <v>fdrysdale6m@symantec.com</v>
      </c>
      <c r="H240" s="3" t="str">
        <f xml:space="preserve"> _xlfn.XLOOKUP(C240, customers!$A$1:$A$1001, customers!$G$1:$G$1001,,0)</f>
        <v>United States</v>
      </c>
      <c r="I240" s="4" t="str">
        <f xml:space="preserve"> INDEX(products!$A$1:$G$49, MATCH(orders!$D240, products!$A$1:$A$49,0), MATCH(orders!I$1, products!$A$1:$G$1,0))</f>
        <v>Rob</v>
      </c>
      <c r="J240" s="4" t="str">
        <f xml:space="preserve"> INDEX(products!$A$1:$G$49, MATCH(orders!$D240, products!$A$1:$A$49,0), MATCH(orders!J$1, products!$A$1:$G$1,0))</f>
        <v>M</v>
      </c>
      <c r="K240" s="8">
        <f xml:space="preserve"> INDEX(products!$A$1:$G$49, MATCH(orders!$D240, products!$A$1:$A$49,0), MATCH(orders!K$1, products!$A$1:$G$1,0))</f>
        <v>2.5</v>
      </c>
      <c r="L240" s="10">
        <f xml:space="preserve"> INDEX(products!$A$1:$G$49, MATCH(orders!$D240, products!$A$1:$A$49,0), MATCH(orders!L$1, products!$A$1:$G$1,0))</f>
        <v>22.884999999999998</v>
      </c>
      <c r="M240" s="10">
        <f t="shared" si="3"/>
        <v>45.769999999999996</v>
      </c>
      <c r="N240" s="5" t="str" cm="1">
        <f t="array" ref="N240" xml:space="preserve"> _xlfn.IFS(I240 = "Rob", "Robusta", I240 = "Ara", "Arabica", I240 = "Exc", "Excelsa", I240 = "Lib", "Liberica")</f>
        <v>Robusta</v>
      </c>
      <c r="O240" s="12" t="str" cm="1">
        <f t="array" ref="O240" xml:space="preserve"> _xlfn.IFS(J240 = "M", "Medium", J240 = "L", "Light", J240 = "D", "Dark")</f>
        <v>Medium</v>
      </c>
      <c r="P240" s="4" t="str">
        <f xml:space="preserve"> _xlfn.XLOOKUP(Orders[[#This Row],[Customer ID]], customers!$A$1:$A$1001, customers!$I$1:$I$1001,,0)</f>
        <v>Yes</v>
      </c>
    </row>
    <row r="241" spans="1:16" x14ac:dyDescent="0.3">
      <c r="A241" s="11" t="s">
        <v>1839</v>
      </c>
      <c r="B241" s="6">
        <v>43881</v>
      </c>
      <c r="C241" s="3" t="s">
        <v>1840</v>
      </c>
      <c r="D241" s="4" t="s">
        <v>6171</v>
      </c>
      <c r="E241" s="3">
        <v>4</v>
      </c>
      <c r="F241" s="3" t="str">
        <f xml:space="preserve"> _xlfn.XLOOKUP(C241,customers!$A$1:$A$1001,customers!$B$1:$B$1001,,0)</f>
        <v>Devon Magowan</v>
      </c>
      <c r="G241" s="3" t="str">
        <f xml:space="preserve"> IF(_xlfn.XLOOKUP(C241, customers!$A$1:$A$1001, customers!$C$1:$C$1001,,0) = 0, "", _xlfn.XLOOKUP(C241, customers!$A$1:$A$1001, customers!$C$1:$C$1001,,0))</f>
        <v>dmagowan6n@fc2.com</v>
      </c>
      <c r="H241" s="3" t="str">
        <f xml:space="preserve"> _xlfn.XLOOKUP(C241, customers!$A$1:$A$1001, customers!$G$1:$G$1001,,0)</f>
        <v>United States</v>
      </c>
      <c r="I241" s="4" t="str">
        <f xml:space="preserve"> INDEX(products!$A$1:$G$49, MATCH(orders!$D241, products!$A$1:$A$49,0), MATCH(orders!I$1, products!$A$1:$G$1,0))</f>
        <v>Exc</v>
      </c>
      <c r="J241" s="4" t="str">
        <f xml:space="preserve"> INDEX(products!$A$1:$G$49, MATCH(orders!$D241, products!$A$1:$A$49,0), MATCH(orders!J$1, products!$A$1:$G$1,0))</f>
        <v>L</v>
      </c>
      <c r="K241" s="8">
        <f xml:space="preserve"> INDEX(products!$A$1:$G$49, MATCH(orders!$D241, products!$A$1:$A$49,0), MATCH(orders!K$1, products!$A$1:$G$1,0))</f>
        <v>1</v>
      </c>
      <c r="L241" s="10">
        <f xml:space="preserve"> INDEX(products!$A$1:$G$49, MATCH(orders!$D241, products!$A$1:$A$49,0), MATCH(orders!L$1, products!$A$1:$G$1,0))</f>
        <v>14.85</v>
      </c>
      <c r="M241" s="10">
        <f t="shared" si="3"/>
        <v>59.4</v>
      </c>
      <c r="N241" s="5" t="str" cm="1">
        <f t="array" ref="N241" xml:space="preserve"> _xlfn.IFS(I241 = "Rob", "Robusta", I241 = "Ara", "Arabica", I241 = "Exc", "Excelsa", I241 = "Lib", "Liberica")</f>
        <v>Excelsa</v>
      </c>
      <c r="O241" s="12" t="str" cm="1">
        <f t="array" ref="O241" xml:space="preserve"> _xlfn.IFS(J241 = "M", "Medium", J241 = "L", "Light", J241 = "D", "Dark")</f>
        <v>Light</v>
      </c>
      <c r="P241" s="4" t="str">
        <f xml:space="preserve"> _xlfn.XLOOKUP(Orders[[#This Row],[Customer ID]], customers!$A$1:$A$1001, customers!$I$1:$I$1001,,0)</f>
        <v>No</v>
      </c>
    </row>
    <row r="242" spans="1:16" x14ac:dyDescent="0.3">
      <c r="A242" s="11" t="s">
        <v>1845</v>
      </c>
      <c r="B242" s="6">
        <v>43993</v>
      </c>
      <c r="C242" s="3" t="s">
        <v>1846</v>
      </c>
      <c r="D242" s="4" t="s">
        <v>6175</v>
      </c>
      <c r="E242" s="3">
        <v>6</v>
      </c>
      <c r="F242" s="3" t="str">
        <f xml:space="preserve"> _xlfn.XLOOKUP(C242,customers!$A$1:$A$1001,customers!$B$1:$B$1001,,0)</f>
        <v>Codi Littrell</v>
      </c>
      <c r="G242" s="3" t="str">
        <f xml:space="preserve"> IF(_xlfn.XLOOKUP(C242, customers!$A$1:$A$1001, customers!$C$1:$C$1001,,0) = 0, "", _xlfn.XLOOKUP(C242, customers!$A$1:$A$1001, customers!$C$1:$C$1001,,0))</f>
        <v/>
      </c>
      <c r="H242" s="3" t="str">
        <f xml:space="preserve"> _xlfn.XLOOKUP(C242, customers!$A$1:$A$1001, customers!$G$1:$G$1001,,0)</f>
        <v>United States</v>
      </c>
      <c r="I242" s="4" t="str">
        <f xml:space="preserve"> INDEX(products!$A$1:$G$49, MATCH(orders!$D242, products!$A$1:$A$49,0), MATCH(orders!I$1, products!$A$1:$G$1,0))</f>
        <v>Ara</v>
      </c>
      <c r="J242" s="4" t="str">
        <f xml:space="preserve"> INDEX(products!$A$1:$G$49, MATCH(orders!$D242, products!$A$1:$A$49,0), MATCH(orders!J$1, products!$A$1:$G$1,0))</f>
        <v>M</v>
      </c>
      <c r="K242" s="8">
        <f xml:space="preserve"> INDEX(products!$A$1:$G$49, MATCH(orders!$D242, products!$A$1:$A$49,0), MATCH(orders!K$1, products!$A$1:$G$1,0))</f>
        <v>2.5</v>
      </c>
      <c r="L242" s="10">
        <f xml:space="preserve"> INDEX(products!$A$1:$G$49, MATCH(orders!$D242, products!$A$1:$A$49,0), MATCH(orders!L$1, products!$A$1:$G$1,0))</f>
        <v>25.874999999999996</v>
      </c>
      <c r="M242" s="10">
        <f t="shared" si="3"/>
        <v>155.24999999999997</v>
      </c>
      <c r="N242" s="5" t="str" cm="1">
        <f t="array" ref="N242" xml:space="preserve"> _xlfn.IFS(I242 = "Rob", "Robusta", I242 = "Ara", "Arabica", I242 = "Exc", "Excelsa", I242 = "Lib", "Liberica")</f>
        <v>Arabica</v>
      </c>
      <c r="O242" s="12" t="str" cm="1">
        <f t="array" ref="O242" xml:space="preserve"> _xlfn.IFS(J242 = "M", "Medium", J242 = "L", "Light", J242 = "D", "Dark")</f>
        <v>Medium</v>
      </c>
      <c r="P242" s="4" t="str">
        <f xml:space="preserve"> _xlfn.XLOOKUP(Orders[[#This Row],[Customer ID]], customers!$A$1:$A$1001, customers!$I$1:$I$1001,,0)</f>
        <v>Yes</v>
      </c>
    </row>
    <row r="243" spans="1:16" x14ac:dyDescent="0.3">
      <c r="A243" s="11" t="s">
        <v>1849</v>
      </c>
      <c r="B243" s="6">
        <v>44082</v>
      </c>
      <c r="C243" s="3" t="s">
        <v>1850</v>
      </c>
      <c r="D243" s="4" t="s">
        <v>6151</v>
      </c>
      <c r="E243" s="3">
        <v>2</v>
      </c>
      <c r="F243" s="3" t="str">
        <f xml:space="preserve"> _xlfn.XLOOKUP(C243,customers!$A$1:$A$1001,customers!$B$1:$B$1001,,0)</f>
        <v>Christel Speak</v>
      </c>
      <c r="G243" s="3" t="str">
        <f xml:space="preserve"> IF(_xlfn.XLOOKUP(C243, customers!$A$1:$A$1001, customers!$C$1:$C$1001,,0) = 0, "", _xlfn.XLOOKUP(C243, customers!$A$1:$A$1001, customers!$C$1:$C$1001,,0))</f>
        <v/>
      </c>
      <c r="H243" s="3" t="str">
        <f xml:space="preserve"> _xlfn.XLOOKUP(C243, customers!$A$1:$A$1001, customers!$G$1:$G$1001,,0)</f>
        <v>United States</v>
      </c>
      <c r="I243" s="4" t="str">
        <f xml:space="preserve"> INDEX(products!$A$1:$G$49, MATCH(orders!$D243, products!$A$1:$A$49,0), MATCH(orders!I$1, products!$A$1:$G$1,0))</f>
        <v>Rob</v>
      </c>
      <c r="J243" s="4" t="str">
        <f xml:space="preserve"> INDEX(products!$A$1:$G$49, MATCH(orders!$D243, products!$A$1:$A$49,0), MATCH(orders!J$1, products!$A$1:$G$1,0))</f>
        <v>M</v>
      </c>
      <c r="K243" s="8">
        <f xml:space="preserve"> INDEX(products!$A$1:$G$49, MATCH(orders!$D243, products!$A$1:$A$49,0), MATCH(orders!K$1, products!$A$1:$G$1,0))</f>
        <v>2.5</v>
      </c>
      <c r="L243" s="10">
        <f xml:space="preserve"> INDEX(products!$A$1:$G$49, MATCH(orders!$D243, products!$A$1:$A$49,0), MATCH(orders!L$1, products!$A$1:$G$1,0))</f>
        <v>22.884999999999998</v>
      </c>
      <c r="M243" s="10">
        <f t="shared" si="3"/>
        <v>45.769999999999996</v>
      </c>
      <c r="N243" s="5" t="str" cm="1">
        <f t="array" ref="N243" xml:space="preserve"> _xlfn.IFS(I243 = "Rob", "Robusta", I243 = "Ara", "Arabica", I243 = "Exc", "Excelsa", I243 = "Lib", "Liberica")</f>
        <v>Robusta</v>
      </c>
      <c r="O243" s="12" t="str" cm="1">
        <f t="array" ref="O243" xml:space="preserve"> _xlfn.IFS(J243 = "M", "Medium", J243 = "L", "Light", J243 = "D", "Dark")</f>
        <v>Medium</v>
      </c>
      <c r="P243" s="4" t="str">
        <f xml:space="preserve"> _xlfn.XLOOKUP(Orders[[#This Row],[Customer ID]], customers!$A$1:$A$1001, customers!$I$1:$I$1001,,0)</f>
        <v>No</v>
      </c>
    </row>
    <row r="244" spans="1:16" x14ac:dyDescent="0.3">
      <c r="A244" s="11" t="s">
        <v>1854</v>
      </c>
      <c r="B244" s="6">
        <v>43918</v>
      </c>
      <c r="C244" s="3" t="s">
        <v>1855</v>
      </c>
      <c r="D244" s="4" t="s">
        <v>6183</v>
      </c>
      <c r="E244" s="3">
        <v>3</v>
      </c>
      <c r="F244" s="3" t="str">
        <f xml:space="preserve"> _xlfn.XLOOKUP(C244,customers!$A$1:$A$1001,customers!$B$1:$B$1001,,0)</f>
        <v>Sibella Rushbrooke</v>
      </c>
      <c r="G244" s="3" t="str">
        <f xml:space="preserve"> IF(_xlfn.XLOOKUP(C244, customers!$A$1:$A$1001, customers!$C$1:$C$1001,,0) = 0, "", _xlfn.XLOOKUP(C244, customers!$A$1:$A$1001, customers!$C$1:$C$1001,,0))</f>
        <v>srushbrooke6q@youku.com</v>
      </c>
      <c r="H244" s="3" t="str">
        <f xml:space="preserve"> _xlfn.XLOOKUP(C244, customers!$A$1:$A$1001, customers!$G$1:$G$1001,,0)</f>
        <v>United States</v>
      </c>
      <c r="I244" s="4" t="str">
        <f xml:space="preserve"> INDEX(products!$A$1:$G$49, MATCH(orders!$D244, products!$A$1:$A$49,0), MATCH(orders!I$1, products!$A$1:$G$1,0))</f>
        <v>Exc</v>
      </c>
      <c r="J244" s="4" t="str">
        <f xml:space="preserve"> INDEX(products!$A$1:$G$49, MATCH(orders!$D244, products!$A$1:$A$49,0), MATCH(orders!J$1, products!$A$1:$G$1,0))</f>
        <v>D</v>
      </c>
      <c r="K244" s="8">
        <f xml:space="preserve"> INDEX(products!$A$1:$G$49, MATCH(orders!$D244, products!$A$1:$A$49,0), MATCH(orders!K$1, products!$A$1:$G$1,0))</f>
        <v>1</v>
      </c>
      <c r="L244" s="10">
        <f xml:space="preserve"> INDEX(products!$A$1:$G$49, MATCH(orders!$D244, products!$A$1:$A$49,0), MATCH(orders!L$1, products!$A$1:$G$1,0))</f>
        <v>12.15</v>
      </c>
      <c r="M244" s="10">
        <f t="shared" si="3"/>
        <v>36.450000000000003</v>
      </c>
      <c r="N244" s="5" t="str" cm="1">
        <f t="array" ref="N244" xml:space="preserve"> _xlfn.IFS(I244 = "Rob", "Robusta", I244 = "Ara", "Arabica", I244 = "Exc", "Excelsa", I244 = "Lib", "Liberica")</f>
        <v>Excelsa</v>
      </c>
      <c r="O244" s="12" t="str" cm="1">
        <f t="array" ref="O244" xml:space="preserve"> _xlfn.IFS(J244 = "M", "Medium", J244 = "L", "Light", J244 = "D", "Dark")</f>
        <v>Dark</v>
      </c>
      <c r="P244" s="4" t="str">
        <f xml:space="preserve"> _xlfn.XLOOKUP(Orders[[#This Row],[Customer ID]], customers!$A$1:$A$1001, customers!$I$1:$I$1001,,0)</f>
        <v>Yes</v>
      </c>
    </row>
    <row r="245" spans="1:16" x14ac:dyDescent="0.3">
      <c r="A245" s="11" t="s">
        <v>1860</v>
      </c>
      <c r="B245" s="6">
        <v>44114</v>
      </c>
      <c r="C245" s="3" t="s">
        <v>1861</v>
      </c>
      <c r="D245" s="4" t="s">
        <v>6144</v>
      </c>
      <c r="E245" s="3">
        <v>4</v>
      </c>
      <c r="F245" s="3" t="str">
        <f xml:space="preserve"> _xlfn.XLOOKUP(C245,customers!$A$1:$A$1001,customers!$B$1:$B$1001,,0)</f>
        <v>Tammie Drynan</v>
      </c>
      <c r="G245" s="3" t="str">
        <f xml:space="preserve"> IF(_xlfn.XLOOKUP(C245, customers!$A$1:$A$1001, customers!$C$1:$C$1001,,0) = 0, "", _xlfn.XLOOKUP(C245, customers!$A$1:$A$1001, customers!$C$1:$C$1001,,0))</f>
        <v>tdrynan6r@deviantart.com</v>
      </c>
      <c r="H245" s="3" t="str">
        <f xml:space="preserve"> _xlfn.XLOOKUP(C245, customers!$A$1:$A$1001, customers!$G$1:$G$1001,,0)</f>
        <v>United States</v>
      </c>
      <c r="I245" s="4" t="str">
        <f xml:space="preserve"> INDEX(products!$A$1:$G$49, MATCH(orders!$D245, products!$A$1:$A$49,0), MATCH(orders!I$1, products!$A$1:$G$1,0))</f>
        <v>Exc</v>
      </c>
      <c r="J245" s="4" t="str">
        <f xml:space="preserve"> INDEX(products!$A$1:$G$49, MATCH(orders!$D245, products!$A$1:$A$49,0), MATCH(orders!J$1, products!$A$1:$G$1,0))</f>
        <v>D</v>
      </c>
      <c r="K245" s="8">
        <f xml:space="preserve"> INDEX(products!$A$1:$G$49, MATCH(orders!$D245, products!$A$1:$A$49,0), MATCH(orders!K$1, products!$A$1:$G$1,0))</f>
        <v>0.5</v>
      </c>
      <c r="L245" s="10">
        <f xml:space="preserve"> INDEX(products!$A$1:$G$49, MATCH(orders!$D245, products!$A$1:$A$49,0), MATCH(orders!L$1, products!$A$1:$G$1,0))</f>
        <v>7.29</v>
      </c>
      <c r="M245" s="10">
        <f t="shared" si="3"/>
        <v>29.16</v>
      </c>
      <c r="N245" s="5" t="str" cm="1">
        <f t="array" ref="N245" xml:space="preserve"> _xlfn.IFS(I245 = "Rob", "Robusta", I245 = "Ara", "Arabica", I245 = "Exc", "Excelsa", I245 = "Lib", "Liberica")</f>
        <v>Excelsa</v>
      </c>
      <c r="O245" s="12" t="str" cm="1">
        <f t="array" ref="O245" xml:space="preserve"> _xlfn.IFS(J245 = "M", "Medium", J245 = "L", "Light", J245 = "D", "Dark")</f>
        <v>Dark</v>
      </c>
      <c r="P245" s="4" t="str">
        <f xml:space="preserve"> _xlfn.XLOOKUP(Orders[[#This Row],[Customer ID]], customers!$A$1:$A$1001, customers!$I$1:$I$1001,,0)</f>
        <v>Yes</v>
      </c>
    </row>
    <row r="246" spans="1:16" x14ac:dyDescent="0.3">
      <c r="A246" s="11" t="s">
        <v>1866</v>
      </c>
      <c r="B246" s="6">
        <v>44702</v>
      </c>
      <c r="C246" s="3" t="s">
        <v>1867</v>
      </c>
      <c r="D246" s="4" t="s">
        <v>6181</v>
      </c>
      <c r="E246" s="3">
        <v>4</v>
      </c>
      <c r="F246" s="3" t="str">
        <f xml:space="preserve"> _xlfn.XLOOKUP(C246,customers!$A$1:$A$1001,customers!$B$1:$B$1001,,0)</f>
        <v>Effie Yurkov</v>
      </c>
      <c r="G246" s="3" t="str">
        <f xml:space="preserve"> IF(_xlfn.XLOOKUP(C246, customers!$A$1:$A$1001, customers!$C$1:$C$1001,,0) = 0, "", _xlfn.XLOOKUP(C246, customers!$A$1:$A$1001, customers!$C$1:$C$1001,,0))</f>
        <v>eyurkov6s@hud.gov</v>
      </c>
      <c r="H246" s="3" t="str">
        <f xml:space="preserve"> _xlfn.XLOOKUP(C246, customers!$A$1:$A$1001, customers!$G$1:$G$1001,,0)</f>
        <v>United States</v>
      </c>
      <c r="I246" s="4" t="str">
        <f xml:space="preserve"> INDEX(products!$A$1:$G$49, MATCH(orders!$D246, products!$A$1:$A$49,0), MATCH(orders!I$1, products!$A$1:$G$1,0))</f>
        <v>Lib</v>
      </c>
      <c r="J246" s="4" t="str">
        <f xml:space="preserve"> INDEX(products!$A$1:$G$49, MATCH(orders!$D246, products!$A$1:$A$49,0), MATCH(orders!J$1, products!$A$1:$G$1,0))</f>
        <v>M</v>
      </c>
      <c r="K246" s="8">
        <f xml:space="preserve"> INDEX(products!$A$1:$G$49, MATCH(orders!$D246, products!$A$1:$A$49,0), MATCH(orders!K$1, products!$A$1:$G$1,0))</f>
        <v>2.5</v>
      </c>
      <c r="L246" s="10">
        <f xml:space="preserve"> INDEX(products!$A$1:$G$49, MATCH(orders!$D246, products!$A$1:$A$49,0), MATCH(orders!L$1, products!$A$1:$G$1,0))</f>
        <v>33.464999999999996</v>
      </c>
      <c r="M246" s="10">
        <f t="shared" si="3"/>
        <v>133.85999999999999</v>
      </c>
      <c r="N246" s="5" t="str" cm="1">
        <f t="array" ref="N246" xml:space="preserve"> _xlfn.IFS(I246 = "Rob", "Robusta", I246 = "Ara", "Arabica", I246 = "Exc", "Excelsa", I246 = "Lib", "Liberica")</f>
        <v>Liberica</v>
      </c>
      <c r="O246" s="12" t="str" cm="1">
        <f t="array" ref="O246" xml:space="preserve"> _xlfn.IFS(J246 = "M", "Medium", J246 = "L", "Light", J246 = "D", "Dark")</f>
        <v>Medium</v>
      </c>
      <c r="P246" s="4" t="str">
        <f xml:space="preserve"> _xlfn.XLOOKUP(Orders[[#This Row],[Customer ID]], customers!$A$1:$A$1001, customers!$I$1:$I$1001,,0)</f>
        <v>No</v>
      </c>
    </row>
    <row r="247" spans="1:16" x14ac:dyDescent="0.3">
      <c r="A247" s="11" t="s">
        <v>1872</v>
      </c>
      <c r="B247" s="6">
        <v>43951</v>
      </c>
      <c r="C247" s="3" t="s">
        <v>1873</v>
      </c>
      <c r="D247" s="4" t="s">
        <v>6145</v>
      </c>
      <c r="E247" s="3">
        <v>5</v>
      </c>
      <c r="F247" s="3" t="str">
        <f xml:space="preserve"> _xlfn.XLOOKUP(C247,customers!$A$1:$A$1001,customers!$B$1:$B$1001,,0)</f>
        <v>Lexie Mallan</v>
      </c>
      <c r="G247" s="3" t="str">
        <f xml:space="preserve"> IF(_xlfn.XLOOKUP(C247, customers!$A$1:$A$1001, customers!$C$1:$C$1001,,0) = 0, "", _xlfn.XLOOKUP(C247, customers!$A$1:$A$1001, customers!$C$1:$C$1001,,0))</f>
        <v>lmallan6t@state.gov</v>
      </c>
      <c r="H247" s="3" t="str">
        <f xml:space="preserve"> _xlfn.XLOOKUP(C247, customers!$A$1:$A$1001, customers!$G$1:$G$1001,,0)</f>
        <v>United States</v>
      </c>
      <c r="I247" s="4" t="str">
        <f xml:space="preserve"> INDEX(products!$A$1:$G$49, MATCH(orders!$D247, products!$A$1:$A$49,0), MATCH(orders!I$1, products!$A$1:$G$1,0))</f>
        <v>Lib</v>
      </c>
      <c r="J247" s="4" t="str">
        <f xml:space="preserve"> INDEX(products!$A$1:$G$49, MATCH(orders!$D247, products!$A$1:$A$49,0), MATCH(orders!J$1, products!$A$1:$G$1,0))</f>
        <v>L</v>
      </c>
      <c r="K247" s="8">
        <f xml:space="preserve"> INDEX(products!$A$1:$G$49, MATCH(orders!$D247, products!$A$1:$A$49,0), MATCH(orders!K$1, products!$A$1:$G$1,0))</f>
        <v>0.2</v>
      </c>
      <c r="L247" s="10">
        <f xml:space="preserve"> INDEX(products!$A$1:$G$49, MATCH(orders!$D247, products!$A$1:$A$49,0), MATCH(orders!L$1, products!$A$1:$G$1,0))</f>
        <v>4.7549999999999999</v>
      </c>
      <c r="M247" s="10">
        <f t="shared" si="3"/>
        <v>23.774999999999999</v>
      </c>
      <c r="N247" s="5" t="str" cm="1">
        <f t="array" ref="N247" xml:space="preserve"> _xlfn.IFS(I247 = "Rob", "Robusta", I247 = "Ara", "Arabica", I247 = "Exc", "Excelsa", I247 = "Lib", "Liberica")</f>
        <v>Liberica</v>
      </c>
      <c r="O247" s="12" t="str" cm="1">
        <f t="array" ref="O247" xml:space="preserve"> _xlfn.IFS(J247 = "M", "Medium", J247 = "L", "Light", J247 = "D", "Dark")</f>
        <v>Light</v>
      </c>
      <c r="P247" s="4" t="str">
        <f xml:space="preserve"> _xlfn.XLOOKUP(Orders[[#This Row],[Customer ID]], customers!$A$1:$A$1001, customers!$I$1:$I$1001,,0)</f>
        <v>Yes</v>
      </c>
    </row>
    <row r="248" spans="1:16" x14ac:dyDescent="0.3">
      <c r="A248" s="11" t="s">
        <v>1878</v>
      </c>
      <c r="B248" s="6">
        <v>44542</v>
      </c>
      <c r="C248" s="3" t="s">
        <v>1879</v>
      </c>
      <c r="D248" s="4" t="s">
        <v>6143</v>
      </c>
      <c r="E248" s="3">
        <v>3</v>
      </c>
      <c r="F248" s="3" t="str">
        <f xml:space="preserve"> _xlfn.XLOOKUP(C248,customers!$A$1:$A$1001,customers!$B$1:$B$1001,,0)</f>
        <v>Georgena Bentjens</v>
      </c>
      <c r="G248" s="3" t="str">
        <f xml:space="preserve"> IF(_xlfn.XLOOKUP(C248, customers!$A$1:$A$1001, customers!$C$1:$C$1001,,0) = 0, "", _xlfn.XLOOKUP(C248, customers!$A$1:$A$1001, customers!$C$1:$C$1001,,0))</f>
        <v>gbentjens6u@netlog.com</v>
      </c>
      <c r="H248" s="3" t="str">
        <f xml:space="preserve"> _xlfn.XLOOKUP(C248, customers!$A$1:$A$1001, customers!$G$1:$G$1001,,0)</f>
        <v>United Kingdom</v>
      </c>
      <c r="I248" s="4" t="str">
        <f xml:space="preserve"> INDEX(products!$A$1:$G$49, MATCH(orders!$D248, products!$A$1:$A$49,0), MATCH(orders!I$1, products!$A$1:$G$1,0))</f>
        <v>Lib</v>
      </c>
      <c r="J248" s="4" t="str">
        <f xml:space="preserve"> INDEX(products!$A$1:$G$49, MATCH(orders!$D248, products!$A$1:$A$49,0), MATCH(orders!J$1, products!$A$1:$G$1,0))</f>
        <v>D</v>
      </c>
      <c r="K248" s="8">
        <f xml:space="preserve"> INDEX(products!$A$1:$G$49, MATCH(orders!$D248, products!$A$1:$A$49,0), MATCH(orders!K$1, products!$A$1:$G$1,0))</f>
        <v>1</v>
      </c>
      <c r="L248" s="10">
        <f xml:space="preserve"> INDEX(products!$A$1:$G$49, MATCH(orders!$D248, products!$A$1:$A$49,0), MATCH(orders!L$1, products!$A$1:$G$1,0))</f>
        <v>12.95</v>
      </c>
      <c r="M248" s="10">
        <f t="shared" si="3"/>
        <v>38.849999999999994</v>
      </c>
      <c r="N248" s="5" t="str" cm="1">
        <f t="array" ref="N248" xml:space="preserve"> _xlfn.IFS(I248 = "Rob", "Robusta", I248 = "Ara", "Arabica", I248 = "Exc", "Excelsa", I248 = "Lib", "Liberica")</f>
        <v>Liberica</v>
      </c>
      <c r="O248" s="12" t="str" cm="1">
        <f t="array" ref="O248" xml:space="preserve"> _xlfn.IFS(J248 = "M", "Medium", J248 = "L", "Light", J248 = "D", "Dark")</f>
        <v>Dark</v>
      </c>
      <c r="P248" s="4" t="str">
        <f xml:space="preserve"> _xlfn.XLOOKUP(Orders[[#This Row],[Customer ID]], customers!$A$1:$A$1001, customers!$I$1:$I$1001,,0)</f>
        <v>No</v>
      </c>
    </row>
    <row r="249" spans="1:16" x14ac:dyDescent="0.3">
      <c r="A249" s="11" t="s">
        <v>1884</v>
      </c>
      <c r="B249" s="6">
        <v>44131</v>
      </c>
      <c r="C249" s="3" t="s">
        <v>1885</v>
      </c>
      <c r="D249" s="4" t="s">
        <v>6178</v>
      </c>
      <c r="E249" s="3">
        <v>6</v>
      </c>
      <c r="F249" s="3" t="str">
        <f xml:space="preserve"> _xlfn.XLOOKUP(C249,customers!$A$1:$A$1001,customers!$B$1:$B$1001,,0)</f>
        <v>Delmar Beasant</v>
      </c>
      <c r="G249" s="3" t="str">
        <f xml:space="preserve"> IF(_xlfn.XLOOKUP(C249, customers!$A$1:$A$1001, customers!$C$1:$C$1001,,0) = 0, "", _xlfn.XLOOKUP(C249, customers!$A$1:$A$1001, customers!$C$1:$C$1001,,0))</f>
        <v/>
      </c>
      <c r="H249" s="3" t="str">
        <f xml:space="preserve"> _xlfn.XLOOKUP(C249, customers!$A$1:$A$1001, customers!$G$1:$G$1001,,0)</f>
        <v>Ireland</v>
      </c>
      <c r="I249" s="4" t="str">
        <f xml:space="preserve"> INDEX(products!$A$1:$G$49, MATCH(orders!$D249, products!$A$1:$A$49,0), MATCH(orders!I$1, products!$A$1:$G$1,0))</f>
        <v>Rob</v>
      </c>
      <c r="J249" s="4" t="str">
        <f xml:space="preserve"> INDEX(products!$A$1:$G$49, MATCH(orders!$D249, products!$A$1:$A$49,0), MATCH(orders!J$1, products!$A$1:$G$1,0))</f>
        <v>L</v>
      </c>
      <c r="K249" s="8">
        <f xml:space="preserve"> INDEX(products!$A$1:$G$49, MATCH(orders!$D249, products!$A$1:$A$49,0), MATCH(orders!K$1, products!$A$1:$G$1,0))</f>
        <v>0.2</v>
      </c>
      <c r="L249" s="10">
        <f xml:space="preserve"> INDEX(products!$A$1:$G$49, MATCH(orders!$D249, products!$A$1:$A$49,0), MATCH(orders!L$1, products!$A$1:$G$1,0))</f>
        <v>3.5849999999999995</v>
      </c>
      <c r="M249" s="10">
        <f t="shared" si="3"/>
        <v>21.509999999999998</v>
      </c>
      <c r="N249" s="5" t="str" cm="1">
        <f t="array" ref="N249" xml:space="preserve"> _xlfn.IFS(I249 = "Rob", "Robusta", I249 = "Ara", "Arabica", I249 = "Exc", "Excelsa", I249 = "Lib", "Liberica")</f>
        <v>Robusta</v>
      </c>
      <c r="O249" s="12" t="str" cm="1">
        <f t="array" ref="O249" xml:space="preserve"> _xlfn.IFS(J249 = "M", "Medium", J249 = "L", "Light", J249 = "D", "Dark")</f>
        <v>Light</v>
      </c>
      <c r="P249" s="4" t="str">
        <f xml:space="preserve"> _xlfn.XLOOKUP(Orders[[#This Row],[Customer ID]], customers!$A$1:$A$1001, customers!$I$1:$I$1001,,0)</f>
        <v>Yes</v>
      </c>
    </row>
    <row r="250" spans="1:16" x14ac:dyDescent="0.3">
      <c r="A250" s="11" t="s">
        <v>1889</v>
      </c>
      <c r="B250" s="6">
        <v>44019</v>
      </c>
      <c r="C250" s="3" t="s">
        <v>1890</v>
      </c>
      <c r="D250" s="4" t="s">
        <v>6147</v>
      </c>
      <c r="E250" s="3">
        <v>1</v>
      </c>
      <c r="F250" s="3" t="str">
        <f xml:space="preserve"> _xlfn.XLOOKUP(C250,customers!$A$1:$A$1001,customers!$B$1:$B$1001,,0)</f>
        <v>Lyn Entwistle</v>
      </c>
      <c r="G250" s="3" t="str">
        <f xml:space="preserve"> IF(_xlfn.XLOOKUP(C250, customers!$A$1:$A$1001, customers!$C$1:$C$1001,,0) = 0, "", _xlfn.XLOOKUP(C250, customers!$A$1:$A$1001, customers!$C$1:$C$1001,,0))</f>
        <v>lentwistle6w@omniture.com</v>
      </c>
      <c r="H250" s="3" t="str">
        <f xml:space="preserve"> _xlfn.XLOOKUP(C250, customers!$A$1:$A$1001, customers!$G$1:$G$1001,,0)</f>
        <v>United States</v>
      </c>
      <c r="I250" s="4" t="str">
        <f xml:space="preserve"> INDEX(products!$A$1:$G$49, MATCH(orders!$D250, products!$A$1:$A$49,0), MATCH(orders!I$1, products!$A$1:$G$1,0))</f>
        <v>Ara</v>
      </c>
      <c r="J250" s="4" t="str">
        <f xml:space="preserve"> INDEX(products!$A$1:$G$49, MATCH(orders!$D250, products!$A$1:$A$49,0), MATCH(orders!J$1, products!$A$1:$G$1,0))</f>
        <v>D</v>
      </c>
      <c r="K250" s="8">
        <f xml:space="preserve"> INDEX(products!$A$1:$G$49, MATCH(orders!$D250, products!$A$1:$A$49,0), MATCH(orders!K$1, products!$A$1:$G$1,0))</f>
        <v>1</v>
      </c>
      <c r="L250" s="10">
        <f xml:space="preserve"> INDEX(products!$A$1:$G$49, MATCH(orders!$D250, products!$A$1:$A$49,0), MATCH(orders!L$1, products!$A$1:$G$1,0))</f>
        <v>9.9499999999999993</v>
      </c>
      <c r="M250" s="10">
        <f t="shared" si="3"/>
        <v>9.9499999999999993</v>
      </c>
      <c r="N250" s="5" t="str" cm="1">
        <f t="array" ref="N250" xml:space="preserve"> _xlfn.IFS(I250 = "Rob", "Robusta", I250 = "Ara", "Arabica", I250 = "Exc", "Excelsa", I250 = "Lib", "Liberica")</f>
        <v>Arabica</v>
      </c>
      <c r="O250" s="12" t="str" cm="1">
        <f t="array" ref="O250" xml:space="preserve"> _xlfn.IFS(J250 = "M", "Medium", J250 = "L", "Light", J250 = "D", "Dark")</f>
        <v>Dark</v>
      </c>
      <c r="P250" s="4" t="str">
        <f xml:space="preserve"> _xlfn.XLOOKUP(Orders[[#This Row],[Customer ID]], customers!$A$1:$A$1001, customers!$I$1:$I$1001,,0)</f>
        <v>Yes</v>
      </c>
    </row>
    <row r="251" spans="1:16" x14ac:dyDescent="0.3">
      <c r="A251" s="11" t="s">
        <v>1895</v>
      </c>
      <c r="B251" s="6">
        <v>43861</v>
      </c>
      <c r="C251" s="3" t="s">
        <v>1935</v>
      </c>
      <c r="D251" s="4" t="s">
        <v>6170</v>
      </c>
      <c r="E251" s="3">
        <v>1</v>
      </c>
      <c r="F251" s="3" t="str">
        <f xml:space="preserve"> _xlfn.XLOOKUP(C251,customers!$A$1:$A$1001,customers!$B$1:$B$1001,,0)</f>
        <v>Zacharias Kiffe</v>
      </c>
      <c r="G251" s="3" t="str">
        <f xml:space="preserve"> IF(_xlfn.XLOOKUP(C251, customers!$A$1:$A$1001, customers!$C$1:$C$1001,,0) = 0, "", _xlfn.XLOOKUP(C251, customers!$A$1:$A$1001, customers!$C$1:$C$1001,,0))</f>
        <v>zkiffe74@cyberchimps.com</v>
      </c>
      <c r="H251" s="3" t="str">
        <f xml:space="preserve"> _xlfn.XLOOKUP(C251, customers!$A$1:$A$1001, customers!$G$1:$G$1001,,0)</f>
        <v>United States</v>
      </c>
      <c r="I251" s="4" t="str">
        <f xml:space="preserve"> INDEX(products!$A$1:$G$49, MATCH(orders!$D251, products!$A$1:$A$49,0), MATCH(orders!I$1, products!$A$1:$G$1,0))</f>
        <v>Lib</v>
      </c>
      <c r="J251" s="4" t="str">
        <f xml:space="preserve"> INDEX(products!$A$1:$G$49, MATCH(orders!$D251, products!$A$1:$A$49,0), MATCH(orders!J$1, products!$A$1:$G$1,0))</f>
        <v>L</v>
      </c>
      <c r="K251" s="8">
        <f xml:space="preserve"> INDEX(products!$A$1:$G$49, MATCH(orders!$D251, products!$A$1:$A$49,0), MATCH(orders!K$1, products!$A$1:$G$1,0))</f>
        <v>1</v>
      </c>
      <c r="L251" s="10">
        <f xml:space="preserve"> INDEX(products!$A$1:$G$49, MATCH(orders!$D251, products!$A$1:$A$49,0), MATCH(orders!L$1, products!$A$1:$G$1,0))</f>
        <v>15.85</v>
      </c>
      <c r="M251" s="10">
        <f t="shared" si="3"/>
        <v>15.85</v>
      </c>
      <c r="N251" s="5" t="str" cm="1">
        <f t="array" ref="N251" xml:space="preserve"> _xlfn.IFS(I251 = "Rob", "Robusta", I251 = "Ara", "Arabica", I251 = "Exc", "Excelsa", I251 = "Lib", "Liberica")</f>
        <v>Liberica</v>
      </c>
      <c r="O251" s="12" t="str" cm="1">
        <f t="array" ref="O251" xml:space="preserve"> _xlfn.IFS(J251 = "M", "Medium", J251 = "L", "Light", J251 = "D", "Dark")</f>
        <v>Light</v>
      </c>
      <c r="P251" s="4" t="str">
        <f xml:space="preserve"> _xlfn.XLOOKUP(Orders[[#This Row],[Customer ID]], customers!$A$1:$A$1001, customers!$I$1:$I$1001,,0)</f>
        <v>Yes</v>
      </c>
    </row>
    <row r="252" spans="1:16" x14ac:dyDescent="0.3">
      <c r="A252" s="11" t="s">
        <v>1900</v>
      </c>
      <c r="B252" s="6">
        <v>43879</v>
      </c>
      <c r="C252" s="3" t="s">
        <v>1901</v>
      </c>
      <c r="D252" s="4" t="s">
        <v>6174</v>
      </c>
      <c r="E252" s="3">
        <v>1</v>
      </c>
      <c r="F252" s="3" t="str">
        <f xml:space="preserve"> _xlfn.XLOOKUP(C252,customers!$A$1:$A$1001,customers!$B$1:$B$1001,,0)</f>
        <v>Mercedes Acott</v>
      </c>
      <c r="G252" s="3" t="str">
        <f xml:space="preserve"> IF(_xlfn.XLOOKUP(C252, customers!$A$1:$A$1001, customers!$C$1:$C$1001,,0) = 0, "", _xlfn.XLOOKUP(C252, customers!$A$1:$A$1001, customers!$C$1:$C$1001,,0))</f>
        <v>macott6y@pagesperso-orange.fr</v>
      </c>
      <c r="H252" s="3" t="str">
        <f xml:space="preserve"> _xlfn.XLOOKUP(C252, customers!$A$1:$A$1001, customers!$G$1:$G$1001,,0)</f>
        <v>United States</v>
      </c>
      <c r="I252" s="4" t="str">
        <f xml:space="preserve"> INDEX(products!$A$1:$G$49, MATCH(orders!$D252, products!$A$1:$A$49,0), MATCH(orders!I$1, products!$A$1:$G$1,0))</f>
        <v>Rob</v>
      </c>
      <c r="J252" s="4" t="str">
        <f xml:space="preserve"> INDEX(products!$A$1:$G$49, MATCH(orders!$D252, products!$A$1:$A$49,0), MATCH(orders!J$1, products!$A$1:$G$1,0))</f>
        <v>M</v>
      </c>
      <c r="K252" s="8">
        <f xml:space="preserve"> INDEX(products!$A$1:$G$49, MATCH(orders!$D252, products!$A$1:$A$49,0), MATCH(orders!K$1, products!$A$1:$G$1,0))</f>
        <v>0.2</v>
      </c>
      <c r="L252" s="10">
        <f xml:space="preserve"> INDEX(products!$A$1:$G$49, MATCH(orders!$D252, products!$A$1:$A$49,0), MATCH(orders!L$1, products!$A$1:$G$1,0))</f>
        <v>2.9849999999999999</v>
      </c>
      <c r="M252" s="10">
        <f t="shared" si="3"/>
        <v>2.9849999999999999</v>
      </c>
      <c r="N252" s="5" t="str" cm="1">
        <f t="array" ref="N252" xml:space="preserve"> _xlfn.IFS(I252 = "Rob", "Robusta", I252 = "Ara", "Arabica", I252 = "Exc", "Excelsa", I252 = "Lib", "Liberica")</f>
        <v>Robusta</v>
      </c>
      <c r="O252" s="12" t="str" cm="1">
        <f t="array" ref="O252" xml:space="preserve"> _xlfn.IFS(J252 = "M", "Medium", J252 = "L", "Light", J252 = "D", "Dark")</f>
        <v>Medium</v>
      </c>
      <c r="P252" s="4" t="str">
        <f xml:space="preserve"> _xlfn.XLOOKUP(Orders[[#This Row],[Customer ID]], customers!$A$1:$A$1001, customers!$I$1:$I$1001,,0)</f>
        <v>Yes</v>
      </c>
    </row>
    <row r="253" spans="1:16" x14ac:dyDescent="0.3">
      <c r="A253" s="11" t="s">
        <v>1906</v>
      </c>
      <c r="B253" s="6">
        <v>44360</v>
      </c>
      <c r="C253" s="3" t="s">
        <v>1907</v>
      </c>
      <c r="D253" s="4" t="s">
        <v>6141</v>
      </c>
      <c r="E253" s="3">
        <v>5</v>
      </c>
      <c r="F253" s="3" t="str">
        <f xml:space="preserve"> _xlfn.XLOOKUP(C253,customers!$A$1:$A$1001,customers!$B$1:$B$1001,,0)</f>
        <v>Connor Heaviside</v>
      </c>
      <c r="G253" s="3" t="str">
        <f xml:space="preserve"> IF(_xlfn.XLOOKUP(C253, customers!$A$1:$A$1001, customers!$C$1:$C$1001,,0) = 0, "", _xlfn.XLOOKUP(C253, customers!$A$1:$A$1001, customers!$C$1:$C$1001,,0))</f>
        <v>cheaviside6z@rediff.com</v>
      </c>
      <c r="H253" s="3" t="str">
        <f xml:space="preserve"> _xlfn.XLOOKUP(C253, customers!$A$1:$A$1001, customers!$G$1:$G$1001,,0)</f>
        <v>United States</v>
      </c>
      <c r="I253" s="4" t="str">
        <f xml:space="preserve"> INDEX(products!$A$1:$G$49, MATCH(orders!$D253, products!$A$1:$A$49,0), MATCH(orders!I$1, products!$A$1:$G$1,0))</f>
        <v>Exc</v>
      </c>
      <c r="J253" s="4" t="str">
        <f xml:space="preserve"> INDEX(products!$A$1:$G$49, MATCH(orders!$D253, products!$A$1:$A$49,0), MATCH(orders!J$1, products!$A$1:$G$1,0))</f>
        <v>M</v>
      </c>
      <c r="K253" s="8">
        <f xml:space="preserve"> INDEX(products!$A$1:$G$49, MATCH(orders!$D253, products!$A$1:$A$49,0), MATCH(orders!K$1, products!$A$1:$G$1,0))</f>
        <v>1</v>
      </c>
      <c r="L253" s="10">
        <f xml:space="preserve"> INDEX(products!$A$1:$G$49, MATCH(orders!$D253, products!$A$1:$A$49,0), MATCH(orders!L$1, products!$A$1:$G$1,0))</f>
        <v>13.75</v>
      </c>
      <c r="M253" s="10">
        <f t="shared" si="3"/>
        <v>68.75</v>
      </c>
      <c r="N253" s="5" t="str" cm="1">
        <f t="array" ref="N253" xml:space="preserve"> _xlfn.IFS(I253 = "Rob", "Robusta", I253 = "Ara", "Arabica", I253 = "Exc", "Excelsa", I253 = "Lib", "Liberica")</f>
        <v>Excelsa</v>
      </c>
      <c r="O253" s="12" t="str" cm="1">
        <f t="array" ref="O253" xml:space="preserve"> _xlfn.IFS(J253 = "M", "Medium", J253 = "L", "Light", J253 = "D", "Dark")</f>
        <v>Medium</v>
      </c>
      <c r="P253" s="4" t="str">
        <f xml:space="preserve"> _xlfn.XLOOKUP(Orders[[#This Row],[Customer ID]], customers!$A$1:$A$1001, customers!$I$1:$I$1001,,0)</f>
        <v>Yes</v>
      </c>
    </row>
    <row r="254" spans="1:16" x14ac:dyDescent="0.3">
      <c r="A254" s="11" t="s">
        <v>1912</v>
      </c>
      <c r="B254" s="6">
        <v>44779</v>
      </c>
      <c r="C254" s="3" t="s">
        <v>1913</v>
      </c>
      <c r="D254" s="4" t="s">
        <v>6147</v>
      </c>
      <c r="E254" s="3">
        <v>3</v>
      </c>
      <c r="F254" s="3" t="str">
        <f xml:space="preserve"> _xlfn.XLOOKUP(C254,customers!$A$1:$A$1001,customers!$B$1:$B$1001,,0)</f>
        <v>Devy Bulbrook</v>
      </c>
      <c r="G254" s="3" t="str">
        <f xml:space="preserve"> IF(_xlfn.XLOOKUP(C254, customers!$A$1:$A$1001, customers!$C$1:$C$1001,,0) = 0, "", _xlfn.XLOOKUP(C254, customers!$A$1:$A$1001, customers!$C$1:$C$1001,,0))</f>
        <v/>
      </c>
      <c r="H254" s="3" t="str">
        <f xml:space="preserve"> _xlfn.XLOOKUP(C254, customers!$A$1:$A$1001, customers!$G$1:$G$1001,,0)</f>
        <v>United States</v>
      </c>
      <c r="I254" s="4" t="str">
        <f xml:space="preserve"> INDEX(products!$A$1:$G$49, MATCH(orders!$D254, products!$A$1:$A$49,0), MATCH(orders!I$1, products!$A$1:$G$1,0))</f>
        <v>Ara</v>
      </c>
      <c r="J254" s="4" t="str">
        <f xml:space="preserve"> INDEX(products!$A$1:$G$49, MATCH(orders!$D254, products!$A$1:$A$49,0), MATCH(orders!J$1, products!$A$1:$G$1,0))</f>
        <v>D</v>
      </c>
      <c r="K254" s="8">
        <f xml:space="preserve"> INDEX(products!$A$1:$G$49, MATCH(orders!$D254, products!$A$1:$A$49,0), MATCH(orders!K$1, products!$A$1:$G$1,0))</f>
        <v>1</v>
      </c>
      <c r="L254" s="10">
        <f xml:space="preserve"> INDEX(products!$A$1:$G$49, MATCH(orders!$D254, products!$A$1:$A$49,0), MATCH(orders!L$1, products!$A$1:$G$1,0))</f>
        <v>9.9499999999999993</v>
      </c>
      <c r="M254" s="10">
        <f t="shared" si="3"/>
        <v>29.849999999999998</v>
      </c>
      <c r="N254" s="5" t="str" cm="1">
        <f t="array" ref="N254" xml:space="preserve"> _xlfn.IFS(I254 = "Rob", "Robusta", I254 = "Ara", "Arabica", I254 = "Exc", "Excelsa", I254 = "Lib", "Liberica")</f>
        <v>Arabica</v>
      </c>
      <c r="O254" s="12" t="str" cm="1">
        <f t="array" ref="O254" xml:space="preserve"> _xlfn.IFS(J254 = "M", "Medium", J254 = "L", "Light", J254 = "D", "Dark")</f>
        <v>Dark</v>
      </c>
      <c r="P254" s="4" t="str">
        <f xml:space="preserve"> _xlfn.XLOOKUP(Orders[[#This Row],[Customer ID]], customers!$A$1:$A$1001, customers!$I$1:$I$1001,,0)</f>
        <v>No</v>
      </c>
    </row>
    <row r="255" spans="1:16" x14ac:dyDescent="0.3">
      <c r="A255" s="11" t="s">
        <v>1917</v>
      </c>
      <c r="B255" s="6">
        <v>44523</v>
      </c>
      <c r="C255" s="3" t="s">
        <v>1918</v>
      </c>
      <c r="D255" s="4" t="s">
        <v>6162</v>
      </c>
      <c r="E255" s="3">
        <v>4</v>
      </c>
      <c r="F255" s="3" t="str">
        <f xml:space="preserve"> _xlfn.XLOOKUP(C255,customers!$A$1:$A$1001,customers!$B$1:$B$1001,,0)</f>
        <v>Leia Kernan</v>
      </c>
      <c r="G255" s="3" t="str">
        <f xml:space="preserve"> IF(_xlfn.XLOOKUP(C255, customers!$A$1:$A$1001, customers!$C$1:$C$1001,,0) = 0, "", _xlfn.XLOOKUP(C255, customers!$A$1:$A$1001, customers!$C$1:$C$1001,,0))</f>
        <v>lkernan71@wsj.com</v>
      </c>
      <c r="H255" s="3" t="str">
        <f xml:space="preserve"> _xlfn.XLOOKUP(C255, customers!$A$1:$A$1001, customers!$G$1:$G$1001,,0)</f>
        <v>United States</v>
      </c>
      <c r="I255" s="4" t="str">
        <f xml:space="preserve"> INDEX(products!$A$1:$G$49, MATCH(orders!$D255, products!$A$1:$A$49,0), MATCH(orders!I$1, products!$A$1:$G$1,0))</f>
        <v>Lib</v>
      </c>
      <c r="J255" s="4" t="str">
        <f xml:space="preserve"> INDEX(products!$A$1:$G$49, MATCH(orders!$D255, products!$A$1:$A$49,0), MATCH(orders!J$1, products!$A$1:$G$1,0))</f>
        <v>M</v>
      </c>
      <c r="K255" s="8">
        <f xml:space="preserve"> INDEX(products!$A$1:$G$49, MATCH(orders!$D255, products!$A$1:$A$49,0), MATCH(orders!K$1, products!$A$1:$G$1,0))</f>
        <v>1</v>
      </c>
      <c r="L255" s="10">
        <f xml:space="preserve"> INDEX(products!$A$1:$G$49, MATCH(orders!$D255, products!$A$1:$A$49,0), MATCH(orders!L$1, products!$A$1:$G$1,0))</f>
        <v>14.55</v>
      </c>
      <c r="M255" s="10">
        <f t="shared" si="3"/>
        <v>58.2</v>
      </c>
      <c r="N255" s="5" t="str" cm="1">
        <f t="array" ref="N255" xml:space="preserve"> _xlfn.IFS(I255 = "Rob", "Robusta", I255 = "Ara", "Arabica", I255 = "Exc", "Excelsa", I255 = "Lib", "Liberica")</f>
        <v>Liberica</v>
      </c>
      <c r="O255" s="12" t="str" cm="1">
        <f t="array" ref="O255" xml:space="preserve"> _xlfn.IFS(J255 = "M", "Medium", J255 = "L", "Light", J255 = "D", "Dark")</f>
        <v>Medium</v>
      </c>
      <c r="P255" s="4" t="str">
        <f xml:space="preserve"> _xlfn.XLOOKUP(Orders[[#This Row],[Customer ID]], customers!$A$1:$A$1001, customers!$I$1:$I$1001,,0)</f>
        <v>No</v>
      </c>
    </row>
    <row r="256" spans="1:16" x14ac:dyDescent="0.3">
      <c r="A256" s="11" t="s">
        <v>1923</v>
      </c>
      <c r="B256" s="6">
        <v>44482</v>
      </c>
      <c r="C256" s="3" t="s">
        <v>1924</v>
      </c>
      <c r="D256" s="4" t="s">
        <v>6173</v>
      </c>
      <c r="E256" s="3">
        <v>4</v>
      </c>
      <c r="F256" s="3" t="str">
        <f xml:space="preserve"> _xlfn.XLOOKUP(C256,customers!$A$1:$A$1001,customers!$B$1:$B$1001,,0)</f>
        <v>Rosaline McLae</v>
      </c>
      <c r="G256" s="3" t="str">
        <f xml:space="preserve"> IF(_xlfn.XLOOKUP(C256, customers!$A$1:$A$1001, customers!$C$1:$C$1001,,0) = 0, "", _xlfn.XLOOKUP(C256, customers!$A$1:$A$1001, customers!$C$1:$C$1001,,0))</f>
        <v>rmclae72@dailymotion.com</v>
      </c>
      <c r="H256" s="3" t="str">
        <f xml:space="preserve"> _xlfn.XLOOKUP(C256, customers!$A$1:$A$1001, customers!$G$1:$G$1001,,0)</f>
        <v>United Kingdom</v>
      </c>
      <c r="I256" s="4" t="str">
        <f xml:space="preserve"> INDEX(products!$A$1:$G$49, MATCH(orders!$D256, products!$A$1:$A$49,0), MATCH(orders!I$1, products!$A$1:$G$1,0))</f>
        <v>Rob</v>
      </c>
      <c r="J256" s="4" t="str">
        <f xml:space="preserve"> INDEX(products!$A$1:$G$49, MATCH(orders!$D256, products!$A$1:$A$49,0), MATCH(orders!J$1, products!$A$1:$G$1,0))</f>
        <v>L</v>
      </c>
      <c r="K256" s="8">
        <f xml:space="preserve"> INDEX(products!$A$1:$G$49, MATCH(orders!$D256, products!$A$1:$A$49,0), MATCH(orders!K$1, products!$A$1:$G$1,0))</f>
        <v>0.5</v>
      </c>
      <c r="L256" s="10">
        <f xml:space="preserve"> INDEX(products!$A$1:$G$49, MATCH(orders!$D256, products!$A$1:$A$49,0), MATCH(orders!L$1, products!$A$1:$G$1,0))</f>
        <v>7.169999999999999</v>
      </c>
      <c r="M256" s="10">
        <f t="shared" si="3"/>
        <v>28.679999999999996</v>
      </c>
      <c r="N256" s="5" t="str" cm="1">
        <f t="array" ref="N256" xml:space="preserve"> _xlfn.IFS(I256 = "Rob", "Robusta", I256 = "Ara", "Arabica", I256 = "Exc", "Excelsa", I256 = "Lib", "Liberica")</f>
        <v>Robusta</v>
      </c>
      <c r="O256" s="12" t="str" cm="1">
        <f t="array" ref="O256" xml:space="preserve"> _xlfn.IFS(J256 = "M", "Medium", J256 = "L", "Light", J256 = "D", "Dark")</f>
        <v>Light</v>
      </c>
      <c r="P256" s="4" t="str">
        <f xml:space="preserve"> _xlfn.XLOOKUP(Orders[[#This Row],[Customer ID]], customers!$A$1:$A$1001, customers!$I$1:$I$1001,,0)</f>
        <v>No</v>
      </c>
    </row>
    <row r="257" spans="1:16" x14ac:dyDescent="0.3">
      <c r="A257" s="11" t="s">
        <v>1928</v>
      </c>
      <c r="B257" s="6">
        <v>44439</v>
      </c>
      <c r="C257" s="3" t="s">
        <v>1929</v>
      </c>
      <c r="D257" s="4" t="s">
        <v>6173</v>
      </c>
      <c r="E257" s="3">
        <v>3</v>
      </c>
      <c r="F257" s="3" t="str">
        <f xml:space="preserve"> _xlfn.XLOOKUP(C257,customers!$A$1:$A$1001,customers!$B$1:$B$1001,,0)</f>
        <v>Cleve Blowfelde</v>
      </c>
      <c r="G257" s="3" t="str">
        <f xml:space="preserve"> IF(_xlfn.XLOOKUP(C257, customers!$A$1:$A$1001, customers!$C$1:$C$1001,,0) = 0, "", _xlfn.XLOOKUP(C257, customers!$A$1:$A$1001, customers!$C$1:$C$1001,,0))</f>
        <v>cblowfelde73@ustream.tv</v>
      </c>
      <c r="H257" s="3" t="str">
        <f xml:space="preserve"> _xlfn.XLOOKUP(C257, customers!$A$1:$A$1001, customers!$G$1:$G$1001,,0)</f>
        <v>United States</v>
      </c>
      <c r="I257" s="4" t="str">
        <f xml:space="preserve"> INDEX(products!$A$1:$G$49, MATCH(orders!$D257, products!$A$1:$A$49,0), MATCH(orders!I$1, products!$A$1:$G$1,0))</f>
        <v>Rob</v>
      </c>
      <c r="J257" s="4" t="str">
        <f xml:space="preserve"> INDEX(products!$A$1:$G$49, MATCH(orders!$D257, products!$A$1:$A$49,0), MATCH(orders!J$1, products!$A$1:$G$1,0))</f>
        <v>L</v>
      </c>
      <c r="K257" s="8">
        <f xml:space="preserve"> INDEX(products!$A$1:$G$49, MATCH(orders!$D257, products!$A$1:$A$49,0), MATCH(orders!K$1, products!$A$1:$G$1,0))</f>
        <v>0.5</v>
      </c>
      <c r="L257" s="10">
        <f xml:space="preserve"> INDEX(products!$A$1:$G$49, MATCH(orders!$D257, products!$A$1:$A$49,0), MATCH(orders!L$1, products!$A$1:$G$1,0))</f>
        <v>7.169999999999999</v>
      </c>
      <c r="M257" s="10">
        <f t="shared" si="3"/>
        <v>21.509999999999998</v>
      </c>
      <c r="N257" s="5" t="str" cm="1">
        <f t="array" ref="N257" xml:space="preserve"> _xlfn.IFS(I257 = "Rob", "Robusta", I257 = "Ara", "Arabica", I257 = "Exc", "Excelsa", I257 = "Lib", "Liberica")</f>
        <v>Robusta</v>
      </c>
      <c r="O257" s="12" t="str" cm="1">
        <f t="array" ref="O257" xml:space="preserve"> _xlfn.IFS(J257 = "M", "Medium", J257 = "L", "Light", J257 = "D", "Dark")</f>
        <v>Light</v>
      </c>
      <c r="P257" s="4" t="str">
        <f xml:space="preserve"> _xlfn.XLOOKUP(Orders[[#This Row],[Customer ID]], customers!$A$1:$A$1001, customers!$I$1:$I$1001,,0)</f>
        <v>No</v>
      </c>
    </row>
    <row r="258" spans="1:16" x14ac:dyDescent="0.3">
      <c r="A258" s="11" t="s">
        <v>1934</v>
      </c>
      <c r="B258" s="6">
        <v>43846</v>
      </c>
      <c r="C258" s="3" t="s">
        <v>1935</v>
      </c>
      <c r="D258" s="4" t="s">
        <v>6160</v>
      </c>
      <c r="E258" s="3">
        <v>2</v>
      </c>
      <c r="F258" s="3" t="str">
        <f xml:space="preserve"> _xlfn.XLOOKUP(C258,customers!$A$1:$A$1001,customers!$B$1:$B$1001,,0)</f>
        <v>Zacharias Kiffe</v>
      </c>
      <c r="G258" s="3" t="str">
        <f xml:space="preserve"> IF(_xlfn.XLOOKUP(C258, customers!$A$1:$A$1001, customers!$C$1:$C$1001,,0) = 0, "", _xlfn.XLOOKUP(C258, customers!$A$1:$A$1001, customers!$C$1:$C$1001,,0))</f>
        <v>zkiffe74@cyberchimps.com</v>
      </c>
      <c r="H258" s="3" t="str">
        <f xml:space="preserve"> _xlfn.XLOOKUP(C258, customers!$A$1:$A$1001, customers!$G$1:$G$1001,,0)</f>
        <v>United States</v>
      </c>
      <c r="I258" s="4" t="str">
        <f xml:space="preserve"> INDEX(products!$A$1:$G$49, MATCH(orders!$D258, products!$A$1:$A$49,0), MATCH(orders!I$1, products!$A$1:$G$1,0))</f>
        <v>Lib</v>
      </c>
      <c r="J258" s="4" t="str">
        <f xml:space="preserve"> INDEX(products!$A$1:$G$49, MATCH(orders!$D258, products!$A$1:$A$49,0), MATCH(orders!J$1, products!$A$1:$G$1,0))</f>
        <v>M</v>
      </c>
      <c r="K258" s="8">
        <f xml:space="preserve"> INDEX(products!$A$1:$G$49, MATCH(orders!$D258, products!$A$1:$A$49,0), MATCH(orders!K$1, products!$A$1:$G$1,0))</f>
        <v>0.5</v>
      </c>
      <c r="L258" s="10">
        <f xml:space="preserve"> INDEX(products!$A$1:$G$49, MATCH(orders!$D258, products!$A$1:$A$49,0), MATCH(orders!L$1, products!$A$1:$G$1,0))</f>
        <v>8.73</v>
      </c>
      <c r="M258" s="10">
        <f t="shared" si="3"/>
        <v>17.46</v>
      </c>
      <c r="N258" s="5" t="str" cm="1">
        <f t="array" ref="N258" xml:space="preserve"> _xlfn.IFS(I258 = "Rob", "Robusta", I258 = "Ara", "Arabica", I258 = "Exc", "Excelsa", I258 = "Lib", "Liberica")</f>
        <v>Liberica</v>
      </c>
      <c r="O258" s="12" t="str" cm="1">
        <f t="array" ref="O258" xml:space="preserve"> _xlfn.IFS(J258 = "M", "Medium", J258 = "L", "Light", J258 = "D", "Dark")</f>
        <v>Medium</v>
      </c>
      <c r="P258" s="4" t="str">
        <f xml:space="preserve"> _xlfn.XLOOKUP(Orders[[#This Row],[Customer ID]], customers!$A$1:$A$1001, customers!$I$1:$I$1001,,0)</f>
        <v>Yes</v>
      </c>
    </row>
    <row r="259" spans="1:16" x14ac:dyDescent="0.3">
      <c r="A259" s="11" t="s">
        <v>1940</v>
      </c>
      <c r="B259" s="6">
        <v>44676</v>
      </c>
      <c r="C259" s="3" t="s">
        <v>1941</v>
      </c>
      <c r="D259" s="4" t="s">
        <v>6185</v>
      </c>
      <c r="E259" s="3">
        <v>1</v>
      </c>
      <c r="F259" s="3" t="str">
        <f xml:space="preserve"> _xlfn.XLOOKUP(C259,customers!$A$1:$A$1001,customers!$B$1:$B$1001,,0)</f>
        <v>Denyse O'Calleran</v>
      </c>
      <c r="G259" s="3" t="str">
        <f xml:space="preserve"> IF(_xlfn.XLOOKUP(C259, customers!$A$1:$A$1001, customers!$C$1:$C$1001,,0) = 0, "", _xlfn.XLOOKUP(C259, customers!$A$1:$A$1001, customers!$C$1:$C$1001,,0))</f>
        <v>docalleran75@ucla.edu</v>
      </c>
      <c r="H259" s="3" t="str">
        <f xml:space="preserve"> _xlfn.XLOOKUP(C259, customers!$A$1:$A$1001, customers!$G$1:$G$1001,,0)</f>
        <v>United States</v>
      </c>
      <c r="I259" s="4" t="str">
        <f xml:space="preserve"> INDEX(products!$A$1:$G$49, MATCH(orders!$D259, products!$A$1:$A$49,0), MATCH(orders!I$1, products!$A$1:$G$1,0))</f>
        <v>Exc</v>
      </c>
      <c r="J259" s="4" t="str">
        <f xml:space="preserve"> INDEX(products!$A$1:$G$49, MATCH(orders!$D259, products!$A$1:$A$49,0), MATCH(orders!J$1, products!$A$1:$G$1,0))</f>
        <v>D</v>
      </c>
      <c r="K259" s="8">
        <f xml:space="preserve"> INDEX(products!$A$1:$G$49, MATCH(orders!$D259, products!$A$1:$A$49,0), MATCH(orders!K$1, products!$A$1:$G$1,0))</f>
        <v>2.5</v>
      </c>
      <c r="L259" s="10">
        <f xml:space="preserve"> INDEX(products!$A$1:$G$49, MATCH(orders!$D259, products!$A$1:$A$49,0), MATCH(orders!L$1, products!$A$1:$G$1,0))</f>
        <v>27.945</v>
      </c>
      <c r="M259" s="10">
        <f t="shared" ref="M259:M322" si="4">L259*E259</f>
        <v>27.945</v>
      </c>
      <c r="N259" s="5" t="str" cm="1">
        <f t="array" ref="N259" xml:space="preserve"> _xlfn.IFS(I259 = "Rob", "Robusta", I259 = "Ara", "Arabica", I259 = "Exc", "Excelsa", I259 = "Lib", "Liberica")</f>
        <v>Excelsa</v>
      </c>
      <c r="O259" s="12" t="str" cm="1">
        <f t="array" ref="O259" xml:space="preserve"> _xlfn.IFS(J259 = "M", "Medium", J259 = "L", "Light", J259 = "D", "Dark")</f>
        <v>Dark</v>
      </c>
      <c r="P259" s="4" t="str">
        <f xml:space="preserve"> _xlfn.XLOOKUP(Orders[[#This Row],[Customer ID]], customers!$A$1:$A$1001, customers!$I$1:$I$1001,,0)</f>
        <v>Yes</v>
      </c>
    </row>
    <row r="260" spans="1:16" x14ac:dyDescent="0.3">
      <c r="A260" s="11" t="s">
        <v>1946</v>
      </c>
      <c r="B260" s="6">
        <v>44513</v>
      </c>
      <c r="C260" s="3" t="s">
        <v>1947</v>
      </c>
      <c r="D260" s="4" t="s">
        <v>6185</v>
      </c>
      <c r="E260" s="3">
        <v>5</v>
      </c>
      <c r="F260" s="3" t="str">
        <f xml:space="preserve"> _xlfn.XLOOKUP(C260,customers!$A$1:$A$1001,customers!$B$1:$B$1001,,0)</f>
        <v>Cobby Cromwell</v>
      </c>
      <c r="G260" s="3" t="str">
        <f xml:space="preserve"> IF(_xlfn.XLOOKUP(C260, customers!$A$1:$A$1001, customers!$C$1:$C$1001,,0) = 0, "", _xlfn.XLOOKUP(C260, customers!$A$1:$A$1001, customers!$C$1:$C$1001,,0))</f>
        <v>ccromwell76@desdev.cn</v>
      </c>
      <c r="H260" s="3" t="str">
        <f xml:space="preserve"> _xlfn.XLOOKUP(C260, customers!$A$1:$A$1001, customers!$G$1:$G$1001,,0)</f>
        <v>United States</v>
      </c>
      <c r="I260" s="4" t="str">
        <f xml:space="preserve"> INDEX(products!$A$1:$G$49, MATCH(orders!$D260, products!$A$1:$A$49,0), MATCH(orders!I$1, products!$A$1:$G$1,0))</f>
        <v>Exc</v>
      </c>
      <c r="J260" s="4" t="str">
        <f xml:space="preserve"> INDEX(products!$A$1:$G$49, MATCH(orders!$D260, products!$A$1:$A$49,0), MATCH(orders!J$1, products!$A$1:$G$1,0))</f>
        <v>D</v>
      </c>
      <c r="K260" s="8">
        <f xml:space="preserve"> INDEX(products!$A$1:$G$49, MATCH(orders!$D260, products!$A$1:$A$49,0), MATCH(orders!K$1, products!$A$1:$G$1,0))</f>
        <v>2.5</v>
      </c>
      <c r="L260" s="10">
        <f xml:space="preserve"> INDEX(products!$A$1:$G$49, MATCH(orders!$D260, products!$A$1:$A$49,0), MATCH(orders!L$1, products!$A$1:$G$1,0))</f>
        <v>27.945</v>
      </c>
      <c r="M260" s="10">
        <f t="shared" si="4"/>
        <v>139.72499999999999</v>
      </c>
      <c r="N260" s="5" t="str" cm="1">
        <f t="array" ref="N260" xml:space="preserve"> _xlfn.IFS(I260 = "Rob", "Robusta", I260 = "Ara", "Arabica", I260 = "Exc", "Excelsa", I260 = "Lib", "Liberica")</f>
        <v>Excelsa</v>
      </c>
      <c r="O260" s="12" t="str" cm="1">
        <f t="array" ref="O260" xml:space="preserve"> _xlfn.IFS(J260 = "M", "Medium", J260 = "L", "Light", J260 = "D", "Dark")</f>
        <v>Dark</v>
      </c>
      <c r="P260" s="4" t="str">
        <f xml:space="preserve"> _xlfn.XLOOKUP(Orders[[#This Row],[Customer ID]], customers!$A$1:$A$1001, customers!$I$1:$I$1001,,0)</f>
        <v>No</v>
      </c>
    </row>
    <row r="261" spans="1:16" x14ac:dyDescent="0.3">
      <c r="A261" s="11" t="s">
        <v>1952</v>
      </c>
      <c r="B261" s="6">
        <v>44355</v>
      </c>
      <c r="C261" s="3" t="s">
        <v>1953</v>
      </c>
      <c r="D261" s="4" t="s">
        <v>6174</v>
      </c>
      <c r="E261" s="3">
        <v>2</v>
      </c>
      <c r="F261" s="3" t="str">
        <f xml:space="preserve"> _xlfn.XLOOKUP(C261,customers!$A$1:$A$1001,customers!$B$1:$B$1001,,0)</f>
        <v>Irv Hay</v>
      </c>
      <c r="G261" s="3" t="str">
        <f xml:space="preserve"> IF(_xlfn.XLOOKUP(C261, customers!$A$1:$A$1001, customers!$C$1:$C$1001,,0) = 0, "", _xlfn.XLOOKUP(C261, customers!$A$1:$A$1001, customers!$C$1:$C$1001,,0))</f>
        <v>ihay77@lulu.com</v>
      </c>
      <c r="H261" s="3" t="str">
        <f xml:space="preserve"> _xlfn.XLOOKUP(C261, customers!$A$1:$A$1001, customers!$G$1:$G$1001,,0)</f>
        <v>United Kingdom</v>
      </c>
      <c r="I261" s="4" t="str">
        <f xml:space="preserve"> INDEX(products!$A$1:$G$49, MATCH(orders!$D261, products!$A$1:$A$49,0), MATCH(orders!I$1, products!$A$1:$G$1,0))</f>
        <v>Rob</v>
      </c>
      <c r="J261" s="4" t="str">
        <f xml:space="preserve"> INDEX(products!$A$1:$G$49, MATCH(orders!$D261, products!$A$1:$A$49,0), MATCH(orders!J$1, products!$A$1:$G$1,0))</f>
        <v>M</v>
      </c>
      <c r="K261" s="8">
        <f xml:space="preserve"> INDEX(products!$A$1:$G$49, MATCH(orders!$D261, products!$A$1:$A$49,0), MATCH(orders!K$1, products!$A$1:$G$1,0))</f>
        <v>0.2</v>
      </c>
      <c r="L261" s="10">
        <f xml:space="preserve"> INDEX(products!$A$1:$G$49, MATCH(orders!$D261, products!$A$1:$A$49,0), MATCH(orders!L$1, products!$A$1:$G$1,0))</f>
        <v>2.9849999999999999</v>
      </c>
      <c r="M261" s="10">
        <f t="shared" si="4"/>
        <v>5.97</v>
      </c>
      <c r="N261" s="5" t="str" cm="1">
        <f t="array" ref="N261" xml:space="preserve"> _xlfn.IFS(I261 = "Rob", "Robusta", I261 = "Ara", "Arabica", I261 = "Exc", "Excelsa", I261 = "Lib", "Liberica")</f>
        <v>Robusta</v>
      </c>
      <c r="O261" s="12" t="str" cm="1">
        <f t="array" ref="O261" xml:space="preserve"> _xlfn.IFS(J261 = "M", "Medium", J261 = "L", "Light", J261 = "D", "Dark")</f>
        <v>Medium</v>
      </c>
      <c r="P261" s="4" t="str">
        <f xml:space="preserve"> _xlfn.XLOOKUP(Orders[[#This Row],[Customer ID]], customers!$A$1:$A$1001, customers!$I$1:$I$1001,,0)</f>
        <v>No</v>
      </c>
    </row>
    <row r="262" spans="1:16" x14ac:dyDescent="0.3">
      <c r="A262" s="11" t="s">
        <v>1958</v>
      </c>
      <c r="B262" s="6">
        <v>44156</v>
      </c>
      <c r="C262" s="3" t="s">
        <v>1959</v>
      </c>
      <c r="D262" s="4" t="s">
        <v>6142</v>
      </c>
      <c r="E262" s="3">
        <v>1</v>
      </c>
      <c r="F262" s="3" t="str">
        <f xml:space="preserve"> _xlfn.XLOOKUP(C262,customers!$A$1:$A$1001,customers!$B$1:$B$1001,,0)</f>
        <v>Tani Taffarello</v>
      </c>
      <c r="G262" s="3" t="str">
        <f xml:space="preserve"> IF(_xlfn.XLOOKUP(C262, customers!$A$1:$A$1001, customers!$C$1:$C$1001,,0) = 0, "", _xlfn.XLOOKUP(C262, customers!$A$1:$A$1001, customers!$C$1:$C$1001,,0))</f>
        <v>ttaffarello78@sciencedaily.com</v>
      </c>
      <c r="H262" s="3" t="str">
        <f xml:space="preserve"> _xlfn.XLOOKUP(C262, customers!$A$1:$A$1001, customers!$G$1:$G$1001,,0)</f>
        <v>United States</v>
      </c>
      <c r="I262" s="4" t="str">
        <f xml:space="preserve"> INDEX(products!$A$1:$G$49, MATCH(orders!$D262, products!$A$1:$A$49,0), MATCH(orders!I$1, products!$A$1:$G$1,0))</f>
        <v>Rob</v>
      </c>
      <c r="J262" s="4" t="str">
        <f xml:space="preserve"> INDEX(products!$A$1:$G$49, MATCH(orders!$D262, products!$A$1:$A$49,0), MATCH(orders!J$1, products!$A$1:$G$1,0))</f>
        <v>L</v>
      </c>
      <c r="K262" s="8">
        <f xml:space="preserve"> INDEX(products!$A$1:$G$49, MATCH(orders!$D262, products!$A$1:$A$49,0), MATCH(orders!K$1, products!$A$1:$G$1,0))</f>
        <v>2.5</v>
      </c>
      <c r="L262" s="10">
        <f xml:space="preserve"> INDEX(products!$A$1:$G$49, MATCH(orders!$D262, products!$A$1:$A$49,0), MATCH(orders!L$1, products!$A$1:$G$1,0))</f>
        <v>27.484999999999996</v>
      </c>
      <c r="M262" s="10">
        <f t="shared" si="4"/>
        <v>27.484999999999996</v>
      </c>
      <c r="N262" s="5" t="str" cm="1">
        <f t="array" ref="N262" xml:space="preserve"> _xlfn.IFS(I262 = "Rob", "Robusta", I262 = "Ara", "Arabica", I262 = "Exc", "Excelsa", I262 = "Lib", "Liberica")</f>
        <v>Robusta</v>
      </c>
      <c r="O262" s="12" t="str" cm="1">
        <f t="array" ref="O262" xml:space="preserve"> _xlfn.IFS(J262 = "M", "Medium", J262 = "L", "Light", J262 = "D", "Dark")</f>
        <v>Light</v>
      </c>
      <c r="P262" s="4" t="str">
        <f xml:space="preserve"> _xlfn.XLOOKUP(Orders[[#This Row],[Customer ID]], customers!$A$1:$A$1001, customers!$I$1:$I$1001,,0)</f>
        <v>Yes</v>
      </c>
    </row>
    <row r="263" spans="1:16" x14ac:dyDescent="0.3">
      <c r="A263" s="11" t="s">
        <v>1963</v>
      </c>
      <c r="B263" s="6">
        <v>43538</v>
      </c>
      <c r="C263" s="3" t="s">
        <v>1964</v>
      </c>
      <c r="D263" s="4" t="s">
        <v>6179</v>
      </c>
      <c r="E263" s="3">
        <v>5</v>
      </c>
      <c r="F263" s="3" t="str">
        <f xml:space="preserve"> _xlfn.XLOOKUP(C263,customers!$A$1:$A$1001,customers!$B$1:$B$1001,,0)</f>
        <v>Monique Canty</v>
      </c>
      <c r="G263" s="3" t="str">
        <f xml:space="preserve"> IF(_xlfn.XLOOKUP(C263, customers!$A$1:$A$1001, customers!$C$1:$C$1001,,0) = 0, "", _xlfn.XLOOKUP(C263, customers!$A$1:$A$1001, customers!$C$1:$C$1001,,0))</f>
        <v>mcanty79@jigsy.com</v>
      </c>
      <c r="H263" s="3" t="str">
        <f xml:space="preserve"> _xlfn.XLOOKUP(C263, customers!$A$1:$A$1001, customers!$G$1:$G$1001,,0)</f>
        <v>United States</v>
      </c>
      <c r="I263" s="4" t="str">
        <f xml:space="preserve"> INDEX(products!$A$1:$G$49, MATCH(orders!$D263, products!$A$1:$A$49,0), MATCH(orders!I$1, products!$A$1:$G$1,0))</f>
        <v>Rob</v>
      </c>
      <c r="J263" s="4" t="str">
        <f xml:space="preserve"> INDEX(products!$A$1:$G$49, MATCH(orders!$D263, products!$A$1:$A$49,0), MATCH(orders!J$1, products!$A$1:$G$1,0))</f>
        <v>L</v>
      </c>
      <c r="K263" s="8">
        <f xml:space="preserve"> INDEX(products!$A$1:$G$49, MATCH(orders!$D263, products!$A$1:$A$49,0), MATCH(orders!K$1, products!$A$1:$G$1,0))</f>
        <v>1</v>
      </c>
      <c r="L263" s="10">
        <f xml:space="preserve"> INDEX(products!$A$1:$G$49, MATCH(orders!$D263, products!$A$1:$A$49,0), MATCH(orders!L$1, products!$A$1:$G$1,0))</f>
        <v>11.95</v>
      </c>
      <c r="M263" s="10">
        <f t="shared" si="4"/>
        <v>59.75</v>
      </c>
      <c r="N263" s="5" t="str" cm="1">
        <f t="array" ref="N263" xml:space="preserve"> _xlfn.IFS(I263 = "Rob", "Robusta", I263 = "Ara", "Arabica", I263 = "Exc", "Excelsa", I263 = "Lib", "Liberica")</f>
        <v>Robusta</v>
      </c>
      <c r="O263" s="12" t="str" cm="1">
        <f t="array" ref="O263" xml:space="preserve"> _xlfn.IFS(J263 = "M", "Medium", J263 = "L", "Light", J263 = "D", "Dark")</f>
        <v>Light</v>
      </c>
      <c r="P263" s="4" t="str">
        <f xml:space="preserve"> _xlfn.XLOOKUP(Orders[[#This Row],[Customer ID]], customers!$A$1:$A$1001, customers!$I$1:$I$1001,,0)</f>
        <v>Yes</v>
      </c>
    </row>
    <row r="264" spans="1:16" x14ac:dyDescent="0.3">
      <c r="A264" s="11" t="s">
        <v>1969</v>
      </c>
      <c r="B264" s="6">
        <v>43693</v>
      </c>
      <c r="C264" s="3" t="s">
        <v>1970</v>
      </c>
      <c r="D264" s="4" t="s">
        <v>6141</v>
      </c>
      <c r="E264" s="3">
        <v>3</v>
      </c>
      <c r="F264" s="3" t="str">
        <f xml:space="preserve"> _xlfn.XLOOKUP(C264,customers!$A$1:$A$1001,customers!$B$1:$B$1001,,0)</f>
        <v>Javier Kopke</v>
      </c>
      <c r="G264" s="3" t="str">
        <f xml:space="preserve"> IF(_xlfn.XLOOKUP(C264, customers!$A$1:$A$1001, customers!$C$1:$C$1001,,0) = 0, "", _xlfn.XLOOKUP(C264, customers!$A$1:$A$1001, customers!$C$1:$C$1001,,0))</f>
        <v>jkopke7a@auda.org.au</v>
      </c>
      <c r="H264" s="3" t="str">
        <f xml:space="preserve"> _xlfn.XLOOKUP(C264, customers!$A$1:$A$1001, customers!$G$1:$G$1001,,0)</f>
        <v>United States</v>
      </c>
      <c r="I264" s="4" t="str">
        <f xml:space="preserve"> INDEX(products!$A$1:$G$49, MATCH(orders!$D264, products!$A$1:$A$49,0), MATCH(orders!I$1, products!$A$1:$G$1,0))</f>
        <v>Exc</v>
      </c>
      <c r="J264" s="4" t="str">
        <f xml:space="preserve"> INDEX(products!$A$1:$G$49, MATCH(orders!$D264, products!$A$1:$A$49,0), MATCH(orders!J$1, products!$A$1:$G$1,0))</f>
        <v>M</v>
      </c>
      <c r="K264" s="8">
        <f xml:space="preserve"> INDEX(products!$A$1:$G$49, MATCH(orders!$D264, products!$A$1:$A$49,0), MATCH(orders!K$1, products!$A$1:$G$1,0))</f>
        <v>1</v>
      </c>
      <c r="L264" s="10">
        <f xml:space="preserve"> INDEX(products!$A$1:$G$49, MATCH(orders!$D264, products!$A$1:$A$49,0), MATCH(orders!L$1, products!$A$1:$G$1,0))</f>
        <v>13.75</v>
      </c>
      <c r="M264" s="10">
        <f t="shared" si="4"/>
        <v>41.25</v>
      </c>
      <c r="N264" s="5" t="str" cm="1">
        <f t="array" ref="N264" xml:space="preserve"> _xlfn.IFS(I264 = "Rob", "Robusta", I264 = "Ara", "Arabica", I264 = "Exc", "Excelsa", I264 = "Lib", "Liberica")</f>
        <v>Excelsa</v>
      </c>
      <c r="O264" s="12" t="str" cm="1">
        <f t="array" ref="O264" xml:space="preserve"> _xlfn.IFS(J264 = "M", "Medium", J264 = "L", "Light", J264 = "D", "Dark")</f>
        <v>Medium</v>
      </c>
      <c r="P264" s="4" t="str">
        <f xml:space="preserve"> _xlfn.XLOOKUP(Orders[[#This Row],[Customer ID]], customers!$A$1:$A$1001, customers!$I$1:$I$1001,,0)</f>
        <v>No</v>
      </c>
    </row>
    <row r="265" spans="1:16" x14ac:dyDescent="0.3">
      <c r="A265" s="11" t="s">
        <v>1975</v>
      </c>
      <c r="B265" s="6">
        <v>43577</v>
      </c>
      <c r="C265" s="3" t="s">
        <v>1976</v>
      </c>
      <c r="D265" s="4" t="s">
        <v>6181</v>
      </c>
      <c r="E265" s="3">
        <v>4</v>
      </c>
      <c r="F265" s="3" t="str">
        <f xml:space="preserve"> _xlfn.XLOOKUP(C265,customers!$A$1:$A$1001,customers!$B$1:$B$1001,,0)</f>
        <v>Mar McIver</v>
      </c>
      <c r="G265" s="3" t="str">
        <f xml:space="preserve"> IF(_xlfn.XLOOKUP(C265, customers!$A$1:$A$1001, customers!$C$1:$C$1001,,0) = 0, "", _xlfn.XLOOKUP(C265, customers!$A$1:$A$1001, customers!$C$1:$C$1001,,0))</f>
        <v/>
      </c>
      <c r="H265" s="3" t="str">
        <f xml:space="preserve"> _xlfn.XLOOKUP(C265, customers!$A$1:$A$1001, customers!$G$1:$G$1001,,0)</f>
        <v>United States</v>
      </c>
      <c r="I265" s="4" t="str">
        <f xml:space="preserve"> INDEX(products!$A$1:$G$49, MATCH(orders!$D265, products!$A$1:$A$49,0), MATCH(orders!I$1, products!$A$1:$G$1,0))</f>
        <v>Lib</v>
      </c>
      <c r="J265" s="4" t="str">
        <f xml:space="preserve"> INDEX(products!$A$1:$G$49, MATCH(orders!$D265, products!$A$1:$A$49,0), MATCH(orders!J$1, products!$A$1:$G$1,0))</f>
        <v>M</v>
      </c>
      <c r="K265" s="8">
        <f xml:space="preserve"> INDEX(products!$A$1:$G$49, MATCH(orders!$D265, products!$A$1:$A$49,0), MATCH(orders!K$1, products!$A$1:$G$1,0))</f>
        <v>2.5</v>
      </c>
      <c r="L265" s="10">
        <f xml:space="preserve"> INDEX(products!$A$1:$G$49, MATCH(orders!$D265, products!$A$1:$A$49,0), MATCH(orders!L$1, products!$A$1:$G$1,0))</f>
        <v>33.464999999999996</v>
      </c>
      <c r="M265" s="10">
        <f t="shared" si="4"/>
        <v>133.85999999999999</v>
      </c>
      <c r="N265" s="5" t="str" cm="1">
        <f t="array" ref="N265" xml:space="preserve"> _xlfn.IFS(I265 = "Rob", "Robusta", I265 = "Ara", "Arabica", I265 = "Exc", "Excelsa", I265 = "Lib", "Liberica")</f>
        <v>Liberica</v>
      </c>
      <c r="O265" s="12" t="str" cm="1">
        <f t="array" ref="O265" xml:space="preserve"> _xlfn.IFS(J265 = "M", "Medium", J265 = "L", "Light", J265 = "D", "Dark")</f>
        <v>Medium</v>
      </c>
      <c r="P265" s="4" t="str">
        <f xml:space="preserve"> _xlfn.XLOOKUP(Orders[[#This Row],[Customer ID]], customers!$A$1:$A$1001, customers!$I$1:$I$1001,,0)</f>
        <v>No</v>
      </c>
    </row>
    <row r="266" spans="1:16" x14ac:dyDescent="0.3">
      <c r="A266" s="11" t="s">
        <v>1980</v>
      </c>
      <c r="B266" s="6">
        <v>44683</v>
      </c>
      <c r="C266" s="3" t="s">
        <v>1981</v>
      </c>
      <c r="D266" s="4" t="s">
        <v>6179</v>
      </c>
      <c r="E266" s="3">
        <v>5</v>
      </c>
      <c r="F266" s="3" t="str">
        <f xml:space="preserve"> _xlfn.XLOOKUP(C266,customers!$A$1:$A$1001,customers!$B$1:$B$1001,,0)</f>
        <v>Arabella Fransewich</v>
      </c>
      <c r="G266" s="3" t="str">
        <f xml:space="preserve"> IF(_xlfn.XLOOKUP(C266, customers!$A$1:$A$1001, customers!$C$1:$C$1001,,0) = 0, "", _xlfn.XLOOKUP(C266, customers!$A$1:$A$1001, customers!$C$1:$C$1001,,0))</f>
        <v/>
      </c>
      <c r="H266" s="3" t="str">
        <f xml:space="preserve"> _xlfn.XLOOKUP(C266, customers!$A$1:$A$1001, customers!$G$1:$G$1001,,0)</f>
        <v>Ireland</v>
      </c>
      <c r="I266" s="4" t="str">
        <f xml:space="preserve"> INDEX(products!$A$1:$G$49, MATCH(orders!$D266, products!$A$1:$A$49,0), MATCH(orders!I$1, products!$A$1:$G$1,0))</f>
        <v>Rob</v>
      </c>
      <c r="J266" s="4" t="str">
        <f xml:space="preserve"> INDEX(products!$A$1:$G$49, MATCH(orders!$D266, products!$A$1:$A$49,0), MATCH(orders!J$1, products!$A$1:$G$1,0))</f>
        <v>L</v>
      </c>
      <c r="K266" s="8">
        <f xml:space="preserve"> INDEX(products!$A$1:$G$49, MATCH(orders!$D266, products!$A$1:$A$49,0), MATCH(orders!K$1, products!$A$1:$G$1,0))</f>
        <v>1</v>
      </c>
      <c r="L266" s="10">
        <f xml:space="preserve"> INDEX(products!$A$1:$G$49, MATCH(orders!$D266, products!$A$1:$A$49,0), MATCH(orders!L$1, products!$A$1:$G$1,0))</f>
        <v>11.95</v>
      </c>
      <c r="M266" s="10">
        <f t="shared" si="4"/>
        <v>59.75</v>
      </c>
      <c r="N266" s="5" t="str" cm="1">
        <f t="array" ref="N266" xml:space="preserve"> _xlfn.IFS(I266 = "Rob", "Robusta", I266 = "Ara", "Arabica", I266 = "Exc", "Excelsa", I266 = "Lib", "Liberica")</f>
        <v>Robusta</v>
      </c>
      <c r="O266" s="12" t="str" cm="1">
        <f t="array" ref="O266" xml:space="preserve"> _xlfn.IFS(J266 = "M", "Medium", J266 = "L", "Light", J266 = "D", "Dark")</f>
        <v>Light</v>
      </c>
      <c r="P266" s="4" t="str">
        <f xml:space="preserve"> _xlfn.XLOOKUP(Orders[[#This Row],[Customer ID]], customers!$A$1:$A$1001, customers!$I$1:$I$1001,,0)</f>
        <v>Yes</v>
      </c>
    </row>
    <row r="267" spans="1:16" x14ac:dyDescent="0.3">
      <c r="A267" s="11" t="s">
        <v>1986</v>
      </c>
      <c r="B267" s="6">
        <v>43872</v>
      </c>
      <c r="C267" s="3" t="s">
        <v>1987</v>
      </c>
      <c r="D267" s="4" t="s">
        <v>6158</v>
      </c>
      <c r="E267" s="3">
        <v>1</v>
      </c>
      <c r="F267" s="3" t="str">
        <f xml:space="preserve"> _xlfn.XLOOKUP(C267,customers!$A$1:$A$1001,customers!$B$1:$B$1001,,0)</f>
        <v>Violette Hellmore</v>
      </c>
      <c r="G267" s="3" t="str">
        <f xml:space="preserve"> IF(_xlfn.XLOOKUP(C267, customers!$A$1:$A$1001, customers!$C$1:$C$1001,,0) = 0, "", _xlfn.XLOOKUP(C267, customers!$A$1:$A$1001, customers!$C$1:$C$1001,,0))</f>
        <v>vhellmore7d@bbc.co.uk</v>
      </c>
      <c r="H267" s="3" t="str">
        <f xml:space="preserve"> _xlfn.XLOOKUP(C267, customers!$A$1:$A$1001, customers!$G$1:$G$1001,,0)</f>
        <v>United States</v>
      </c>
      <c r="I267" s="4" t="str">
        <f xml:space="preserve"> INDEX(products!$A$1:$G$49, MATCH(orders!$D267, products!$A$1:$A$49,0), MATCH(orders!I$1, products!$A$1:$G$1,0))</f>
        <v>Ara</v>
      </c>
      <c r="J267" s="4" t="str">
        <f xml:space="preserve"> INDEX(products!$A$1:$G$49, MATCH(orders!$D267, products!$A$1:$A$49,0), MATCH(orders!J$1, products!$A$1:$G$1,0))</f>
        <v>D</v>
      </c>
      <c r="K267" s="8">
        <f xml:space="preserve"> INDEX(products!$A$1:$G$49, MATCH(orders!$D267, products!$A$1:$A$49,0), MATCH(orders!K$1, products!$A$1:$G$1,0))</f>
        <v>0.5</v>
      </c>
      <c r="L267" s="10">
        <f xml:space="preserve"> INDEX(products!$A$1:$G$49, MATCH(orders!$D267, products!$A$1:$A$49,0), MATCH(orders!L$1, products!$A$1:$G$1,0))</f>
        <v>5.97</v>
      </c>
      <c r="M267" s="10">
        <f t="shared" si="4"/>
        <v>5.97</v>
      </c>
      <c r="N267" s="5" t="str" cm="1">
        <f t="array" ref="N267" xml:space="preserve"> _xlfn.IFS(I267 = "Rob", "Robusta", I267 = "Ara", "Arabica", I267 = "Exc", "Excelsa", I267 = "Lib", "Liberica")</f>
        <v>Arabica</v>
      </c>
      <c r="O267" s="12" t="str" cm="1">
        <f t="array" ref="O267" xml:space="preserve"> _xlfn.IFS(J267 = "M", "Medium", J267 = "L", "Light", J267 = "D", "Dark")</f>
        <v>Dark</v>
      </c>
      <c r="P267" s="4" t="str">
        <f xml:space="preserve"> _xlfn.XLOOKUP(Orders[[#This Row],[Customer ID]], customers!$A$1:$A$1001, customers!$I$1:$I$1001,,0)</f>
        <v>Yes</v>
      </c>
    </row>
    <row r="268" spans="1:16" x14ac:dyDescent="0.3">
      <c r="A268" s="11" t="s">
        <v>1992</v>
      </c>
      <c r="B268" s="6">
        <v>44283</v>
      </c>
      <c r="C268" s="3" t="s">
        <v>1993</v>
      </c>
      <c r="D268" s="4" t="s">
        <v>6183</v>
      </c>
      <c r="E268" s="3">
        <v>2</v>
      </c>
      <c r="F268" s="3" t="str">
        <f xml:space="preserve"> _xlfn.XLOOKUP(C268,customers!$A$1:$A$1001,customers!$B$1:$B$1001,,0)</f>
        <v>Myles Seawright</v>
      </c>
      <c r="G268" s="3" t="str">
        <f xml:space="preserve"> IF(_xlfn.XLOOKUP(C268, customers!$A$1:$A$1001, customers!$C$1:$C$1001,,0) = 0, "", _xlfn.XLOOKUP(C268, customers!$A$1:$A$1001, customers!$C$1:$C$1001,,0))</f>
        <v>mseawright7e@nbcnews.com</v>
      </c>
      <c r="H268" s="3" t="str">
        <f xml:space="preserve"> _xlfn.XLOOKUP(C268, customers!$A$1:$A$1001, customers!$G$1:$G$1001,,0)</f>
        <v>United Kingdom</v>
      </c>
      <c r="I268" s="4" t="str">
        <f xml:space="preserve"> INDEX(products!$A$1:$G$49, MATCH(orders!$D268, products!$A$1:$A$49,0), MATCH(orders!I$1, products!$A$1:$G$1,0))</f>
        <v>Exc</v>
      </c>
      <c r="J268" s="4" t="str">
        <f xml:space="preserve"> INDEX(products!$A$1:$G$49, MATCH(orders!$D268, products!$A$1:$A$49,0), MATCH(orders!J$1, products!$A$1:$G$1,0))</f>
        <v>D</v>
      </c>
      <c r="K268" s="8">
        <f xml:space="preserve"> INDEX(products!$A$1:$G$49, MATCH(orders!$D268, products!$A$1:$A$49,0), MATCH(orders!K$1, products!$A$1:$G$1,0))</f>
        <v>1</v>
      </c>
      <c r="L268" s="10">
        <f xml:space="preserve"> INDEX(products!$A$1:$G$49, MATCH(orders!$D268, products!$A$1:$A$49,0), MATCH(orders!L$1, products!$A$1:$G$1,0))</f>
        <v>12.15</v>
      </c>
      <c r="M268" s="10">
        <f t="shared" si="4"/>
        <v>24.3</v>
      </c>
      <c r="N268" s="5" t="str" cm="1">
        <f t="array" ref="N268" xml:space="preserve"> _xlfn.IFS(I268 = "Rob", "Robusta", I268 = "Ara", "Arabica", I268 = "Exc", "Excelsa", I268 = "Lib", "Liberica")</f>
        <v>Excelsa</v>
      </c>
      <c r="O268" s="12" t="str" cm="1">
        <f t="array" ref="O268" xml:space="preserve"> _xlfn.IFS(J268 = "M", "Medium", J268 = "L", "Light", J268 = "D", "Dark")</f>
        <v>Dark</v>
      </c>
      <c r="P268" s="4" t="str">
        <f xml:space="preserve"> _xlfn.XLOOKUP(Orders[[#This Row],[Customer ID]], customers!$A$1:$A$1001, customers!$I$1:$I$1001,,0)</f>
        <v>No</v>
      </c>
    </row>
    <row r="269" spans="1:16" x14ac:dyDescent="0.3">
      <c r="A269" s="11" t="s">
        <v>1998</v>
      </c>
      <c r="B269" s="6">
        <v>44324</v>
      </c>
      <c r="C269" s="3" t="s">
        <v>1999</v>
      </c>
      <c r="D269" s="4" t="s">
        <v>6153</v>
      </c>
      <c r="E269" s="3">
        <v>6</v>
      </c>
      <c r="F269" s="3" t="str">
        <f xml:space="preserve"> _xlfn.XLOOKUP(C269,customers!$A$1:$A$1001,customers!$B$1:$B$1001,,0)</f>
        <v>Silvana Northeast</v>
      </c>
      <c r="G269" s="3" t="str">
        <f xml:space="preserve"> IF(_xlfn.XLOOKUP(C269, customers!$A$1:$A$1001, customers!$C$1:$C$1001,,0) = 0, "", _xlfn.XLOOKUP(C269, customers!$A$1:$A$1001, customers!$C$1:$C$1001,,0))</f>
        <v>snortheast7f@mashable.com</v>
      </c>
      <c r="H269" s="3" t="str">
        <f xml:space="preserve"> _xlfn.XLOOKUP(C269, customers!$A$1:$A$1001, customers!$G$1:$G$1001,,0)</f>
        <v>United States</v>
      </c>
      <c r="I269" s="4" t="str">
        <f xml:space="preserve"> INDEX(products!$A$1:$G$49, MATCH(orders!$D269, products!$A$1:$A$49,0), MATCH(orders!I$1, products!$A$1:$G$1,0))</f>
        <v>Exc</v>
      </c>
      <c r="J269" s="4" t="str">
        <f xml:space="preserve"> INDEX(products!$A$1:$G$49, MATCH(orders!$D269, products!$A$1:$A$49,0), MATCH(orders!J$1, products!$A$1:$G$1,0))</f>
        <v>D</v>
      </c>
      <c r="K269" s="8">
        <f xml:space="preserve"> INDEX(products!$A$1:$G$49, MATCH(orders!$D269, products!$A$1:$A$49,0), MATCH(orders!K$1, products!$A$1:$G$1,0))</f>
        <v>0.2</v>
      </c>
      <c r="L269" s="10">
        <f xml:space="preserve"> INDEX(products!$A$1:$G$49, MATCH(orders!$D269, products!$A$1:$A$49,0), MATCH(orders!L$1, products!$A$1:$G$1,0))</f>
        <v>3.645</v>
      </c>
      <c r="M269" s="10">
        <f t="shared" si="4"/>
        <v>21.87</v>
      </c>
      <c r="N269" s="5" t="str" cm="1">
        <f t="array" ref="N269" xml:space="preserve"> _xlfn.IFS(I269 = "Rob", "Robusta", I269 = "Ara", "Arabica", I269 = "Exc", "Excelsa", I269 = "Lib", "Liberica")</f>
        <v>Excelsa</v>
      </c>
      <c r="O269" s="12" t="str" cm="1">
        <f t="array" ref="O269" xml:space="preserve"> _xlfn.IFS(J269 = "M", "Medium", J269 = "L", "Light", J269 = "D", "Dark")</f>
        <v>Dark</v>
      </c>
      <c r="P269" s="4" t="str">
        <f xml:space="preserve"> _xlfn.XLOOKUP(Orders[[#This Row],[Customer ID]], customers!$A$1:$A$1001, customers!$I$1:$I$1001,,0)</f>
        <v>Yes</v>
      </c>
    </row>
    <row r="270" spans="1:16" x14ac:dyDescent="0.3">
      <c r="A270" s="11" t="s">
        <v>2004</v>
      </c>
      <c r="B270" s="6">
        <v>43790</v>
      </c>
      <c r="C270" s="3" t="s">
        <v>1672</v>
      </c>
      <c r="D270" s="4" t="s">
        <v>6147</v>
      </c>
      <c r="E270" s="3">
        <v>2</v>
      </c>
      <c r="F270" s="3" t="str">
        <f xml:space="preserve"> _xlfn.XLOOKUP(C270,customers!$A$1:$A$1001,customers!$B$1:$B$1001,,0)</f>
        <v>Anselma Attwater</v>
      </c>
      <c r="G270" s="3" t="str">
        <f xml:space="preserve"> IF(_xlfn.XLOOKUP(C270, customers!$A$1:$A$1001, customers!$C$1:$C$1001,,0) = 0, "", _xlfn.XLOOKUP(C270, customers!$A$1:$A$1001, customers!$C$1:$C$1001,,0))</f>
        <v>aattwater5u@wikia.com</v>
      </c>
      <c r="H270" s="3" t="str">
        <f xml:space="preserve"> _xlfn.XLOOKUP(C270, customers!$A$1:$A$1001, customers!$G$1:$G$1001,,0)</f>
        <v>United States</v>
      </c>
      <c r="I270" s="4" t="str">
        <f xml:space="preserve"> INDEX(products!$A$1:$G$49, MATCH(orders!$D270, products!$A$1:$A$49,0), MATCH(orders!I$1, products!$A$1:$G$1,0))</f>
        <v>Ara</v>
      </c>
      <c r="J270" s="4" t="str">
        <f xml:space="preserve"> INDEX(products!$A$1:$G$49, MATCH(orders!$D270, products!$A$1:$A$49,0), MATCH(orders!J$1, products!$A$1:$G$1,0))</f>
        <v>D</v>
      </c>
      <c r="K270" s="8">
        <f xml:space="preserve"> INDEX(products!$A$1:$G$49, MATCH(orders!$D270, products!$A$1:$A$49,0), MATCH(orders!K$1, products!$A$1:$G$1,0))</f>
        <v>1</v>
      </c>
      <c r="L270" s="10">
        <f xml:space="preserve"> INDEX(products!$A$1:$G$49, MATCH(orders!$D270, products!$A$1:$A$49,0), MATCH(orders!L$1, products!$A$1:$G$1,0))</f>
        <v>9.9499999999999993</v>
      </c>
      <c r="M270" s="10">
        <f t="shared" si="4"/>
        <v>19.899999999999999</v>
      </c>
      <c r="N270" s="5" t="str" cm="1">
        <f t="array" ref="N270" xml:space="preserve"> _xlfn.IFS(I270 = "Rob", "Robusta", I270 = "Ara", "Arabica", I270 = "Exc", "Excelsa", I270 = "Lib", "Liberica")</f>
        <v>Arabica</v>
      </c>
      <c r="O270" s="12" t="str" cm="1">
        <f t="array" ref="O270" xml:space="preserve"> _xlfn.IFS(J270 = "M", "Medium", J270 = "L", "Light", J270 = "D", "Dark")</f>
        <v>Dark</v>
      </c>
      <c r="P270" s="4" t="str">
        <f xml:space="preserve"> _xlfn.XLOOKUP(Orders[[#This Row],[Customer ID]], customers!$A$1:$A$1001, customers!$I$1:$I$1001,,0)</f>
        <v>Yes</v>
      </c>
    </row>
    <row r="271" spans="1:16" x14ac:dyDescent="0.3">
      <c r="A271" s="11" t="s">
        <v>2009</v>
      </c>
      <c r="B271" s="6">
        <v>44333</v>
      </c>
      <c r="C271" s="3" t="s">
        <v>2010</v>
      </c>
      <c r="D271" s="4" t="s">
        <v>6154</v>
      </c>
      <c r="E271" s="3">
        <v>2</v>
      </c>
      <c r="F271" s="3" t="str">
        <f xml:space="preserve"> _xlfn.XLOOKUP(C271,customers!$A$1:$A$1001,customers!$B$1:$B$1001,,0)</f>
        <v>Monica Fearon</v>
      </c>
      <c r="G271" s="3" t="str">
        <f xml:space="preserve"> IF(_xlfn.XLOOKUP(C271, customers!$A$1:$A$1001, customers!$C$1:$C$1001,,0) = 0, "", _xlfn.XLOOKUP(C271, customers!$A$1:$A$1001, customers!$C$1:$C$1001,,0))</f>
        <v>mfearon7h@reverbnation.com</v>
      </c>
      <c r="H271" s="3" t="str">
        <f xml:space="preserve"> _xlfn.XLOOKUP(C271, customers!$A$1:$A$1001, customers!$G$1:$G$1001,,0)</f>
        <v>United States</v>
      </c>
      <c r="I271" s="4" t="str">
        <f xml:space="preserve"> INDEX(products!$A$1:$G$49, MATCH(orders!$D271, products!$A$1:$A$49,0), MATCH(orders!I$1, products!$A$1:$G$1,0))</f>
        <v>Ara</v>
      </c>
      <c r="J271" s="4" t="str">
        <f xml:space="preserve"> INDEX(products!$A$1:$G$49, MATCH(orders!$D271, products!$A$1:$A$49,0), MATCH(orders!J$1, products!$A$1:$G$1,0))</f>
        <v>D</v>
      </c>
      <c r="K271" s="8">
        <f xml:space="preserve"> INDEX(products!$A$1:$G$49, MATCH(orders!$D271, products!$A$1:$A$49,0), MATCH(orders!K$1, products!$A$1:$G$1,0))</f>
        <v>0.2</v>
      </c>
      <c r="L271" s="10">
        <f xml:space="preserve"> INDEX(products!$A$1:$G$49, MATCH(orders!$D271, products!$A$1:$A$49,0), MATCH(orders!L$1, products!$A$1:$G$1,0))</f>
        <v>2.9849999999999999</v>
      </c>
      <c r="M271" s="10">
        <f t="shared" si="4"/>
        <v>5.97</v>
      </c>
      <c r="N271" s="5" t="str" cm="1">
        <f t="array" ref="N271" xml:space="preserve"> _xlfn.IFS(I271 = "Rob", "Robusta", I271 = "Ara", "Arabica", I271 = "Exc", "Excelsa", I271 = "Lib", "Liberica")</f>
        <v>Arabica</v>
      </c>
      <c r="O271" s="12" t="str" cm="1">
        <f t="array" ref="O271" xml:space="preserve"> _xlfn.IFS(J271 = "M", "Medium", J271 = "L", "Light", J271 = "D", "Dark")</f>
        <v>Dark</v>
      </c>
      <c r="P271" s="4" t="str">
        <f xml:space="preserve"> _xlfn.XLOOKUP(Orders[[#This Row],[Customer ID]], customers!$A$1:$A$1001, customers!$I$1:$I$1001,,0)</f>
        <v>No</v>
      </c>
    </row>
    <row r="272" spans="1:16" x14ac:dyDescent="0.3">
      <c r="A272" s="11" t="s">
        <v>2015</v>
      </c>
      <c r="B272" s="6">
        <v>43655</v>
      </c>
      <c r="C272" s="3" t="s">
        <v>2016</v>
      </c>
      <c r="D272" s="4" t="s">
        <v>6144</v>
      </c>
      <c r="E272" s="3">
        <v>1</v>
      </c>
      <c r="F272" s="3" t="str">
        <f xml:space="preserve"> _xlfn.XLOOKUP(C272,customers!$A$1:$A$1001,customers!$B$1:$B$1001,,0)</f>
        <v>Barney Chisnell</v>
      </c>
      <c r="G272" s="3" t="str">
        <f xml:space="preserve"> IF(_xlfn.XLOOKUP(C272, customers!$A$1:$A$1001, customers!$C$1:$C$1001,,0) = 0, "", _xlfn.XLOOKUP(C272, customers!$A$1:$A$1001, customers!$C$1:$C$1001,,0))</f>
        <v/>
      </c>
      <c r="H272" s="3" t="str">
        <f xml:space="preserve"> _xlfn.XLOOKUP(C272, customers!$A$1:$A$1001, customers!$G$1:$G$1001,,0)</f>
        <v>Ireland</v>
      </c>
      <c r="I272" s="4" t="str">
        <f xml:space="preserve"> INDEX(products!$A$1:$G$49, MATCH(orders!$D272, products!$A$1:$A$49,0), MATCH(orders!I$1, products!$A$1:$G$1,0))</f>
        <v>Exc</v>
      </c>
      <c r="J272" s="4" t="str">
        <f xml:space="preserve"> INDEX(products!$A$1:$G$49, MATCH(orders!$D272, products!$A$1:$A$49,0), MATCH(orders!J$1, products!$A$1:$G$1,0))</f>
        <v>D</v>
      </c>
      <c r="K272" s="8">
        <f xml:space="preserve"> INDEX(products!$A$1:$G$49, MATCH(orders!$D272, products!$A$1:$A$49,0), MATCH(orders!K$1, products!$A$1:$G$1,0))</f>
        <v>0.5</v>
      </c>
      <c r="L272" s="10">
        <f xml:space="preserve"> INDEX(products!$A$1:$G$49, MATCH(orders!$D272, products!$A$1:$A$49,0), MATCH(orders!L$1, products!$A$1:$G$1,0))</f>
        <v>7.29</v>
      </c>
      <c r="M272" s="10">
        <f t="shared" si="4"/>
        <v>7.29</v>
      </c>
      <c r="N272" s="5" t="str" cm="1">
        <f t="array" ref="N272" xml:space="preserve"> _xlfn.IFS(I272 = "Rob", "Robusta", I272 = "Ara", "Arabica", I272 = "Exc", "Excelsa", I272 = "Lib", "Liberica")</f>
        <v>Excelsa</v>
      </c>
      <c r="O272" s="12" t="str" cm="1">
        <f t="array" ref="O272" xml:space="preserve"> _xlfn.IFS(J272 = "M", "Medium", J272 = "L", "Light", J272 = "D", "Dark")</f>
        <v>Dark</v>
      </c>
      <c r="P272" s="4" t="str">
        <f xml:space="preserve"> _xlfn.XLOOKUP(Orders[[#This Row],[Customer ID]], customers!$A$1:$A$1001, customers!$I$1:$I$1001,,0)</f>
        <v>Yes</v>
      </c>
    </row>
    <row r="273" spans="1:16" x14ac:dyDescent="0.3">
      <c r="A273" s="11" t="s">
        <v>2019</v>
      </c>
      <c r="B273" s="6">
        <v>43971</v>
      </c>
      <c r="C273" s="3" t="s">
        <v>2020</v>
      </c>
      <c r="D273" s="4" t="s">
        <v>6154</v>
      </c>
      <c r="E273" s="3">
        <v>4</v>
      </c>
      <c r="F273" s="3" t="str">
        <f xml:space="preserve"> _xlfn.XLOOKUP(C273,customers!$A$1:$A$1001,customers!$B$1:$B$1001,,0)</f>
        <v>Jasper Sisneros</v>
      </c>
      <c r="G273" s="3" t="str">
        <f xml:space="preserve"> IF(_xlfn.XLOOKUP(C273, customers!$A$1:$A$1001, customers!$C$1:$C$1001,,0) = 0, "", _xlfn.XLOOKUP(C273, customers!$A$1:$A$1001, customers!$C$1:$C$1001,,0))</f>
        <v>jsisneros7j@a8.net</v>
      </c>
      <c r="H273" s="3" t="str">
        <f xml:space="preserve"> _xlfn.XLOOKUP(C273, customers!$A$1:$A$1001, customers!$G$1:$G$1001,,0)</f>
        <v>United States</v>
      </c>
      <c r="I273" s="4" t="str">
        <f xml:space="preserve"> INDEX(products!$A$1:$G$49, MATCH(orders!$D273, products!$A$1:$A$49,0), MATCH(orders!I$1, products!$A$1:$G$1,0))</f>
        <v>Ara</v>
      </c>
      <c r="J273" s="4" t="str">
        <f xml:space="preserve"> INDEX(products!$A$1:$G$49, MATCH(orders!$D273, products!$A$1:$A$49,0), MATCH(orders!J$1, products!$A$1:$G$1,0))</f>
        <v>D</v>
      </c>
      <c r="K273" s="8">
        <f xml:space="preserve"> INDEX(products!$A$1:$G$49, MATCH(orders!$D273, products!$A$1:$A$49,0), MATCH(orders!K$1, products!$A$1:$G$1,0))</f>
        <v>0.2</v>
      </c>
      <c r="L273" s="10">
        <f xml:space="preserve"> INDEX(products!$A$1:$G$49, MATCH(orders!$D273, products!$A$1:$A$49,0), MATCH(orders!L$1, products!$A$1:$G$1,0))</f>
        <v>2.9849999999999999</v>
      </c>
      <c r="M273" s="10">
        <f t="shared" si="4"/>
        <v>11.94</v>
      </c>
      <c r="N273" s="5" t="str" cm="1">
        <f t="array" ref="N273" xml:space="preserve"> _xlfn.IFS(I273 = "Rob", "Robusta", I273 = "Ara", "Arabica", I273 = "Exc", "Excelsa", I273 = "Lib", "Liberica")</f>
        <v>Arabica</v>
      </c>
      <c r="O273" s="12" t="str" cm="1">
        <f t="array" ref="O273" xml:space="preserve"> _xlfn.IFS(J273 = "M", "Medium", J273 = "L", "Light", J273 = "D", "Dark")</f>
        <v>Dark</v>
      </c>
      <c r="P273" s="4" t="str">
        <f xml:space="preserve"> _xlfn.XLOOKUP(Orders[[#This Row],[Customer ID]], customers!$A$1:$A$1001, customers!$I$1:$I$1001,,0)</f>
        <v>Yes</v>
      </c>
    </row>
    <row r="274" spans="1:16" x14ac:dyDescent="0.3">
      <c r="A274" s="11" t="s">
        <v>2025</v>
      </c>
      <c r="B274" s="6">
        <v>44435</v>
      </c>
      <c r="C274" s="3" t="s">
        <v>2026</v>
      </c>
      <c r="D274" s="4" t="s">
        <v>6179</v>
      </c>
      <c r="E274" s="3">
        <v>6</v>
      </c>
      <c r="F274" s="3" t="str">
        <f xml:space="preserve"> _xlfn.XLOOKUP(C274,customers!$A$1:$A$1001,customers!$B$1:$B$1001,,0)</f>
        <v>Zachariah Carlson</v>
      </c>
      <c r="G274" s="3" t="str">
        <f xml:space="preserve"> IF(_xlfn.XLOOKUP(C274, customers!$A$1:$A$1001, customers!$C$1:$C$1001,,0) = 0, "", _xlfn.XLOOKUP(C274, customers!$A$1:$A$1001, customers!$C$1:$C$1001,,0))</f>
        <v>zcarlson7k@bigcartel.com</v>
      </c>
      <c r="H274" s="3" t="str">
        <f xml:space="preserve"> _xlfn.XLOOKUP(C274, customers!$A$1:$A$1001, customers!$G$1:$G$1001,,0)</f>
        <v>Ireland</v>
      </c>
      <c r="I274" s="4" t="str">
        <f xml:space="preserve"> INDEX(products!$A$1:$G$49, MATCH(orders!$D274, products!$A$1:$A$49,0), MATCH(orders!I$1, products!$A$1:$G$1,0))</f>
        <v>Rob</v>
      </c>
      <c r="J274" s="4" t="str">
        <f xml:space="preserve"> INDEX(products!$A$1:$G$49, MATCH(orders!$D274, products!$A$1:$A$49,0), MATCH(orders!J$1, products!$A$1:$G$1,0))</f>
        <v>L</v>
      </c>
      <c r="K274" s="8">
        <f xml:space="preserve"> INDEX(products!$A$1:$G$49, MATCH(orders!$D274, products!$A$1:$A$49,0), MATCH(orders!K$1, products!$A$1:$G$1,0))</f>
        <v>1</v>
      </c>
      <c r="L274" s="10">
        <f xml:space="preserve"> INDEX(products!$A$1:$G$49, MATCH(orders!$D274, products!$A$1:$A$49,0), MATCH(orders!L$1, products!$A$1:$G$1,0))</f>
        <v>11.95</v>
      </c>
      <c r="M274" s="10">
        <f t="shared" si="4"/>
        <v>71.699999999999989</v>
      </c>
      <c r="N274" s="5" t="str" cm="1">
        <f t="array" ref="N274" xml:space="preserve"> _xlfn.IFS(I274 = "Rob", "Robusta", I274 = "Ara", "Arabica", I274 = "Exc", "Excelsa", I274 = "Lib", "Liberica")</f>
        <v>Robusta</v>
      </c>
      <c r="O274" s="12" t="str" cm="1">
        <f t="array" ref="O274" xml:space="preserve"> _xlfn.IFS(J274 = "M", "Medium", J274 = "L", "Light", J274 = "D", "Dark")</f>
        <v>Light</v>
      </c>
      <c r="P274" s="4" t="str">
        <f xml:space="preserve"> _xlfn.XLOOKUP(Orders[[#This Row],[Customer ID]], customers!$A$1:$A$1001, customers!$I$1:$I$1001,,0)</f>
        <v>Yes</v>
      </c>
    </row>
    <row r="275" spans="1:16" x14ac:dyDescent="0.3">
      <c r="A275" s="11" t="s">
        <v>2032</v>
      </c>
      <c r="B275" s="6">
        <v>44681</v>
      </c>
      <c r="C275" s="3" t="s">
        <v>2033</v>
      </c>
      <c r="D275" s="4" t="s">
        <v>6167</v>
      </c>
      <c r="E275" s="3">
        <v>2</v>
      </c>
      <c r="F275" s="3" t="str">
        <f xml:space="preserve"> _xlfn.XLOOKUP(C275,customers!$A$1:$A$1001,customers!$B$1:$B$1001,,0)</f>
        <v>Warner Maddox</v>
      </c>
      <c r="G275" s="3" t="str">
        <f xml:space="preserve"> IF(_xlfn.XLOOKUP(C275, customers!$A$1:$A$1001, customers!$C$1:$C$1001,,0) = 0, "", _xlfn.XLOOKUP(C275, customers!$A$1:$A$1001, customers!$C$1:$C$1001,,0))</f>
        <v>wmaddox7l@timesonline.co.uk</v>
      </c>
      <c r="H275" s="3" t="str">
        <f xml:space="preserve"> _xlfn.XLOOKUP(C275, customers!$A$1:$A$1001, customers!$G$1:$G$1001,,0)</f>
        <v>United States</v>
      </c>
      <c r="I275" s="4" t="str">
        <f xml:space="preserve"> INDEX(products!$A$1:$G$49, MATCH(orders!$D275, products!$A$1:$A$49,0), MATCH(orders!I$1, products!$A$1:$G$1,0))</f>
        <v>Ara</v>
      </c>
      <c r="J275" s="4" t="str">
        <f xml:space="preserve"> INDEX(products!$A$1:$G$49, MATCH(orders!$D275, products!$A$1:$A$49,0), MATCH(orders!J$1, products!$A$1:$G$1,0))</f>
        <v>L</v>
      </c>
      <c r="K275" s="8">
        <f xml:space="preserve"> INDEX(products!$A$1:$G$49, MATCH(orders!$D275, products!$A$1:$A$49,0), MATCH(orders!K$1, products!$A$1:$G$1,0))</f>
        <v>0.2</v>
      </c>
      <c r="L275" s="10">
        <f xml:space="preserve"> INDEX(products!$A$1:$G$49, MATCH(orders!$D275, products!$A$1:$A$49,0), MATCH(orders!L$1, products!$A$1:$G$1,0))</f>
        <v>3.8849999999999998</v>
      </c>
      <c r="M275" s="10">
        <f t="shared" si="4"/>
        <v>7.77</v>
      </c>
      <c r="N275" s="5" t="str" cm="1">
        <f t="array" ref="N275" xml:space="preserve"> _xlfn.IFS(I275 = "Rob", "Robusta", I275 = "Ara", "Arabica", I275 = "Exc", "Excelsa", I275 = "Lib", "Liberica")</f>
        <v>Arabica</v>
      </c>
      <c r="O275" s="12" t="str" cm="1">
        <f t="array" ref="O275" xml:space="preserve"> _xlfn.IFS(J275 = "M", "Medium", J275 = "L", "Light", J275 = "D", "Dark")</f>
        <v>Light</v>
      </c>
      <c r="P275" s="4" t="str">
        <f xml:space="preserve"> _xlfn.XLOOKUP(Orders[[#This Row],[Customer ID]], customers!$A$1:$A$1001, customers!$I$1:$I$1001,,0)</f>
        <v>No</v>
      </c>
    </row>
    <row r="276" spans="1:16" x14ac:dyDescent="0.3">
      <c r="A276" s="11" t="s">
        <v>2038</v>
      </c>
      <c r="B276" s="6">
        <v>43985</v>
      </c>
      <c r="C276" s="3" t="s">
        <v>2039</v>
      </c>
      <c r="D276" s="4" t="s">
        <v>6175</v>
      </c>
      <c r="E276" s="3">
        <v>1</v>
      </c>
      <c r="F276" s="3" t="str">
        <f xml:space="preserve"> _xlfn.XLOOKUP(C276,customers!$A$1:$A$1001,customers!$B$1:$B$1001,,0)</f>
        <v>Donnie Hedlestone</v>
      </c>
      <c r="G276" s="3" t="str">
        <f xml:space="preserve"> IF(_xlfn.XLOOKUP(C276, customers!$A$1:$A$1001, customers!$C$1:$C$1001,,0) = 0, "", _xlfn.XLOOKUP(C276, customers!$A$1:$A$1001, customers!$C$1:$C$1001,,0))</f>
        <v>dhedlestone7m@craigslist.org</v>
      </c>
      <c r="H276" s="3" t="str">
        <f xml:space="preserve"> _xlfn.XLOOKUP(C276, customers!$A$1:$A$1001, customers!$G$1:$G$1001,,0)</f>
        <v>United States</v>
      </c>
      <c r="I276" s="4" t="str">
        <f xml:space="preserve"> INDEX(products!$A$1:$G$49, MATCH(orders!$D276, products!$A$1:$A$49,0), MATCH(orders!I$1, products!$A$1:$G$1,0))</f>
        <v>Ara</v>
      </c>
      <c r="J276" s="4" t="str">
        <f xml:space="preserve"> INDEX(products!$A$1:$G$49, MATCH(orders!$D276, products!$A$1:$A$49,0), MATCH(orders!J$1, products!$A$1:$G$1,0))</f>
        <v>M</v>
      </c>
      <c r="K276" s="8">
        <f xml:space="preserve"> INDEX(products!$A$1:$G$49, MATCH(orders!$D276, products!$A$1:$A$49,0), MATCH(orders!K$1, products!$A$1:$G$1,0))</f>
        <v>2.5</v>
      </c>
      <c r="L276" s="10">
        <f xml:space="preserve"> INDEX(products!$A$1:$G$49, MATCH(orders!$D276, products!$A$1:$A$49,0), MATCH(orders!L$1, products!$A$1:$G$1,0))</f>
        <v>25.874999999999996</v>
      </c>
      <c r="M276" s="10">
        <f t="shared" si="4"/>
        <v>25.874999999999996</v>
      </c>
      <c r="N276" s="5" t="str" cm="1">
        <f t="array" ref="N276" xml:space="preserve"> _xlfn.IFS(I276 = "Rob", "Robusta", I276 = "Ara", "Arabica", I276 = "Exc", "Excelsa", I276 = "Lib", "Liberica")</f>
        <v>Arabica</v>
      </c>
      <c r="O276" s="12" t="str" cm="1">
        <f t="array" ref="O276" xml:space="preserve"> _xlfn.IFS(J276 = "M", "Medium", J276 = "L", "Light", J276 = "D", "Dark")</f>
        <v>Medium</v>
      </c>
      <c r="P276" s="4" t="str">
        <f xml:space="preserve"> _xlfn.XLOOKUP(Orders[[#This Row],[Customer ID]], customers!$A$1:$A$1001, customers!$I$1:$I$1001,,0)</f>
        <v>No</v>
      </c>
    </row>
    <row r="277" spans="1:16" x14ac:dyDescent="0.3">
      <c r="A277" s="11" t="s">
        <v>2044</v>
      </c>
      <c r="B277" s="6">
        <v>44725</v>
      </c>
      <c r="C277" s="3" t="s">
        <v>2045</v>
      </c>
      <c r="D277" s="4" t="s">
        <v>6148</v>
      </c>
      <c r="E277" s="3">
        <v>6</v>
      </c>
      <c r="F277" s="3" t="str">
        <f xml:space="preserve"> _xlfn.XLOOKUP(C277,customers!$A$1:$A$1001,customers!$B$1:$B$1001,,0)</f>
        <v>Teddi Crowthe</v>
      </c>
      <c r="G277" s="3" t="str">
        <f xml:space="preserve"> IF(_xlfn.XLOOKUP(C277, customers!$A$1:$A$1001, customers!$C$1:$C$1001,,0) = 0, "", _xlfn.XLOOKUP(C277, customers!$A$1:$A$1001, customers!$C$1:$C$1001,,0))</f>
        <v>tcrowthe7n@europa.eu</v>
      </c>
      <c r="H277" s="3" t="str">
        <f xml:space="preserve"> _xlfn.XLOOKUP(C277, customers!$A$1:$A$1001, customers!$G$1:$G$1001,,0)</f>
        <v>United States</v>
      </c>
      <c r="I277" s="4" t="str">
        <f xml:space="preserve"> INDEX(products!$A$1:$G$49, MATCH(orders!$D277, products!$A$1:$A$49,0), MATCH(orders!I$1, products!$A$1:$G$1,0))</f>
        <v>Exc</v>
      </c>
      <c r="J277" s="4" t="str">
        <f xml:space="preserve"> INDEX(products!$A$1:$G$49, MATCH(orders!$D277, products!$A$1:$A$49,0), MATCH(orders!J$1, products!$A$1:$G$1,0))</f>
        <v>L</v>
      </c>
      <c r="K277" s="8">
        <f xml:space="preserve"> INDEX(products!$A$1:$G$49, MATCH(orders!$D277, products!$A$1:$A$49,0), MATCH(orders!K$1, products!$A$1:$G$1,0))</f>
        <v>2.5</v>
      </c>
      <c r="L277" s="10">
        <f xml:space="preserve"> INDEX(products!$A$1:$G$49, MATCH(orders!$D277, products!$A$1:$A$49,0), MATCH(orders!L$1, products!$A$1:$G$1,0))</f>
        <v>34.154999999999994</v>
      </c>
      <c r="M277" s="10">
        <f t="shared" si="4"/>
        <v>204.92999999999995</v>
      </c>
      <c r="N277" s="5" t="str" cm="1">
        <f t="array" ref="N277" xml:space="preserve"> _xlfn.IFS(I277 = "Rob", "Robusta", I277 = "Ara", "Arabica", I277 = "Exc", "Excelsa", I277 = "Lib", "Liberica")</f>
        <v>Excelsa</v>
      </c>
      <c r="O277" s="12" t="str" cm="1">
        <f t="array" ref="O277" xml:space="preserve"> _xlfn.IFS(J277 = "M", "Medium", J277 = "L", "Light", J277 = "D", "Dark")</f>
        <v>Light</v>
      </c>
      <c r="P277" s="4" t="str">
        <f xml:space="preserve"> _xlfn.XLOOKUP(Orders[[#This Row],[Customer ID]], customers!$A$1:$A$1001, customers!$I$1:$I$1001,,0)</f>
        <v>No</v>
      </c>
    </row>
    <row r="278" spans="1:16" x14ac:dyDescent="0.3">
      <c r="A278" s="11" t="s">
        <v>2050</v>
      </c>
      <c r="B278" s="6">
        <v>43992</v>
      </c>
      <c r="C278" s="3" t="s">
        <v>2051</v>
      </c>
      <c r="D278" s="4" t="s">
        <v>6142</v>
      </c>
      <c r="E278" s="3">
        <v>4</v>
      </c>
      <c r="F278" s="3" t="str">
        <f xml:space="preserve"> _xlfn.XLOOKUP(C278,customers!$A$1:$A$1001,customers!$B$1:$B$1001,,0)</f>
        <v>Dorelia Bury</v>
      </c>
      <c r="G278" s="3" t="str">
        <f xml:space="preserve"> IF(_xlfn.XLOOKUP(C278, customers!$A$1:$A$1001, customers!$C$1:$C$1001,,0) = 0, "", _xlfn.XLOOKUP(C278, customers!$A$1:$A$1001, customers!$C$1:$C$1001,,0))</f>
        <v>dbury7o@tinyurl.com</v>
      </c>
      <c r="H278" s="3" t="str">
        <f xml:space="preserve"> _xlfn.XLOOKUP(C278, customers!$A$1:$A$1001, customers!$G$1:$G$1001,,0)</f>
        <v>Ireland</v>
      </c>
      <c r="I278" s="4" t="str">
        <f xml:space="preserve"> INDEX(products!$A$1:$G$49, MATCH(orders!$D278, products!$A$1:$A$49,0), MATCH(orders!I$1, products!$A$1:$G$1,0))</f>
        <v>Rob</v>
      </c>
      <c r="J278" s="4" t="str">
        <f xml:space="preserve"> INDEX(products!$A$1:$G$49, MATCH(orders!$D278, products!$A$1:$A$49,0), MATCH(orders!J$1, products!$A$1:$G$1,0))</f>
        <v>L</v>
      </c>
      <c r="K278" s="8">
        <f xml:space="preserve"> INDEX(products!$A$1:$G$49, MATCH(orders!$D278, products!$A$1:$A$49,0), MATCH(orders!K$1, products!$A$1:$G$1,0))</f>
        <v>2.5</v>
      </c>
      <c r="L278" s="10">
        <f xml:space="preserve"> INDEX(products!$A$1:$G$49, MATCH(orders!$D278, products!$A$1:$A$49,0), MATCH(orders!L$1, products!$A$1:$G$1,0))</f>
        <v>27.484999999999996</v>
      </c>
      <c r="M278" s="10">
        <f t="shared" si="4"/>
        <v>109.93999999999998</v>
      </c>
      <c r="N278" s="5" t="str" cm="1">
        <f t="array" ref="N278" xml:space="preserve"> _xlfn.IFS(I278 = "Rob", "Robusta", I278 = "Ara", "Arabica", I278 = "Exc", "Excelsa", I278 = "Lib", "Liberica")</f>
        <v>Robusta</v>
      </c>
      <c r="O278" s="12" t="str" cm="1">
        <f t="array" ref="O278" xml:space="preserve"> _xlfn.IFS(J278 = "M", "Medium", J278 = "L", "Light", J278 = "D", "Dark")</f>
        <v>Light</v>
      </c>
      <c r="P278" s="4" t="str">
        <f xml:space="preserve"> _xlfn.XLOOKUP(Orders[[#This Row],[Customer ID]], customers!$A$1:$A$1001, customers!$I$1:$I$1001,,0)</f>
        <v>Yes</v>
      </c>
    </row>
    <row r="279" spans="1:16" x14ac:dyDescent="0.3">
      <c r="A279" s="11" t="s">
        <v>2056</v>
      </c>
      <c r="B279" s="6">
        <v>44183</v>
      </c>
      <c r="C279" s="3" t="s">
        <v>2057</v>
      </c>
      <c r="D279" s="4" t="s">
        <v>6171</v>
      </c>
      <c r="E279" s="3">
        <v>6</v>
      </c>
      <c r="F279" s="3" t="str">
        <f xml:space="preserve"> _xlfn.XLOOKUP(C279,customers!$A$1:$A$1001,customers!$B$1:$B$1001,,0)</f>
        <v>Gussy Broadbear</v>
      </c>
      <c r="G279" s="3" t="str">
        <f xml:space="preserve"> IF(_xlfn.XLOOKUP(C279, customers!$A$1:$A$1001, customers!$C$1:$C$1001,,0) = 0, "", _xlfn.XLOOKUP(C279, customers!$A$1:$A$1001, customers!$C$1:$C$1001,,0))</f>
        <v>gbroadbear7p@omniture.com</v>
      </c>
      <c r="H279" s="3" t="str">
        <f xml:space="preserve"> _xlfn.XLOOKUP(C279, customers!$A$1:$A$1001, customers!$G$1:$G$1001,,0)</f>
        <v>United States</v>
      </c>
      <c r="I279" s="4" t="str">
        <f xml:space="preserve"> INDEX(products!$A$1:$G$49, MATCH(orders!$D279, products!$A$1:$A$49,0), MATCH(orders!I$1, products!$A$1:$G$1,0))</f>
        <v>Exc</v>
      </c>
      <c r="J279" s="4" t="str">
        <f xml:space="preserve"> INDEX(products!$A$1:$G$49, MATCH(orders!$D279, products!$A$1:$A$49,0), MATCH(orders!J$1, products!$A$1:$G$1,0))</f>
        <v>L</v>
      </c>
      <c r="K279" s="8">
        <f xml:space="preserve"> INDEX(products!$A$1:$G$49, MATCH(orders!$D279, products!$A$1:$A$49,0), MATCH(orders!K$1, products!$A$1:$G$1,0))</f>
        <v>1</v>
      </c>
      <c r="L279" s="10">
        <f xml:space="preserve"> INDEX(products!$A$1:$G$49, MATCH(orders!$D279, products!$A$1:$A$49,0), MATCH(orders!L$1, products!$A$1:$G$1,0))</f>
        <v>14.85</v>
      </c>
      <c r="M279" s="10">
        <f t="shared" si="4"/>
        <v>89.1</v>
      </c>
      <c r="N279" s="5" t="str" cm="1">
        <f t="array" ref="N279" xml:space="preserve"> _xlfn.IFS(I279 = "Rob", "Robusta", I279 = "Ara", "Arabica", I279 = "Exc", "Excelsa", I279 = "Lib", "Liberica")</f>
        <v>Excelsa</v>
      </c>
      <c r="O279" s="12" t="str" cm="1">
        <f t="array" ref="O279" xml:space="preserve"> _xlfn.IFS(J279 = "M", "Medium", J279 = "L", "Light", J279 = "D", "Dark")</f>
        <v>Light</v>
      </c>
      <c r="P279" s="4" t="str">
        <f xml:space="preserve"> _xlfn.XLOOKUP(Orders[[#This Row],[Customer ID]], customers!$A$1:$A$1001, customers!$I$1:$I$1001,,0)</f>
        <v>No</v>
      </c>
    </row>
    <row r="280" spans="1:16" x14ac:dyDescent="0.3">
      <c r="A280" s="11" t="s">
        <v>2062</v>
      </c>
      <c r="B280" s="6">
        <v>43708</v>
      </c>
      <c r="C280" s="3" t="s">
        <v>2063</v>
      </c>
      <c r="D280" s="4" t="s">
        <v>6167</v>
      </c>
      <c r="E280" s="3">
        <v>2</v>
      </c>
      <c r="F280" s="3" t="str">
        <f xml:space="preserve"> _xlfn.XLOOKUP(C280,customers!$A$1:$A$1001,customers!$B$1:$B$1001,,0)</f>
        <v>Emlynne Palfrey</v>
      </c>
      <c r="G280" s="3" t="str">
        <f xml:space="preserve"> IF(_xlfn.XLOOKUP(C280, customers!$A$1:$A$1001, customers!$C$1:$C$1001,,0) = 0, "", _xlfn.XLOOKUP(C280, customers!$A$1:$A$1001, customers!$C$1:$C$1001,,0))</f>
        <v>epalfrey7q@devhub.com</v>
      </c>
      <c r="H280" s="3" t="str">
        <f xml:space="preserve"> _xlfn.XLOOKUP(C280, customers!$A$1:$A$1001, customers!$G$1:$G$1001,,0)</f>
        <v>United States</v>
      </c>
      <c r="I280" s="4" t="str">
        <f xml:space="preserve"> INDEX(products!$A$1:$G$49, MATCH(orders!$D280, products!$A$1:$A$49,0), MATCH(orders!I$1, products!$A$1:$G$1,0))</f>
        <v>Ara</v>
      </c>
      <c r="J280" s="4" t="str">
        <f xml:space="preserve"> INDEX(products!$A$1:$G$49, MATCH(orders!$D280, products!$A$1:$A$49,0), MATCH(orders!J$1, products!$A$1:$G$1,0))</f>
        <v>L</v>
      </c>
      <c r="K280" s="8">
        <f xml:space="preserve"> INDEX(products!$A$1:$G$49, MATCH(orders!$D280, products!$A$1:$A$49,0), MATCH(orders!K$1, products!$A$1:$G$1,0))</f>
        <v>0.2</v>
      </c>
      <c r="L280" s="10">
        <f xml:space="preserve"> INDEX(products!$A$1:$G$49, MATCH(orders!$D280, products!$A$1:$A$49,0), MATCH(orders!L$1, products!$A$1:$G$1,0))</f>
        <v>3.8849999999999998</v>
      </c>
      <c r="M280" s="10">
        <f t="shared" si="4"/>
        <v>7.77</v>
      </c>
      <c r="N280" s="5" t="str" cm="1">
        <f t="array" ref="N280" xml:space="preserve"> _xlfn.IFS(I280 = "Rob", "Robusta", I280 = "Ara", "Arabica", I280 = "Exc", "Excelsa", I280 = "Lib", "Liberica")</f>
        <v>Arabica</v>
      </c>
      <c r="O280" s="12" t="str" cm="1">
        <f t="array" ref="O280" xml:space="preserve"> _xlfn.IFS(J280 = "M", "Medium", J280 = "L", "Light", J280 = "D", "Dark")</f>
        <v>Light</v>
      </c>
      <c r="P280" s="4" t="str">
        <f xml:space="preserve"> _xlfn.XLOOKUP(Orders[[#This Row],[Customer ID]], customers!$A$1:$A$1001, customers!$I$1:$I$1001,,0)</f>
        <v>Yes</v>
      </c>
    </row>
    <row r="281" spans="1:16" x14ac:dyDescent="0.3">
      <c r="A281" s="11" t="s">
        <v>2068</v>
      </c>
      <c r="B281" s="6">
        <v>43521</v>
      </c>
      <c r="C281" s="3" t="s">
        <v>2069</v>
      </c>
      <c r="D281" s="4" t="s">
        <v>6181</v>
      </c>
      <c r="E281" s="3">
        <v>1</v>
      </c>
      <c r="F281" s="3" t="str">
        <f xml:space="preserve"> _xlfn.XLOOKUP(C281,customers!$A$1:$A$1001,customers!$B$1:$B$1001,,0)</f>
        <v>Parsifal Metrick</v>
      </c>
      <c r="G281" s="3" t="str">
        <f xml:space="preserve"> IF(_xlfn.XLOOKUP(C281, customers!$A$1:$A$1001, customers!$C$1:$C$1001,,0) = 0, "", _xlfn.XLOOKUP(C281, customers!$A$1:$A$1001, customers!$C$1:$C$1001,,0))</f>
        <v>pmetrick7r@rakuten.co.jp</v>
      </c>
      <c r="H281" s="3" t="str">
        <f xml:space="preserve"> _xlfn.XLOOKUP(C281, customers!$A$1:$A$1001, customers!$G$1:$G$1001,,0)</f>
        <v>United States</v>
      </c>
      <c r="I281" s="4" t="str">
        <f xml:space="preserve"> INDEX(products!$A$1:$G$49, MATCH(orders!$D281, products!$A$1:$A$49,0), MATCH(orders!I$1, products!$A$1:$G$1,0))</f>
        <v>Lib</v>
      </c>
      <c r="J281" s="4" t="str">
        <f xml:space="preserve"> INDEX(products!$A$1:$G$49, MATCH(orders!$D281, products!$A$1:$A$49,0), MATCH(orders!J$1, products!$A$1:$G$1,0))</f>
        <v>M</v>
      </c>
      <c r="K281" s="8">
        <f xml:space="preserve"> INDEX(products!$A$1:$G$49, MATCH(orders!$D281, products!$A$1:$A$49,0), MATCH(orders!K$1, products!$A$1:$G$1,0))</f>
        <v>2.5</v>
      </c>
      <c r="L281" s="10">
        <f xml:space="preserve"> INDEX(products!$A$1:$G$49, MATCH(orders!$D281, products!$A$1:$A$49,0), MATCH(orders!L$1, products!$A$1:$G$1,0))</f>
        <v>33.464999999999996</v>
      </c>
      <c r="M281" s="10">
        <f t="shared" si="4"/>
        <v>33.464999999999996</v>
      </c>
      <c r="N281" s="5" t="str" cm="1">
        <f t="array" ref="N281" xml:space="preserve"> _xlfn.IFS(I281 = "Rob", "Robusta", I281 = "Ara", "Arabica", I281 = "Exc", "Excelsa", I281 = "Lib", "Liberica")</f>
        <v>Liberica</v>
      </c>
      <c r="O281" s="12" t="str" cm="1">
        <f t="array" ref="O281" xml:space="preserve"> _xlfn.IFS(J281 = "M", "Medium", J281 = "L", "Light", J281 = "D", "Dark")</f>
        <v>Medium</v>
      </c>
      <c r="P281" s="4" t="str">
        <f xml:space="preserve"> _xlfn.XLOOKUP(Orders[[#This Row],[Customer ID]], customers!$A$1:$A$1001, customers!$I$1:$I$1001,,0)</f>
        <v>Yes</v>
      </c>
    </row>
    <row r="282" spans="1:16" x14ac:dyDescent="0.3">
      <c r="A282" s="11" t="s">
        <v>2074</v>
      </c>
      <c r="B282" s="6">
        <v>44234</v>
      </c>
      <c r="C282" s="3" t="s">
        <v>2075</v>
      </c>
      <c r="D282" s="4" t="s">
        <v>6139</v>
      </c>
      <c r="E282" s="3">
        <v>5</v>
      </c>
      <c r="F282" s="3" t="str">
        <f xml:space="preserve"> _xlfn.XLOOKUP(C282,customers!$A$1:$A$1001,customers!$B$1:$B$1001,,0)</f>
        <v>Christopher Grieveson</v>
      </c>
      <c r="G282" s="3" t="str">
        <f xml:space="preserve"> IF(_xlfn.XLOOKUP(C282, customers!$A$1:$A$1001, customers!$C$1:$C$1001,,0) = 0, "", _xlfn.XLOOKUP(C282, customers!$A$1:$A$1001, customers!$C$1:$C$1001,,0))</f>
        <v/>
      </c>
      <c r="H282" s="3" t="str">
        <f xml:space="preserve"> _xlfn.XLOOKUP(C282, customers!$A$1:$A$1001, customers!$G$1:$G$1001,,0)</f>
        <v>United States</v>
      </c>
      <c r="I282" s="4" t="str">
        <f xml:space="preserve"> INDEX(products!$A$1:$G$49, MATCH(orders!$D282, products!$A$1:$A$49,0), MATCH(orders!I$1, products!$A$1:$G$1,0))</f>
        <v>Exc</v>
      </c>
      <c r="J282" s="4" t="str">
        <f xml:space="preserve"> INDEX(products!$A$1:$G$49, MATCH(orders!$D282, products!$A$1:$A$49,0), MATCH(orders!J$1, products!$A$1:$G$1,0))</f>
        <v>M</v>
      </c>
      <c r="K282" s="8">
        <f xml:space="preserve"> INDEX(products!$A$1:$G$49, MATCH(orders!$D282, products!$A$1:$A$49,0), MATCH(orders!K$1, products!$A$1:$G$1,0))</f>
        <v>0.5</v>
      </c>
      <c r="L282" s="10">
        <f xml:space="preserve"> INDEX(products!$A$1:$G$49, MATCH(orders!$D282, products!$A$1:$A$49,0), MATCH(orders!L$1, products!$A$1:$G$1,0))</f>
        <v>8.25</v>
      </c>
      <c r="M282" s="10">
        <f t="shared" si="4"/>
        <v>41.25</v>
      </c>
      <c r="N282" s="5" t="str" cm="1">
        <f t="array" ref="N282" xml:space="preserve"> _xlfn.IFS(I282 = "Rob", "Robusta", I282 = "Ara", "Arabica", I282 = "Exc", "Excelsa", I282 = "Lib", "Liberica")</f>
        <v>Excelsa</v>
      </c>
      <c r="O282" s="12" t="str" cm="1">
        <f t="array" ref="O282" xml:space="preserve"> _xlfn.IFS(J282 = "M", "Medium", J282 = "L", "Light", J282 = "D", "Dark")</f>
        <v>Medium</v>
      </c>
      <c r="P282" s="4" t="str">
        <f xml:space="preserve"> _xlfn.XLOOKUP(Orders[[#This Row],[Customer ID]], customers!$A$1:$A$1001, customers!$I$1:$I$1001,,0)</f>
        <v>Yes</v>
      </c>
    </row>
    <row r="283" spans="1:16" x14ac:dyDescent="0.3">
      <c r="A283" s="11" t="s">
        <v>2079</v>
      </c>
      <c r="B283" s="6">
        <v>44210</v>
      </c>
      <c r="C283" s="3" t="s">
        <v>2080</v>
      </c>
      <c r="D283" s="4" t="s">
        <v>6171</v>
      </c>
      <c r="E283" s="3">
        <v>4</v>
      </c>
      <c r="F283" s="3" t="str">
        <f xml:space="preserve"> _xlfn.XLOOKUP(C283,customers!$A$1:$A$1001,customers!$B$1:$B$1001,,0)</f>
        <v>Karlan Karby</v>
      </c>
      <c r="G283" s="3" t="str">
        <f xml:space="preserve"> IF(_xlfn.XLOOKUP(C283, customers!$A$1:$A$1001, customers!$C$1:$C$1001,,0) = 0, "", _xlfn.XLOOKUP(C283, customers!$A$1:$A$1001, customers!$C$1:$C$1001,,0))</f>
        <v>kkarby7t@sbwire.com</v>
      </c>
      <c r="H283" s="3" t="str">
        <f xml:space="preserve"> _xlfn.XLOOKUP(C283, customers!$A$1:$A$1001, customers!$G$1:$G$1001,,0)</f>
        <v>United States</v>
      </c>
      <c r="I283" s="4" t="str">
        <f xml:space="preserve"> INDEX(products!$A$1:$G$49, MATCH(orders!$D283, products!$A$1:$A$49,0), MATCH(orders!I$1, products!$A$1:$G$1,0))</f>
        <v>Exc</v>
      </c>
      <c r="J283" s="4" t="str">
        <f xml:space="preserve"> INDEX(products!$A$1:$G$49, MATCH(orders!$D283, products!$A$1:$A$49,0), MATCH(orders!J$1, products!$A$1:$G$1,0))</f>
        <v>L</v>
      </c>
      <c r="K283" s="8">
        <f xml:space="preserve"> INDEX(products!$A$1:$G$49, MATCH(orders!$D283, products!$A$1:$A$49,0), MATCH(orders!K$1, products!$A$1:$G$1,0))</f>
        <v>1</v>
      </c>
      <c r="L283" s="10">
        <f xml:space="preserve"> INDEX(products!$A$1:$G$49, MATCH(orders!$D283, products!$A$1:$A$49,0), MATCH(orders!L$1, products!$A$1:$G$1,0))</f>
        <v>14.85</v>
      </c>
      <c r="M283" s="10">
        <f t="shared" si="4"/>
        <v>59.4</v>
      </c>
      <c r="N283" s="5" t="str" cm="1">
        <f t="array" ref="N283" xml:space="preserve"> _xlfn.IFS(I283 = "Rob", "Robusta", I283 = "Ara", "Arabica", I283 = "Exc", "Excelsa", I283 = "Lib", "Liberica")</f>
        <v>Excelsa</v>
      </c>
      <c r="O283" s="12" t="str" cm="1">
        <f t="array" ref="O283" xml:space="preserve"> _xlfn.IFS(J283 = "M", "Medium", J283 = "L", "Light", J283 = "D", "Dark")</f>
        <v>Light</v>
      </c>
      <c r="P283" s="4" t="str">
        <f xml:space="preserve"> _xlfn.XLOOKUP(Orders[[#This Row],[Customer ID]], customers!$A$1:$A$1001, customers!$I$1:$I$1001,,0)</f>
        <v>Yes</v>
      </c>
    </row>
    <row r="284" spans="1:16" x14ac:dyDescent="0.3">
      <c r="A284" s="11" t="s">
        <v>2085</v>
      </c>
      <c r="B284" s="6">
        <v>43520</v>
      </c>
      <c r="C284" s="3" t="s">
        <v>2086</v>
      </c>
      <c r="D284" s="4" t="s">
        <v>6180</v>
      </c>
      <c r="E284" s="3">
        <v>1</v>
      </c>
      <c r="F284" s="3" t="str">
        <f xml:space="preserve"> _xlfn.XLOOKUP(C284,customers!$A$1:$A$1001,customers!$B$1:$B$1001,,0)</f>
        <v>Flory Crumpe</v>
      </c>
      <c r="G284" s="3" t="str">
        <f xml:space="preserve"> IF(_xlfn.XLOOKUP(C284, customers!$A$1:$A$1001, customers!$C$1:$C$1001,,0) = 0, "", _xlfn.XLOOKUP(C284, customers!$A$1:$A$1001, customers!$C$1:$C$1001,,0))</f>
        <v>fcrumpe7u@ftc.gov</v>
      </c>
      <c r="H284" s="3" t="str">
        <f xml:space="preserve"> _xlfn.XLOOKUP(C284, customers!$A$1:$A$1001, customers!$G$1:$G$1001,,0)</f>
        <v>United Kingdom</v>
      </c>
      <c r="I284" s="4" t="str">
        <f xml:space="preserve"> INDEX(products!$A$1:$G$49, MATCH(orders!$D284, products!$A$1:$A$49,0), MATCH(orders!I$1, products!$A$1:$G$1,0))</f>
        <v>Ara</v>
      </c>
      <c r="J284" s="4" t="str">
        <f xml:space="preserve"> INDEX(products!$A$1:$G$49, MATCH(orders!$D284, products!$A$1:$A$49,0), MATCH(orders!J$1, products!$A$1:$G$1,0))</f>
        <v>L</v>
      </c>
      <c r="K284" s="8">
        <f xml:space="preserve"> INDEX(products!$A$1:$G$49, MATCH(orders!$D284, products!$A$1:$A$49,0), MATCH(orders!K$1, products!$A$1:$G$1,0))</f>
        <v>0.5</v>
      </c>
      <c r="L284" s="10">
        <f xml:space="preserve"> INDEX(products!$A$1:$G$49, MATCH(orders!$D284, products!$A$1:$A$49,0), MATCH(orders!L$1, products!$A$1:$G$1,0))</f>
        <v>7.77</v>
      </c>
      <c r="M284" s="10">
        <f t="shared" si="4"/>
        <v>7.77</v>
      </c>
      <c r="N284" s="5" t="str" cm="1">
        <f t="array" ref="N284" xml:space="preserve"> _xlfn.IFS(I284 = "Rob", "Robusta", I284 = "Ara", "Arabica", I284 = "Exc", "Excelsa", I284 = "Lib", "Liberica")</f>
        <v>Arabica</v>
      </c>
      <c r="O284" s="12" t="str" cm="1">
        <f t="array" ref="O284" xml:space="preserve"> _xlfn.IFS(J284 = "M", "Medium", J284 = "L", "Light", J284 = "D", "Dark")</f>
        <v>Light</v>
      </c>
      <c r="P284" s="4" t="str">
        <f xml:space="preserve"> _xlfn.XLOOKUP(Orders[[#This Row],[Customer ID]], customers!$A$1:$A$1001, customers!$I$1:$I$1001,,0)</f>
        <v>No</v>
      </c>
    </row>
    <row r="285" spans="1:16" x14ac:dyDescent="0.3">
      <c r="A285" s="11" t="s">
        <v>2091</v>
      </c>
      <c r="B285" s="6">
        <v>43639</v>
      </c>
      <c r="C285" s="3" t="s">
        <v>2092</v>
      </c>
      <c r="D285" s="4" t="s">
        <v>6172</v>
      </c>
      <c r="E285" s="3">
        <v>1</v>
      </c>
      <c r="F285" s="3" t="str">
        <f xml:space="preserve"> _xlfn.XLOOKUP(C285,customers!$A$1:$A$1001,customers!$B$1:$B$1001,,0)</f>
        <v>Amity Chatto</v>
      </c>
      <c r="G285" s="3" t="str">
        <f xml:space="preserve"> IF(_xlfn.XLOOKUP(C285, customers!$A$1:$A$1001, customers!$C$1:$C$1001,,0) = 0, "", _xlfn.XLOOKUP(C285, customers!$A$1:$A$1001, customers!$C$1:$C$1001,,0))</f>
        <v>achatto7v@sakura.ne.jp</v>
      </c>
      <c r="H285" s="3" t="str">
        <f xml:space="preserve"> _xlfn.XLOOKUP(C285, customers!$A$1:$A$1001, customers!$G$1:$G$1001,,0)</f>
        <v>United Kingdom</v>
      </c>
      <c r="I285" s="4" t="str">
        <f xml:space="preserve"> INDEX(products!$A$1:$G$49, MATCH(orders!$D285, products!$A$1:$A$49,0), MATCH(orders!I$1, products!$A$1:$G$1,0))</f>
        <v>Rob</v>
      </c>
      <c r="J285" s="4" t="str">
        <f xml:space="preserve"> INDEX(products!$A$1:$G$49, MATCH(orders!$D285, products!$A$1:$A$49,0), MATCH(orders!J$1, products!$A$1:$G$1,0))</f>
        <v>D</v>
      </c>
      <c r="K285" s="8">
        <f xml:space="preserve"> INDEX(products!$A$1:$G$49, MATCH(orders!$D285, products!$A$1:$A$49,0), MATCH(orders!K$1, products!$A$1:$G$1,0))</f>
        <v>0.5</v>
      </c>
      <c r="L285" s="10">
        <f xml:space="preserve"> INDEX(products!$A$1:$G$49, MATCH(orders!$D285, products!$A$1:$A$49,0), MATCH(orders!L$1, products!$A$1:$G$1,0))</f>
        <v>5.3699999999999992</v>
      </c>
      <c r="M285" s="10">
        <f t="shared" si="4"/>
        <v>5.3699999999999992</v>
      </c>
      <c r="N285" s="5" t="str" cm="1">
        <f t="array" ref="N285" xml:space="preserve"> _xlfn.IFS(I285 = "Rob", "Robusta", I285 = "Ara", "Arabica", I285 = "Exc", "Excelsa", I285 = "Lib", "Liberica")</f>
        <v>Robusta</v>
      </c>
      <c r="O285" s="12" t="str" cm="1">
        <f t="array" ref="O285" xml:space="preserve"> _xlfn.IFS(J285 = "M", "Medium", J285 = "L", "Light", J285 = "D", "Dark")</f>
        <v>Dark</v>
      </c>
      <c r="P285" s="4" t="str">
        <f xml:space="preserve"> _xlfn.XLOOKUP(Orders[[#This Row],[Customer ID]], customers!$A$1:$A$1001, customers!$I$1:$I$1001,,0)</f>
        <v>Yes</v>
      </c>
    </row>
    <row r="286" spans="1:16" x14ac:dyDescent="0.3">
      <c r="A286" s="11" t="s">
        <v>2097</v>
      </c>
      <c r="B286" s="6">
        <v>43960</v>
      </c>
      <c r="C286" s="3" t="s">
        <v>2098</v>
      </c>
      <c r="D286" s="4" t="s">
        <v>6166</v>
      </c>
      <c r="E286" s="3">
        <v>3</v>
      </c>
      <c r="F286" s="3" t="str">
        <f xml:space="preserve"> _xlfn.XLOOKUP(C286,customers!$A$1:$A$1001,customers!$B$1:$B$1001,,0)</f>
        <v>Nanine McCarthy</v>
      </c>
      <c r="G286" s="3" t="str">
        <f xml:space="preserve"> IF(_xlfn.XLOOKUP(C286, customers!$A$1:$A$1001, customers!$C$1:$C$1001,,0) = 0, "", _xlfn.XLOOKUP(C286, customers!$A$1:$A$1001, customers!$C$1:$C$1001,,0))</f>
        <v/>
      </c>
      <c r="H286" s="3" t="str">
        <f xml:space="preserve"> _xlfn.XLOOKUP(C286, customers!$A$1:$A$1001, customers!$G$1:$G$1001,,0)</f>
        <v>United States</v>
      </c>
      <c r="I286" s="4" t="str">
        <f xml:space="preserve"> INDEX(products!$A$1:$G$49, MATCH(orders!$D286, products!$A$1:$A$49,0), MATCH(orders!I$1, products!$A$1:$G$1,0))</f>
        <v>Exc</v>
      </c>
      <c r="J286" s="4" t="str">
        <f xml:space="preserve"> INDEX(products!$A$1:$G$49, MATCH(orders!$D286, products!$A$1:$A$49,0), MATCH(orders!J$1, products!$A$1:$G$1,0))</f>
        <v>M</v>
      </c>
      <c r="K286" s="8">
        <f xml:space="preserve"> INDEX(products!$A$1:$G$49, MATCH(orders!$D286, products!$A$1:$A$49,0), MATCH(orders!K$1, products!$A$1:$G$1,0))</f>
        <v>2.5</v>
      </c>
      <c r="L286" s="10">
        <f xml:space="preserve"> INDEX(products!$A$1:$G$49, MATCH(orders!$D286, products!$A$1:$A$49,0), MATCH(orders!L$1, products!$A$1:$G$1,0))</f>
        <v>31.624999999999996</v>
      </c>
      <c r="M286" s="10">
        <f t="shared" si="4"/>
        <v>94.874999999999986</v>
      </c>
      <c r="N286" s="5" t="str" cm="1">
        <f t="array" ref="N286" xml:space="preserve"> _xlfn.IFS(I286 = "Rob", "Robusta", I286 = "Ara", "Arabica", I286 = "Exc", "Excelsa", I286 = "Lib", "Liberica")</f>
        <v>Excelsa</v>
      </c>
      <c r="O286" s="12" t="str" cm="1">
        <f t="array" ref="O286" xml:space="preserve"> _xlfn.IFS(J286 = "M", "Medium", J286 = "L", "Light", J286 = "D", "Dark")</f>
        <v>Medium</v>
      </c>
      <c r="P286" s="4" t="str">
        <f xml:space="preserve"> _xlfn.XLOOKUP(Orders[[#This Row],[Customer ID]], customers!$A$1:$A$1001, customers!$I$1:$I$1001,,0)</f>
        <v>No</v>
      </c>
    </row>
    <row r="287" spans="1:16" x14ac:dyDescent="0.3">
      <c r="A287" s="11" t="s">
        <v>2102</v>
      </c>
      <c r="B287" s="6">
        <v>44030</v>
      </c>
      <c r="C287" s="3" t="s">
        <v>2103</v>
      </c>
      <c r="D287" s="4" t="s">
        <v>6164</v>
      </c>
      <c r="E287" s="3">
        <v>1</v>
      </c>
      <c r="F287" s="3" t="str">
        <f xml:space="preserve"> _xlfn.XLOOKUP(C287,customers!$A$1:$A$1001,customers!$B$1:$B$1001,,0)</f>
        <v>Lyndsey Megany</v>
      </c>
      <c r="G287" s="3" t="str">
        <f xml:space="preserve"> IF(_xlfn.XLOOKUP(C287, customers!$A$1:$A$1001, customers!$C$1:$C$1001,,0) = 0, "", _xlfn.XLOOKUP(C287, customers!$A$1:$A$1001, customers!$C$1:$C$1001,,0))</f>
        <v/>
      </c>
      <c r="H287" s="3" t="str">
        <f xml:space="preserve"> _xlfn.XLOOKUP(C287, customers!$A$1:$A$1001, customers!$G$1:$G$1001,,0)</f>
        <v>United States</v>
      </c>
      <c r="I287" s="4" t="str">
        <f xml:space="preserve"> INDEX(products!$A$1:$G$49, MATCH(orders!$D287, products!$A$1:$A$49,0), MATCH(orders!I$1, products!$A$1:$G$1,0))</f>
        <v>Lib</v>
      </c>
      <c r="J287" s="4" t="str">
        <f xml:space="preserve"> INDEX(products!$A$1:$G$49, MATCH(orders!$D287, products!$A$1:$A$49,0), MATCH(orders!J$1, products!$A$1:$G$1,0))</f>
        <v>L</v>
      </c>
      <c r="K287" s="8">
        <f xml:space="preserve"> INDEX(products!$A$1:$G$49, MATCH(orders!$D287, products!$A$1:$A$49,0), MATCH(orders!K$1, products!$A$1:$G$1,0))</f>
        <v>2.5</v>
      </c>
      <c r="L287" s="10">
        <f xml:space="preserve"> INDEX(products!$A$1:$G$49, MATCH(orders!$D287, products!$A$1:$A$49,0), MATCH(orders!L$1, products!$A$1:$G$1,0))</f>
        <v>36.454999999999998</v>
      </c>
      <c r="M287" s="10">
        <f t="shared" si="4"/>
        <v>36.454999999999998</v>
      </c>
      <c r="N287" s="5" t="str" cm="1">
        <f t="array" ref="N287" xml:space="preserve"> _xlfn.IFS(I287 = "Rob", "Robusta", I287 = "Ara", "Arabica", I287 = "Exc", "Excelsa", I287 = "Lib", "Liberica")</f>
        <v>Liberica</v>
      </c>
      <c r="O287" s="12" t="str" cm="1">
        <f t="array" ref="O287" xml:space="preserve"> _xlfn.IFS(J287 = "M", "Medium", J287 = "L", "Light", J287 = "D", "Dark")</f>
        <v>Light</v>
      </c>
      <c r="P287" s="4" t="str">
        <f xml:space="preserve"> _xlfn.XLOOKUP(Orders[[#This Row],[Customer ID]], customers!$A$1:$A$1001, customers!$I$1:$I$1001,,0)</f>
        <v>No</v>
      </c>
    </row>
    <row r="288" spans="1:16" x14ac:dyDescent="0.3">
      <c r="A288" s="11" t="s">
        <v>2107</v>
      </c>
      <c r="B288" s="6">
        <v>43755</v>
      </c>
      <c r="C288" s="3" t="s">
        <v>2108</v>
      </c>
      <c r="D288" s="4" t="s">
        <v>6152</v>
      </c>
      <c r="E288" s="3">
        <v>4</v>
      </c>
      <c r="F288" s="3" t="str">
        <f xml:space="preserve"> _xlfn.XLOOKUP(C288,customers!$A$1:$A$1001,customers!$B$1:$B$1001,,0)</f>
        <v>Byram Mergue</v>
      </c>
      <c r="G288" s="3" t="str">
        <f xml:space="preserve"> IF(_xlfn.XLOOKUP(C288, customers!$A$1:$A$1001, customers!$C$1:$C$1001,,0) = 0, "", _xlfn.XLOOKUP(C288, customers!$A$1:$A$1001, customers!$C$1:$C$1001,,0))</f>
        <v>bmergue7y@umn.edu</v>
      </c>
      <c r="H288" s="3" t="str">
        <f xml:space="preserve"> _xlfn.XLOOKUP(C288, customers!$A$1:$A$1001, customers!$G$1:$G$1001,,0)</f>
        <v>United States</v>
      </c>
      <c r="I288" s="4" t="str">
        <f xml:space="preserve"> INDEX(products!$A$1:$G$49, MATCH(orders!$D288, products!$A$1:$A$49,0), MATCH(orders!I$1, products!$A$1:$G$1,0))</f>
        <v>Ara</v>
      </c>
      <c r="J288" s="4" t="str">
        <f xml:space="preserve"> INDEX(products!$A$1:$G$49, MATCH(orders!$D288, products!$A$1:$A$49,0), MATCH(orders!J$1, products!$A$1:$G$1,0))</f>
        <v>M</v>
      </c>
      <c r="K288" s="8">
        <f xml:space="preserve"> INDEX(products!$A$1:$G$49, MATCH(orders!$D288, products!$A$1:$A$49,0), MATCH(orders!K$1, products!$A$1:$G$1,0))</f>
        <v>0.2</v>
      </c>
      <c r="L288" s="10">
        <f xml:space="preserve"> INDEX(products!$A$1:$G$49, MATCH(orders!$D288, products!$A$1:$A$49,0), MATCH(orders!L$1, products!$A$1:$G$1,0))</f>
        <v>3.375</v>
      </c>
      <c r="M288" s="10">
        <f t="shared" si="4"/>
        <v>13.5</v>
      </c>
      <c r="N288" s="5" t="str" cm="1">
        <f t="array" ref="N288" xml:space="preserve"> _xlfn.IFS(I288 = "Rob", "Robusta", I288 = "Ara", "Arabica", I288 = "Exc", "Excelsa", I288 = "Lib", "Liberica")</f>
        <v>Arabica</v>
      </c>
      <c r="O288" s="12" t="str" cm="1">
        <f t="array" ref="O288" xml:space="preserve"> _xlfn.IFS(J288 = "M", "Medium", J288 = "L", "Light", J288 = "D", "Dark")</f>
        <v>Medium</v>
      </c>
      <c r="P288" s="4" t="str">
        <f xml:space="preserve"> _xlfn.XLOOKUP(Orders[[#This Row],[Customer ID]], customers!$A$1:$A$1001, customers!$I$1:$I$1001,,0)</f>
        <v>Yes</v>
      </c>
    </row>
    <row r="289" spans="1:16" x14ac:dyDescent="0.3">
      <c r="A289" s="11" t="s">
        <v>2112</v>
      </c>
      <c r="B289" s="6">
        <v>44697</v>
      </c>
      <c r="C289" s="3" t="s">
        <v>2113</v>
      </c>
      <c r="D289" s="4" t="s">
        <v>6178</v>
      </c>
      <c r="E289" s="3">
        <v>4</v>
      </c>
      <c r="F289" s="3" t="str">
        <f xml:space="preserve"> _xlfn.XLOOKUP(C289,customers!$A$1:$A$1001,customers!$B$1:$B$1001,,0)</f>
        <v>Kerr Patise</v>
      </c>
      <c r="G289" s="3" t="str">
        <f xml:space="preserve"> IF(_xlfn.XLOOKUP(C289, customers!$A$1:$A$1001, customers!$C$1:$C$1001,,0) = 0, "", _xlfn.XLOOKUP(C289, customers!$A$1:$A$1001, customers!$C$1:$C$1001,,0))</f>
        <v>kpatise7z@jigsy.com</v>
      </c>
      <c r="H289" s="3" t="str">
        <f xml:space="preserve"> _xlfn.XLOOKUP(C289, customers!$A$1:$A$1001, customers!$G$1:$G$1001,,0)</f>
        <v>United States</v>
      </c>
      <c r="I289" s="4" t="str">
        <f xml:space="preserve"> INDEX(products!$A$1:$G$49, MATCH(orders!$D289, products!$A$1:$A$49,0), MATCH(orders!I$1, products!$A$1:$G$1,0))</f>
        <v>Rob</v>
      </c>
      <c r="J289" s="4" t="str">
        <f xml:space="preserve"> INDEX(products!$A$1:$G$49, MATCH(orders!$D289, products!$A$1:$A$49,0), MATCH(orders!J$1, products!$A$1:$G$1,0))</f>
        <v>L</v>
      </c>
      <c r="K289" s="8">
        <f xml:space="preserve"> INDEX(products!$A$1:$G$49, MATCH(orders!$D289, products!$A$1:$A$49,0), MATCH(orders!K$1, products!$A$1:$G$1,0))</f>
        <v>0.2</v>
      </c>
      <c r="L289" s="10">
        <f xml:space="preserve"> INDEX(products!$A$1:$G$49, MATCH(orders!$D289, products!$A$1:$A$49,0), MATCH(orders!L$1, products!$A$1:$G$1,0))</f>
        <v>3.5849999999999995</v>
      </c>
      <c r="M289" s="10">
        <f t="shared" si="4"/>
        <v>14.339999999999998</v>
      </c>
      <c r="N289" s="5" t="str" cm="1">
        <f t="array" ref="N289" xml:space="preserve"> _xlfn.IFS(I289 = "Rob", "Robusta", I289 = "Ara", "Arabica", I289 = "Exc", "Excelsa", I289 = "Lib", "Liberica")</f>
        <v>Robusta</v>
      </c>
      <c r="O289" s="12" t="str" cm="1">
        <f t="array" ref="O289" xml:space="preserve"> _xlfn.IFS(J289 = "M", "Medium", J289 = "L", "Light", J289 = "D", "Dark")</f>
        <v>Light</v>
      </c>
      <c r="P289" s="4" t="str">
        <f xml:space="preserve"> _xlfn.XLOOKUP(Orders[[#This Row],[Customer ID]], customers!$A$1:$A$1001, customers!$I$1:$I$1001,,0)</f>
        <v>No</v>
      </c>
    </row>
    <row r="290" spans="1:16" x14ac:dyDescent="0.3">
      <c r="A290" s="11" t="s">
        <v>2118</v>
      </c>
      <c r="B290" s="6">
        <v>44279</v>
      </c>
      <c r="C290" s="3" t="s">
        <v>2119</v>
      </c>
      <c r="D290" s="4" t="s">
        <v>6139</v>
      </c>
      <c r="E290" s="3">
        <v>1</v>
      </c>
      <c r="F290" s="3" t="str">
        <f xml:space="preserve"> _xlfn.XLOOKUP(C290,customers!$A$1:$A$1001,customers!$B$1:$B$1001,,0)</f>
        <v>Mathew Goulter</v>
      </c>
      <c r="G290" s="3" t="str">
        <f xml:space="preserve"> IF(_xlfn.XLOOKUP(C290, customers!$A$1:$A$1001, customers!$C$1:$C$1001,,0) = 0, "", _xlfn.XLOOKUP(C290, customers!$A$1:$A$1001, customers!$C$1:$C$1001,,0))</f>
        <v/>
      </c>
      <c r="H290" s="3" t="str">
        <f xml:space="preserve"> _xlfn.XLOOKUP(C290, customers!$A$1:$A$1001, customers!$G$1:$G$1001,,0)</f>
        <v>Ireland</v>
      </c>
      <c r="I290" s="4" t="str">
        <f xml:space="preserve"> INDEX(products!$A$1:$G$49, MATCH(orders!$D290, products!$A$1:$A$49,0), MATCH(orders!I$1, products!$A$1:$G$1,0))</f>
        <v>Exc</v>
      </c>
      <c r="J290" s="4" t="str">
        <f xml:space="preserve"> INDEX(products!$A$1:$G$49, MATCH(orders!$D290, products!$A$1:$A$49,0), MATCH(orders!J$1, products!$A$1:$G$1,0))</f>
        <v>M</v>
      </c>
      <c r="K290" s="8">
        <f xml:space="preserve"> INDEX(products!$A$1:$G$49, MATCH(orders!$D290, products!$A$1:$A$49,0), MATCH(orders!K$1, products!$A$1:$G$1,0))</f>
        <v>0.5</v>
      </c>
      <c r="L290" s="10">
        <f xml:space="preserve"> INDEX(products!$A$1:$G$49, MATCH(orders!$D290, products!$A$1:$A$49,0), MATCH(orders!L$1, products!$A$1:$G$1,0))</f>
        <v>8.25</v>
      </c>
      <c r="M290" s="10">
        <f t="shared" si="4"/>
        <v>8.25</v>
      </c>
      <c r="N290" s="5" t="str" cm="1">
        <f t="array" ref="N290" xml:space="preserve"> _xlfn.IFS(I290 = "Rob", "Robusta", I290 = "Ara", "Arabica", I290 = "Exc", "Excelsa", I290 = "Lib", "Liberica")</f>
        <v>Excelsa</v>
      </c>
      <c r="O290" s="12" t="str" cm="1">
        <f t="array" ref="O290" xml:space="preserve"> _xlfn.IFS(J290 = "M", "Medium", J290 = "L", "Light", J290 = "D", "Dark")</f>
        <v>Medium</v>
      </c>
      <c r="P290" s="4" t="str">
        <f xml:space="preserve"> _xlfn.XLOOKUP(Orders[[#This Row],[Customer ID]], customers!$A$1:$A$1001, customers!$I$1:$I$1001,,0)</f>
        <v>Yes</v>
      </c>
    </row>
    <row r="291" spans="1:16" x14ac:dyDescent="0.3">
      <c r="A291" s="11" t="s">
        <v>2123</v>
      </c>
      <c r="B291" s="6">
        <v>43772</v>
      </c>
      <c r="C291" s="3" t="s">
        <v>2124</v>
      </c>
      <c r="D291" s="4" t="s">
        <v>6163</v>
      </c>
      <c r="E291" s="3">
        <v>5</v>
      </c>
      <c r="F291" s="3" t="str">
        <f xml:space="preserve"> _xlfn.XLOOKUP(C291,customers!$A$1:$A$1001,customers!$B$1:$B$1001,,0)</f>
        <v>Marris Grcic</v>
      </c>
      <c r="G291" s="3" t="str">
        <f xml:space="preserve"> IF(_xlfn.XLOOKUP(C291, customers!$A$1:$A$1001, customers!$C$1:$C$1001,,0) = 0, "", _xlfn.XLOOKUP(C291, customers!$A$1:$A$1001, customers!$C$1:$C$1001,,0))</f>
        <v/>
      </c>
      <c r="H291" s="3" t="str">
        <f xml:space="preserve"> _xlfn.XLOOKUP(C291, customers!$A$1:$A$1001, customers!$G$1:$G$1001,,0)</f>
        <v>United States</v>
      </c>
      <c r="I291" s="4" t="str">
        <f xml:space="preserve"> INDEX(products!$A$1:$G$49, MATCH(orders!$D291, products!$A$1:$A$49,0), MATCH(orders!I$1, products!$A$1:$G$1,0))</f>
        <v>Rob</v>
      </c>
      <c r="J291" s="4" t="str">
        <f xml:space="preserve"> INDEX(products!$A$1:$G$49, MATCH(orders!$D291, products!$A$1:$A$49,0), MATCH(orders!J$1, products!$A$1:$G$1,0))</f>
        <v>D</v>
      </c>
      <c r="K291" s="8">
        <f xml:space="preserve"> INDEX(products!$A$1:$G$49, MATCH(orders!$D291, products!$A$1:$A$49,0), MATCH(orders!K$1, products!$A$1:$G$1,0))</f>
        <v>0.2</v>
      </c>
      <c r="L291" s="10">
        <f xml:space="preserve"> INDEX(products!$A$1:$G$49, MATCH(orders!$D291, products!$A$1:$A$49,0), MATCH(orders!L$1, products!$A$1:$G$1,0))</f>
        <v>2.6849999999999996</v>
      </c>
      <c r="M291" s="10">
        <f t="shared" si="4"/>
        <v>13.424999999999997</v>
      </c>
      <c r="N291" s="5" t="str" cm="1">
        <f t="array" ref="N291" xml:space="preserve"> _xlfn.IFS(I291 = "Rob", "Robusta", I291 = "Ara", "Arabica", I291 = "Exc", "Excelsa", I291 = "Lib", "Liberica")</f>
        <v>Robusta</v>
      </c>
      <c r="O291" s="12" t="str" cm="1">
        <f t="array" ref="O291" xml:space="preserve"> _xlfn.IFS(J291 = "M", "Medium", J291 = "L", "Light", J291 = "D", "Dark")</f>
        <v>Dark</v>
      </c>
      <c r="P291" s="4" t="str">
        <f xml:space="preserve"> _xlfn.XLOOKUP(Orders[[#This Row],[Customer ID]], customers!$A$1:$A$1001, customers!$I$1:$I$1001,,0)</f>
        <v>Yes</v>
      </c>
    </row>
    <row r="292" spans="1:16" x14ac:dyDescent="0.3">
      <c r="A292" s="11" t="s">
        <v>2127</v>
      </c>
      <c r="B292" s="6">
        <v>44497</v>
      </c>
      <c r="C292" s="3" t="s">
        <v>2128</v>
      </c>
      <c r="D292" s="4" t="s">
        <v>6147</v>
      </c>
      <c r="E292" s="3">
        <v>5</v>
      </c>
      <c r="F292" s="3" t="str">
        <f xml:space="preserve"> _xlfn.XLOOKUP(C292,customers!$A$1:$A$1001,customers!$B$1:$B$1001,,0)</f>
        <v>Domeniga Duke</v>
      </c>
      <c r="G292" s="3" t="str">
        <f xml:space="preserve"> IF(_xlfn.XLOOKUP(C292, customers!$A$1:$A$1001, customers!$C$1:$C$1001,,0) = 0, "", _xlfn.XLOOKUP(C292, customers!$A$1:$A$1001, customers!$C$1:$C$1001,,0))</f>
        <v>dduke82@vkontakte.ru</v>
      </c>
      <c r="H292" s="3" t="str">
        <f xml:space="preserve"> _xlfn.XLOOKUP(C292, customers!$A$1:$A$1001, customers!$G$1:$G$1001,,0)</f>
        <v>United States</v>
      </c>
      <c r="I292" s="4" t="str">
        <f xml:space="preserve"> INDEX(products!$A$1:$G$49, MATCH(orders!$D292, products!$A$1:$A$49,0), MATCH(orders!I$1, products!$A$1:$G$1,0))</f>
        <v>Ara</v>
      </c>
      <c r="J292" s="4" t="str">
        <f xml:space="preserve"> INDEX(products!$A$1:$G$49, MATCH(orders!$D292, products!$A$1:$A$49,0), MATCH(orders!J$1, products!$A$1:$G$1,0))</f>
        <v>D</v>
      </c>
      <c r="K292" s="8">
        <f xml:space="preserve"> INDEX(products!$A$1:$G$49, MATCH(orders!$D292, products!$A$1:$A$49,0), MATCH(orders!K$1, products!$A$1:$G$1,0))</f>
        <v>1</v>
      </c>
      <c r="L292" s="10">
        <f xml:space="preserve"> INDEX(products!$A$1:$G$49, MATCH(orders!$D292, products!$A$1:$A$49,0), MATCH(orders!L$1, products!$A$1:$G$1,0))</f>
        <v>9.9499999999999993</v>
      </c>
      <c r="M292" s="10">
        <f t="shared" si="4"/>
        <v>49.75</v>
      </c>
      <c r="N292" s="5" t="str" cm="1">
        <f t="array" ref="N292" xml:space="preserve"> _xlfn.IFS(I292 = "Rob", "Robusta", I292 = "Ara", "Arabica", I292 = "Exc", "Excelsa", I292 = "Lib", "Liberica")</f>
        <v>Arabica</v>
      </c>
      <c r="O292" s="12" t="str" cm="1">
        <f t="array" ref="O292" xml:space="preserve"> _xlfn.IFS(J292 = "M", "Medium", J292 = "L", "Light", J292 = "D", "Dark")</f>
        <v>Dark</v>
      </c>
      <c r="P292" s="4" t="str">
        <f xml:space="preserve"> _xlfn.XLOOKUP(Orders[[#This Row],[Customer ID]], customers!$A$1:$A$1001, customers!$I$1:$I$1001,,0)</f>
        <v>No</v>
      </c>
    </row>
    <row r="293" spans="1:16" x14ac:dyDescent="0.3">
      <c r="A293" s="11" t="s">
        <v>2133</v>
      </c>
      <c r="B293" s="6">
        <v>44181</v>
      </c>
      <c r="C293" s="3" t="s">
        <v>2134</v>
      </c>
      <c r="D293" s="4" t="s">
        <v>6139</v>
      </c>
      <c r="E293" s="3">
        <v>2</v>
      </c>
      <c r="F293" s="3" t="str">
        <f xml:space="preserve"> _xlfn.XLOOKUP(C293,customers!$A$1:$A$1001,customers!$B$1:$B$1001,,0)</f>
        <v>Violante Skouling</v>
      </c>
      <c r="G293" s="3" t="str">
        <f xml:space="preserve"> IF(_xlfn.XLOOKUP(C293, customers!$A$1:$A$1001, customers!$C$1:$C$1001,,0) = 0, "", _xlfn.XLOOKUP(C293, customers!$A$1:$A$1001, customers!$C$1:$C$1001,,0))</f>
        <v/>
      </c>
      <c r="H293" s="3" t="str">
        <f xml:space="preserve"> _xlfn.XLOOKUP(C293, customers!$A$1:$A$1001, customers!$G$1:$G$1001,,0)</f>
        <v>Ireland</v>
      </c>
      <c r="I293" s="4" t="str">
        <f xml:space="preserve"> INDEX(products!$A$1:$G$49, MATCH(orders!$D293, products!$A$1:$A$49,0), MATCH(orders!I$1, products!$A$1:$G$1,0))</f>
        <v>Exc</v>
      </c>
      <c r="J293" s="4" t="str">
        <f xml:space="preserve"> INDEX(products!$A$1:$G$49, MATCH(orders!$D293, products!$A$1:$A$49,0), MATCH(orders!J$1, products!$A$1:$G$1,0))</f>
        <v>M</v>
      </c>
      <c r="K293" s="8">
        <f xml:space="preserve"> INDEX(products!$A$1:$G$49, MATCH(orders!$D293, products!$A$1:$A$49,0), MATCH(orders!K$1, products!$A$1:$G$1,0))</f>
        <v>0.5</v>
      </c>
      <c r="L293" s="10">
        <f xml:space="preserve"> INDEX(products!$A$1:$G$49, MATCH(orders!$D293, products!$A$1:$A$49,0), MATCH(orders!L$1, products!$A$1:$G$1,0))</f>
        <v>8.25</v>
      </c>
      <c r="M293" s="10">
        <f t="shared" si="4"/>
        <v>16.5</v>
      </c>
      <c r="N293" s="5" t="str" cm="1">
        <f t="array" ref="N293" xml:space="preserve"> _xlfn.IFS(I293 = "Rob", "Robusta", I293 = "Ara", "Arabica", I293 = "Exc", "Excelsa", I293 = "Lib", "Liberica")</f>
        <v>Excelsa</v>
      </c>
      <c r="O293" s="12" t="str" cm="1">
        <f t="array" ref="O293" xml:space="preserve"> _xlfn.IFS(J293 = "M", "Medium", J293 = "L", "Light", J293 = "D", "Dark")</f>
        <v>Medium</v>
      </c>
      <c r="P293" s="4" t="str">
        <f xml:space="preserve"> _xlfn.XLOOKUP(Orders[[#This Row],[Customer ID]], customers!$A$1:$A$1001, customers!$I$1:$I$1001,,0)</f>
        <v>No</v>
      </c>
    </row>
    <row r="294" spans="1:16" x14ac:dyDescent="0.3">
      <c r="A294" s="11" t="s">
        <v>2137</v>
      </c>
      <c r="B294" s="6">
        <v>44529</v>
      </c>
      <c r="C294" s="3" t="s">
        <v>2138</v>
      </c>
      <c r="D294" s="4" t="s">
        <v>6158</v>
      </c>
      <c r="E294" s="3">
        <v>3</v>
      </c>
      <c r="F294" s="3" t="str">
        <f xml:space="preserve"> _xlfn.XLOOKUP(C294,customers!$A$1:$A$1001,customers!$B$1:$B$1001,,0)</f>
        <v>Isidore Hussey</v>
      </c>
      <c r="G294" s="3" t="str">
        <f xml:space="preserve"> IF(_xlfn.XLOOKUP(C294, customers!$A$1:$A$1001, customers!$C$1:$C$1001,,0) = 0, "", _xlfn.XLOOKUP(C294, customers!$A$1:$A$1001, customers!$C$1:$C$1001,,0))</f>
        <v>ihussey84@mapy.cz</v>
      </c>
      <c r="H294" s="3" t="str">
        <f xml:space="preserve"> _xlfn.XLOOKUP(C294, customers!$A$1:$A$1001, customers!$G$1:$G$1001,,0)</f>
        <v>United States</v>
      </c>
      <c r="I294" s="4" t="str">
        <f xml:space="preserve"> INDEX(products!$A$1:$G$49, MATCH(orders!$D294, products!$A$1:$A$49,0), MATCH(orders!I$1, products!$A$1:$G$1,0))</f>
        <v>Ara</v>
      </c>
      <c r="J294" s="4" t="str">
        <f xml:space="preserve"> INDEX(products!$A$1:$G$49, MATCH(orders!$D294, products!$A$1:$A$49,0), MATCH(orders!J$1, products!$A$1:$G$1,0))</f>
        <v>D</v>
      </c>
      <c r="K294" s="8">
        <f xml:space="preserve"> INDEX(products!$A$1:$G$49, MATCH(orders!$D294, products!$A$1:$A$49,0), MATCH(orders!K$1, products!$A$1:$G$1,0))</f>
        <v>0.5</v>
      </c>
      <c r="L294" s="10">
        <f xml:space="preserve"> INDEX(products!$A$1:$G$49, MATCH(orders!$D294, products!$A$1:$A$49,0), MATCH(orders!L$1, products!$A$1:$G$1,0))</f>
        <v>5.97</v>
      </c>
      <c r="M294" s="10">
        <f t="shared" si="4"/>
        <v>17.91</v>
      </c>
      <c r="N294" s="5" t="str" cm="1">
        <f t="array" ref="N294" xml:space="preserve"> _xlfn.IFS(I294 = "Rob", "Robusta", I294 = "Ara", "Arabica", I294 = "Exc", "Excelsa", I294 = "Lib", "Liberica")</f>
        <v>Arabica</v>
      </c>
      <c r="O294" s="12" t="str" cm="1">
        <f t="array" ref="O294" xml:space="preserve"> _xlfn.IFS(J294 = "M", "Medium", J294 = "L", "Light", J294 = "D", "Dark")</f>
        <v>Dark</v>
      </c>
      <c r="P294" s="4" t="str">
        <f xml:space="preserve"> _xlfn.XLOOKUP(Orders[[#This Row],[Customer ID]], customers!$A$1:$A$1001, customers!$I$1:$I$1001,,0)</f>
        <v>No</v>
      </c>
    </row>
    <row r="295" spans="1:16" x14ac:dyDescent="0.3">
      <c r="A295" s="11" t="s">
        <v>2142</v>
      </c>
      <c r="B295" s="6">
        <v>44275</v>
      </c>
      <c r="C295" s="3" t="s">
        <v>2143</v>
      </c>
      <c r="D295" s="4" t="s">
        <v>6158</v>
      </c>
      <c r="E295" s="3">
        <v>5</v>
      </c>
      <c r="F295" s="3" t="str">
        <f xml:space="preserve"> _xlfn.XLOOKUP(C295,customers!$A$1:$A$1001,customers!$B$1:$B$1001,,0)</f>
        <v>Cassie Pinkerton</v>
      </c>
      <c r="G295" s="3" t="str">
        <f xml:space="preserve"> IF(_xlfn.XLOOKUP(C295, customers!$A$1:$A$1001, customers!$C$1:$C$1001,,0) = 0, "", _xlfn.XLOOKUP(C295, customers!$A$1:$A$1001, customers!$C$1:$C$1001,,0))</f>
        <v>cpinkerton85@upenn.edu</v>
      </c>
      <c r="H295" s="3" t="str">
        <f xml:space="preserve"> _xlfn.XLOOKUP(C295, customers!$A$1:$A$1001, customers!$G$1:$G$1001,,0)</f>
        <v>United States</v>
      </c>
      <c r="I295" s="4" t="str">
        <f xml:space="preserve"> INDEX(products!$A$1:$G$49, MATCH(orders!$D295, products!$A$1:$A$49,0), MATCH(orders!I$1, products!$A$1:$G$1,0))</f>
        <v>Ara</v>
      </c>
      <c r="J295" s="4" t="str">
        <f xml:space="preserve"> INDEX(products!$A$1:$G$49, MATCH(orders!$D295, products!$A$1:$A$49,0), MATCH(orders!J$1, products!$A$1:$G$1,0))</f>
        <v>D</v>
      </c>
      <c r="K295" s="8">
        <f xml:space="preserve"> INDEX(products!$A$1:$G$49, MATCH(orders!$D295, products!$A$1:$A$49,0), MATCH(orders!K$1, products!$A$1:$G$1,0))</f>
        <v>0.5</v>
      </c>
      <c r="L295" s="10">
        <f xml:space="preserve"> INDEX(products!$A$1:$G$49, MATCH(orders!$D295, products!$A$1:$A$49,0), MATCH(orders!L$1, products!$A$1:$G$1,0))</f>
        <v>5.97</v>
      </c>
      <c r="M295" s="10">
        <f t="shared" si="4"/>
        <v>29.849999999999998</v>
      </c>
      <c r="N295" s="5" t="str" cm="1">
        <f t="array" ref="N295" xml:space="preserve"> _xlfn.IFS(I295 = "Rob", "Robusta", I295 = "Ara", "Arabica", I295 = "Exc", "Excelsa", I295 = "Lib", "Liberica")</f>
        <v>Arabica</v>
      </c>
      <c r="O295" s="12" t="str" cm="1">
        <f t="array" ref="O295" xml:space="preserve"> _xlfn.IFS(J295 = "M", "Medium", J295 = "L", "Light", J295 = "D", "Dark")</f>
        <v>Dark</v>
      </c>
      <c r="P295" s="4" t="str">
        <f xml:space="preserve"> _xlfn.XLOOKUP(Orders[[#This Row],[Customer ID]], customers!$A$1:$A$1001, customers!$I$1:$I$1001,,0)</f>
        <v>No</v>
      </c>
    </row>
    <row r="296" spans="1:16" x14ac:dyDescent="0.3">
      <c r="A296" s="11" t="s">
        <v>2148</v>
      </c>
      <c r="B296" s="6">
        <v>44659</v>
      </c>
      <c r="C296" s="3" t="s">
        <v>2149</v>
      </c>
      <c r="D296" s="4" t="s">
        <v>6171</v>
      </c>
      <c r="E296" s="3">
        <v>3</v>
      </c>
      <c r="F296" s="3" t="str">
        <f xml:space="preserve"> _xlfn.XLOOKUP(C296,customers!$A$1:$A$1001,customers!$B$1:$B$1001,,0)</f>
        <v>Micki Fero</v>
      </c>
      <c r="G296" s="3" t="str">
        <f xml:space="preserve"> IF(_xlfn.XLOOKUP(C296, customers!$A$1:$A$1001, customers!$C$1:$C$1001,,0) = 0, "", _xlfn.XLOOKUP(C296, customers!$A$1:$A$1001, customers!$C$1:$C$1001,,0))</f>
        <v/>
      </c>
      <c r="H296" s="3" t="str">
        <f xml:space="preserve"> _xlfn.XLOOKUP(C296, customers!$A$1:$A$1001, customers!$G$1:$G$1001,,0)</f>
        <v>United States</v>
      </c>
      <c r="I296" s="4" t="str">
        <f xml:space="preserve"> INDEX(products!$A$1:$G$49, MATCH(orders!$D296, products!$A$1:$A$49,0), MATCH(orders!I$1, products!$A$1:$G$1,0))</f>
        <v>Exc</v>
      </c>
      <c r="J296" s="4" t="str">
        <f xml:space="preserve"> INDEX(products!$A$1:$G$49, MATCH(orders!$D296, products!$A$1:$A$49,0), MATCH(orders!J$1, products!$A$1:$G$1,0))</f>
        <v>L</v>
      </c>
      <c r="K296" s="8">
        <f xml:space="preserve"> INDEX(products!$A$1:$G$49, MATCH(orders!$D296, products!$A$1:$A$49,0), MATCH(orders!K$1, products!$A$1:$G$1,0))</f>
        <v>1</v>
      </c>
      <c r="L296" s="10">
        <f xml:space="preserve"> INDEX(products!$A$1:$G$49, MATCH(orders!$D296, products!$A$1:$A$49,0), MATCH(orders!L$1, products!$A$1:$G$1,0))</f>
        <v>14.85</v>
      </c>
      <c r="M296" s="10">
        <f t="shared" si="4"/>
        <v>44.55</v>
      </c>
      <c r="N296" s="5" t="str" cm="1">
        <f t="array" ref="N296" xml:space="preserve"> _xlfn.IFS(I296 = "Rob", "Robusta", I296 = "Ara", "Arabica", I296 = "Exc", "Excelsa", I296 = "Lib", "Liberica")</f>
        <v>Excelsa</v>
      </c>
      <c r="O296" s="12" t="str" cm="1">
        <f t="array" ref="O296" xml:space="preserve"> _xlfn.IFS(J296 = "M", "Medium", J296 = "L", "Light", J296 = "D", "Dark")</f>
        <v>Light</v>
      </c>
      <c r="P296" s="4" t="str">
        <f xml:space="preserve"> _xlfn.XLOOKUP(Orders[[#This Row],[Customer ID]], customers!$A$1:$A$1001, customers!$I$1:$I$1001,,0)</f>
        <v>No</v>
      </c>
    </row>
    <row r="297" spans="1:16" x14ac:dyDescent="0.3">
      <c r="A297" s="11" t="s">
        <v>2153</v>
      </c>
      <c r="B297" s="6">
        <v>44057</v>
      </c>
      <c r="C297" s="3" t="s">
        <v>2154</v>
      </c>
      <c r="D297" s="4" t="s">
        <v>6141</v>
      </c>
      <c r="E297" s="3">
        <v>2</v>
      </c>
      <c r="F297" s="3" t="str">
        <f xml:space="preserve"> _xlfn.XLOOKUP(C297,customers!$A$1:$A$1001,customers!$B$1:$B$1001,,0)</f>
        <v>Cybill Graddell</v>
      </c>
      <c r="G297" s="3" t="str">
        <f xml:space="preserve"> IF(_xlfn.XLOOKUP(C297, customers!$A$1:$A$1001, customers!$C$1:$C$1001,,0) = 0, "", _xlfn.XLOOKUP(C297, customers!$A$1:$A$1001, customers!$C$1:$C$1001,,0))</f>
        <v/>
      </c>
      <c r="H297" s="3" t="str">
        <f xml:space="preserve"> _xlfn.XLOOKUP(C297, customers!$A$1:$A$1001, customers!$G$1:$G$1001,,0)</f>
        <v>United States</v>
      </c>
      <c r="I297" s="4" t="str">
        <f xml:space="preserve"> INDEX(products!$A$1:$G$49, MATCH(orders!$D297, products!$A$1:$A$49,0), MATCH(orders!I$1, products!$A$1:$G$1,0))</f>
        <v>Exc</v>
      </c>
      <c r="J297" s="4" t="str">
        <f xml:space="preserve"> INDEX(products!$A$1:$G$49, MATCH(orders!$D297, products!$A$1:$A$49,0), MATCH(orders!J$1, products!$A$1:$G$1,0))</f>
        <v>M</v>
      </c>
      <c r="K297" s="8">
        <f xml:space="preserve"> INDEX(products!$A$1:$G$49, MATCH(orders!$D297, products!$A$1:$A$49,0), MATCH(orders!K$1, products!$A$1:$G$1,0))</f>
        <v>1</v>
      </c>
      <c r="L297" s="10">
        <f xml:space="preserve"> INDEX(products!$A$1:$G$49, MATCH(orders!$D297, products!$A$1:$A$49,0), MATCH(orders!L$1, products!$A$1:$G$1,0))</f>
        <v>13.75</v>
      </c>
      <c r="M297" s="10">
        <f t="shared" si="4"/>
        <v>27.5</v>
      </c>
      <c r="N297" s="5" t="str" cm="1">
        <f t="array" ref="N297" xml:space="preserve"> _xlfn.IFS(I297 = "Rob", "Robusta", I297 = "Ara", "Arabica", I297 = "Exc", "Excelsa", I297 = "Lib", "Liberica")</f>
        <v>Excelsa</v>
      </c>
      <c r="O297" s="12" t="str" cm="1">
        <f t="array" ref="O297" xml:space="preserve"> _xlfn.IFS(J297 = "M", "Medium", J297 = "L", "Light", J297 = "D", "Dark")</f>
        <v>Medium</v>
      </c>
      <c r="P297" s="4" t="str">
        <f xml:space="preserve"> _xlfn.XLOOKUP(Orders[[#This Row],[Customer ID]], customers!$A$1:$A$1001, customers!$I$1:$I$1001,,0)</f>
        <v>No</v>
      </c>
    </row>
    <row r="298" spans="1:16" x14ac:dyDescent="0.3">
      <c r="A298" s="11" t="s">
        <v>2157</v>
      </c>
      <c r="B298" s="6">
        <v>43597</v>
      </c>
      <c r="C298" s="3" t="s">
        <v>2158</v>
      </c>
      <c r="D298" s="4" t="s">
        <v>6146</v>
      </c>
      <c r="E298" s="3">
        <v>6</v>
      </c>
      <c r="F298" s="3" t="str">
        <f xml:space="preserve"> _xlfn.XLOOKUP(C298,customers!$A$1:$A$1001,customers!$B$1:$B$1001,,0)</f>
        <v>Dorian Vizor</v>
      </c>
      <c r="G298" s="3" t="str">
        <f xml:space="preserve"> IF(_xlfn.XLOOKUP(C298, customers!$A$1:$A$1001, customers!$C$1:$C$1001,,0) = 0, "", _xlfn.XLOOKUP(C298, customers!$A$1:$A$1001, customers!$C$1:$C$1001,,0))</f>
        <v>dvizor88@furl.net</v>
      </c>
      <c r="H298" s="3" t="str">
        <f xml:space="preserve"> _xlfn.XLOOKUP(C298, customers!$A$1:$A$1001, customers!$G$1:$G$1001,,0)</f>
        <v>United States</v>
      </c>
      <c r="I298" s="4" t="str">
        <f xml:space="preserve"> INDEX(products!$A$1:$G$49, MATCH(orders!$D298, products!$A$1:$A$49,0), MATCH(orders!I$1, products!$A$1:$G$1,0))</f>
        <v>Rob</v>
      </c>
      <c r="J298" s="4" t="str">
        <f xml:space="preserve"> INDEX(products!$A$1:$G$49, MATCH(orders!$D298, products!$A$1:$A$49,0), MATCH(orders!J$1, products!$A$1:$G$1,0))</f>
        <v>M</v>
      </c>
      <c r="K298" s="8">
        <f xml:space="preserve"> INDEX(products!$A$1:$G$49, MATCH(orders!$D298, products!$A$1:$A$49,0), MATCH(orders!K$1, products!$A$1:$G$1,0))</f>
        <v>0.5</v>
      </c>
      <c r="L298" s="10">
        <f xml:space="preserve"> INDEX(products!$A$1:$G$49, MATCH(orders!$D298, products!$A$1:$A$49,0), MATCH(orders!L$1, products!$A$1:$G$1,0))</f>
        <v>5.97</v>
      </c>
      <c r="M298" s="10">
        <f t="shared" si="4"/>
        <v>35.82</v>
      </c>
      <c r="N298" s="5" t="str" cm="1">
        <f t="array" ref="N298" xml:space="preserve"> _xlfn.IFS(I298 = "Rob", "Robusta", I298 = "Ara", "Arabica", I298 = "Exc", "Excelsa", I298 = "Lib", "Liberica")</f>
        <v>Robusta</v>
      </c>
      <c r="O298" s="12" t="str" cm="1">
        <f t="array" ref="O298" xml:space="preserve"> _xlfn.IFS(J298 = "M", "Medium", J298 = "L", "Light", J298 = "D", "Dark")</f>
        <v>Medium</v>
      </c>
      <c r="P298" s="4" t="str">
        <f xml:space="preserve"> _xlfn.XLOOKUP(Orders[[#This Row],[Customer ID]], customers!$A$1:$A$1001, customers!$I$1:$I$1001,,0)</f>
        <v>Yes</v>
      </c>
    </row>
    <row r="299" spans="1:16" x14ac:dyDescent="0.3">
      <c r="A299" s="11" t="s">
        <v>2163</v>
      </c>
      <c r="B299" s="6">
        <v>44258</v>
      </c>
      <c r="C299" s="3" t="s">
        <v>2164</v>
      </c>
      <c r="D299" s="4" t="s">
        <v>6172</v>
      </c>
      <c r="E299" s="3">
        <v>3</v>
      </c>
      <c r="F299" s="3" t="str">
        <f xml:space="preserve"> _xlfn.XLOOKUP(C299,customers!$A$1:$A$1001,customers!$B$1:$B$1001,,0)</f>
        <v>Eddi Sedgebeer</v>
      </c>
      <c r="G299" s="3" t="str">
        <f xml:space="preserve"> IF(_xlfn.XLOOKUP(C299, customers!$A$1:$A$1001, customers!$C$1:$C$1001,,0) = 0, "", _xlfn.XLOOKUP(C299, customers!$A$1:$A$1001, customers!$C$1:$C$1001,,0))</f>
        <v>esedgebeer89@oaic.gov.au</v>
      </c>
      <c r="H299" s="3" t="str">
        <f xml:space="preserve"> _xlfn.XLOOKUP(C299, customers!$A$1:$A$1001, customers!$G$1:$G$1001,,0)</f>
        <v>United States</v>
      </c>
      <c r="I299" s="4" t="str">
        <f xml:space="preserve"> INDEX(products!$A$1:$G$49, MATCH(orders!$D299, products!$A$1:$A$49,0), MATCH(orders!I$1, products!$A$1:$G$1,0))</f>
        <v>Rob</v>
      </c>
      <c r="J299" s="4" t="str">
        <f xml:space="preserve"> INDEX(products!$A$1:$G$49, MATCH(orders!$D299, products!$A$1:$A$49,0), MATCH(orders!J$1, products!$A$1:$G$1,0))</f>
        <v>D</v>
      </c>
      <c r="K299" s="8">
        <f xml:space="preserve"> INDEX(products!$A$1:$G$49, MATCH(orders!$D299, products!$A$1:$A$49,0), MATCH(orders!K$1, products!$A$1:$G$1,0))</f>
        <v>0.5</v>
      </c>
      <c r="L299" s="10">
        <f xml:space="preserve"> INDEX(products!$A$1:$G$49, MATCH(orders!$D299, products!$A$1:$A$49,0), MATCH(orders!L$1, products!$A$1:$G$1,0))</f>
        <v>5.3699999999999992</v>
      </c>
      <c r="M299" s="10">
        <f t="shared" si="4"/>
        <v>16.11</v>
      </c>
      <c r="N299" s="5" t="str" cm="1">
        <f t="array" ref="N299" xml:space="preserve"> _xlfn.IFS(I299 = "Rob", "Robusta", I299 = "Ara", "Arabica", I299 = "Exc", "Excelsa", I299 = "Lib", "Liberica")</f>
        <v>Robusta</v>
      </c>
      <c r="O299" s="12" t="str" cm="1">
        <f t="array" ref="O299" xml:space="preserve"> _xlfn.IFS(J299 = "M", "Medium", J299 = "L", "Light", J299 = "D", "Dark")</f>
        <v>Dark</v>
      </c>
      <c r="P299" s="4" t="str">
        <f xml:space="preserve"> _xlfn.XLOOKUP(Orders[[#This Row],[Customer ID]], customers!$A$1:$A$1001, customers!$I$1:$I$1001,,0)</f>
        <v>Yes</v>
      </c>
    </row>
    <row r="300" spans="1:16" x14ac:dyDescent="0.3">
      <c r="A300" s="11" t="s">
        <v>2169</v>
      </c>
      <c r="B300" s="6">
        <v>43872</v>
      </c>
      <c r="C300" s="3" t="s">
        <v>2170</v>
      </c>
      <c r="D300" s="4" t="s">
        <v>6184</v>
      </c>
      <c r="E300" s="3">
        <v>6</v>
      </c>
      <c r="F300" s="3" t="str">
        <f xml:space="preserve"> _xlfn.XLOOKUP(C300,customers!$A$1:$A$1001,customers!$B$1:$B$1001,,0)</f>
        <v>Ken Lestrange</v>
      </c>
      <c r="G300" s="3" t="str">
        <f xml:space="preserve"> IF(_xlfn.XLOOKUP(C300, customers!$A$1:$A$1001, customers!$C$1:$C$1001,,0) = 0, "", _xlfn.XLOOKUP(C300, customers!$A$1:$A$1001, customers!$C$1:$C$1001,,0))</f>
        <v>klestrange8a@lulu.com</v>
      </c>
      <c r="H300" s="3" t="str">
        <f xml:space="preserve"> _xlfn.XLOOKUP(C300, customers!$A$1:$A$1001, customers!$G$1:$G$1001,,0)</f>
        <v>United States</v>
      </c>
      <c r="I300" s="4" t="str">
        <f xml:space="preserve"> INDEX(products!$A$1:$G$49, MATCH(orders!$D300, products!$A$1:$A$49,0), MATCH(orders!I$1, products!$A$1:$G$1,0))</f>
        <v>Exc</v>
      </c>
      <c r="J300" s="4" t="str">
        <f xml:space="preserve"> INDEX(products!$A$1:$G$49, MATCH(orders!$D300, products!$A$1:$A$49,0), MATCH(orders!J$1, products!$A$1:$G$1,0))</f>
        <v>L</v>
      </c>
      <c r="K300" s="8">
        <f xml:space="preserve"> INDEX(products!$A$1:$G$49, MATCH(orders!$D300, products!$A$1:$A$49,0), MATCH(orders!K$1, products!$A$1:$G$1,0))</f>
        <v>0.2</v>
      </c>
      <c r="L300" s="10">
        <f xml:space="preserve"> INDEX(products!$A$1:$G$49, MATCH(orders!$D300, products!$A$1:$A$49,0), MATCH(orders!L$1, products!$A$1:$G$1,0))</f>
        <v>4.4550000000000001</v>
      </c>
      <c r="M300" s="10">
        <f t="shared" si="4"/>
        <v>26.73</v>
      </c>
      <c r="N300" s="5" t="str" cm="1">
        <f t="array" ref="N300" xml:space="preserve"> _xlfn.IFS(I300 = "Rob", "Robusta", I300 = "Ara", "Arabica", I300 = "Exc", "Excelsa", I300 = "Lib", "Liberica")</f>
        <v>Excelsa</v>
      </c>
      <c r="O300" s="12" t="str" cm="1">
        <f t="array" ref="O300" xml:space="preserve"> _xlfn.IFS(J300 = "M", "Medium", J300 = "L", "Light", J300 = "D", "Dark")</f>
        <v>Light</v>
      </c>
      <c r="P300" s="4" t="str">
        <f xml:space="preserve"> _xlfn.XLOOKUP(Orders[[#This Row],[Customer ID]], customers!$A$1:$A$1001, customers!$I$1:$I$1001,,0)</f>
        <v>Yes</v>
      </c>
    </row>
    <row r="301" spans="1:16" x14ac:dyDescent="0.3">
      <c r="A301" s="11" t="s">
        <v>2175</v>
      </c>
      <c r="B301" s="6">
        <v>43582</v>
      </c>
      <c r="C301" s="3" t="s">
        <v>2176</v>
      </c>
      <c r="D301" s="4" t="s">
        <v>6148</v>
      </c>
      <c r="E301" s="3">
        <v>6</v>
      </c>
      <c r="F301" s="3" t="str">
        <f xml:space="preserve"> _xlfn.XLOOKUP(C301,customers!$A$1:$A$1001,customers!$B$1:$B$1001,,0)</f>
        <v>Lacee Tanti</v>
      </c>
      <c r="G301" s="3" t="str">
        <f xml:space="preserve"> IF(_xlfn.XLOOKUP(C301, customers!$A$1:$A$1001, customers!$C$1:$C$1001,,0) = 0, "", _xlfn.XLOOKUP(C301, customers!$A$1:$A$1001, customers!$C$1:$C$1001,,0))</f>
        <v>ltanti8b@techcrunch.com</v>
      </c>
      <c r="H301" s="3" t="str">
        <f xml:space="preserve"> _xlfn.XLOOKUP(C301, customers!$A$1:$A$1001, customers!$G$1:$G$1001,,0)</f>
        <v>United States</v>
      </c>
      <c r="I301" s="4" t="str">
        <f xml:space="preserve"> INDEX(products!$A$1:$G$49, MATCH(orders!$D301, products!$A$1:$A$49,0), MATCH(orders!I$1, products!$A$1:$G$1,0))</f>
        <v>Exc</v>
      </c>
      <c r="J301" s="4" t="str">
        <f xml:space="preserve"> INDEX(products!$A$1:$G$49, MATCH(orders!$D301, products!$A$1:$A$49,0), MATCH(orders!J$1, products!$A$1:$G$1,0))</f>
        <v>L</v>
      </c>
      <c r="K301" s="8">
        <f xml:space="preserve"> INDEX(products!$A$1:$G$49, MATCH(orders!$D301, products!$A$1:$A$49,0), MATCH(orders!K$1, products!$A$1:$G$1,0))</f>
        <v>2.5</v>
      </c>
      <c r="L301" s="10">
        <f xml:space="preserve"> INDEX(products!$A$1:$G$49, MATCH(orders!$D301, products!$A$1:$A$49,0), MATCH(orders!L$1, products!$A$1:$G$1,0))</f>
        <v>34.154999999999994</v>
      </c>
      <c r="M301" s="10">
        <f t="shared" si="4"/>
        <v>204.92999999999995</v>
      </c>
      <c r="N301" s="5" t="str" cm="1">
        <f t="array" ref="N301" xml:space="preserve"> _xlfn.IFS(I301 = "Rob", "Robusta", I301 = "Ara", "Arabica", I301 = "Exc", "Excelsa", I301 = "Lib", "Liberica")</f>
        <v>Excelsa</v>
      </c>
      <c r="O301" s="12" t="str" cm="1">
        <f t="array" ref="O301" xml:space="preserve"> _xlfn.IFS(J301 = "M", "Medium", J301 = "L", "Light", J301 = "D", "Dark")</f>
        <v>Light</v>
      </c>
      <c r="P301" s="4" t="str">
        <f xml:space="preserve"> _xlfn.XLOOKUP(Orders[[#This Row],[Customer ID]], customers!$A$1:$A$1001, customers!$I$1:$I$1001,,0)</f>
        <v>Yes</v>
      </c>
    </row>
    <row r="302" spans="1:16" x14ac:dyDescent="0.3">
      <c r="A302" s="11" t="s">
        <v>2181</v>
      </c>
      <c r="B302" s="6">
        <v>44646</v>
      </c>
      <c r="C302" s="3" t="s">
        <v>2182</v>
      </c>
      <c r="D302" s="4" t="s">
        <v>6140</v>
      </c>
      <c r="E302" s="3">
        <v>3</v>
      </c>
      <c r="F302" s="3" t="str">
        <f xml:space="preserve"> _xlfn.XLOOKUP(C302,customers!$A$1:$A$1001,customers!$B$1:$B$1001,,0)</f>
        <v>Arel De Lasci</v>
      </c>
      <c r="G302" s="3" t="str">
        <f xml:space="preserve"> IF(_xlfn.XLOOKUP(C302, customers!$A$1:$A$1001, customers!$C$1:$C$1001,,0) = 0, "", _xlfn.XLOOKUP(C302, customers!$A$1:$A$1001, customers!$C$1:$C$1001,,0))</f>
        <v>ade8c@1und1.de</v>
      </c>
      <c r="H302" s="3" t="str">
        <f xml:space="preserve"> _xlfn.XLOOKUP(C302, customers!$A$1:$A$1001, customers!$G$1:$G$1001,,0)</f>
        <v>United States</v>
      </c>
      <c r="I302" s="4" t="str">
        <f xml:space="preserve"> INDEX(products!$A$1:$G$49, MATCH(orders!$D302, products!$A$1:$A$49,0), MATCH(orders!I$1, products!$A$1:$G$1,0))</f>
        <v>Ara</v>
      </c>
      <c r="J302" s="4" t="str">
        <f xml:space="preserve"> INDEX(products!$A$1:$G$49, MATCH(orders!$D302, products!$A$1:$A$49,0), MATCH(orders!J$1, products!$A$1:$G$1,0))</f>
        <v>L</v>
      </c>
      <c r="K302" s="8">
        <f xml:space="preserve"> INDEX(products!$A$1:$G$49, MATCH(orders!$D302, products!$A$1:$A$49,0), MATCH(orders!K$1, products!$A$1:$G$1,0))</f>
        <v>1</v>
      </c>
      <c r="L302" s="10">
        <f xml:space="preserve"> INDEX(products!$A$1:$G$49, MATCH(orders!$D302, products!$A$1:$A$49,0), MATCH(orders!L$1, products!$A$1:$G$1,0))</f>
        <v>12.95</v>
      </c>
      <c r="M302" s="10">
        <f t="shared" si="4"/>
        <v>38.849999999999994</v>
      </c>
      <c r="N302" s="5" t="str" cm="1">
        <f t="array" ref="N302" xml:space="preserve"> _xlfn.IFS(I302 = "Rob", "Robusta", I302 = "Ara", "Arabica", I302 = "Exc", "Excelsa", I302 = "Lib", "Liberica")</f>
        <v>Arabica</v>
      </c>
      <c r="O302" s="12" t="str" cm="1">
        <f t="array" ref="O302" xml:space="preserve"> _xlfn.IFS(J302 = "M", "Medium", J302 = "L", "Light", J302 = "D", "Dark")</f>
        <v>Light</v>
      </c>
      <c r="P302" s="4" t="str">
        <f xml:space="preserve"> _xlfn.XLOOKUP(Orders[[#This Row],[Customer ID]], customers!$A$1:$A$1001, customers!$I$1:$I$1001,,0)</f>
        <v>Yes</v>
      </c>
    </row>
    <row r="303" spans="1:16" x14ac:dyDescent="0.3">
      <c r="A303" s="11" t="s">
        <v>2187</v>
      </c>
      <c r="B303" s="6">
        <v>44102</v>
      </c>
      <c r="C303" s="3" t="s">
        <v>2188</v>
      </c>
      <c r="D303" s="4" t="s">
        <v>6150</v>
      </c>
      <c r="E303" s="3">
        <v>4</v>
      </c>
      <c r="F303" s="3" t="str">
        <f xml:space="preserve"> _xlfn.XLOOKUP(C303,customers!$A$1:$A$1001,customers!$B$1:$B$1001,,0)</f>
        <v>Trescha Jedrachowicz</v>
      </c>
      <c r="G303" s="3" t="str">
        <f xml:space="preserve"> IF(_xlfn.XLOOKUP(C303, customers!$A$1:$A$1001, customers!$C$1:$C$1001,,0) = 0, "", _xlfn.XLOOKUP(C303, customers!$A$1:$A$1001, customers!$C$1:$C$1001,,0))</f>
        <v>tjedrachowicz8d@acquirethisname.com</v>
      </c>
      <c r="H303" s="3" t="str">
        <f xml:space="preserve"> _xlfn.XLOOKUP(C303, customers!$A$1:$A$1001, customers!$G$1:$G$1001,,0)</f>
        <v>United States</v>
      </c>
      <c r="I303" s="4" t="str">
        <f xml:space="preserve"> INDEX(products!$A$1:$G$49, MATCH(orders!$D303, products!$A$1:$A$49,0), MATCH(orders!I$1, products!$A$1:$G$1,0))</f>
        <v>Lib</v>
      </c>
      <c r="J303" s="4" t="str">
        <f xml:space="preserve"> INDEX(products!$A$1:$G$49, MATCH(orders!$D303, products!$A$1:$A$49,0), MATCH(orders!J$1, products!$A$1:$G$1,0))</f>
        <v>D</v>
      </c>
      <c r="K303" s="8">
        <f xml:space="preserve"> INDEX(products!$A$1:$G$49, MATCH(orders!$D303, products!$A$1:$A$49,0), MATCH(orders!K$1, products!$A$1:$G$1,0))</f>
        <v>0.2</v>
      </c>
      <c r="L303" s="10">
        <f xml:space="preserve"> INDEX(products!$A$1:$G$49, MATCH(orders!$D303, products!$A$1:$A$49,0), MATCH(orders!L$1, products!$A$1:$G$1,0))</f>
        <v>3.8849999999999998</v>
      </c>
      <c r="M303" s="10">
        <f t="shared" si="4"/>
        <v>15.54</v>
      </c>
      <c r="N303" s="5" t="str" cm="1">
        <f t="array" ref="N303" xml:space="preserve"> _xlfn.IFS(I303 = "Rob", "Robusta", I303 = "Ara", "Arabica", I303 = "Exc", "Excelsa", I303 = "Lib", "Liberica")</f>
        <v>Liberica</v>
      </c>
      <c r="O303" s="12" t="str" cm="1">
        <f t="array" ref="O303" xml:space="preserve"> _xlfn.IFS(J303 = "M", "Medium", J303 = "L", "Light", J303 = "D", "Dark")</f>
        <v>Dark</v>
      </c>
      <c r="P303" s="4" t="str">
        <f xml:space="preserve"> _xlfn.XLOOKUP(Orders[[#This Row],[Customer ID]], customers!$A$1:$A$1001, customers!$I$1:$I$1001,,0)</f>
        <v>Yes</v>
      </c>
    </row>
    <row r="304" spans="1:16" x14ac:dyDescent="0.3">
      <c r="A304" s="11" t="s">
        <v>2193</v>
      </c>
      <c r="B304" s="6">
        <v>43762</v>
      </c>
      <c r="C304" s="3" t="s">
        <v>2194</v>
      </c>
      <c r="D304" s="4" t="s">
        <v>6157</v>
      </c>
      <c r="E304" s="3">
        <v>1</v>
      </c>
      <c r="F304" s="3" t="str">
        <f xml:space="preserve"> _xlfn.XLOOKUP(C304,customers!$A$1:$A$1001,customers!$B$1:$B$1001,,0)</f>
        <v>Perkin Stonner</v>
      </c>
      <c r="G304" s="3" t="str">
        <f xml:space="preserve"> IF(_xlfn.XLOOKUP(C304, customers!$A$1:$A$1001, customers!$C$1:$C$1001,,0) = 0, "", _xlfn.XLOOKUP(C304, customers!$A$1:$A$1001, customers!$C$1:$C$1001,,0))</f>
        <v>pstonner8e@moonfruit.com</v>
      </c>
      <c r="H304" s="3" t="str">
        <f xml:space="preserve"> _xlfn.XLOOKUP(C304, customers!$A$1:$A$1001, customers!$G$1:$G$1001,,0)</f>
        <v>United States</v>
      </c>
      <c r="I304" s="4" t="str">
        <f xml:space="preserve"> INDEX(products!$A$1:$G$49, MATCH(orders!$D304, products!$A$1:$A$49,0), MATCH(orders!I$1, products!$A$1:$G$1,0))</f>
        <v>Ara</v>
      </c>
      <c r="J304" s="4" t="str">
        <f xml:space="preserve"> INDEX(products!$A$1:$G$49, MATCH(orders!$D304, products!$A$1:$A$49,0), MATCH(orders!J$1, products!$A$1:$G$1,0))</f>
        <v>M</v>
      </c>
      <c r="K304" s="8">
        <f xml:space="preserve"> INDEX(products!$A$1:$G$49, MATCH(orders!$D304, products!$A$1:$A$49,0), MATCH(orders!K$1, products!$A$1:$G$1,0))</f>
        <v>0.5</v>
      </c>
      <c r="L304" s="10">
        <f xml:space="preserve"> INDEX(products!$A$1:$G$49, MATCH(orders!$D304, products!$A$1:$A$49,0), MATCH(orders!L$1, products!$A$1:$G$1,0))</f>
        <v>6.75</v>
      </c>
      <c r="M304" s="10">
        <f t="shared" si="4"/>
        <v>6.75</v>
      </c>
      <c r="N304" s="5" t="str" cm="1">
        <f t="array" ref="N304" xml:space="preserve"> _xlfn.IFS(I304 = "Rob", "Robusta", I304 = "Ara", "Arabica", I304 = "Exc", "Excelsa", I304 = "Lib", "Liberica")</f>
        <v>Arabica</v>
      </c>
      <c r="O304" s="12" t="str" cm="1">
        <f t="array" ref="O304" xml:space="preserve"> _xlfn.IFS(J304 = "M", "Medium", J304 = "L", "Light", J304 = "D", "Dark")</f>
        <v>Medium</v>
      </c>
      <c r="P304" s="4" t="str">
        <f xml:space="preserve"> _xlfn.XLOOKUP(Orders[[#This Row],[Customer ID]], customers!$A$1:$A$1001, customers!$I$1:$I$1001,,0)</f>
        <v>No</v>
      </c>
    </row>
    <row r="305" spans="1:16" x14ac:dyDescent="0.3">
      <c r="A305" s="11" t="s">
        <v>2199</v>
      </c>
      <c r="B305" s="6">
        <v>44412</v>
      </c>
      <c r="C305" s="3" t="s">
        <v>2200</v>
      </c>
      <c r="D305" s="4" t="s">
        <v>6185</v>
      </c>
      <c r="E305" s="3">
        <v>4</v>
      </c>
      <c r="F305" s="3" t="str">
        <f xml:space="preserve"> _xlfn.XLOOKUP(C305,customers!$A$1:$A$1001,customers!$B$1:$B$1001,,0)</f>
        <v>Darrin Tingly</v>
      </c>
      <c r="G305" s="3" t="str">
        <f xml:space="preserve"> IF(_xlfn.XLOOKUP(C305, customers!$A$1:$A$1001, customers!$C$1:$C$1001,,0) = 0, "", _xlfn.XLOOKUP(C305, customers!$A$1:$A$1001, customers!$C$1:$C$1001,,0))</f>
        <v>dtingly8f@goo.ne.jp</v>
      </c>
      <c r="H305" s="3" t="str">
        <f xml:space="preserve"> _xlfn.XLOOKUP(C305, customers!$A$1:$A$1001, customers!$G$1:$G$1001,,0)</f>
        <v>United States</v>
      </c>
      <c r="I305" s="4" t="str">
        <f xml:space="preserve"> INDEX(products!$A$1:$G$49, MATCH(orders!$D305, products!$A$1:$A$49,0), MATCH(orders!I$1, products!$A$1:$G$1,0))</f>
        <v>Exc</v>
      </c>
      <c r="J305" s="4" t="str">
        <f xml:space="preserve"> INDEX(products!$A$1:$G$49, MATCH(orders!$D305, products!$A$1:$A$49,0), MATCH(orders!J$1, products!$A$1:$G$1,0))</f>
        <v>D</v>
      </c>
      <c r="K305" s="8">
        <f xml:space="preserve"> INDEX(products!$A$1:$G$49, MATCH(orders!$D305, products!$A$1:$A$49,0), MATCH(orders!K$1, products!$A$1:$G$1,0))</f>
        <v>2.5</v>
      </c>
      <c r="L305" s="10">
        <f xml:space="preserve"> INDEX(products!$A$1:$G$49, MATCH(orders!$D305, products!$A$1:$A$49,0), MATCH(orders!L$1, products!$A$1:$G$1,0))</f>
        <v>27.945</v>
      </c>
      <c r="M305" s="10">
        <f t="shared" si="4"/>
        <v>111.78</v>
      </c>
      <c r="N305" s="5" t="str" cm="1">
        <f t="array" ref="N305" xml:space="preserve"> _xlfn.IFS(I305 = "Rob", "Robusta", I305 = "Ara", "Arabica", I305 = "Exc", "Excelsa", I305 = "Lib", "Liberica")</f>
        <v>Excelsa</v>
      </c>
      <c r="O305" s="12" t="str" cm="1">
        <f t="array" ref="O305" xml:space="preserve"> _xlfn.IFS(J305 = "M", "Medium", J305 = "L", "Light", J305 = "D", "Dark")</f>
        <v>Dark</v>
      </c>
      <c r="P305" s="4" t="str">
        <f xml:space="preserve"> _xlfn.XLOOKUP(Orders[[#This Row],[Customer ID]], customers!$A$1:$A$1001, customers!$I$1:$I$1001,,0)</f>
        <v>Yes</v>
      </c>
    </row>
    <row r="306" spans="1:16" x14ac:dyDescent="0.3">
      <c r="A306" s="11" t="s">
        <v>2204</v>
      </c>
      <c r="B306" s="6">
        <v>43828</v>
      </c>
      <c r="C306" s="3" t="s">
        <v>2245</v>
      </c>
      <c r="D306" s="4" t="s">
        <v>6167</v>
      </c>
      <c r="E306" s="3">
        <v>1</v>
      </c>
      <c r="F306" s="3" t="str">
        <f xml:space="preserve"> _xlfn.XLOOKUP(C306,customers!$A$1:$A$1001,customers!$B$1:$B$1001,,0)</f>
        <v>Claudetta Rushe</v>
      </c>
      <c r="G306" s="3" t="str">
        <f xml:space="preserve"> IF(_xlfn.XLOOKUP(C306, customers!$A$1:$A$1001, customers!$C$1:$C$1001,,0) = 0, "", _xlfn.XLOOKUP(C306, customers!$A$1:$A$1001, customers!$C$1:$C$1001,,0))</f>
        <v>crushe8n@about.me</v>
      </c>
      <c r="H306" s="3" t="str">
        <f xml:space="preserve"> _xlfn.XLOOKUP(C306, customers!$A$1:$A$1001, customers!$G$1:$G$1001,,0)</f>
        <v>United States</v>
      </c>
      <c r="I306" s="4" t="str">
        <f xml:space="preserve"> INDEX(products!$A$1:$G$49, MATCH(orders!$D306, products!$A$1:$A$49,0), MATCH(orders!I$1, products!$A$1:$G$1,0))</f>
        <v>Ara</v>
      </c>
      <c r="J306" s="4" t="str">
        <f xml:space="preserve"> INDEX(products!$A$1:$G$49, MATCH(orders!$D306, products!$A$1:$A$49,0), MATCH(orders!J$1, products!$A$1:$G$1,0))</f>
        <v>L</v>
      </c>
      <c r="K306" s="8">
        <f xml:space="preserve"> INDEX(products!$A$1:$G$49, MATCH(orders!$D306, products!$A$1:$A$49,0), MATCH(orders!K$1, products!$A$1:$G$1,0))</f>
        <v>0.2</v>
      </c>
      <c r="L306" s="10">
        <f xml:space="preserve"> INDEX(products!$A$1:$G$49, MATCH(orders!$D306, products!$A$1:$A$49,0), MATCH(orders!L$1, products!$A$1:$G$1,0))</f>
        <v>3.8849999999999998</v>
      </c>
      <c r="M306" s="10">
        <f t="shared" si="4"/>
        <v>3.8849999999999998</v>
      </c>
      <c r="N306" s="5" t="str" cm="1">
        <f t="array" ref="N306" xml:space="preserve"> _xlfn.IFS(I306 = "Rob", "Robusta", I306 = "Ara", "Arabica", I306 = "Exc", "Excelsa", I306 = "Lib", "Liberica")</f>
        <v>Arabica</v>
      </c>
      <c r="O306" s="12" t="str" cm="1">
        <f t="array" ref="O306" xml:space="preserve"> _xlfn.IFS(J306 = "M", "Medium", J306 = "L", "Light", J306 = "D", "Dark")</f>
        <v>Light</v>
      </c>
      <c r="P306" s="4" t="str">
        <f xml:space="preserve"> _xlfn.XLOOKUP(Orders[[#This Row],[Customer ID]], customers!$A$1:$A$1001, customers!$I$1:$I$1001,,0)</f>
        <v>Yes</v>
      </c>
    </row>
    <row r="307" spans="1:16" x14ac:dyDescent="0.3">
      <c r="A307" s="11" t="s">
        <v>2209</v>
      </c>
      <c r="B307" s="6">
        <v>43796</v>
      </c>
      <c r="C307" s="3" t="s">
        <v>2210</v>
      </c>
      <c r="D307" s="4" t="s">
        <v>6159</v>
      </c>
      <c r="E307" s="3">
        <v>5</v>
      </c>
      <c r="F307" s="3" t="str">
        <f xml:space="preserve"> _xlfn.XLOOKUP(C307,customers!$A$1:$A$1001,customers!$B$1:$B$1001,,0)</f>
        <v>Benn Checci</v>
      </c>
      <c r="G307" s="3" t="str">
        <f xml:space="preserve"> IF(_xlfn.XLOOKUP(C307, customers!$A$1:$A$1001, customers!$C$1:$C$1001,,0) = 0, "", _xlfn.XLOOKUP(C307, customers!$A$1:$A$1001, customers!$C$1:$C$1001,,0))</f>
        <v>bchecci8h@usa.gov</v>
      </c>
      <c r="H307" s="3" t="str">
        <f xml:space="preserve"> _xlfn.XLOOKUP(C307, customers!$A$1:$A$1001, customers!$G$1:$G$1001,,0)</f>
        <v>United Kingdom</v>
      </c>
      <c r="I307" s="4" t="str">
        <f xml:space="preserve"> INDEX(products!$A$1:$G$49, MATCH(orders!$D307, products!$A$1:$A$49,0), MATCH(orders!I$1, products!$A$1:$G$1,0))</f>
        <v>Lib</v>
      </c>
      <c r="J307" s="4" t="str">
        <f xml:space="preserve"> INDEX(products!$A$1:$G$49, MATCH(orders!$D307, products!$A$1:$A$49,0), MATCH(orders!J$1, products!$A$1:$G$1,0))</f>
        <v>M</v>
      </c>
      <c r="K307" s="8">
        <f xml:space="preserve"> INDEX(products!$A$1:$G$49, MATCH(orders!$D307, products!$A$1:$A$49,0), MATCH(orders!K$1, products!$A$1:$G$1,0))</f>
        <v>0.2</v>
      </c>
      <c r="L307" s="10">
        <f xml:space="preserve"> INDEX(products!$A$1:$G$49, MATCH(orders!$D307, products!$A$1:$A$49,0), MATCH(orders!L$1, products!$A$1:$G$1,0))</f>
        <v>4.3650000000000002</v>
      </c>
      <c r="M307" s="10">
        <f t="shared" si="4"/>
        <v>21.825000000000003</v>
      </c>
      <c r="N307" s="5" t="str" cm="1">
        <f t="array" ref="N307" xml:space="preserve"> _xlfn.IFS(I307 = "Rob", "Robusta", I307 = "Ara", "Arabica", I307 = "Exc", "Excelsa", I307 = "Lib", "Liberica")</f>
        <v>Liberica</v>
      </c>
      <c r="O307" s="12" t="str" cm="1">
        <f t="array" ref="O307" xml:space="preserve"> _xlfn.IFS(J307 = "M", "Medium", J307 = "L", "Light", J307 = "D", "Dark")</f>
        <v>Medium</v>
      </c>
      <c r="P307" s="4" t="str">
        <f xml:space="preserve"> _xlfn.XLOOKUP(Orders[[#This Row],[Customer ID]], customers!$A$1:$A$1001, customers!$I$1:$I$1001,,0)</f>
        <v>No</v>
      </c>
    </row>
    <row r="308" spans="1:16" x14ac:dyDescent="0.3">
      <c r="A308" s="11" t="s">
        <v>2215</v>
      </c>
      <c r="B308" s="6">
        <v>43890</v>
      </c>
      <c r="C308" s="3" t="s">
        <v>2216</v>
      </c>
      <c r="D308" s="4" t="s">
        <v>6174</v>
      </c>
      <c r="E308" s="3">
        <v>5</v>
      </c>
      <c r="F308" s="3" t="str">
        <f xml:space="preserve"> _xlfn.XLOOKUP(C308,customers!$A$1:$A$1001,customers!$B$1:$B$1001,,0)</f>
        <v>Janifer Bagot</v>
      </c>
      <c r="G308" s="3" t="str">
        <f xml:space="preserve"> IF(_xlfn.XLOOKUP(C308, customers!$A$1:$A$1001, customers!$C$1:$C$1001,,0) = 0, "", _xlfn.XLOOKUP(C308, customers!$A$1:$A$1001, customers!$C$1:$C$1001,,0))</f>
        <v>jbagot8i@mac.com</v>
      </c>
      <c r="H308" s="3" t="str">
        <f xml:space="preserve"> _xlfn.XLOOKUP(C308, customers!$A$1:$A$1001, customers!$G$1:$G$1001,,0)</f>
        <v>United States</v>
      </c>
      <c r="I308" s="4" t="str">
        <f xml:space="preserve"> INDEX(products!$A$1:$G$49, MATCH(orders!$D308, products!$A$1:$A$49,0), MATCH(orders!I$1, products!$A$1:$G$1,0))</f>
        <v>Rob</v>
      </c>
      <c r="J308" s="4" t="str">
        <f xml:space="preserve"> INDEX(products!$A$1:$G$49, MATCH(orders!$D308, products!$A$1:$A$49,0), MATCH(orders!J$1, products!$A$1:$G$1,0))</f>
        <v>M</v>
      </c>
      <c r="K308" s="8">
        <f xml:space="preserve"> INDEX(products!$A$1:$G$49, MATCH(orders!$D308, products!$A$1:$A$49,0), MATCH(orders!K$1, products!$A$1:$G$1,0))</f>
        <v>0.2</v>
      </c>
      <c r="L308" s="10">
        <f xml:space="preserve"> INDEX(products!$A$1:$G$49, MATCH(orders!$D308, products!$A$1:$A$49,0), MATCH(orders!L$1, products!$A$1:$G$1,0))</f>
        <v>2.9849999999999999</v>
      </c>
      <c r="M308" s="10">
        <f t="shared" si="4"/>
        <v>14.924999999999999</v>
      </c>
      <c r="N308" s="5" t="str" cm="1">
        <f t="array" ref="N308" xml:space="preserve"> _xlfn.IFS(I308 = "Rob", "Robusta", I308 = "Ara", "Arabica", I308 = "Exc", "Excelsa", I308 = "Lib", "Liberica")</f>
        <v>Robusta</v>
      </c>
      <c r="O308" s="12" t="str" cm="1">
        <f t="array" ref="O308" xml:space="preserve"> _xlfn.IFS(J308 = "M", "Medium", J308 = "L", "Light", J308 = "D", "Dark")</f>
        <v>Medium</v>
      </c>
      <c r="P308" s="4" t="str">
        <f xml:space="preserve"> _xlfn.XLOOKUP(Orders[[#This Row],[Customer ID]], customers!$A$1:$A$1001, customers!$I$1:$I$1001,,0)</f>
        <v>No</v>
      </c>
    </row>
    <row r="309" spans="1:16" x14ac:dyDescent="0.3">
      <c r="A309" s="11" t="s">
        <v>2221</v>
      </c>
      <c r="B309" s="6">
        <v>44227</v>
      </c>
      <c r="C309" s="3" t="s">
        <v>2222</v>
      </c>
      <c r="D309" s="4" t="s">
        <v>6155</v>
      </c>
      <c r="E309" s="3">
        <v>3</v>
      </c>
      <c r="F309" s="3" t="str">
        <f xml:space="preserve"> _xlfn.XLOOKUP(C309,customers!$A$1:$A$1001,customers!$B$1:$B$1001,,0)</f>
        <v>Ermin Beeble</v>
      </c>
      <c r="G309" s="3" t="str">
        <f xml:space="preserve"> IF(_xlfn.XLOOKUP(C309, customers!$A$1:$A$1001, customers!$C$1:$C$1001,,0) = 0, "", _xlfn.XLOOKUP(C309, customers!$A$1:$A$1001, customers!$C$1:$C$1001,,0))</f>
        <v>ebeeble8j@soundcloud.com</v>
      </c>
      <c r="H309" s="3" t="str">
        <f xml:space="preserve"> _xlfn.XLOOKUP(C309, customers!$A$1:$A$1001, customers!$G$1:$G$1001,,0)</f>
        <v>United States</v>
      </c>
      <c r="I309" s="4" t="str">
        <f xml:space="preserve"> INDEX(products!$A$1:$G$49, MATCH(orders!$D309, products!$A$1:$A$49,0), MATCH(orders!I$1, products!$A$1:$G$1,0))</f>
        <v>Ara</v>
      </c>
      <c r="J309" s="4" t="str">
        <f xml:space="preserve"> INDEX(products!$A$1:$G$49, MATCH(orders!$D309, products!$A$1:$A$49,0), MATCH(orders!J$1, products!$A$1:$G$1,0))</f>
        <v>M</v>
      </c>
      <c r="K309" s="8">
        <f xml:space="preserve"> INDEX(products!$A$1:$G$49, MATCH(orders!$D309, products!$A$1:$A$49,0), MATCH(orders!K$1, products!$A$1:$G$1,0))</f>
        <v>1</v>
      </c>
      <c r="L309" s="10">
        <f xml:space="preserve"> INDEX(products!$A$1:$G$49, MATCH(orders!$D309, products!$A$1:$A$49,0), MATCH(orders!L$1, products!$A$1:$G$1,0))</f>
        <v>11.25</v>
      </c>
      <c r="M309" s="10">
        <f t="shared" si="4"/>
        <v>33.75</v>
      </c>
      <c r="N309" s="5" t="str" cm="1">
        <f t="array" ref="N309" xml:space="preserve"> _xlfn.IFS(I309 = "Rob", "Robusta", I309 = "Ara", "Arabica", I309 = "Exc", "Excelsa", I309 = "Lib", "Liberica")</f>
        <v>Arabica</v>
      </c>
      <c r="O309" s="12" t="str" cm="1">
        <f t="array" ref="O309" xml:space="preserve"> _xlfn.IFS(J309 = "M", "Medium", J309 = "L", "Light", J309 = "D", "Dark")</f>
        <v>Medium</v>
      </c>
      <c r="P309" s="4" t="str">
        <f xml:space="preserve"> _xlfn.XLOOKUP(Orders[[#This Row],[Customer ID]], customers!$A$1:$A$1001, customers!$I$1:$I$1001,,0)</f>
        <v>Yes</v>
      </c>
    </row>
    <row r="310" spans="1:16" x14ac:dyDescent="0.3">
      <c r="A310" s="11" t="s">
        <v>2227</v>
      </c>
      <c r="B310" s="6">
        <v>44729</v>
      </c>
      <c r="C310" s="3" t="s">
        <v>2228</v>
      </c>
      <c r="D310" s="4" t="s">
        <v>6155</v>
      </c>
      <c r="E310" s="3">
        <v>3</v>
      </c>
      <c r="F310" s="3" t="str">
        <f xml:space="preserve"> _xlfn.XLOOKUP(C310,customers!$A$1:$A$1001,customers!$B$1:$B$1001,,0)</f>
        <v>Cos Fluin</v>
      </c>
      <c r="G310" s="3" t="str">
        <f xml:space="preserve"> IF(_xlfn.XLOOKUP(C310, customers!$A$1:$A$1001, customers!$C$1:$C$1001,,0) = 0, "", _xlfn.XLOOKUP(C310, customers!$A$1:$A$1001, customers!$C$1:$C$1001,,0))</f>
        <v>cfluin8k@flickr.com</v>
      </c>
      <c r="H310" s="3" t="str">
        <f xml:space="preserve"> _xlfn.XLOOKUP(C310, customers!$A$1:$A$1001, customers!$G$1:$G$1001,,0)</f>
        <v>United Kingdom</v>
      </c>
      <c r="I310" s="4" t="str">
        <f xml:space="preserve"> INDEX(products!$A$1:$G$49, MATCH(orders!$D310, products!$A$1:$A$49,0), MATCH(orders!I$1, products!$A$1:$G$1,0))</f>
        <v>Ara</v>
      </c>
      <c r="J310" s="4" t="str">
        <f xml:space="preserve"> INDEX(products!$A$1:$G$49, MATCH(orders!$D310, products!$A$1:$A$49,0), MATCH(orders!J$1, products!$A$1:$G$1,0))</f>
        <v>M</v>
      </c>
      <c r="K310" s="8">
        <f xml:space="preserve"> INDEX(products!$A$1:$G$49, MATCH(orders!$D310, products!$A$1:$A$49,0), MATCH(orders!K$1, products!$A$1:$G$1,0))</f>
        <v>1</v>
      </c>
      <c r="L310" s="10">
        <f xml:space="preserve"> INDEX(products!$A$1:$G$49, MATCH(orders!$D310, products!$A$1:$A$49,0), MATCH(orders!L$1, products!$A$1:$G$1,0))</f>
        <v>11.25</v>
      </c>
      <c r="M310" s="10">
        <f t="shared" si="4"/>
        <v>33.75</v>
      </c>
      <c r="N310" s="5" t="str" cm="1">
        <f t="array" ref="N310" xml:space="preserve"> _xlfn.IFS(I310 = "Rob", "Robusta", I310 = "Ara", "Arabica", I310 = "Exc", "Excelsa", I310 = "Lib", "Liberica")</f>
        <v>Arabica</v>
      </c>
      <c r="O310" s="12" t="str" cm="1">
        <f t="array" ref="O310" xml:space="preserve"> _xlfn.IFS(J310 = "M", "Medium", J310 = "L", "Light", J310 = "D", "Dark")</f>
        <v>Medium</v>
      </c>
      <c r="P310" s="4" t="str">
        <f xml:space="preserve"> _xlfn.XLOOKUP(Orders[[#This Row],[Customer ID]], customers!$A$1:$A$1001, customers!$I$1:$I$1001,,0)</f>
        <v>No</v>
      </c>
    </row>
    <row r="311" spans="1:16" x14ac:dyDescent="0.3">
      <c r="A311" s="11" t="s">
        <v>2232</v>
      </c>
      <c r="B311" s="6">
        <v>43864</v>
      </c>
      <c r="C311" s="3" t="s">
        <v>2233</v>
      </c>
      <c r="D311" s="4" t="s">
        <v>6159</v>
      </c>
      <c r="E311" s="3">
        <v>6</v>
      </c>
      <c r="F311" s="3" t="str">
        <f xml:space="preserve"> _xlfn.XLOOKUP(C311,customers!$A$1:$A$1001,customers!$B$1:$B$1001,,0)</f>
        <v>Eveleen Bletsor</v>
      </c>
      <c r="G311" s="3" t="str">
        <f xml:space="preserve"> IF(_xlfn.XLOOKUP(C311, customers!$A$1:$A$1001, customers!$C$1:$C$1001,,0) = 0, "", _xlfn.XLOOKUP(C311, customers!$A$1:$A$1001, customers!$C$1:$C$1001,,0))</f>
        <v>ebletsor8l@vinaora.com</v>
      </c>
      <c r="H311" s="3" t="str">
        <f xml:space="preserve"> _xlfn.XLOOKUP(C311, customers!$A$1:$A$1001, customers!$G$1:$G$1001,,0)</f>
        <v>United States</v>
      </c>
      <c r="I311" s="4" t="str">
        <f xml:space="preserve"> INDEX(products!$A$1:$G$49, MATCH(orders!$D311, products!$A$1:$A$49,0), MATCH(orders!I$1, products!$A$1:$G$1,0))</f>
        <v>Lib</v>
      </c>
      <c r="J311" s="4" t="str">
        <f xml:space="preserve"> INDEX(products!$A$1:$G$49, MATCH(orders!$D311, products!$A$1:$A$49,0), MATCH(orders!J$1, products!$A$1:$G$1,0))</f>
        <v>M</v>
      </c>
      <c r="K311" s="8">
        <f xml:space="preserve"> INDEX(products!$A$1:$G$49, MATCH(orders!$D311, products!$A$1:$A$49,0), MATCH(orders!K$1, products!$A$1:$G$1,0))</f>
        <v>0.2</v>
      </c>
      <c r="L311" s="10">
        <f xml:space="preserve"> INDEX(products!$A$1:$G$49, MATCH(orders!$D311, products!$A$1:$A$49,0), MATCH(orders!L$1, products!$A$1:$G$1,0))</f>
        <v>4.3650000000000002</v>
      </c>
      <c r="M311" s="10">
        <f t="shared" si="4"/>
        <v>26.19</v>
      </c>
      <c r="N311" s="5" t="str" cm="1">
        <f t="array" ref="N311" xml:space="preserve"> _xlfn.IFS(I311 = "Rob", "Robusta", I311 = "Ara", "Arabica", I311 = "Exc", "Excelsa", I311 = "Lib", "Liberica")</f>
        <v>Liberica</v>
      </c>
      <c r="O311" s="12" t="str" cm="1">
        <f t="array" ref="O311" xml:space="preserve"> _xlfn.IFS(J311 = "M", "Medium", J311 = "L", "Light", J311 = "D", "Dark")</f>
        <v>Medium</v>
      </c>
      <c r="P311" s="4" t="str">
        <f xml:space="preserve"> _xlfn.XLOOKUP(Orders[[#This Row],[Customer ID]], customers!$A$1:$A$1001, customers!$I$1:$I$1001,,0)</f>
        <v>Yes</v>
      </c>
    </row>
    <row r="312" spans="1:16" x14ac:dyDescent="0.3">
      <c r="A312" s="11" t="s">
        <v>2238</v>
      </c>
      <c r="B312" s="6">
        <v>44586</v>
      </c>
      <c r="C312" s="3" t="s">
        <v>2239</v>
      </c>
      <c r="D312" s="4" t="s">
        <v>6171</v>
      </c>
      <c r="E312" s="3">
        <v>1</v>
      </c>
      <c r="F312" s="3" t="str">
        <f xml:space="preserve"> _xlfn.XLOOKUP(C312,customers!$A$1:$A$1001,customers!$B$1:$B$1001,,0)</f>
        <v>Paola Brydell</v>
      </c>
      <c r="G312" s="3" t="str">
        <f xml:space="preserve"> IF(_xlfn.XLOOKUP(C312, customers!$A$1:$A$1001, customers!$C$1:$C$1001,,0) = 0, "", _xlfn.XLOOKUP(C312, customers!$A$1:$A$1001, customers!$C$1:$C$1001,,0))</f>
        <v>pbrydell8m@bloglovin.com</v>
      </c>
      <c r="H312" s="3" t="str">
        <f xml:space="preserve"> _xlfn.XLOOKUP(C312, customers!$A$1:$A$1001, customers!$G$1:$G$1001,,0)</f>
        <v>Ireland</v>
      </c>
      <c r="I312" s="4" t="str">
        <f xml:space="preserve"> INDEX(products!$A$1:$G$49, MATCH(orders!$D312, products!$A$1:$A$49,0), MATCH(orders!I$1, products!$A$1:$G$1,0))</f>
        <v>Exc</v>
      </c>
      <c r="J312" s="4" t="str">
        <f xml:space="preserve"> INDEX(products!$A$1:$G$49, MATCH(orders!$D312, products!$A$1:$A$49,0), MATCH(orders!J$1, products!$A$1:$G$1,0))</f>
        <v>L</v>
      </c>
      <c r="K312" s="8">
        <f xml:space="preserve"> INDEX(products!$A$1:$G$49, MATCH(orders!$D312, products!$A$1:$A$49,0), MATCH(orders!K$1, products!$A$1:$G$1,0))</f>
        <v>1</v>
      </c>
      <c r="L312" s="10">
        <f xml:space="preserve"> INDEX(products!$A$1:$G$49, MATCH(orders!$D312, products!$A$1:$A$49,0), MATCH(orders!L$1, products!$A$1:$G$1,0))</f>
        <v>14.85</v>
      </c>
      <c r="M312" s="10">
        <f t="shared" si="4"/>
        <v>14.85</v>
      </c>
      <c r="N312" s="5" t="str" cm="1">
        <f t="array" ref="N312" xml:space="preserve"> _xlfn.IFS(I312 = "Rob", "Robusta", I312 = "Ara", "Arabica", I312 = "Exc", "Excelsa", I312 = "Lib", "Liberica")</f>
        <v>Excelsa</v>
      </c>
      <c r="O312" s="12" t="str" cm="1">
        <f t="array" ref="O312" xml:space="preserve"> _xlfn.IFS(J312 = "M", "Medium", J312 = "L", "Light", J312 = "D", "Dark")</f>
        <v>Light</v>
      </c>
      <c r="P312" s="4" t="str">
        <f xml:space="preserve"> _xlfn.XLOOKUP(Orders[[#This Row],[Customer ID]], customers!$A$1:$A$1001, customers!$I$1:$I$1001,,0)</f>
        <v>No</v>
      </c>
    </row>
    <row r="313" spans="1:16" x14ac:dyDescent="0.3">
      <c r="A313" s="11" t="s">
        <v>2244</v>
      </c>
      <c r="B313" s="6">
        <v>43951</v>
      </c>
      <c r="C313" s="3" t="s">
        <v>2245</v>
      </c>
      <c r="D313" s="4" t="s">
        <v>6166</v>
      </c>
      <c r="E313" s="3">
        <v>6</v>
      </c>
      <c r="F313" s="3" t="str">
        <f xml:space="preserve"> _xlfn.XLOOKUP(C313,customers!$A$1:$A$1001,customers!$B$1:$B$1001,,0)</f>
        <v>Claudetta Rushe</v>
      </c>
      <c r="G313" s="3" t="str">
        <f xml:space="preserve"> IF(_xlfn.XLOOKUP(C313, customers!$A$1:$A$1001, customers!$C$1:$C$1001,,0) = 0, "", _xlfn.XLOOKUP(C313, customers!$A$1:$A$1001, customers!$C$1:$C$1001,,0))</f>
        <v>crushe8n@about.me</v>
      </c>
      <c r="H313" s="3" t="str">
        <f xml:space="preserve"> _xlfn.XLOOKUP(C313, customers!$A$1:$A$1001, customers!$G$1:$G$1001,,0)</f>
        <v>United States</v>
      </c>
      <c r="I313" s="4" t="str">
        <f xml:space="preserve"> INDEX(products!$A$1:$G$49, MATCH(orders!$D313, products!$A$1:$A$49,0), MATCH(orders!I$1, products!$A$1:$G$1,0))</f>
        <v>Exc</v>
      </c>
      <c r="J313" s="4" t="str">
        <f xml:space="preserve"> INDEX(products!$A$1:$G$49, MATCH(orders!$D313, products!$A$1:$A$49,0), MATCH(orders!J$1, products!$A$1:$G$1,0))</f>
        <v>M</v>
      </c>
      <c r="K313" s="8">
        <f xml:space="preserve"> INDEX(products!$A$1:$G$49, MATCH(orders!$D313, products!$A$1:$A$49,0), MATCH(orders!K$1, products!$A$1:$G$1,0))</f>
        <v>2.5</v>
      </c>
      <c r="L313" s="10">
        <f xml:space="preserve"> INDEX(products!$A$1:$G$49, MATCH(orders!$D313, products!$A$1:$A$49,0), MATCH(orders!L$1, products!$A$1:$G$1,0))</f>
        <v>31.624999999999996</v>
      </c>
      <c r="M313" s="10">
        <f t="shared" si="4"/>
        <v>189.74999999999997</v>
      </c>
      <c r="N313" s="5" t="str" cm="1">
        <f t="array" ref="N313" xml:space="preserve"> _xlfn.IFS(I313 = "Rob", "Robusta", I313 = "Ara", "Arabica", I313 = "Exc", "Excelsa", I313 = "Lib", "Liberica")</f>
        <v>Excelsa</v>
      </c>
      <c r="O313" s="12" t="str" cm="1">
        <f t="array" ref="O313" xml:space="preserve"> _xlfn.IFS(J313 = "M", "Medium", J313 = "L", "Light", J313 = "D", "Dark")</f>
        <v>Medium</v>
      </c>
      <c r="P313" s="4" t="str">
        <f xml:space="preserve"> _xlfn.XLOOKUP(Orders[[#This Row],[Customer ID]], customers!$A$1:$A$1001, customers!$I$1:$I$1001,,0)</f>
        <v>Yes</v>
      </c>
    </row>
    <row r="314" spans="1:16" x14ac:dyDescent="0.3">
      <c r="A314" s="11" t="s">
        <v>2250</v>
      </c>
      <c r="B314" s="6">
        <v>44317</v>
      </c>
      <c r="C314" s="3" t="s">
        <v>2251</v>
      </c>
      <c r="D314" s="4" t="s">
        <v>6146</v>
      </c>
      <c r="E314" s="3">
        <v>1</v>
      </c>
      <c r="F314" s="3" t="str">
        <f xml:space="preserve"> _xlfn.XLOOKUP(C314,customers!$A$1:$A$1001,customers!$B$1:$B$1001,,0)</f>
        <v>Natka Leethem</v>
      </c>
      <c r="G314" s="3" t="str">
        <f xml:space="preserve"> IF(_xlfn.XLOOKUP(C314, customers!$A$1:$A$1001, customers!$C$1:$C$1001,,0) = 0, "", _xlfn.XLOOKUP(C314, customers!$A$1:$A$1001, customers!$C$1:$C$1001,,0))</f>
        <v>nleethem8o@mac.com</v>
      </c>
      <c r="H314" s="3" t="str">
        <f xml:space="preserve"> _xlfn.XLOOKUP(C314, customers!$A$1:$A$1001, customers!$G$1:$G$1001,,0)</f>
        <v>United States</v>
      </c>
      <c r="I314" s="4" t="str">
        <f xml:space="preserve"> INDEX(products!$A$1:$G$49, MATCH(orders!$D314, products!$A$1:$A$49,0), MATCH(orders!I$1, products!$A$1:$G$1,0))</f>
        <v>Rob</v>
      </c>
      <c r="J314" s="4" t="str">
        <f xml:space="preserve"> INDEX(products!$A$1:$G$49, MATCH(orders!$D314, products!$A$1:$A$49,0), MATCH(orders!J$1, products!$A$1:$G$1,0))</f>
        <v>M</v>
      </c>
      <c r="K314" s="8">
        <f xml:space="preserve"> INDEX(products!$A$1:$G$49, MATCH(orders!$D314, products!$A$1:$A$49,0), MATCH(orders!K$1, products!$A$1:$G$1,0))</f>
        <v>0.5</v>
      </c>
      <c r="L314" s="10">
        <f xml:space="preserve"> INDEX(products!$A$1:$G$49, MATCH(orders!$D314, products!$A$1:$A$49,0), MATCH(orders!L$1, products!$A$1:$G$1,0))</f>
        <v>5.97</v>
      </c>
      <c r="M314" s="10">
        <f t="shared" si="4"/>
        <v>5.97</v>
      </c>
      <c r="N314" s="5" t="str" cm="1">
        <f t="array" ref="N314" xml:space="preserve"> _xlfn.IFS(I314 = "Rob", "Robusta", I314 = "Ara", "Arabica", I314 = "Exc", "Excelsa", I314 = "Lib", "Liberica")</f>
        <v>Robusta</v>
      </c>
      <c r="O314" s="12" t="str" cm="1">
        <f t="array" ref="O314" xml:space="preserve"> _xlfn.IFS(J314 = "M", "Medium", J314 = "L", "Light", J314 = "D", "Dark")</f>
        <v>Medium</v>
      </c>
      <c r="P314" s="4" t="str">
        <f xml:space="preserve"> _xlfn.XLOOKUP(Orders[[#This Row],[Customer ID]], customers!$A$1:$A$1001, customers!$I$1:$I$1001,,0)</f>
        <v>Yes</v>
      </c>
    </row>
    <row r="315" spans="1:16" x14ac:dyDescent="0.3">
      <c r="A315" s="11" t="s">
        <v>2256</v>
      </c>
      <c r="B315" s="6">
        <v>44497</v>
      </c>
      <c r="C315" s="3" t="s">
        <v>2257</v>
      </c>
      <c r="D315" s="4" t="s">
        <v>6138</v>
      </c>
      <c r="E315" s="3">
        <v>3</v>
      </c>
      <c r="F315" s="3" t="str">
        <f xml:space="preserve"> _xlfn.XLOOKUP(C315,customers!$A$1:$A$1001,customers!$B$1:$B$1001,,0)</f>
        <v>Ailene Nesfield</v>
      </c>
      <c r="G315" s="3" t="str">
        <f xml:space="preserve"> IF(_xlfn.XLOOKUP(C315, customers!$A$1:$A$1001, customers!$C$1:$C$1001,,0) = 0, "", _xlfn.XLOOKUP(C315, customers!$A$1:$A$1001, customers!$C$1:$C$1001,,0))</f>
        <v>anesfield8p@people.com.cn</v>
      </c>
      <c r="H315" s="3" t="str">
        <f xml:space="preserve"> _xlfn.XLOOKUP(C315, customers!$A$1:$A$1001, customers!$G$1:$G$1001,,0)</f>
        <v>United Kingdom</v>
      </c>
      <c r="I315" s="4" t="str">
        <f xml:space="preserve"> INDEX(products!$A$1:$G$49, MATCH(orders!$D315, products!$A$1:$A$49,0), MATCH(orders!I$1, products!$A$1:$G$1,0))</f>
        <v>Rob</v>
      </c>
      <c r="J315" s="4" t="str">
        <f xml:space="preserve"> INDEX(products!$A$1:$G$49, MATCH(orders!$D315, products!$A$1:$A$49,0), MATCH(orders!J$1, products!$A$1:$G$1,0))</f>
        <v>M</v>
      </c>
      <c r="K315" s="8">
        <f xml:space="preserve"> INDEX(products!$A$1:$G$49, MATCH(orders!$D315, products!$A$1:$A$49,0), MATCH(orders!K$1, products!$A$1:$G$1,0))</f>
        <v>1</v>
      </c>
      <c r="L315" s="10">
        <f xml:space="preserve"> INDEX(products!$A$1:$G$49, MATCH(orders!$D315, products!$A$1:$A$49,0), MATCH(orders!L$1, products!$A$1:$G$1,0))</f>
        <v>9.9499999999999993</v>
      </c>
      <c r="M315" s="10">
        <f t="shared" si="4"/>
        <v>29.849999999999998</v>
      </c>
      <c r="N315" s="5" t="str" cm="1">
        <f t="array" ref="N315" xml:space="preserve"> _xlfn.IFS(I315 = "Rob", "Robusta", I315 = "Ara", "Arabica", I315 = "Exc", "Excelsa", I315 = "Lib", "Liberica")</f>
        <v>Robusta</v>
      </c>
      <c r="O315" s="12" t="str" cm="1">
        <f t="array" ref="O315" xml:space="preserve"> _xlfn.IFS(J315 = "M", "Medium", J315 = "L", "Light", J315 = "D", "Dark")</f>
        <v>Medium</v>
      </c>
      <c r="P315" s="4" t="str">
        <f xml:space="preserve"> _xlfn.XLOOKUP(Orders[[#This Row],[Customer ID]], customers!$A$1:$A$1001, customers!$I$1:$I$1001,,0)</f>
        <v>Yes</v>
      </c>
    </row>
    <row r="316" spans="1:16" x14ac:dyDescent="0.3">
      <c r="A316" s="11" t="s">
        <v>2262</v>
      </c>
      <c r="B316" s="6">
        <v>44437</v>
      </c>
      <c r="C316" s="3" t="s">
        <v>2263</v>
      </c>
      <c r="D316" s="4" t="s">
        <v>6177</v>
      </c>
      <c r="E316" s="3">
        <v>5</v>
      </c>
      <c r="F316" s="3" t="str">
        <f xml:space="preserve"> _xlfn.XLOOKUP(C316,customers!$A$1:$A$1001,customers!$B$1:$B$1001,,0)</f>
        <v>Stacy Pickworth</v>
      </c>
      <c r="G316" s="3" t="str">
        <f xml:space="preserve"> IF(_xlfn.XLOOKUP(C316, customers!$A$1:$A$1001, customers!$C$1:$C$1001,,0) = 0, "", _xlfn.XLOOKUP(C316, customers!$A$1:$A$1001, customers!$C$1:$C$1001,,0))</f>
        <v/>
      </c>
      <c r="H316" s="3" t="str">
        <f xml:space="preserve"> _xlfn.XLOOKUP(C316, customers!$A$1:$A$1001, customers!$G$1:$G$1001,,0)</f>
        <v>United States</v>
      </c>
      <c r="I316" s="4" t="str">
        <f xml:space="preserve"> INDEX(products!$A$1:$G$49, MATCH(orders!$D316, products!$A$1:$A$49,0), MATCH(orders!I$1, products!$A$1:$G$1,0))</f>
        <v>Rob</v>
      </c>
      <c r="J316" s="4" t="str">
        <f xml:space="preserve"> INDEX(products!$A$1:$G$49, MATCH(orders!$D316, products!$A$1:$A$49,0), MATCH(orders!J$1, products!$A$1:$G$1,0))</f>
        <v>D</v>
      </c>
      <c r="K316" s="8">
        <f xml:space="preserve"> INDEX(products!$A$1:$G$49, MATCH(orders!$D316, products!$A$1:$A$49,0), MATCH(orders!K$1, products!$A$1:$G$1,0))</f>
        <v>1</v>
      </c>
      <c r="L316" s="10">
        <f xml:space="preserve"> INDEX(products!$A$1:$G$49, MATCH(orders!$D316, products!$A$1:$A$49,0), MATCH(orders!L$1, products!$A$1:$G$1,0))</f>
        <v>8.9499999999999993</v>
      </c>
      <c r="M316" s="10">
        <f t="shared" si="4"/>
        <v>44.75</v>
      </c>
      <c r="N316" s="5" t="str" cm="1">
        <f t="array" ref="N316" xml:space="preserve"> _xlfn.IFS(I316 = "Rob", "Robusta", I316 = "Ara", "Arabica", I316 = "Exc", "Excelsa", I316 = "Lib", "Liberica")</f>
        <v>Robusta</v>
      </c>
      <c r="O316" s="12" t="str" cm="1">
        <f t="array" ref="O316" xml:space="preserve"> _xlfn.IFS(J316 = "M", "Medium", J316 = "L", "Light", J316 = "D", "Dark")</f>
        <v>Dark</v>
      </c>
      <c r="P316" s="4" t="str">
        <f xml:space="preserve"> _xlfn.XLOOKUP(Orders[[#This Row],[Customer ID]], customers!$A$1:$A$1001, customers!$I$1:$I$1001,,0)</f>
        <v>No</v>
      </c>
    </row>
    <row r="317" spans="1:16" x14ac:dyDescent="0.3">
      <c r="A317" s="11" t="s">
        <v>2267</v>
      </c>
      <c r="B317" s="6">
        <v>43826</v>
      </c>
      <c r="C317" s="3" t="s">
        <v>2268</v>
      </c>
      <c r="D317" s="4" t="s">
        <v>6148</v>
      </c>
      <c r="E317" s="3">
        <v>1</v>
      </c>
      <c r="F317" s="3" t="str">
        <f xml:space="preserve"> _xlfn.XLOOKUP(C317,customers!$A$1:$A$1001,customers!$B$1:$B$1001,,0)</f>
        <v>Melli Brockway</v>
      </c>
      <c r="G317" s="3" t="str">
        <f xml:space="preserve"> IF(_xlfn.XLOOKUP(C317, customers!$A$1:$A$1001, customers!$C$1:$C$1001,,0) = 0, "", _xlfn.XLOOKUP(C317, customers!$A$1:$A$1001, customers!$C$1:$C$1001,,0))</f>
        <v>mbrockway8r@ibm.com</v>
      </c>
      <c r="H317" s="3" t="str">
        <f xml:space="preserve"> _xlfn.XLOOKUP(C317, customers!$A$1:$A$1001, customers!$G$1:$G$1001,,0)</f>
        <v>United States</v>
      </c>
      <c r="I317" s="4" t="str">
        <f xml:space="preserve"> INDEX(products!$A$1:$G$49, MATCH(orders!$D317, products!$A$1:$A$49,0), MATCH(orders!I$1, products!$A$1:$G$1,0))</f>
        <v>Exc</v>
      </c>
      <c r="J317" s="4" t="str">
        <f xml:space="preserve"> INDEX(products!$A$1:$G$49, MATCH(orders!$D317, products!$A$1:$A$49,0), MATCH(orders!J$1, products!$A$1:$G$1,0))</f>
        <v>L</v>
      </c>
      <c r="K317" s="8">
        <f xml:space="preserve"> INDEX(products!$A$1:$G$49, MATCH(orders!$D317, products!$A$1:$A$49,0), MATCH(orders!K$1, products!$A$1:$G$1,0))</f>
        <v>2.5</v>
      </c>
      <c r="L317" s="10">
        <f xml:space="preserve"> INDEX(products!$A$1:$G$49, MATCH(orders!$D317, products!$A$1:$A$49,0), MATCH(orders!L$1, products!$A$1:$G$1,0))</f>
        <v>34.154999999999994</v>
      </c>
      <c r="M317" s="10">
        <f t="shared" si="4"/>
        <v>34.154999999999994</v>
      </c>
      <c r="N317" s="5" t="str" cm="1">
        <f t="array" ref="N317" xml:space="preserve"> _xlfn.IFS(I317 = "Rob", "Robusta", I317 = "Ara", "Arabica", I317 = "Exc", "Excelsa", I317 = "Lib", "Liberica")</f>
        <v>Excelsa</v>
      </c>
      <c r="O317" s="12" t="str" cm="1">
        <f t="array" ref="O317" xml:space="preserve"> _xlfn.IFS(J317 = "M", "Medium", J317 = "L", "Light", J317 = "D", "Dark")</f>
        <v>Light</v>
      </c>
      <c r="P317" s="4" t="str">
        <f xml:space="preserve"> _xlfn.XLOOKUP(Orders[[#This Row],[Customer ID]], customers!$A$1:$A$1001, customers!$I$1:$I$1001,,0)</f>
        <v>Yes</v>
      </c>
    </row>
    <row r="318" spans="1:16" x14ac:dyDescent="0.3">
      <c r="A318" s="11" t="s">
        <v>2273</v>
      </c>
      <c r="B318" s="6">
        <v>43641</v>
      </c>
      <c r="C318" s="3" t="s">
        <v>2274</v>
      </c>
      <c r="D318" s="4" t="s">
        <v>6148</v>
      </c>
      <c r="E318" s="3">
        <v>6</v>
      </c>
      <c r="F318" s="3" t="str">
        <f xml:space="preserve"> _xlfn.XLOOKUP(C318,customers!$A$1:$A$1001,customers!$B$1:$B$1001,,0)</f>
        <v>Nanny Lush</v>
      </c>
      <c r="G318" s="3" t="str">
        <f xml:space="preserve"> IF(_xlfn.XLOOKUP(C318, customers!$A$1:$A$1001, customers!$C$1:$C$1001,,0) = 0, "", _xlfn.XLOOKUP(C318, customers!$A$1:$A$1001, customers!$C$1:$C$1001,,0))</f>
        <v>nlush8s@dedecms.com</v>
      </c>
      <c r="H318" s="3" t="str">
        <f xml:space="preserve"> _xlfn.XLOOKUP(C318, customers!$A$1:$A$1001, customers!$G$1:$G$1001,,0)</f>
        <v>Ireland</v>
      </c>
      <c r="I318" s="4" t="str">
        <f xml:space="preserve"> INDEX(products!$A$1:$G$49, MATCH(orders!$D318, products!$A$1:$A$49,0), MATCH(orders!I$1, products!$A$1:$G$1,0))</f>
        <v>Exc</v>
      </c>
      <c r="J318" s="4" t="str">
        <f xml:space="preserve"> INDEX(products!$A$1:$G$49, MATCH(orders!$D318, products!$A$1:$A$49,0), MATCH(orders!J$1, products!$A$1:$G$1,0))</f>
        <v>L</v>
      </c>
      <c r="K318" s="8">
        <f xml:space="preserve"> INDEX(products!$A$1:$G$49, MATCH(orders!$D318, products!$A$1:$A$49,0), MATCH(orders!K$1, products!$A$1:$G$1,0))</f>
        <v>2.5</v>
      </c>
      <c r="L318" s="10">
        <f xml:space="preserve"> INDEX(products!$A$1:$G$49, MATCH(orders!$D318, products!$A$1:$A$49,0), MATCH(orders!L$1, products!$A$1:$G$1,0))</f>
        <v>34.154999999999994</v>
      </c>
      <c r="M318" s="10">
        <f t="shared" si="4"/>
        <v>204.92999999999995</v>
      </c>
      <c r="N318" s="5" t="str" cm="1">
        <f t="array" ref="N318" xml:space="preserve"> _xlfn.IFS(I318 = "Rob", "Robusta", I318 = "Ara", "Arabica", I318 = "Exc", "Excelsa", I318 = "Lib", "Liberica")</f>
        <v>Excelsa</v>
      </c>
      <c r="O318" s="12" t="str" cm="1">
        <f t="array" ref="O318" xml:space="preserve"> _xlfn.IFS(J318 = "M", "Medium", J318 = "L", "Light", J318 = "D", "Dark")</f>
        <v>Light</v>
      </c>
      <c r="P318" s="4" t="str">
        <f xml:space="preserve"> _xlfn.XLOOKUP(Orders[[#This Row],[Customer ID]], customers!$A$1:$A$1001, customers!$I$1:$I$1001,,0)</f>
        <v>No</v>
      </c>
    </row>
    <row r="319" spans="1:16" x14ac:dyDescent="0.3">
      <c r="A319" s="11" t="s">
        <v>2279</v>
      </c>
      <c r="B319" s="6">
        <v>43526</v>
      </c>
      <c r="C319" s="3" t="s">
        <v>2280</v>
      </c>
      <c r="D319" s="4" t="s">
        <v>6144</v>
      </c>
      <c r="E319" s="3">
        <v>3</v>
      </c>
      <c r="F319" s="3" t="str">
        <f xml:space="preserve"> _xlfn.XLOOKUP(C319,customers!$A$1:$A$1001,customers!$B$1:$B$1001,,0)</f>
        <v>Selma McMillian</v>
      </c>
      <c r="G319" s="3" t="str">
        <f xml:space="preserve"> IF(_xlfn.XLOOKUP(C319, customers!$A$1:$A$1001, customers!$C$1:$C$1001,,0) = 0, "", _xlfn.XLOOKUP(C319, customers!$A$1:$A$1001, customers!$C$1:$C$1001,,0))</f>
        <v>smcmillian8t@csmonitor.com</v>
      </c>
      <c r="H319" s="3" t="str">
        <f xml:space="preserve"> _xlfn.XLOOKUP(C319, customers!$A$1:$A$1001, customers!$G$1:$G$1001,,0)</f>
        <v>United States</v>
      </c>
      <c r="I319" s="4" t="str">
        <f xml:space="preserve"> INDEX(products!$A$1:$G$49, MATCH(orders!$D319, products!$A$1:$A$49,0), MATCH(orders!I$1, products!$A$1:$G$1,0))</f>
        <v>Exc</v>
      </c>
      <c r="J319" s="4" t="str">
        <f xml:space="preserve"> INDEX(products!$A$1:$G$49, MATCH(orders!$D319, products!$A$1:$A$49,0), MATCH(orders!J$1, products!$A$1:$G$1,0))</f>
        <v>D</v>
      </c>
      <c r="K319" s="8">
        <f xml:space="preserve"> INDEX(products!$A$1:$G$49, MATCH(orders!$D319, products!$A$1:$A$49,0), MATCH(orders!K$1, products!$A$1:$G$1,0))</f>
        <v>0.5</v>
      </c>
      <c r="L319" s="10">
        <f xml:space="preserve"> INDEX(products!$A$1:$G$49, MATCH(orders!$D319, products!$A$1:$A$49,0), MATCH(orders!L$1, products!$A$1:$G$1,0))</f>
        <v>7.29</v>
      </c>
      <c r="M319" s="10">
        <f t="shared" si="4"/>
        <v>21.87</v>
      </c>
      <c r="N319" s="5" t="str" cm="1">
        <f t="array" ref="N319" xml:space="preserve"> _xlfn.IFS(I319 = "Rob", "Robusta", I319 = "Ara", "Arabica", I319 = "Exc", "Excelsa", I319 = "Lib", "Liberica")</f>
        <v>Excelsa</v>
      </c>
      <c r="O319" s="12" t="str" cm="1">
        <f t="array" ref="O319" xml:space="preserve"> _xlfn.IFS(J319 = "M", "Medium", J319 = "L", "Light", J319 = "D", "Dark")</f>
        <v>Dark</v>
      </c>
      <c r="P319" s="4" t="str">
        <f xml:space="preserve"> _xlfn.XLOOKUP(Orders[[#This Row],[Customer ID]], customers!$A$1:$A$1001, customers!$I$1:$I$1001,,0)</f>
        <v>No</v>
      </c>
    </row>
    <row r="320" spans="1:16" x14ac:dyDescent="0.3">
      <c r="A320" s="11" t="s">
        <v>2285</v>
      </c>
      <c r="B320" s="6">
        <v>44563</v>
      </c>
      <c r="C320" s="3" t="s">
        <v>2286</v>
      </c>
      <c r="D320" s="4" t="s">
        <v>6175</v>
      </c>
      <c r="E320" s="3">
        <v>2</v>
      </c>
      <c r="F320" s="3" t="str">
        <f xml:space="preserve"> _xlfn.XLOOKUP(C320,customers!$A$1:$A$1001,customers!$B$1:$B$1001,,0)</f>
        <v>Tess Bennison</v>
      </c>
      <c r="G320" s="3" t="str">
        <f xml:space="preserve"> IF(_xlfn.XLOOKUP(C320, customers!$A$1:$A$1001, customers!$C$1:$C$1001,,0) = 0, "", _xlfn.XLOOKUP(C320, customers!$A$1:$A$1001, customers!$C$1:$C$1001,,0))</f>
        <v>tbennison8u@google.cn</v>
      </c>
      <c r="H320" s="3" t="str">
        <f xml:space="preserve"> _xlfn.XLOOKUP(C320, customers!$A$1:$A$1001, customers!$G$1:$G$1001,,0)</f>
        <v>United States</v>
      </c>
      <c r="I320" s="4" t="str">
        <f xml:space="preserve"> INDEX(products!$A$1:$G$49, MATCH(orders!$D320, products!$A$1:$A$49,0), MATCH(orders!I$1, products!$A$1:$G$1,0))</f>
        <v>Ara</v>
      </c>
      <c r="J320" s="4" t="str">
        <f xml:space="preserve"> INDEX(products!$A$1:$G$49, MATCH(orders!$D320, products!$A$1:$A$49,0), MATCH(orders!J$1, products!$A$1:$G$1,0))</f>
        <v>M</v>
      </c>
      <c r="K320" s="8">
        <f xml:space="preserve"> INDEX(products!$A$1:$G$49, MATCH(orders!$D320, products!$A$1:$A$49,0), MATCH(orders!K$1, products!$A$1:$G$1,0))</f>
        <v>2.5</v>
      </c>
      <c r="L320" s="10">
        <f xml:space="preserve"> INDEX(products!$A$1:$G$49, MATCH(orders!$D320, products!$A$1:$A$49,0), MATCH(orders!L$1, products!$A$1:$G$1,0))</f>
        <v>25.874999999999996</v>
      </c>
      <c r="M320" s="10">
        <f t="shared" si="4"/>
        <v>51.749999999999993</v>
      </c>
      <c r="N320" s="5" t="str" cm="1">
        <f t="array" ref="N320" xml:space="preserve"> _xlfn.IFS(I320 = "Rob", "Robusta", I320 = "Ara", "Arabica", I320 = "Exc", "Excelsa", I320 = "Lib", "Liberica")</f>
        <v>Arabica</v>
      </c>
      <c r="O320" s="12" t="str" cm="1">
        <f t="array" ref="O320" xml:space="preserve"> _xlfn.IFS(J320 = "M", "Medium", J320 = "L", "Light", J320 = "D", "Dark")</f>
        <v>Medium</v>
      </c>
      <c r="P320" s="4" t="str">
        <f xml:space="preserve"> _xlfn.XLOOKUP(Orders[[#This Row],[Customer ID]], customers!$A$1:$A$1001, customers!$I$1:$I$1001,,0)</f>
        <v>Yes</v>
      </c>
    </row>
    <row r="321" spans="1:16" x14ac:dyDescent="0.3">
      <c r="A321" s="11" t="s">
        <v>2291</v>
      </c>
      <c r="B321" s="6">
        <v>43676</v>
      </c>
      <c r="C321" s="3" t="s">
        <v>2292</v>
      </c>
      <c r="D321" s="4" t="s">
        <v>6156</v>
      </c>
      <c r="E321" s="3">
        <v>2</v>
      </c>
      <c r="F321" s="3" t="str">
        <f xml:space="preserve"> _xlfn.XLOOKUP(C321,customers!$A$1:$A$1001,customers!$B$1:$B$1001,,0)</f>
        <v>Gabie Tweed</v>
      </c>
      <c r="G321" s="3" t="str">
        <f xml:space="preserve"> IF(_xlfn.XLOOKUP(C321, customers!$A$1:$A$1001, customers!$C$1:$C$1001,,0) = 0, "", _xlfn.XLOOKUP(C321, customers!$A$1:$A$1001, customers!$C$1:$C$1001,,0))</f>
        <v>gtweed8v@yolasite.com</v>
      </c>
      <c r="H321" s="3" t="str">
        <f xml:space="preserve"> _xlfn.XLOOKUP(C321, customers!$A$1:$A$1001, customers!$G$1:$G$1001,,0)</f>
        <v>United States</v>
      </c>
      <c r="I321" s="4" t="str">
        <f xml:space="preserve"> INDEX(products!$A$1:$G$49, MATCH(orders!$D321, products!$A$1:$A$49,0), MATCH(orders!I$1, products!$A$1:$G$1,0))</f>
        <v>Exc</v>
      </c>
      <c r="J321" s="4" t="str">
        <f xml:space="preserve"> INDEX(products!$A$1:$G$49, MATCH(orders!$D321, products!$A$1:$A$49,0), MATCH(orders!J$1, products!$A$1:$G$1,0))</f>
        <v>M</v>
      </c>
      <c r="K321" s="8">
        <f xml:space="preserve"> INDEX(products!$A$1:$G$49, MATCH(orders!$D321, products!$A$1:$A$49,0), MATCH(orders!K$1, products!$A$1:$G$1,0))</f>
        <v>0.2</v>
      </c>
      <c r="L321" s="10">
        <f xml:space="preserve"> INDEX(products!$A$1:$G$49, MATCH(orders!$D321, products!$A$1:$A$49,0), MATCH(orders!L$1, products!$A$1:$G$1,0))</f>
        <v>4.125</v>
      </c>
      <c r="M321" s="10">
        <f t="shared" si="4"/>
        <v>8.25</v>
      </c>
      <c r="N321" s="5" t="str" cm="1">
        <f t="array" ref="N321" xml:space="preserve"> _xlfn.IFS(I321 = "Rob", "Robusta", I321 = "Ara", "Arabica", I321 = "Exc", "Excelsa", I321 = "Lib", "Liberica")</f>
        <v>Excelsa</v>
      </c>
      <c r="O321" s="12" t="str" cm="1">
        <f t="array" ref="O321" xml:space="preserve"> _xlfn.IFS(J321 = "M", "Medium", J321 = "L", "Light", J321 = "D", "Dark")</f>
        <v>Medium</v>
      </c>
      <c r="P321" s="4" t="str">
        <f xml:space="preserve"> _xlfn.XLOOKUP(Orders[[#This Row],[Customer ID]], customers!$A$1:$A$1001, customers!$I$1:$I$1001,,0)</f>
        <v>Yes</v>
      </c>
    </row>
    <row r="322" spans="1:16" x14ac:dyDescent="0.3">
      <c r="A322" s="11" t="s">
        <v>2291</v>
      </c>
      <c r="B322" s="6">
        <v>43676</v>
      </c>
      <c r="C322" s="3" t="s">
        <v>2292</v>
      </c>
      <c r="D322" s="4" t="s">
        <v>6167</v>
      </c>
      <c r="E322" s="3">
        <v>5</v>
      </c>
      <c r="F322" s="3" t="str">
        <f xml:space="preserve"> _xlfn.XLOOKUP(C322,customers!$A$1:$A$1001,customers!$B$1:$B$1001,,0)</f>
        <v>Gabie Tweed</v>
      </c>
      <c r="G322" s="3" t="str">
        <f xml:space="preserve"> IF(_xlfn.XLOOKUP(C322, customers!$A$1:$A$1001, customers!$C$1:$C$1001,,0) = 0, "", _xlfn.XLOOKUP(C322, customers!$A$1:$A$1001, customers!$C$1:$C$1001,,0))</f>
        <v>gtweed8v@yolasite.com</v>
      </c>
      <c r="H322" s="3" t="str">
        <f xml:space="preserve"> _xlfn.XLOOKUP(C322, customers!$A$1:$A$1001, customers!$G$1:$G$1001,,0)</f>
        <v>United States</v>
      </c>
      <c r="I322" s="4" t="str">
        <f xml:space="preserve"> INDEX(products!$A$1:$G$49, MATCH(orders!$D322, products!$A$1:$A$49,0), MATCH(orders!I$1, products!$A$1:$G$1,0))</f>
        <v>Ara</v>
      </c>
      <c r="J322" s="4" t="str">
        <f xml:space="preserve"> INDEX(products!$A$1:$G$49, MATCH(orders!$D322, products!$A$1:$A$49,0), MATCH(orders!J$1, products!$A$1:$G$1,0))</f>
        <v>L</v>
      </c>
      <c r="K322" s="8">
        <f xml:space="preserve"> INDEX(products!$A$1:$G$49, MATCH(orders!$D322, products!$A$1:$A$49,0), MATCH(orders!K$1, products!$A$1:$G$1,0))</f>
        <v>0.2</v>
      </c>
      <c r="L322" s="10">
        <f xml:space="preserve"> INDEX(products!$A$1:$G$49, MATCH(orders!$D322, products!$A$1:$A$49,0), MATCH(orders!L$1, products!$A$1:$G$1,0))</f>
        <v>3.8849999999999998</v>
      </c>
      <c r="M322" s="10">
        <f t="shared" si="4"/>
        <v>19.424999999999997</v>
      </c>
      <c r="N322" s="5" t="str" cm="1">
        <f t="array" ref="N322" xml:space="preserve"> _xlfn.IFS(I322 = "Rob", "Robusta", I322 = "Ara", "Arabica", I322 = "Exc", "Excelsa", I322 = "Lib", "Liberica")</f>
        <v>Arabica</v>
      </c>
      <c r="O322" s="12" t="str" cm="1">
        <f t="array" ref="O322" xml:space="preserve"> _xlfn.IFS(J322 = "M", "Medium", J322 = "L", "Light", J322 = "D", "Dark")</f>
        <v>Light</v>
      </c>
      <c r="P322" s="4" t="str">
        <f xml:space="preserve"> _xlfn.XLOOKUP(Orders[[#This Row],[Customer ID]], customers!$A$1:$A$1001, customers!$I$1:$I$1001,,0)</f>
        <v>Yes</v>
      </c>
    </row>
    <row r="323" spans="1:16" x14ac:dyDescent="0.3">
      <c r="A323" s="11" t="s">
        <v>2301</v>
      </c>
      <c r="B323" s="6">
        <v>44170</v>
      </c>
      <c r="C323" s="3" t="s">
        <v>2302</v>
      </c>
      <c r="D323" s="4" t="s">
        <v>6152</v>
      </c>
      <c r="E323" s="3">
        <v>6</v>
      </c>
      <c r="F323" s="3" t="str">
        <f xml:space="preserve"> _xlfn.XLOOKUP(C323,customers!$A$1:$A$1001,customers!$B$1:$B$1001,,0)</f>
        <v>Gaile Goggin</v>
      </c>
      <c r="G323" s="3" t="str">
        <f xml:space="preserve"> IF(_xlfn.XLOOKUP(C323, customers!$A$1:$A$1001, customers!$C$1:$C$1001,,0) = 0, "", _xlfn.XLOOKUP(C323, customers!$A$1:$A$1001, customers!$C$1:$C$1001,,0))</f>
        <v>ggoggin8x@wix.com</v>
      </c>
      <c r="H323" s="3" t="str">
        <f xml:space="preserve"> _xlfn.XLOOKUP(C323, customers!$A$1:$A$1001, customers!$G$1:$G$1001,,0)</f>
        <v>Ireland</v>
      </c>
      <c r="I323" s="4" t="str">
        <f xml:space="preserve"> INDEX(products!$A$1:$G$49, MATCH(orders!$D323, products!$A$1:$A$49,0), MATCH(orders!I$1, products!$A$1:$G$1,0))</f>
        <v>Ara</v>
      </c>
      <c r="J323" s="4" t="str">
        <f xml:space="preserve"> INDEX(products!$A$1:$G$49, MATCH(orders!$D323, products!$A$1:$A$49,0), MATCH(orders!J$1, products!$A$1:$G$1,0))</f>
        <v>M</v>
      </c>
      <c r="K323" s="8">
        <f xml:space="preserve"> INDEX(products!$A$1:$G$49, MATCH(orders!$D323, products!$A$1:$A$49,0), MATCH(orders!K$1, products!$A$1:$G$1,0))</f>
        <v>0.2</v>
      </c>
      <c r="L323" s="10">
        <f xml:space="preserve"> INDEX(products!$A$1:$G$49, MATCH(orders!$D323, products!$A$1:$A$49,0), MATCH(orders!L$1, products!$A$1:$G$1,0))</f>
        <v>3.375</v>
      </c>
      <c r="M323" s="10">
        <f t="shared" ref="M323:M386" si="5">L323*E323</f>
        <v>20.25</v>
      </c>
      <c r="N323" s="5" t="str" cm="1">
        <f t="array" ref="N323" xml:space="preserve"> _xlfn.IFS(I323 = "Rob", "Robusta", I323 = "Ara", "Arabica", I323 = "Exc", "Excelsa", I323 = "Lib", "Liberica")</f>
        <v>Arabica</v>
      </c>
      <c r="O323" s="12" t="str" cm="1">
        <f t="array" ref="O323" xml:space="preserve"> _xlfn.IFS(J323 = "M", "Medium", J323 = "L", "Light", J323 = "D", "Dark")</f>
        <v>Medium</v>
      </c>
      <c r="P323" s="4" t="str">
        <f xml:space="preserve"> _xlfn.XLOOKUP(Orders[[#This Row],[Customer ID]], customers!$A$1:$A$1001, customers!$I$1:$I$1001,,0)</f>
        <v>Yes</v>
      </c>
    </row>
    <row r="324" spans="1:16" x14ac:dyDescent="0.3">
      <c r="A324" s="11" t="s">
        <v>2307</v>
      </c>
      <c r="B324" s="6">
        <v>44182</v>
      </c>
      <c r="C324" s="3" t="s">
        <v>2308</v>
      </c>
      <c r="D324" s="4" t="s">
        <v>6169</v>
      </c>
      <c r="E324" s="3">
        <v>3</v>
      </c>
      <c r="F324" s="3" t="str">
        <f xml:space="preserve"> _xlfn.XLOOKUP(C324,customers!$A$1:$A$1001,customers!$B$1:$B$1001,,0)</f>
        <v>Skylar Jeyness</v>
      </c>
      <c r="G324" s="3" t="str">
        <f xml:space="preserve"> IF(_xlfn.XLOOKUP(C324, customers!$A$1:$A$1001, customers!$C$1:$C$1001,,0) = 0, "", _xlfn.XLOOKUP(C324, customers!$A$1:$A$1001, customers!$C$1:$C$1001,,0))</f>
        <v>sjeyness8y@biglobe.ne.jp</v>
      </c>
      <c r="H324" s="3" t="str">
        <f xml:space="preserve"> _xlfn.XLOOKUP(C324, customers!$A$1:$A$1001, customers!$G$1:$G$1001,,0)</f>
        <v>Ireland</v>
      </c>
      <c r="I324" s="4" t="str">
        <f xml:space="preserve"> INDEX(products!$A$1:$G$49, MATCH(orders!$D324, products!$A$1:$A$49,0), MATCH(orders!I$1, products!$A$1:$G$1,0))</f>
        <v>Lib</v>
      </c>
      <c r="J324" s="4" t="str">
        <f xml:space="preserve"> INDEX(products!$A$1:$G$49, MATCH(orders!$D324, products!$A$1:$A$49,0), MATCH(orders!J$1, products!$A$1:$G$1,0))</f>
        <v>D</v>
      </c>
      <c r="K324" s="8">
        <f xml:space="preserve"> INDEX(products!$A$1:$G$49, MATCH(orders!$D324, products!$A$1:$A$49,0), MATCH(orders!K$1, products!$A$1:$G$1,0))</f>
        <v>0.5</v>
      </c>
      <c r="L324" s="10">
        <f xml:space="preserve"> INDEX(products!$A$1:$G$49, MATCH(orders!$D324, products!$A$1:$A$49,0), MATCH(orders!L$1, products!$A$1:$G$1,0))</f>
        <v>7.77</v>
      </c>
      <c r="M324" s="10">
        <f t="shared" si="5"/>
        <v>23.31</v>
      </c>
      <c r="N324" s="5" t="str" cm="1">
        <f t="array" ref="N324" xml:space="preserve"> _xlfn.IFS(I324 = "Rob", "Robusta", I324 = "Ara", "Arabica", I324 = "Exc", "Excelsa", I324 = "Lib", "Liberica")</f>
        <v>Liberica</v>
      </c>
      <c r="O324" s="12" t="str" cm="1">
        <f t="array" ref="O324" xml:space="preserve"> _xlfn.IFS(J324 = "M", "Medium", J324 = "L", "Light", J324 = "D", "Dark")</f>
        <v>Dark</v>
      </c>
      <c r="P324" s="4" t="str">
        <f xml:space="preserve"> _xlfn.XLOOKUP(Orders[[#This Row],[Customer ID]], customers!$A$1:$A$1001, customers!$I$1:$I$1001,,0)</f>
        <v>No</v>
      </c>
    </row>
    <row r="325" spans="1:16" x14ac:dyDescent="0.3">
      <c r="A325" s="11" t="s">
        <v>2313</v>
      </c>
      <c r="B325" s="6">
        <v>44373</v>
      </c>
      <c r="C325" s="3" t="s">
        <v>2314</v>
      </c>
      <c r="D325" s="4" t="s">
        <v>6153</v>
      </c>
      <c r="E325" s="3">
        <v>5</v>
      </c>
      <c r="F325" s="3" t="str">
        <f xml:space="preserve"> _xlfn.XLOOKUP(C325,customers!$A$1:$A$1001,customers!$B$1:$B$1001,,0)</f>
        <v>Donica Bonhome</v>
      </c>
      <c r="G325" s="3" t="str">
        <f xml:space="preserve"> IF(_xlfn.XLOOKUP(C325, customers!$A$1:$A$1001, customers!$C$1:$C$1001,,0) = 0, "", _xlfn.XLOOKUP(C325, customers!$A$1:$A$1001, customers!$C$1:$C$1001,,0))</f>
        <v>dbonhome8z@shinystat.com</v>
      </c>
      <c r="H325" s="3" t="str">
        <f xml:space="preserve"> _xlfn.XLOOKUP(C325, customers!$A$1:$A$1001, customers!$G$1:$G$1001,,0)</f>
        <v>United States</v>
      </c>
      <c r="I325" s="4" t="str">
        <f xml:space="preserve"> INDEX(products!$A$1:$G$49, MATCH(orders!$D325, products!$A$1:$A$49,0), MATCH(orders!I$1, products!$A$1:$G$1,0))</f>
        <v>Exc</v>
      </c>
      <c r="J325" s="4" t="str">
        <f xml:space="preserve"> INDEX(products!$A$1:$G$49, MATCH(orders!$D325, products!$A$1:$A$49,0), MATCH(orders!J$1, products!$A$1:$G$1,0))</f>
        <v>D</v>
      </c>
      <c r="K325" s="8">
        <f xml:space="preserve"> INDEX(products!$A$1:$G$49, MATCH(orders!$D325, products!$A$1:$A$49,0), MATCH(orders!K$1, products!$A$1:$G$1,0))</f>
        <v>0.2</v>
      </c>
      <c r="L325" s="10">
        <f xml:space="preserve"> INDEX(products!$A$1:$G$49, MATCH(orders!$D325, products!$A$1:$A$49,0), MATCH(orders!L$1, products!$A$1:$G$1,0))</f>
        <v>3.645</v>
      </c>
      <c r="M325" s="10">
        <f t="shared" si="5"/>
        <v>18.225000000000001</v>
      </c>
      <c r="N325" s="5" t="str" cm="1">
        <f t="array" ref="N325" xml:space="preserve"> _xlfn.IFS(I325 = "Rob", "Robusta", I325 = "Ara", "Arabica", I325 = "Exc", "Excelsa", I325 = "Lib", "Liberica")</f>
        <v>Excelsa</v>
      </c>
      <c r="O325" s="12" t="str" cm="1">
        <f t="array" ref="O325" xml:space="preserve"> _xlfn.IFS(J325 = "M", "Medium", J325 = "L", "Light", J325 = "D", "Dark")</f>
        <v>Dark</v>
      </c>
      <c r="P325" s="4" t="str">
        <f xml:space="preserve"> _xlfn.XLOOKUP(Orders[[#This Row],[Customer ID]], customers!$A$1:$A$1001, customers!$I$1:$I$1001,,0)</f>
        <v>Yes</v>
      </c>
    </row>
    <row r="326" spans="1:16" x14ac:dyDescent="0.3">
      <c r="A326" s="11" t="s">
        <v>2319</v>
      </c>
      <c r="B326" s="6">
        <v>43666</v>
      </c>
      <c r="C326" s="3" t="s">
        <v>2320</v>
      </c>
      <c r="D326" s="4" t="s">
        <v>6141</v>
      </c>
      <c r="E326" s="3">
        <v>1</v>
      </c>
      <c r="F326" s="3" t="str">
        <f xml:space="preserve"> _xlfn.XLOOKUP(C326,customers!$A$1:$A$1001,customers!$B$1:$B$1001,,0)</f>
        <v>Diena Peetermann</v>
      </c>
      <c r="G326" s="3" t="str">
        <f xml:space="preserve"> IF(_xlfn.XLOOKUP(C326, customers!$A$1:$A$1001, customers!$C$1:$C$1001,,0) = 0, "", _xlfn.XLOOKUP(C326, customers!$A$1:$A$1001, customers!$C$1:$C$1001,,0))</f>
        <v/>
      </c>
      <c r="H326" s="3" t="str">
        <f xml:space="preserve"> _xlfn.XLOOKUP(C326, customers!$A$1:$A$1001, customers!$G$1:$G$1001,,0)</f>
        <v>United States</v>
      </c>
      <c r="I326" s="4" t="str">
        <f xml:space="preserve"> INDEX(products!$A$1:$G$49, MATCH(orders!$D326, products!$A$1:$A$49,0), MATCH(orders!I$1, products!$A$1:$G$1,0))</f>
        <v>Exc</v>
      </c>
      <c r="J326" s="4" t="str">
        <f xml:space="preserve"> INDEX(products!$A$1:$G$49, MATCH(orders!$D326, products!$A$1:$A$49,0), MATCH(orders!J$1, products!$A$1:$G$1,0))</f>
        <v>M</v>
      </c>
      <c r="K326" s="8">
        <f xml:space="preserve"> INDEX(products!$A$1:$G$49, MATCH(orders!$D326, products!$A$1:$A$49,0), MATCH(orders!K$1, products!$A$1:$G$1,0))</f>
        <v>1</v>
      </c>
      <c r="L326" s="10">
        <f xml:space="preserve"> INDEX(products!$A$1:$G$49, MATCH(orders!$D326, products!$A$1:$A$49,0), MATCH(orders!L$1, products!$A$1:$G$1,0))</f>
        <v>13.75</v>
      </c>
      <c r="M326" s="10">
        <f t="shared" si="5"/>
        <v>13.75</v>
      </c>
      <c r="N326" s="5" t="str" cm="1">
        <f t="array" ref="N326" xml:space="preserve"> _xlfn.IFS(I326 = "Rob", "Robusta", I326 = "Ara", "Arabica", I326 = "Exc", "Excelsa", I326 = "Lib", "Liberica")</f>
        <v>Excelsa</v>
      </c>
      <c r="O326" s="12" t="str" cm="1">
        <f t="array" ref="O326" xml:space="preserve"> _xlfn.IFS(J326 = "M", "Medium", J326 = "L", "Light", J326 = "D", "Dark")</f>
        <v>Medium</v>
      </c>
      <c r="P326" s="4" t="str">
        <f xml:space="preserve"> _xlfn.XLOOKUP(Orders[[#This Row],[Customer ID]], customers!$A$1:$A$1001, customers!$I$1:$I$1001,,0)</f>
        <v>No</v>
      </c>
    </row>
    <row r="327" spans="1:16" x14ac:dyDescent="0.3">
      <c r="A327" s="11" t="s">
        <v>2324</v>
      </c>
      <c r="B327" s="6">
        <v>44756</v>
      </c>
      <c r="C327" s="3" t="s">
        <v>2325</v>
      </c>
      <c r="D327" s="4" t="s">
        <v>6182</v>
      </c>
      <c r="E327" s="3">
        <v>1</v>
      </c>
      <c r="F327" s="3" t="str">
        <f xml:space="preserve"> _xlfn.XLOOKUP(C327,customers!$A$1:$A$1001,customers!$B$1:$B$1001,,0)</f>
        <v>Trina Le Sarr</v>
      </c>
      <c r="G327" s="3" t="str">
        <f xml:space="preserve"> IF(_xlfn.XLOOKUP(C327, customers!$A$1:$A$1001, customers!$C$1:$C$1001,,0) = 0, "", _xlfn.XLOOKUP(C327, customers!$A$1:$A$1001, customers!$C$1:$C$1001,,0))</f>
        <v>tle91@epa.gov</v>
      </c>
      <c r="H327" s="3" t="str">
        <f xml:space="preserve"> _xlfn.XLOOKUP(C327, customers!$A$1:$A$1001, customers!$G$1:$G$1001,,0)</f>
        <v>United States</v>
      </c>
      <c r="I327" s="4" t="str">
        <f xml:space="preserve"> INDEX(products!$A$1:$G$49, MATCH(orders!$D327, products!$A$1:$A$49,0), MATCH(orders!I$1, products!$A$1:$G$1,0))</f>
        <v>Ara</v>
      </c>
      <c r="J327" s="4" t="str">
        <f xml:space="preserve"> INDEX(products!$A$1:$G$49, MATCH(orders!$D327, products!$A$1:$A$49,0), MATCH(orders!J$1, products!$A$1:$G$1,0))</f>
        <v>L</v>
      </c>
      <c r="K327" s="8">
        <f xml:space="preserve"> INDEX(products!$A$1:$G$49, MATCH(orders!$D327, products!$A$1:$A$49,0), MATCH(orders!K$1, products!$A$1:$G$1,0))</f>
        <v>2.5</v>
      </c>
      <c r="L327" s="10">
        <f xml:space="preserve"> INDEX(products!$A$1:$G$49, MATCH(orders!$D327, products!$A$1:$A$49,0), MATCH(orders!L$1, products!$A$1:$G$1,0))</f>
        <v>29.784999999999997</v>
      </c>
      <c r="M327" s="10">
        <f t="shared" si="5"/>
        <v>29.784999999999997</v>
      </c>
      <c r="N327" s="5" t="str" cm="1">
        <f t="array" ref="N327" xml:space="preserve"> _xlfn.IFS(I327 = "Rob", "Robusta", I327 = "Ara", "Arabica", I327 = "Exc", "Excelsa", I327 = "Lib", "Liberica")</f>
        <v>Arabica</v>
      </c>
      <c r="O327" s="12" t="str" cm="1">
        <f t="array" ref="O327" xml:space="preserve"> _xlfn.IFS(J327 = "M", "Medium", J327 = "L", "Light", J327 = "D", "Dark")</f>
        <v>Light</v>
      </c>
      <c r="P327" s="4" t="str">
        <f xml:space="preserve"> _xlfn.XLOOKUP(Orders[[#This Row],[Customer ID]], customers!$A$1:$A$1001, customers!$I$1:$I$1001,,0)</f>
        <v>Yes</v>
      </c>
    </row>
    <row r="328" spans="1:16" x14ac:dyDescent="0.3">
      <c r="A328" s="11" t="s">
        <v>2330</v>
      </c>
      <c r="B328" s="6">
        <v>44057</v>
      </c>
      <c r="C328" s="3" t="s">
        <v>2331</v>
      </c>
      <c r="D328" s="4" t="s">
        <v>6177</v>
      </c>
      <c r="E328" s="3">
        <v>5</v>
      </c>
      <c r="F328" s="3" t="str">
        <f xml:space="preserve"> _xlfn.XLOOKUP(C328,customers!$A$1:$A$1001,customers!$B$1:$B$1001,,0)</f>
        <v>Flynn Antony</v>
      </c>
      <c r="G328" s="3" t="str">
        <f xml:space="preserve"> IF(_xlfn.XLOOKUP(C328, customers!$A$1:$A$1001, customers!$C$1:$C$1001,,0) = 0, "", _xlfn.XLOOKUP(C328, customers!$A$1:$A$1001, customers!$C$1:$C$1001,,0))</f>
        <v/>
      </c>
      <c r="H328" s="3" t="str">
        <f xml:space="preserve"> _xlfn.XLOOKUP(C328, customers!$A$1:$A$1001, customers!$G$1:$G$1001,,0)</f>
        <v>United States</v>
      </c>
      <c r="I328" s="4" t="str">
        <f xml:space="preserve"> INDEX(products!$A$1:$G$49, MATCH(orders!$D328, products!$A$1:$A$49,0), MATCH(orders!I$1, products!$A$1:$G$1,0))</f>
        <v>Rob</v>
      </c>
      <c r="J328" s="4" t="str">
        <f xml:space="preserve"> INDEX(products!$A$1:$G$49, MATCH(orders!$D328, products!$A$1:$A$49,0), MATCH(orders!J$1, products!$A$1:$G$1,0))</f>
        <v>D</v>
      </c>
      <c r="K328" s="8">
        <f xml:space="preserve"> INDEX(products!$A$1:$G$49, MATCH(orders!$D328, products!$A$1:$A$49,0), MATCH(orders!K$1, products!$A$1:$G$1,0))</f>
        <v>1</v>
      </c>
      <c r="L328" s="10">
        <f xml:space="preserve"> INDEX(products!$A$1:$G$49, MATCH(orders!$D328, products!$A$1:$A$49,0), MATCH(orders!L$1, products!$A$1:$G$1,0))</f>
        <v>8.9499999999999993</v>
      </c>
      <c r="M328" s="10">
        <f t="shared" si="5"/>
        <v>44.75</v>
      </c>
      <c r="N328" s="5" t="str" cm="1">
        <f t="array" ref="N328" xml:space="preserve"> _xlfn.IFS(I328 = "Rob", "Robusta", I328 = "Ara", "Arabica", I328 = "Exc", "Excelsa", I328 = "Lib", "Liberica")</f>
        <v>Robusta</v>
      </c>
      <c r="O328" s="12" t="str" cm="1">
        <f t="array" ref="O328" xml:space="preserve"> _xlfn.IFS(J328 = "M", "Medium", J328 = "L", "Light", J328 = "D", "Dark")</f>
        <v>Dark</v>
      </c>
      <c r="P328" s="4" t="str">
        <f xml:space="preserve"> _xlfn.XLOOKUP(Orders[[#This Row],[Customer ID]], customers!$A$1:$A$1001, customers!$I$1:$I$1001,,0)</f>
        <v>No</v>
      </c>
    </row>
    <row r="329" spans="1:16" x14ac:dyDescent="0.3">
      <c r="A329" s="11" t="s">
        <v>2335</v>
      </c>
      <c r="B329" s="6">
        <v>43579</v>
      </c>
      <c r="C329" s="3" t="s">
        <v>2336</v>
      </c>
      <c r="D329" s="4" t="s">
        <v>6177</v>
      </c>
      <c r="E329" s="3">
        <v>5</v>
      </c>
      <c r="F329" s="3" t="str">
        <f xml:space="preserve"> _xlfn.XLOOKUP(C329,customers!$A$1:$A$1001,customers!$B$1:$B$1001,,0)</f>
        <v>Baudoin Alldridge</v>
      </c>
      <c r="G329" s="3" t="str">
        <f xml:space="preserve"> IF(_xlfn.XLOOKUP(C329, customers!$A$1:$A$1001, customers!$C$1:$C$1001,,0) = 0, "", _xlfn.XLOOKUP(C329, customers!$A$1:$A$1001, customers!$C$1:$C$1001,,0))</f>
        <v>balldridge93@yandex.ru</v>
      </c>
      <c r="H329" s="3" t="str">
        <f xml:space="preserve"> _xlfn.XLOOKUP(C329, customers!$A$1:$A$1001, customers!$G$1:$G$1001,,0)</f>
        <v>United States</v>
      </c>
      <c r="I329" s="4" t="str">
        <f xml:space="preserve"> INDEX(products!$A$1:$G$49, MATCH(orders!$D329, products!$A$1:$A$49,0), MATCH(orders!I$1, products!$A$1:$G$1,0))</f>
        <v>Rob</v>
      </c>
      <c r="J329" s="4" t="str">
        <f xml:space="preserve"> INDEX(products!$A$1:$G$49, MATCH(orders!$D329, products!$A$1:$A$49,0), MATCH(orders!J$1, products!$A$1:$G$1,0))</f>
        <v>D</v>
      </c>
      <c r="K329" s="8">
        <f xml:space="preserve"> INDEX(products!$A$1:$G$49, MATCH(orders!$D329, products!$A$1:$A$49,0), MATCH(orders!K$1, products!$A$1:$G$1,0))</f>
        <v>1</v>
      </c>
      <c r="L329" s="10">
        <f xml:space="preserve"> INDEX(products!$A$1:$G$49, MATCH(orders!$D329, products!$A$1:$A$49,0), MATCH(orders!L$1, products!$A$1:$G$1,0))</f>
        <v>8.9499999999999993</v>
      </c>
      <c r="M329" s="10">
        <f t="shared" si="5"/>
        <v>44.75</v>
      </c>
      <c r="N329" s="5" t="str" cm="1">
        <f t="array" ref="N329" xml:space="preserve"> _xlfn.IFS(I329 = "Rob", "Robusta", I329 = "Ara", "Arabica", I329 = "Exc", "Excelsa", I329 = "Lib", "Liberica")</f>
        <v>Robusta</v>
      </c>
      <c r="O329" s="12" t="str" cm="1">
        <f t="array" ref="O329" xml:space="preserve"> _xlfn.IFS(J329 = "M", "Medium", J329 = "L", "Light", J329 = "D", "Dark")</f>
        <v>Dark</v>
      </c>
      <c r="P329" s="4" t="str">
        <f xml:space="preserve"> _xlfn.XLOOKUP(Orders[[#This Row],[Customer ID]], customers!$A$1:$A$1001, customers!$I$1:$I$1001,,0)</f>
        <v>Yes</v>
      </c>
    </row>
    <row r="330" spans="1:16" x14ac:dyDescent="0.3">
      <c r="A330" s="11" t="s">
        <v>2341</v>
      </c>
      <c r="B330" s="6">
        <v>43620</v>
      </c>
      <c r="C330" s="3" t="s">
        <v>2342</v>
      </c>
      <c r="D330" s="4" t="s">
        <v>6161</v>
      </c>
      <c r="E330" s="3">
        <v>4</v>
      </c>
      <c r="F330" s="3" t="str">
        <f xml:space="preserve"> _xlfn.XLOOKUP(C330,customers!$A$1:$A$1001,customers!$B$1:$B$1001,,0)</f>
        <v>Homer Dulany</v>
      </c>
      <c r="G330" s="3" t="str">
        <f xml:space="preserve"> IF(_xlfn.XLOOKUP(C330, customers!$A$1:$A$1001, customers!$C$1:$C$1001,,0) = 0, "", _xlfn.XLOOKUP(C330, customers!$A$1:$A$1001, customers!$C$1:$C$1001,,0))</f>
        <v/>
      </c>
      <c r="H330" s="3" t="str">
        <f xml:space="preserve"> _xlfn.XLOOKUP(C330, customers!$A$1:$A$1001, customers!$G$1:$G$1001,,0)</f>
        <v>United States</v>
      </c>
      <c r="I330" s="4" t="str">
        <f xml:space="preserve"> INDEX(products!$A$1:$G$49, MATCH(orders!$D330, products!$A$1:$A$49,0), MATCH(orders!I$1, products!$A$1:$G$1,0))</f>
        <v>Lib</v>
      </c>
      <c r="J330" s="4" t="str">
        <f xml:space="preserve"> INDEX(products!$A$1:$G$49, MATCH(orders!$D330, products!$A$1:$A$49,0), MATCH(orders!J$1, products!$A$1:$G$1,0))</f>
        <v>L</v>
      </c>
      <c r="K330" s="8">
        <f xml:space="preserve"> INDEX(products!$A$1:$G$49, MATCH(orders!$D330, products!$A$1:$A$49,0), MATCH(orders!K$1, products!$A$1:$G$1,0))</f>
        <v>0.5</v>
      </c>
      <c r="L330" s="10">
        <f xml:space="preserve"> INDEX(products!$A$1:$G$49, MATCH(orders!$D330, products!$A$1:$A$49,0), MATCH(orders!L$1, products!$A$1:$G$1,0))</f>
        <v>9.51</v>
      </c>
      <c r="M330" s="10">
        <f t="shared" si="5"/>
        <v>38.04</v>
      </c>
      <c r="N330" s="5" t="str" cm="1">
        <f t="array" ref="N330" xml:space="preserve"> _xlfn.IFS(I330 = "Rob", "Robusta", I330 = "Ara", "Arabica", I330 = "Exc", "Excelsa", I330 = "Lib", "Liberica")</f>
        <v>Liberica</v>
      </c>
      <c r="O330" s="12" t="str" cm="1">
        <f t="array" ref="O330" xml:space="preserve"> _xlfn.IFS(J330 = "M", "Medium", J330 = "L", "Light", J330 = "D", "Dark")</f>
        <v>Light</v>
      </c>
      <c r="P330" s="4" t="str">
        <f xml:space="preserve"> _xlfn.XLOOKUP(Orders[[#This Row],[Customer ID]], customers!$A$1:$A$1001, customers!$I$1:$I$1001,,0)</f>
        <v>Yes</v>
      </c>
    </row>
    <row r="331" spans="1:16" x14ac:dyDescent="0.3">
      <c r="A331" s="11" t="s">
        <v>2346</v>
      </c>
      <c r="B331" s="6">
        <v>44781</v>
      </c>
      <c r="C331" s="3" t="s">
        <v>2347</v>
      </c>
      <c r="D331" s="4" t="s">
        <v>6172</v>
      </c>
      <c r="E331" s="3">
        <v>4</v>
      </c>
      <c r="F331" s="3" t="str">
        <f xml:space="preserve"> _xlfn.XLOOKUP(C331,customers!$A$1:$A$1001,customers!$B$1:$B$1001,,0)</f>
        <v>Lisa Goodger</v>
      </c>
      <c r="G331" s="3" t="str">
        <f xml:space="preserve"> IF(_xlfn.XLOOKUP(C331, customers!$A$1:$A$1001, customers!$C$1:$C$1001,,0) = 0, "", _xlfn.XLOOKUP(C331, customers!$A$1:$A$1001, customers!$C$1:$C$1001,,0))</f>
        <v>lgoodger95@guardian.co.uk</v>
      </c>
      <c r="H331" s="3" t="str">
        <f xml:space="preserve"> _xlfn.XLOOKUP(C331, customers!$A$1:$A$1001, customers!$G$1:$G$1001,,0)</f>
        <v>United States</v>
      </c>
      <c r="I331" s="4" t="str">
        <f xml:space="preserve"> INDEX(products!$A$1:$G$49, MATCH(orders!$D331, products!$A$1:$A$49,0), MATCH(orders!I$1, products!$A$1:$G$1,0))</f>
        <v>Rob</v>
      </c>
      <c r="J331" s="4" t="str">
        <f xml:space="preserve"> INDEX(products!$A$1:$G$49, MATCH(orders!$D331, products!$A$1:$A$49,0), MATCH(orders!J$1, products!$A$1:$G$1,0))</f>
        <v>D</v>
      </c>
      <c r="K331" s="8">
        <f xml:space="preserve"> INDEX(products!$A$1:$G$49, MATCH(orders!$D331, products!$A$1:$A$49,0), MATCH(orders!K$1, products!$A$1:$G$1,0))</f>
        <v>0.5</v>
      </c>
      <c r="L331" s="10">
        <f xml:space="preserve"> INDEX(products!$A$1:$G$49, MATCH(orders!$D331, products!$A$1:$A$49,0), MATCH(orders!L$1, products!$A$1:$G$1,0))</f>
        <v>5.3699999999999992</v>
      </c>
      <c r="M331" s="10">
        <f t="shared" si="5"/>
        <v>21.479999999999997</v>
      </c>
      <c r="N331" s="5" t="str" cm="1">
        <f t="array" ref="N331" xml:space="preserve"> _xlfn.IFS(I331 = "Rob", "Robusta", I331 = "Ara", "Arabica", I331 = "Exc", "Excelsa", I331 = "Lib", "Liberica")</f>
        <v>Robusta</v>
      </c>
      <c r="O331" s="12" t="str" cm="1">
        <f t="array" ref="O331" xml:space="preserve"> _xlfn.IFS(J331 = "M", "Medium", J331 = "L", "Light", J331 = "D", "Dark")</f>
        <v>Dark</v>
      </c>
      <c r="P331" s="4" t="str">
        <f xml:space="preserve"> _xlfn.XLOOKUP(Orders[[#This Row],[Customer ID]], customers!$A$1:$A$1001, customers!$I$1:$I$1001,,0)</f>
        <v>Yes</v>
      </c>
    </row>
    <row r="332" spans="1:16" x14ac:dyDescent="0.3">
      <c r="A332" s="11" t="s">
        <v>2351</v>
      </c>
      <c r="B332" s="6">
        <v>43782</v>
      </c>
      <c r="C332" s="3" t="s">
        <v>2280</v>
      </c>
      <c r="D332" s="4" t="s">
        <v>6172</v>
      </c>
      <c r="E332" s="3">
        <v>3</v>
      </c>
      <c r="F332" s="3" t="str">
        <f xml:space="preserve"> _xlfn.XLOOKUP(C332,customers!$A$1:$A$1001,customers!$B$1:$B$1001,,0)</f>
        <v>Selma McMillian</v>
      </c>
      <c r="G332" s="3" t="str">
        <f xml:space="preserve"> IF(_xlfn.XLOOKUP(C332, customers!$A$1:$A$1001, customers!$C$1:$C$1001,,0) = 0, "", _xlfn.XLOOKUP(C332, customers!$A$1:$A$1001, customers!$C$1:$C$1001,,0))</f>
        <v>smcmillian8t@csmonitor.com</v>
      </c>
      <c r="H332" s="3" t="str">
        <f xml:space="preserve"> _xlfn.XLOOKUP(C332, customers!$A$1:$A$1001, customers!$G$1:$G$1001,,0)</f>
        <v>United States</v>
      </c>
      <c r="I332" s="4" t="str">
        <f xml:space="preserve"> INDEX(products!$A$1:$G$49, MATCH(orders!$D332, products!$A$1:$A$49,0), MATCH(orders!I$1, products!$A$1:$G$1,0))</f>
        <v>Rob</v>
      </c>
      <c r="J332" s="4" t="str">
        <f xml:space="preserve"> INDEX(products!$A$1:$G$49, MATCH(orders!$D332, products!$A$1:$A$49,0), MATCH(orders!J$1, products!$A$1:$G$1,0))</f>
        <v>D</v>
      </c>
      <c r="K332" s="8">
        <f xml:space="preserve"> INDEX(products!$A$1:$G$49, MATCH(orders!$D332, products!$A$1:$A$49,0), MATCH(orders!K$1, products!$A$1:$G$1,0))</f>
        <v>0.5</v>
      </c>
      <c r="L332" s="10">
        <f xml:space="preserve"> INDEX(products!$A$1:$G$49, MATCH(orders!$D332, products!$A$1:$A$49,0), MATCH(orders!L$1, products!$A$1:$G$1,0))</f>
        <v>5.3699999999999992</v>
      </c>
      <c r="M332" s="10">
        <f t="shared" si="5"/>
        <v>16.11</v>
      </c>
      <c r="N332" s="5" t="str" cm="1">
        <f t="array" ref="N332" xml:space="preserve"> _xlfn.IFS(I332 = "Rob", "Robusta", I332 = "Ara", "Arabica", I332 = "Exc", "Excelsa", I332 = "Lib", "Liberica")</f>
        <v>Robusta</v>
      </c>
      <c r="O332" s="12" t="str" cm="1">
        <f t="array" ref="O332" xml:space="preserve"> _xlfn.IFS(J332 = "M", "Medium", J332 = "L", "Light", J332 = "D", "Dark")</f>
        <v>Dark</v>
      </c>
      <c r="P332" s="4" t="str">
        <f xml:space="preserve"> _xlfn.XLOOKUP(Orders[[#This Row],[Customer ID]], customers!$A$1:$A$1001, customers!$I$1:$I$1001,,0)</f>
        <v>No</v>
      </c>
    </row>
    <row r="333" spans="1:16" x14ac:dyDescent="0.3">
      <c r="A333" s="11" t="s">
        <v>2357</v>
      </c>
      <c r="B333" s="6">
        <v>43989</v>
      </c>
      <c r="C333" s="3" t="s">
        <v>2358</v>
      </c>
      <c r="D333" s="4" t="s">
        <v>6151</v>
      </c>
      <c r="E333" s="3">
        <v>1</v>
      </c>
      <c r="F333" s="3" t="str">
        <f xml:space="preserve"> _xlfn.XLOOKUP(C333,customers!$A$1:$A$1001,customers!$B$1:$B$1001,,0)</f>
        <v>Corine Drewett</v>
      </c>
      <c r="G333" s="3" t="str">
        <f xml:space="preserve"> IF(_xlfn.XLOOKUP(C333, customers!$A$1:$A$1001, customers!$C$1:$C$1001,,0) = 0, "", _xlfn.XLOOKUP(C333, customers!$A$1:$A$1001, customers!$C$1:$C$1001,,0))</f>
        <v>cdrewett97@wikipedia.org</v>
      </c>
      <c r="H333" s="3" t="str">
        <f xml:space="preserve"> _xlfn.XLOOKUP(C333, customers!$A$1:$A$1001, customers!$G$1:$G$1001,,0)</f>
        <v>United States</v>
      </c>
      <c r="I333" s="4" t="str">
        <f xml:space="preserve"> INDEX(products!$A$1:$G$49, MATCH(orders!$D333, products!$A$1:$A$49,0), MATCH(orders!I$1, products!$A$1:$G$1,0))</f>
        <v>Rob</v>
      </c>
      <c r="J333" s="4" t="str">
        <f xml:space="preserve"> INDEX(products!$A$1:$G$49, MATCH(orders!$D333, products!$A$1:$A$49,0), MATCH(orders!J$1, products!$A$1:$G$1,0))</f>
        <v>M</v>
      </c>
      <c r="K333" s="8">
        <f xml:space="preserve"> INDEX(products!$A$1:$G$49, MATCH(orders!$D333, products!$A$1:$A$49,0), MATCH(orders!K$1, products!$A$1:$G$1,0))</f>
        <v>2.5</v>
      </c>
      <c r="L333" s="10">
        <f xml:space="preserve"> INDEX(products!$A$1:$G$49, MATCH(orders!$D333, products!$A$1:$A$49,0), MATCH(orders!L$1, products!$A$1:$G$1,0))</f>
        <v>22.884999999999998</v>
      </c>
      <c r="M333" s="10">
        <f t="shared" si="5"/>
        <v>22.884999999999998</v>
      </c>
      <c r="N333" s="5" t="str" cm="1">
        <f t="array" ref="N333" xml:space="preserve"> _xlfn.IFS(I333 = "Rob", "Robusta", I333 = "Ara", "Arabica", I333 = "Exc", "Excelsa", I333 = "Lib", "Liberica")</f>
        <v>Robusta</v>
      </c>
      <c r="O333" s="12" t="str" cm="1">
        <f t="array" ref="O333" xml:space="preserve"> _xlfn.IFS(J333 = "M", "Medium", J333 = "L", "Light", J333 = "D", "Dark")</f>
        <v>Medium</v>
      </c>
      <c r="P333" s="4" t="str">
        <f xml:space="preserve"> _xlfn.XLOOKUP(Orders[[#This Row],[Customer ID]], customers!$A$1:$A$1001, customers!$I$1:$I$1001,,0)</f>
        <v>Yes</v>
      </c>
    </row>
    <row r="334" spans="1:16" x14ac:dyDescent="0.3">
      <c r="A334" s="11" t="s">
        <v>2363</v>
      </c>
      <c r="B334" s="6">
        <v>43689</v>
      </c>
      <c r="C334" s="3" t="s">
        <v>2364</v>
      </c>
      <c r="D334" s="4" t="s">
        <v>6158</v>
      </c>
      <c r="E334" s="3">
        <v>3</v>
      </c>
      <c r="F334" s="3" t="str">
        <f xml:space="preserve"> _xlfn.XLOOKUP(C334,customers!$A$1:$A$1001,customers!$B$1:$B$1001,,0)</f>
        <v>Quinn Parsons</v>
      </c>
      <c r="G334" s="3" t="str">
        <f xml:space="preserve"> IF(_xlfn.XLOOKUP(C334, customers!$A$1:$A$1001, customers!$C$1:$C$1001,,0) = 0, "", _xlfn.XLOOKUP(C334, customers!$A$1:$A$1001, customers!$C$1:$C$1001,,0))</f>
        <v>qparsons98@blogtalkradio.com</v>
      </c>
      <c r="H334" s="3" t="str">
        <f xml:space="preserve"> _xlfn.XLOOKUP(C334, customers!$A$1:$A$1001, customers!$G$1:$G$1001,,0)</f>
        <v>United States</v>
      </c>
      <c r="I334" s="4" t="str">
        <f xml:space="preserve"> INDEX(products!$A$1:$G$49, MATCH(orders!$D334, products!$A$1:$A$49,0), MATCH(orders!I$1, products!$A$1:$G$1,0))</f>
        <v>Ara</v>
      </c>
      <c r="J334" s="4" t="str">
        <f xml:space="preserve"> INDEX(products!$A$1:$G$49, MATCH(orders!$D334, products!$A$1:$A$49,0), MATCH(orders!J$1, products!$A$1:$G$1,0))</f>
        <v>D</v>
      </c>
      <c r="K334" s="8">
        <f xml:space="preserve"> INDEX(products!$A$1:$G$49, MATCH(orders!$D334, products!$A$1:$A$49,0), MATCH(orders!K$1, products!$A$1:$G$1,0))</f>
        <v>0.5</v>
      </c>
      <c r="L334" s="10">
        <f xml:space="preserve"> INDEX(products!$A$1:$G$49, MATCH(orders!$D334, products!$A$1:$A$49,0), MATCH(orders!L$1, products!$A$1:$G$1,0))</f>
        <v>5.97</v>
      </c>
      <c r="M334" s="10">
        <f t="shared" si="5"/>
        <v>17.91</v>
      </c>
      <c r="N334" s="5" t="str" cm="1">
        <f t="array" ref="N334" xml:space="preserve"> _xlfn.IFS(I334 = "Rob", "Robusta", I334 = "Ara", "Arabica", I334 = "Exc", "Excelsa", I334 = "Lib", "Liberica")</f>
        <v>Arabica</v>
      </c>
      <c r="O334" s="12" t="str" cm="1">
        <f t="array" ref="O334" xml:space="preserve"> _xlfn.IFS(J334 = "M", "Medium", J334 = "L", "Light", J334 = "D", "Dark")</f>
        <v>Dark</v>
      </c>
      <c r="P334" s="4" t="str">
        <f xml:space="preserve"> _xlfn.XLOOKUP(Orders[[#This Row],[Customer ID]], customers!$A$1:$A$1001, customers!$I$1:$I$1001,,0)</f>
        <v>Yes</v>
      </c>
    </row>
    <row r="335" spans="1:16" x14ac:dyDescent="0.3">
      <c r="A335" s="11" t="s">
        <v>2369</v>
      </c>
      <c r="B335" s="6">
        <v>43712</v>
      </c>
      <c r="C335" s="3" t="s">
        <v>2370</v>
      </c>
      <c r="D335" s="4" t="s">
        <v>6146</v>
      </c>
      <c r="E335" s="3">
        <v>4</v>
      </c>
      <c r="F335" s="3" t="str">
        <f xml:space="preserve"> _xlfn.XLOOKUP(C335,customers!$A$1:$A$1001,customers!$B$1:$B$1001,,0)</f>
        <v>Vivyan Ceely</v>
      </c>
      <c r="G335" s="3" t="str">
        <f xml:space="preserve"> IF(_xlfn.XLOOKUP(C335, customers!$A$1:$A$1001, customers!$C$1:$C$1001,,0) = 0, "", _xlfn.XLOOKUP(C335, customers!$A$1:$A$1001, customers!$C$1:$C$1001,,0))</f>
        <v>vceely99@auda.org.au</v>
      </c>
      <c r="H335" s="3" t="str">
        <f xml:space="preserve"> _xlfn.XLOOKUP(C335, customers!$A$1:$A$1001, customers!$G$1:$G$1001,,0)</f>
        <v>United States</v>
      </c>
      <c r="I335" s="4" t="str">
        <f xml:space="preserve"> INDEX(products!$A$1:$G$49, MATCH(orders!$D335, products!$A$1:$A$49,0), MATCH(orders!I$1, products!$A$1:$G$1,0))</f>
        <v>Rob</v>
      </c>
      <c r="J335" s="4" t="str">
        <f xml:space="preserve"> INDEX(products!$A$1:$G$49, MATCH(orders!$D335, products!$A$1:$A$49,0), MATCH(orders!J$1, products!$A$1:$G$1,0))</f>
        <v>M</v>
      </c>
      <c r="K335" s="8">
        <f xml:space="preserve"> INDEX(products!$A$1:$G$49, MATCH(orders!$D335, products!$A$1:$A$49,0), MATCH(orders!K$1, products!$A$1:$G$1,0))</f>
        <v>0.5</v>
      </c>
      <c r="L335" s="10">
        <f xml:space="preserve"> INDEX(products!$A$1:$G$49, MATCH(orders!$D335, products!$A$1:$A$49,0), MATCH(orders!L$1, products!$A$1:$G$1,0))</f>
        <v>5.97</v>
      </c>
      <c r="M335" s="10">
        <f t="shared" si="5"/>
        <v>23.88</v>
      </c>
      <c r="N335" s="5" t="str" cm="1">
        <f t="array" ref="N335" xml:space="preserve"> _xlfn.IFS(I335 = "Rob", "Robusta", I335 = "Ara", "Arabica", I335 = "Exc", "Excelsa", I335 = "Lib", "Liberica")</f>
        <v>Robusta</v>
      </c>
      <c r="O335" s="12" t="str" cm="1">
        <f t="array" ref="O335" xml:space="preserve"> _xlfn.IFS(J335 = "M", "Medium", J335 = "L", "Light", J335 = "D", "Dark")</f>
        <v>Medium</v>
      </c>
      <c r="P335" s="4" t="str">
        <f xml:space="preserve"> _xlfn.XLOOKUP(Orders[[#This Row],[Customer ID]], customers!$A$1:$A$1001, customers!$I$1:$I$1001,,0)</f>
        <v>Yes</v>
      </c>
    </row>
    <row r="336" spans="1:16" x14ac:dyDescent="0.3">
      <c r="A336" s="11" t="s">
        <v>2375</v>
      </c>
      <c r="B336" s="6">
        <v>43742</v>
      </c>
      <c r="C336" s="3" t="s">
        <v>2376</v>
      </c>
      <c r="D336" s="4" t="s">
        <v>6179</v>
      </c>
      <c r="E336" s="3">
        <v>5</v>
      </c>
      <c r="F336" s="3" t="str">
        <f xml:space="preserve"> _xlfn.XLOOKUP(C336,customers!$A$1:$A$1001,customers!$B$1:$B$1001,,0)</f>
        <v>Elonore Goodings</v>
      </c>
      <c r="G336" s="3" t="str">
        <f xml:space="preserve"> IF(_xlfn.XLOOKUP(C336, customers!$A$1:$A$1001, customers!$C$1:$C$1001,,0) = 0, "", _xlfn.XLOOKUP(C336, customers!$A$1:$A$1001, customers!$C$1:$C$1001,,0))</f>
        <v/>
      </c>
      <c r="H336" s="3" t="str">
        <f xml:space="preserve"> _xlfn.XLOOKUP(C336, customers!$A$1:$A$1001, customers!$G$1:$G$1001,,0)</f>
        <v>United States</v>
      </c>
      <c r="I336" s="4" t="str">
        <f xml:space="preserve"> INDEX(products!$A$1:$G$49, MATCH(orders!$D336, products!$A$1:$A$49,0), MATCH(orders!I$1, products!$A$1:$G$1,0))</f>
        <v>Rob</v>
      </c>
      <c r="J336" s="4" t="str">
        <f xml:space="preserve"> INDEX(products!$A$1:$G$49, MATCH(orders!$D336, products!$A$1:$A$49,0), MATCH(orders!J$1, products!$A$1:$G$1,0))</f>
        <v>L</v>
      </c>
      <c r="K336" s="8">
        <f xml:space="preserve"> INDEX(products!$A$1:$G$49, MATCH(orders!$D336, products!$A$1:$A$49,0), MATCH(orders!K$1, products!$A$1:$G$1,0))</f>
        <v>1</v>
      </c>
      <c r="L336" s="10">
        <f xml:space="preserve"> INDEX(products!$A$1:$G$49, MATCH(orders!$D336, products!$A$1:$A$49,0), MATCH(orders!L$1, products!$A$1:$G$1,0))</f>
        <v>11.95</v>
      </c>
      <c r="M336" s="10">
        <f t="shared" si="5"/>
        <v>59.75</v>
      </c>
      <c r="N336" s="5" t="str" cm="1">
        <f t="array" ref="N336" xml:space="preserve"> _xlfn.IFS(I336 = "Rob", "Robusta", I336 = "Ara", "Arabica", I336 = "Exc", "Excelsa", I336 = "Lib", "Liberica")</f>
        <v>Robusta</v>
      </c>
      <c r="O336" s="12" t="str" cm="1">
        <f t="array" ref="O336" xml:space="preserve"> _xlfn.IFS(J336 = "M", "Medium", J336 = "L", "Light", J336 = "D", "Dark")</f>
        <v>Light</v>
      </c>
      <c r="P336" s="4" t="str">
        <f xml:space="preserve"> _xlfn.XLOOKUP(Orders[[#This Row],[Customer ID]], customers!$A$1:$A$1001, customers!$I$1:$I$1001,,0)</f>
        <v>No</v>
      </c>
    </row>
    <row r="337" spans="1:16" x14ac:dyDescent="0.3">
      <c r="A337" s="11" t="s">
        <v>2379</v>
      </c>
      <c r="B337" s="6">
        <v>43885</v>
      </c>
      <c r="C337" s="3" t="s">
        <v>2380</v>
      </c>
      <c r="D337" s="4" t="s">
        <v>6145</v>
      </c>
      <c r="E337" s="3">
        <v>6</v>
      </c>
      <c r="F337" s="3" t="str">
        <f xml:space="preserve"> _xlfn.XLOOKUP(C337,customers!$A$1:$A$1001,customers!$B$1:$B$1001,,0)</f>
        <v>Clement Vasiliev</v>
      </c>
      <c r="G337" s="3" t="str">
        <f xml:space="preserve"> IF(_xlfn.XLOOKUP(C337, customers!$A$1:$A$1001, customers!$C$1:$C$1001,,0) = 0, "", _xlfn.XLOOKUP(C337, customers!$A$1:$A$1001, customers!$C$1:$C$1001,,0))</f>
        <v>cvasiliev9b@discuz.net</v>
      </c>
      <c r="H337" s="3" t="str">
        <f xml:space="preserve"> _xlfn.XLOOKUP(C337, customers!$A$1:$A$1001, customers!$G$1:$G$1001,,0)</f>
        <v>United States</v>
      </c>
      <c r="I337" s="4" t="str">
        <f xml:space="preserve"> INDEX(products!$A$1:$G$49, MATCH(orders!$D337, products!$A$1:$A$49,0), MATCH(orders!I$1, products!$A$1:$G$1,0))</f>
        <v>Lib</v>
      </c>
      <c r="J337" s="4" t="str">
        <f xml:space="preserve"> INDEX(products!$A$1:$G$49, MATCH(orders!$D337, products!$A$1:$A$49,0), MATCH(orders!J$1, products!$A$1:$G$1,0))</f>
        <v>L</v>
      </c>
      <c r="K337" s="8">
        <f xml:space="preserve"> INDEX(products!$A$1:$G$49, MATCH(orders!$D337, products!$A$1:$A$49,0), MATCH(orders!K$1, products!$A$1:$G$1,0))</f>
        <v>0.2</v>
      </c>
      <c r="L337" s="10">
        <f xml:space="preserve"> INDEX(products!$A$1:$G$49, MATCH(orders!$D337, products!$A$1:$A$49,0), MATCH(orders!L$1, products!$A$1:$G$1,0))</f>
        <v>4.7549999999999999</v>
      </c>
      <c r="M337" s="10">
        <f t="shared" si="5"/>
        <v>28.53</v>
      </c>
      <c r="N337" s="5" t="str" cm="1">
        <f t="array" ref="N337" xml:space="preserve"> _xlfn.IFS(I337 = "Rob", "Robusta", I337 = "Ara", "Arabica", I337 = "Exc", "Excelsa", I337 = "Lib", "Liberica")</f>
        <v>Liberica</v>
      </c>
      <c r="O337" s="12" t="str" cm="1">
        <f t="array" ref="O337" xml:space="preserve"> _xlfn.IFS(J337 = "M", "Medium", J337 = "L", "Light", J337 = "D", "Dark")</f>
        <v>Light</v>
      </c>
      <c r="P337" s="4" t="str">
        <f xml:space="preserve"> _xlfn.XLOOKUP(Orders[[#This Row],[Customer ID]], customers!$A$1:$A$1001, customers!$I$1:$I$1001,,0)</f>
        <v>Yes</v>
      </c>
    </row>
    <row r="338" spans="1:16" x14ac:dyDescent="0.3">
      <c r="A338" s="11" t="s">
        <v>2385</v>
      </c>
      <c r="B338" s="6">
        <v>44434</v>
      </c>
      <c r="C338" s="3" t="s">
        <v>2386</v>
      </c>
      <c r="D338" s="4" t="s">
        <v>6155</v>
      </c>
      <c r="E338" s="3">
        <v>4</v>
      </c>
      <c r="F338" s="3" t="str">
        <f xml:space="preserve"> _xlfn.XLOOKUP(C338,customers!$A$1:$A$1001,customers!$B$1:$B$1001,,0)</f>
        <v>Terencio O'Moylan</v>
      </c>
      <c r="G338" s="3" t="str">
        <f xml:space="preserve"> IF(_xlfn.XLOOKUP(C338, customers!$A$1:$A$1001, customers!$C$1:$C$1001,,0) = 0, "", _xlfn.XLOOKUP(C338, customers!$A$1:$A$1001, customers!$C$1:$C$1001,,0))</f>
        <v>tomoylan9c@liveinternet.ru</v>
      </c>
      <c r="H338" s="3" t="str">
        <f xml:space="preserve"> _xlfn.XLOOKUP(C338, customers!$A$1:$A$1001, customers!$G$1:$G$1001,,0)</f>
        <v>United Kingdom</v>
      </c>
      <c r="I338" s="4" t="str">
        <f xml:space="preserve"> INDEX(products!$A$1:$G$49, MATCH(orders!$D338, products!$A$1:$A$49,0), MATCH(orders!I$1, products!$A$1:$G$1,0))</f>
        <v>Ara</v>
      </c>
      <c r="J338" s="4" t="str">
        <f xml:space="preserve"> INDEX(products!$A$1:$G$49, MATCH(orders!$D338, products!$A$1:$A$49,0), MATCH(orders!J$1, products!$A$1:$G$1,0))</f>
        <v>M</v>
      </c>
      <c r="K338" s="8">
        <f xml:space="preserve"> INDEX(products!$A$1:$G$49, MATCH(orders!$D338, products!$A$1:$A$49,0), MATCH(orders!K$1, products!$A$1:$G$1,0))</f>
        <v>1</v>
      </c>
      <c r="L338" s="10">
        <f xml:space="preserve"> INDEX(products!$A$1:$G$49, MATCH(orders!$D338, products!$A$1:$A$49,0), MATCH(orders!L$1, products!$A$1:$G$1,0))</f>
        <v>11.25</v>
      </c>
      <c r="M338" s="10">
        <f t="shared" si="5"/>
        <v>45</v>
      </c>
      <c r="N338" s="5" t="str" cm="1">
        <f t="array" ref="N338" xml:space="preserve"> _xlfn.IFS(I338 = "Rob", "Robusta", I338 = "Ara", "Arabica", I338 = "Exc", "Excelsa", I338 = "Lib", "Liberica")</f>
        <v>Arabica</v>
      </c>
      <c r="O338" s="12" t="str" cm="1">
        <f t="array" ref="O338" xml:space="preserve"> _xlfn.IFS(J338 = "M", "Medium", J338 = "L", "Light", J338 = "D", "Dark")</f>
        <v>Medium</v>
      </c>
      <c r="P338" s="4" t="str">
        <f xml:space="preserve"> _xlfn.XLOOKUP(Orders[[#This Row],[Customer ID]], customers!$A$1:$A$1001, customers!$I$1:$I$1001,,0)</f>
        <v>No</v>
      </c>
    </row>
    <row r="339" spans="1:16" x14ac:dyDescent="0.3">
      <c r="A339" s="11" t="s">
        <v>2391</v>
      </c>
      <c r="B339" s="6">
        <v>44472</v>
      </c>
      <c r="C339" s="3" t="s">
        <v>2331</v>
      </c>
      <c r="D339" s="4" t="s">
        <v>6185</v>
      </c>
      <c r="E339" s="3">
        <v>2</v>
      </c>
      <c r="F339" s="3" t="str">
        <f xml:space="preserve"> _xlfn.XLOOKUP(C339,customers!$A$1:$A$1001,customers!$B$1:$B$1001,,0)</f>
        <v>Flynn Antony</v>
      </c>
      <c r="G339" s="3" t="str">
        <f xml:space="preserve"> IF(_xlfn.XLOOKUP(C339, customers!$A$1:$A$1001, customers!$C$1:$C$1001,,0) = 0, "", _xlfn.XLOOKUP(C339, customers!$A$1:$A$1001, customers!$C$1:$C$1001,,0))</f>
        <v/>
      </c>
      <c r="H339" s="3" t="str">
        <f xml:space="preserve"> _xlfn.XLOOKUP(C339, customers!$A$1:$A$1001, customers!$G$1:$G$1001,,0)</f>
        <v>United States</v>
      </c>
      <c r="I339" s="4" t="str">
        <f xml:space="preserve"> INDEX(products!$A$1:$G$49, MATCH(orders!$D339, products!$A$1:$A$49,0), MATCH(orders!I$1, products!$A$1:$G$1,0))</f>
        <v>Exc</v>
      </c>
      <c r="J339" s="4" t="str">
        <f xml:space="preserve"> INDEX(products!$A$1:$G$49, MATCH(orders!$D339, products!$A$1:$A$49,0), MATCH(orders!J$1, products!$A$1:$G$1,0))</f>
        <v>D</v>
      </c>
      <c r="K339" s="8">
        <f xml:space="preserve"> INDEX(products!$A$1:$G$49, MATCH(orders!$D339, products!$A$1:$A$49,0), MATCH(orders!K$1, products!$A$1:$G$1,0))</f>
        <v>2.5</v>
      </c>
      <c r="L339" s="10">
        <f xml:space="preserve"> INDEX(products!$A$1:$G$49, MATCH(orders!$D339, products!$A$1:$A$49,0), MATCH(orders!L$1, products!$A$1:$G$1,0))</f>
        <v>27.945</v>
      </c>
      <c r="M339" s="10">
        <f t="shared" si="5"/>
        <v>55.89</v>
      </c>
      <c r="N339" s="5" t="str" cm="1">
        <f t="array" ref="N339" xml:space="preserve"> _xlfn.IFS(I339 = "Rob", "Robusta", I339 = "Ara", "Arabica", I339 = "Exc", "Excelsa", I339 = "Lib", "Liberica")</f>
        <v>Excelsa</v>
      </c>
      <c r="O339" s="12" t="str" cm="1">
        <f t="array" ref="O339" xml:space="preserve"> _xlfn.IFS(J339 = "M", "Medium", J339 = "L", "Light", J339 = "D", "Dark")</f>
        <v>Dark</v>
      </c>
      <c r="P339" s="4" t="str">
        <f xml:space="preserve"> _xlfn.XLOOKUP(Orders[[#This Row],[Customer ID]], customers!$A$1:$A$1001, customers!$I$1:$I$1001,,0)</f>
        <v>No</v>
      </c>
    </row>
    <row r="340" spans="1:16" x14ac:dyDescent="0.3">
      <c r="A340" s="11" t="s">
        <v>2396</v>
      </c>
      <c r="B340" s="6">
        <v>43995</v>
      </c>
      <c r="C340" s="3" t="s">
        <v>2397</v>
      </c>
      <c r="D340" s="4" t="s">
        <v>6171</v>
      </c>
      <c r="E340" s="3">
        <v>4</v>
      </c>
      <c r="F340" s="3" t="str">
        <f xml:space="preserve"> _xlfn.XLOOKUP(C340,customers!$A$1:$A$1001,customers!$B$1:$B$1001,,0)</f>
        <v>Wyatan Fetherston</v>
      </c>
      <c r="G340" s="3" t="str">
        <f xml:space="preserve"> IF(_xlfn.XLOOKUP(C340, customers!$A$1:$A$1001, customers!$C$1:$C$1001,,0) = 0, "", _xlfn.XLOOKUP(C340, customers!$A$1:$A$1001, customers!$C$1:$C$1001,,0))</f>
        <v>wfetherston9e@constantcontact.com</v>
      </c>
      <c r="H340" s="3" t="str">
        <f xml:space="preserve"> _xlfn.XLOOKUP(C340, customers!$A$1:$A$1001, customers!$G$1:$G$1001,,0)</f>
        <v>United States</v>
      </c>
      <c r="I340" s="4" t="str">
        <f xml:space="preserve"> INDEX(products!$A$1:$G$49, MATCH(orders!$D340, products!$A$1:$A$49,0), MATCH(orders!I$1, products!$A$1:$G$1,0))</f>
        <v>Exc</v>
      </c>
      <c r="J340" s="4" t="str">
        <f xml:space="preserve"> INDEX(products!$A$1:$G$49, MATCH(orders!$D340, products!$A$1:$A$49,0), MATCH(orders!J$1, products!$A$1:$G$1,0))</f>
        <v>L</v>
      </c>
      <c r="K340" s="8">
        <f xml:space="preserve"> INDEX(products!$A$1:$G$49, MATCH(orders!$D340, products!$A$1:$A$49,0), MATCH(orders!K$1, products!$A$1:$G$1,0))</f>
        <v>1</v>
      </c>
      <c r="L340" s="10">
        <f xml:space="preserve"> INDEX(products!$A$1:$G$49, MATCH(orders!$D340, products!$A$1:$A$49,0), MATCH(orders!L$1, products!$A$1:$G$1,0))</f>
        <v>14.85</v>
      </c>
      <c r="M340" s="10">
        <f t="shared" si="5"/>
        <v>59.4</v>
      </c>
      <c r="N340" s="5" t="str" cm="1">
        <f t="array" ref="N340" xml:space="preserve"> _xlfn.IFS(I340 = "Rob", "Robusta", I340 = "Ara", "Arabica", I340 = "Exc", "Excelsa", I340 = "Lib", "Liberica")</f>
        <v>Excelsa</v>
      </c>
      <c r="O340" s="12" t="str" cm="1">
        <f t="array" ref="O340" xml:space="preserve"> _xlfn.IFS(J340 = "M", "Medium", J340 = "L", "Light", J340 = "D", "Dark")</f>
        <v>Light</v>
      </c>
      <c r="P340" s="4" t="str">
        <f xml:space="preserve"> _xlfn.XLOOKUP(Orders[[#This Row],[Customer ID]], customers!$A$1:$A$1001, customers!$I$1:$I$1001,,0)</f>
        <v>No</v>
      </c>
    </row>
    <row r="341" spans="1:16" x14ac:dyDescent="0.3">
      <c r="A341" s="11" t="s">
        <v>2402</v>
      </c>
      <c r="B341" s="6">
        <v>44256</v>
      </c>
      <c r="C341" s="3" t="s">
        <v>2403</v>
      </c>
      <c r="D341" s="4" t="s">
        <v>6153</v>
      </c>
      <c r="E341" s="3">
        <v>2</v>
      </c>
      <c r="F341" s="3" t="str">
        <f xml:space="preserve"> _xlfn.XLOOKUP(C341,customers!$A$1:$A$1001,customers!$B$1:$B$1001,,0)</f>
        <v>Emmaline Rasmus</v>
      </c>
      <c r="G341" s="3" t="str">
        <f xml:space="preserve"> IF(_xlfn.XLOOKUP(C341, customers!$A$1:$A$1001, customers!$C$1:$C$1001,,0) = 0, "", _xlfn.XLOOKUP(C341, customers!$A$1:$A$1001, customers!$C$1:$C$1001,,0))</f>
        <v>erasmus9f@techcrunch.com</v>
      </c>
      <c r="H341" s="3" t="str">
        <f xml:space="preserve"> _xlfn.XLOOKUP(C341, customers!$A$1:$A$1001, customers!$G$1:$G$1001,,0)</f>
        <v>United States</v>
      </c>
      <c r="I341" s="4" t="str">
        <f xml:space="preserve"> INDEX(products!$A$1:$G$49, MATCH(orders!$D341, products!$A$1:$A$49,0), MATCH(orders!I$1, products!$A$1:$G$1,0))</f>
        <v>Exc</v>
      </c>
      <c r="J341" s="4" t="str">
        <f xml:space="preserve"> INDEX(products!$A$1:$G$49, MATCH(orders!$D341, products!$A$1:$A$49,0), MATCH(orders!J$1, products!$A$1:$G$1,0))</f>
        <v>D</v>
      </c>
      <c r="K341" s="8">
        <f xml:space="preserve"> INDEX(products!$A$1:$G$49, MATCH(orders!$D341, products!$A$1:$A$49,0), MATCH(orders!K$1, products!$A$1:$G$1,0))</f>
        <v>0.2</v>
      </c>
      <c r="L341" s="10">
        <f xml:space="preserve"> INDEX(products!$A$1:$G$49, MATCH(orders!$D341, products!$A$1:$A$49,0), MATCH(orders!L$1, products!$A$1:$G$1,0))</f>
        <v>3.645</v>
      </c>
      <c r="M341" s="10">
        <f t="shared" si="5"/>
        <v>7.29</v>
      </c>
      <c r="N341" s="5" t="str" cm="1">
        <f t="array" ref="N341" xml:space="preserve"> _xlfn.IFS(I341 = "Rob", "Robusta", I341 = "Ara", "Arabica", I341 = "Exc", "Excelsa", I341 = "Lib", "Liberica")</f>
        <v>Excelsa</v>
      </c>
      <c r="O341" s="12" t="str" cm="1">
        <f t="array" ref="O341" xml:space="preserve"> _xlfn.IFS(J341 = "M", "Medium", J341 = "L", "Light", J341 = "D", "Dark")</f>
        <v>Dark</v>
      </c>
      <c r="P341" s="4" t="str">
        <f xml:space="preserve"> _xlfn.XLOOKUP(Orders[[#This Row],[Customer ID]], customers!$A$1:$A$1001, customers!$I$1:$I$1001,,0)</f>
        <v>Yes</v>
      </c>
    </row>
    <row r="342" spans="1:16" x14ac:dyDescent="0.3">
      <c r="A342" s="11" t="s">
        <v>2408</v>
      </c>
      <c r="B342" s="6">
        <v>43528</v>
      </c>
      <c r="C342" s="3" t="s">
        <v>2409</v>
      </c>
      <c r="D342" s="4" t="s">
        <v>6144</v>
      </c>
      <c r="E342" s="3">
        <v>1</v>
      </c>
      <c r="F342" s="3" t="str">
        <f xml:space="preserve"> _xlfn.XLOOKUP(C342,customers!$A$1:$A$1001,customers!$B$1:$B$1001,,0)</f>
        <v>Wesley Giorgioni</v>
      </c>
      <c r="G342" s="3" t="str">
        <f xml:space="preserve"> IF(_xlfn.XLOOKUP(C342, customers!$A$1:$A$1001, customers!$C$1:$C$1001,,0) = 0, "", _xlfn.XLOOKUP(C342, customers!$A$1:$A$1001, customers!$C$1:$C$1001,,0))</f>
        <v>wgiorgioni9g@wikipedia.org</v>
      </c>
      <c r="H342" s="3" t="str">
        <f xml:space="preserve"> _xlfn.XLOOKUP(C342, customers!$A$1:$A$1001, customers!$G$1:$G$1001,,0)</f>
        <v>United States</v>
      </c>
      <c r="I342" s="4" t="str">
        <f xml:space="preserve"> INDEX(products!$A$1:$G$49, MATCH(orders!$D342, products!$A$1:$A$49,0), MATCH(orders!I$1, products!$A$1:$G$1,0))</f>
        <v>Exc</v>
      </c>
      <c r="J342" s="4" t="str">
        <f xml:space="preserve"> INDEX(products!$A$1:$G$49, MATCH(orders!$D342, products!$A$1:$A$49,0), MATCH(orders!J$1, products!$A$1:$G$1,0))</f>
        <v>D</v>
      </c>
      <c r="K342" s="8">
        <f xml:space="preserve"> INDEX(products!$A$1:$G$49, MATCH(orders!$D342, products!$A$1:$A$49,0), MATCH(orders!K$1, products!$A$1:$G$1,0))</f>
        <v>0.5</v>
      </c>
      <c r="L342" s="10">
        <f xml:space="preserve"> INDEX(products!$A$1:$G$49, MATCH(orders!$D342, products!$A$1:$A$49,0), MATCH(orders!L$1, products!$A$1:$G$1,0))</f>
        <v>7.29</v>
      </c>
      <c r="M342" s="10">
        <f t="shared" si="5"/>
        <v>7.29</v>
      </c>
      <c r="N342" s="5" t="str" cm="1">
        <f t="array" ref="N342" xml:space="preserve"> _xlfn.IFS(I342 = "Rob", "Robusta", I342 = "Ara", "Arabica", I342 = "Exc", "Excelsa", I342 = "Lib", "Liberica")</f>
        <v>Excelsa</v>
      </c>
      <c r="O342" s="12" t="str" cm="1">
        <f t="array" ref="O342" xml:space="preserve"> _xlfn.IFS(J342 = "M", "Medium", J342 = "L", "Light", J342 = "D", "Dark")</f>
        <v>Dark</v>
      </c>
      <c r="P342" s="4" t="str">
        <f xml:space="preserve"> _xlfn.XLOOKUP(Orders[[#This Row],[Customer ID]], customers!$A$1:$A$1001, customers!$I$1:$I$1001,,0)</f>
        <v>Yes</v>
      </c>
    </row>
    <row r="343" spans="1:16" x14ac:dyDescent="0.3">
      <c r="A343" s="11" t="s">
        <v>2414</v>
      </c>
      <c r="B343" s="6">
        <v>43751</v>
      </c>
      <c r="C343" s="3" t="s">
        <v>2415</v>
      </c>
      <c r="D343" s="4" t="s">
        <v>6176</v>
      </c>
      <c r="E343" s="3">
        <v>2</v>
      </c>
      <c r="F343" s="3" t="str">
        <f xml:space="preserve"> _xlfn.XLOOKUP(C343,customers!$A$1:$A$1001,customers!$B$1:$B$1001,,0)</f>
        <v>Lucienne Scargle</v>
      </c>
      <c r="G343" s="3" t="str">
        <f xml:space="preserve"> IF(_xlfn.XLOOKUP(C343, customers!$A$1:$A$1001, customers!$C$1:$C$1001,,0) = 0, "", _xlfn.XLOOKUP(C343, customers!$A$1:$A$1001, customers!$C$1:$C$1001,,0))</f>
        <v>lscargle9h@myspace.com</v>
      </c>
      <c r="H343" s="3" t="str">
        <f xml:space="preserve"> _xlfn.XLOOKUP(C343, customers!$A$1:$A$1001, customers!$G$1:$G$1001,,0)</f>
        <v>United States</v>
      </c>
      <c r="I343" s="4" t="str">
        <f xml:space="preserve"> INDEX(products!$A$1:$G$49, MATCH(orders!$D343, products!$A$1:$A$49,0), MATCH(orders!I$1, products!$A$1:$G$1,0))</f>
        <v>Exc</v>
      </c>
      <c r="J343" s="4" t="str">
        <f xml:space="preserve"> INDEX(products!$A$1:$G$49, MATCH(orders!$D343, products!$A$1:$A$49,0), MATCH(orders!J$1, products!$A$1:$G$1,0))</f>
        <v>L</v>
      </c>
      <c r="K343" s="8">
        <f xml:space="preserve"> INDEX(products!$A$1:$G$49, MATCH(orders!$D343, products!$A$1:$A$49,0), MATCH(orders!K$1, products!$A$1:$G$1,0))</f>
        <v>0.5</v>
      </c>
      <c r="L343" s="10">
        <f xml:space="preserve"> INDEX(products!$A$1:$G$49, MATCH(orders!$D343, products!$A$1:$A$49,0), MATCH(orders!L$1, products!$A$1:$G$1,0))</f>
        <v>8.91</v>
      </c>
      <c r="M343" s="10">
        <f t="shared" si="5"/>
        <v>17.82</v>
      </c>
      <c r="N343" s="5" t="str" cm="1">
        <f t="array" ref="N343" xml:space="preserve"> _xlfn.IFS(I343 = "Rob", "Robusta", I343 = "Ara", "Arabica", I343 = "Exc", "Excelsa", I343 = "Lib", "Liberica")</f>
        <v>Excelsa</v>
      </c>
      <c r="O343" s="12" t="str" cm="1">
        <f t="array" ref="O343" xml:space="preserve"> _xlfn.IFS(J343 = "M", "Medium", J343 = "L", "Light", J343 = "D", "Dark")</f>
        <v>Light</v>
      </c>
      <c r="P343" s="4" t="str">
        <f xml:space="preserve"> _xlfn.XLOOKUP(Orders[[#This Row],[Customer ID]], customers!$A$1:$A$1001, customers!$I$1:$I$1001,,0)</f>
        <v>No</v>
      </c>
    </row>
    <row r="344" spans="1:16" x14ac:dyDescent="0.3">
      <c r="A344" s="11" t="s">
        <v>2414</v>
      </c>
      <c r="B344" s="6">
        <v>43751</v>
      </c>
      <c r="C344" s="3" t="s">
        <v>2415</v>
      </c>
      <c r="D344" s="4" t="s">
        <v>6169</v>
      </c>
      <c r="E344" s="3">
        <v>5</v>
      </c>
      <c r="F344" s="3" t="str">
        <f xml:space="preserve"> _xlfn.XLOOKUP(C344,customers!$A$1:$A$1001,customers!$B$1:$B$1001,,0)</f>
        <v>Lucienne Scargle</v>
      </c>
      <c r="G344" s="3" t="str">
        <f xml:space="preserve"> IF(_xlfn.XLOOKUP(C344, customers!$A$1:$A$1001, customers!$C$1:$C$1001,,0) = 0, "", _xlfn.XLOOKUP(C344, customers!$A$1:$A$1001, customers!$C$1:$C$1001,,0))</f>
        <v>lscargle9h@myspace.com</v>
      </c>
      <c r="H344" s="3" t="str">
        <f xml:space="preserve"> _xlfn.XLOOKUP(C344, customers!$A$1:$A$1001, customers!$G$1:$G$1001,,0)</f>
        <v>United States</v>
      </c>
      <c r="I344" s="4" t="str">
        <f xml:space="preserve"> INDEX(products!$A$1:$G$49, MATCH(orders!$D344, products!$A$1:$A$49,0), MATCH(orders!I$1, products!$A$1:$G$1,0))</f>
        <v>Lib</v>
      </c>
      <c r="J344" s="4" t="str">
        <f xml:space="preserve"> INDEX(products!$A$1:$G$49, MATCH(orders!$D344, products!$A$1:$A$49,0), MATCH(orders!J$1, products!$A$1:$G$1,0))</f>
        <v>D</v>
      </c>
      <c r="K344" s="8">
        <f xml:space="preserve"> INDEX(products!$A$1:$G$49, MATCH(orders!$D344, products!$A$1:$A$49,0), MATCH(orders!K$1, products!$A$1:$G$1,0))</f>
        <v>0.5</v>
      </c>
      <c r="L344" s="10">
        <f xml:space="preserve"> INDEX(products!$A$1:$G$49, MATCH(orders!$D344, products!$A$1:$A$49,0), MATCH(orders!L$1, products!$A$1:$G$1,0))</f>
        <v>7.77</v>
      </c>
      <c r="M344" s="10">
        <f t="shared" si="5"/>
        <v>38.849999999999994</v>
      </c>
      <c r="N344" s="5" t="str" cm="1">
        <f t="array" ref="N344" xml:space="preserve"> _xlfn.IFS(I344 = "Rob", "Robusta", I344 = "Ara", "Arabica", I344 = "Exc", "Excelsa", I344 = "Lib", "Liberica")</f>
        <v>Liberica</v>
      </c>
      <c r="O344" s="12" t="str" cm="1">
        <f t="array" ref="O344" xml:space="preserve"> _xlfn.IFS(J344 = "M", "Medium", J344 = "L", "Light", J344 = "D", "Dark")</f>
        <v>Dark</v>
      </c>
      <c r="P344" s="4" t="str">
        <f xml:space="preserve"> _xlfn.XLOOKUP(Orders[[#This Row],[Customer ID]], customers!$A$1:$A$1001, customers!$I$1:$I$1001,,0)</f>
        <v>No</v>
      </c>
    </row>
    <row r="345" spans="1:16" x14ac:dyDescent="0.3">
      <c r="A345" s="11" t="s">
        <v>2424</v>
      </c>
      <c r="B345" s="6">
        <v>43692</v>
      </c>
      <c r="C345" s="3" t="s">
        <v>2425</v>
      </c>
      <c r="D345" s="4" t="s">
        <v>6172</v>
      </c>
      <c r="E345" s="3">
        <v>6</v>
      </c>
      <c r="F345" s="3" t="str">
        <f xml:space="preserve"> _xlfn.XLOOKUP(C345,customers!$A$1:$A$1001,customers!$B$1:$B$1001,,0)</f>
        <v>Noam Climance</v>
      </c>
      <c r="G345" s="3" t="str">
        <f xml:space="preserve"> IF(_xlfn.XLOOKUP(C345, customers!$A$1:$A$1001, customers!$C$1:$C$1001,,0) = 0, "", _xlfn.XLOOKUP(C345, customers!$A$1:$A$1001, customers!$C$1:$C$1001,,0))</f>
        <v>nclimance9j@europa.eu</v>
      </c>
      <c r="H345" s="3" t="str">
        <f xml:space="preserve"> _xlfn.XLOOKUP(C345, customers!$A$1:$A$1001, customers!$G$1:$G$1001,,0)</f>
        <v>United States</v>
      </c>
      <c r="I345" s="4" t="str">
        <f xml:space="preserve"> INDEX(products!$A$1:$G$49, MATCH(orders!$D345, products!$A$1:$A$49,0), MATCH(orders!I$1, products!$A$1:$G$1,0))</f>
        <v>Rob</v>
      </c>
      <c r="J345" s="4" t="str">
        <f xml:space="preserve"> INDEX(products!$A$1:$G$49, MATCH(orders!$D345, products!$A$1:$A$49,0), MATCH(orders!J$1, products!$A$1:$G$1,0))</f>
        <v>D</v>
      </c>
      <c r="K345" s="8">
        <f xml:space="preserve"> INDEX(products!$A$1:$G$49, MATCH(orders!$D345, products!$A$1:$A$49,0), MATCH(orders!K$1, products!$A$1:$G$1,0))</f>
        <v>0.5</v>
      </c>
      <c r="L345" s="10">
        <f xml:space="preserve"> INDEX(products!$A$1:$G$49, MATCH(orders!$D345, products!$A$1:$A$49,0), MATCH(orders!L$1, products!$A$1:$G$1,0))</f>
        <v>5.3699999999999992</v>
      </c>
      <c r="M345" s="10">
        <f t="shared" si="5"/>
        <v>32.22</v>
      </c>
      <c r="N345" s="5" t="str" cm="1">
        <f t="array" ref="N345" xml:space="preserve"> _xlfn.IFS(I345 = "Rob", "Robusta", I345 = "Ara", "Arabica", I345 = "Exc", "Excelsa", I345 = "Lib", "Liberica")</f>
        <v>Robusta</v>
      </c>
      <c r="O345" s="12" t="str" cm="1">
        <f t="array" ref="O345" xml:space="preserve"> _xlfn.IFS(J345 = "M", "Medium", J345 = "L", "Light", J345 = "D", "Dark")</f>
        <v>Dark</v>
      </c>
      <c r="P345" s="4" t="str">
        <f xml:space="preserve"> _xlfn.XLOOKUP(Orders[[#This Row],[Customer ID]], customers!$A$1:$A$1001, customers!$I$1:$I$1001,,0)</f>
        <v>No</v>
      </c>
    </row>
    <row r="346" spans="1:16" x14ac:dyDescent="0.3">
      <c r="A346" s="11" t="s">
        <v>2429</v>
      </c>
      <c r="B346" s="6">
        <v>44529</v>
      </c>
      <c r="C346" s="3" t="s">
        <v>2430</v>
      </c>
      <c r="D346" s="4" t="s">
        <v>6138</v>
      </c>
      <c r="E346" s="3">
        <v>2</v>
      </c>
      <c r="F346" s="3" t="str">
        <f xml:space="preserve"> _xlfn.XLOOKUP(C346,customers!$A$1:$A$1001,customers!$B$1:$B$1001,,0)</f>
        <v>Catarina Donn</v>
      </c>
      <c r="G346" s="3" t="str">
        <f xml:space="preserve"> IF(_xlfn.XLOOKUP(C346, customers!$A$1:$A$1001, customers!$C$1:$C$1001,,0) = 0, "", _xlfn.XLOOKUP(C346, customers!$A$1:$A$1001, customers!$C$1:$C$1001,,0))</f>
        <v/>
      </c>
      <c r="H346" s="3" t="str">
        <f xml:space="preserve"> _xlfn.XLOOKUP(C346, customers!$A$1:$A$1001, customers!$G$1:$G$1001,,0)</f>
        <v>Ireland</v>
      </c>
      <c r="I346" s="4" t="str">
        <f xml:space="preserve"> INDEX(products!$A$1:$G$49, MATCH(orders!$D346, products!$A$1:$A$49,0), MATCH(orders!I$1, products!$A$1:$G$1,0))</f>
        <v>Rob</v>
      </c>
      <c r="J346" s="4" t="str">
        <f xml:space="preserve"> INDEX(products!$A$1:$G$49, MATCH(orders!$D346, products!$A$1:$A$49,0), MATCH(orders!J$1, products!$A$1:$G$1,0))</f>
        <v>M</v>
      </c>
      <c r="K346" s="8">
        <f xml:space="preserve"> INDEX(products!$A$1:$G$49, MATCH(orders!$D346, products!$A$1:$A$49,0), MATCH(orders!K$1, products!$A$1:$G$1,0))</f>
        <v>1</v>
      </c>
      <c r="L346" s="10">
        <f xml:space="preserve"> INDEX(products!$A$1:$G$49, MATCH(orders!$D346, products!$A$1:$A$49,0), MATCH(orders!L$1, products!$A$1:$G$1,0))</f>
        <v>9.9499999999999993</v>
      </c>
      <c r="M346" s="10">
        <f t="shared" si="5"/>
        <v>19.899999999999999</v>
      </c>
      <c r="N346" s="5" t="str" cm="1">
        <f t="array" ref="N346" xml:space="preserve"> _xlfn.IFS(I346 = "Rob", "Robusta", I346 = "Ara", "Arabica", I346 = "Exc", "Excelsa", I346 = "Lib", "Liberica")</f>
        <v>Robusta</v>
      </c>
      <c r="O346" s="12" t="str" cm="1">
        <f t="array" ref="O346" xml:space="preserve"> _xlfn.IFS(J346 = "M", "Medium", J346 = "L", "Light", J346 = "D", "Dark")</f>
        <v>Medium</v>
      </c>
      <c r="P346" s="4" t="str">
        <f xml:space="preserve"> _xlfn.XLOOKUP(Orders[[#This Row],[Customer ID]], customers!$A$1:$A$1001, customers!$I$1:$I$1001,,0)</f>
        <v>Yes</v>
      </c>
    </row>
    <row r="347" spans="1:16" x14ac:dyDescent="0.3">
      <c r="A347" s="11" t="s">
        <v>2434</v>
      </c>
      <c r="B347" s="6">
        <v>43849</v>
      </c>
      <c r="C347" s="3" t="s">
        <v>2435</v>
      </c>
      <c r="D347" s="4" t="s">
        <v>6179</v>
      </c>
      <c r="E347" s="3">
        <v>5</v>
      </c>
      <c r="F347" s="3" t="str">
        <f xml:space="preserve"> _xlfn.XLOOKUP(C347,customers!$A$1:$A$1001,customers!$B$1:$B$1001,,0)</f>
        <v>Ameline Snazle</v>
      </c>
      <c r="G347" s="3" t="str">
        <f xml:space="preserve"> IF(_xlfn.XLOOKUP(C347, customers!$A$1:$A$1001, customers!$C$1:$C$1001,,0) = 0, "", _xlfn.XLOOKUP(C347, customers!$A$1:$A$1001, customers!$C$1:$C$1001,,0))</f>
        <v>asnazle9l@oracle.com</v>
      </c>
      <c r="H347" s="3" t="str">
        <f xml:space="preserve"> _xlfn.XLOOKUP(C347, customers!$A$1:$A$1001, customers!$G$1:$G$1001,,0)</f>
        <v>United States</v>
      </c>
      <c r="I347" s="4" t="str">
        <f xml:space="preserve"> INDEX(products!$A$1:$G$49, MATCH(orders!$D347, products!$A$1:$A$49,0), MATCH(orders!I$1, products!$A$1:$G$1,0))</f>
        <v>Rob</v>
      </c>
      <c r="J347" s="4" t="str">
        <f xml:space="preserve"> INDEX(products!$A$1:$G$49, MATCH(orders!$D347, products!$A$1:$A$49,0), MATCH(orders!J$1, products!$A$1:$G$1,0))</f>
        <v>L</v>
      </c>
      <c r="K347" s="8">
        <f xml:space="preserve"> INDEX(products!$A$1:$G$49, MATCH(orders!$D347, products!$A$1:$A$49,0), MATCH(orders!K$1, products!$A$1:$G$1,0))</f>
        <v>1</v>
      </c>
      <c r="L347" s="10">
        <f xml:space="preserve"> INDEX(products!$A$1:$G$49, MATCH(orders!$D347, products!$A$1:$A$49,0), MATCH(orders!L$1, products!$A$1:$G$1,0))</f>
        <v>11.95</v>
      </c>
      <c r="M347" s="10">
        <f t="shared" si="5"/>
        <v>59.75</v>
      </c>
      <c r="N347" s="5" t="str" cm="1">
        <f t="array" ref="N347" xml:space="preserve"> _xlfn.IFS(I347 = "Rob", "Robusta", I347 = "Ara", "Arabica", I347 = "Exc", "Excelsa", I347 = "Lib", "Liberica")</f>
        <v>Robusta</v>
      </c>
      <c r="O347" s="12" t="str" cm="1">
        <f t="array" ref="O347" xml:space="preserve"> _xlfn.IFS(J347 = "M", "Medium", J347 = "L", "Light", J347 = "D", "Dark")</f>
        <v>Light</v>
      </c>
      <c r="P347" s="4" t="str">
        <f xml:space="preserve"> _xlfn.XLOOKUP(Orders[[#This Row],[Customer ID]], customers!$A$1:$A$1001, customers!$I$1:$I$1001,,0)</f>
        <v>No</v>
      </c>
    </row>
    <row r="348" spans="1:16" x14ac:dyDescent="0.3">
      <c r="A348" s="11" t="s">
        <v>2440</v>
      </c>
      <c r="B348" s="6">
        <v>44344</v>
      </c>
      <c r="C348" s="3" t="s">
        <v>2441</v>
      </c>
      <c r="D348" s="4" t="s">
        <v>6180</v>
      </c>
      <c r="E348" s="3">
        <v>3</v>
      </c>
      <c r="F348" s="3" t="str">
        <f xml:space="preserve"> _xlfn.XLOOKUP(C348,customers!$A$1:$A$1001,customers!$B$1:$B$1001,,0)</f>
        <v>Rebeka Worg</v>
      </c>
      <c r="G348" s="3" t="str">
        <f xml:space="preserve"> IF(_xlfn.XLOOKUP(C348, customers!$A$1:$A$1001, customers!$C$1:$C$1001,,0) = 0, "", _xlfn.XLOOKUP(C348, customers!$A$1:$A$1001, customers!$C$1:$C$1001,,0))</f>
        <v>rworg9m@arstechnica.com</v>
      </c>
      <c r="H348" s="3" t="str">
        <f xml:space="preserve"> _xlfn.XLOOKUP(C348, customers!$A$1:$A$1001, customers!$G$1:$G$1001,,0)</f>
        <v>United States</v>
      </c>
      <c r="I348" s="4" t="str">
        <f xml:space="preserve"> INDEX(products!$A$1:$G$49, MATCH(orders!$D348, products!$A$1:$A$49,0), MATCH(orders!I$1, products!$A$1:$G$1,0))</f>
        <v>Ara</v>
      </c>
      <c r="J348" s="4" t="str">
        <f xml:space="preserve"> INDEX(products!$A$1:$G$49, MATCH(orders!$D348, products!$A$1:$A$49,0), MATCH(orders!J$1, products!$A$1:$G$1,0))</f>
        <v>L</v>
      </c>
      <c r="K348" s="8">
        <f xml:space="preserve"> INDEX(products!$A$1:$G$49, MATCH(orders!$D348, products!$A$1:$A$49,0), MATCH(orders!K$1, products!$A$1:$G$1,0))</f>
        <v>0.5</v>
      </c>
      <c r="L348" s="10">
        <f xml:space="preserve"> INDEX(products!$A$1:$G$49, MATCH(orders!$D348, products!$A$1:$A$49,0), MATCH(orders!L$1, products!$A$1:$G$1,0))</f>
        <v>7.77</v>
      </c>
      <c r="M348" s="10">
        <f t="shared" si="5"/>
        <v>23.31</v>
      </c>
      <c r="N348" s="5" t="str" cm="1">
        <f t="array" ref="N348" xml:space="preserve"> _xlfn.IFS(I348 = "Rob", "Robusta", I348 = "Ara", "Arabica", I348 = "Exc", "Excelsa", I348 = "Lib", "Liberica")</f>
        <v>Arabica</v>
      </c>
      <c r="O348" s="12" t="str" cm="1">
        <f t="array" ref="O348" xml:space="preserve"> _xlfn.IFS(J348 = "M", "Medium", J348 = "L", "Light", J348 = "D", "Dark")</f>
        <v>Light</v>
      </c>
      <c r="P348" s="4" t="str">
        <f xml:space="preserve"> _xlfn.XLOOKUP(Orders[[#This Row],[Customer ID]], customers!$A$1:$A$1001, customers!$I$1:$I$1001,,0)</f>
        <v>Yes</v>
      </c>
    </row>
    <row r="349" spans="1:16" x14ac:dyDescent="0.3">
      <c r="A349" s="11" t="s">
        <v>2446</v>
      </c>
      <c r="B349" s="6">
        <v>44576</v>
      </c>
      <c r="C349" s="3" t="s">
        <v>2447</v>
      </c>
      <c r="D349" s="4" t="s">
        <v>6162</v>
      </c>
      <c r="E349" s="3">
        <v>3</v>
      </c>
      <c r="F349" s="3" t="str">
        <f xml:space="preserve"> _xlfn.XLOOKUP(C349,customers!$A$1:$A$1001,customers!$B$1:$B$1001,,0)</f>
        <v>Lewes Danes</v>
      </c>
      <c r="G349" s="3" t="str">
        <f xml:space="preserve"> IF(_xlfn.XLOOKUP(C349, customers!$A$1:$A$1001, customers!$C$1:$C$1001,,0) = 0, "", _xlfn.XLOOKUP(C349, customers!$A$1:$A$1001, customers!$C$1:$C$1001,,0))</f>
        <v>ldanes9n@umn.edu</v>
      </c>
      <c r="H349" s="3" t="str">
        <f xml:space="preserve"> _xlfn.XLOOKUP(C349, customers!$A$1:$A$1001, customers!$G$1:$G$1001,,0)</f>
        <v>United States</v>
      </c>
      <c r="I349" s="4" t="str">
        <f xml:space="preserve"> INDEX(products!$A$1:$G$49, MATCH(orders!$D349, products!$A$1:$A$49,0), MATCH(orders!I$1, products!$A$1:$G$1,0))</f>
        <v>Lib</v>
      </c>
      <c r="J349" s="4" t="str">
        <f xml:space="preserve"> INDEX(products!$A$1:$G$49, MATCH(orders!$D349, products!$A$1:$A$49,0), MATCH(orders!J$1, products!$A$1:$G$1,0))</f>
        <v>M</v>
      </c>
      <c r="K349" s="8">
        <f xml:space="preserve"> INDEX(products!$A$1:$G$49, MATCH(orders!$D349, products!$A$1:$A$49,0), MATCH(orders!K$1, products!$A$1:$G$1,0))</f>
        <v>1</v>
      </c>
      <c r="L349" s="10">
        <f xml:space="preserve"> INDEX(products!$A$1:$G$49, MATCH(orders!$D349, products!$A$1:$A$49,0), MATCH(orders!L$1, products!$A$1:$G$1,0))</f>
        <v>14.55</v>
      </c>
      <c r="M349" s="10">
        <f t="shared" si="5"/>
        <v>43.650000000000006</v>
      </c>
      <c r="N349" s="5" t="str" cm="1">
        <f t="array" ref="N349" xml:space="preserve"> _xlfn.IFS(I349 = "Rob", "Robusta", I349 = "Ara", "Arabica", I349 = "Exc", "Excelsa", I349 = "Lib", "Liberica")</f>
        <v>Liberica</v>
      </c>
      <c r="O349" s="12" t="str" cm="1">
        <f t="array" ref="O349" xml:space="preserve"> _xlfn.IFS(J349 = "M", "Medium", J349 = "L", "Light", J349 = "D", "Dark")</f>
        <v>Medium</v>
      </c>
      <c r="P349" s="4" t="str">
        <f xml:space="preserve"> _xlfn.XLOOKUP(Orders[[#This Row],[Customer ID]], customers!$A$1:$A$1001, customers!$I$1:$I$1001,,0)</f>
        <v>No</v>
      </c>
    </row>
    <row r="350" spans="1:16" x14ac:dyDescent="0.3">
      <c r="A350" s="11" t="s">
        <v>2452</v>
      </c>
      <c r="B350" s="6">
        <v>43803</v>
      </c>
      <c r="C350" s="3" t="s">
        <v>2453</v>
      </c>
      <c r="D350" s="4" t="s">
        <v>6148</v>
      </c>
      <c r="E350" s="3">
        <v>6</v>
      </c>
      <c r="F350" s="3" t="str">
        <f xml:space="preserve"> _xlfn.XLOOKUP(C350,customers!$A$1:$A$1001,customers!$B$1:$B$1001,,0)</f>
        <v>Shelli Keynd</v>
      </c>
      <c r="G350" s="3" t="str">
        <f xml:space="preserve"> IF(_xlfn.XLOOKUP(C350, customers!$A$1:$A$1001, customers!$C$1:$C$1001,,0) = 0, "", _xlfn.XLOOKUP(C350, customers!$A$1:$A$1001, customers!$C$1:$C$1001,,0))</f>
        <v>skeynd9o@narod.ru</v>
      </c>
      <c r="H350" s="3" t="str">
        <f xml:space="preserve"> _xlfn.XLOOKUP(C350, customers!$A$1:$A$1001, customers!$G$1:$G$1001,,0)</f>
        <v>United States</v>
      </c>
      <c r="I350" s="4" t="str">
        <f xml:space="preserve"> INDEX(products!$A$1:$G$49, MATCH(orders!$D350, products!$A$1:$A$49,0), MATCH(orders!I$1, products!$A$1:$G$1,0))</f>
        <v>Exc</v>
      </c>
      <c r="J350" s="4" t="str">
        <f xml:space="preserve"> INDEX(products!$A$1:$G$49, MATCH(orders!$D350, products!$A$1:$A$49,0), MATCH(orders!J$1, products!$A$1:$G$1,0))</f>
        <v>L</v>
      </c>
      <c r="K350" s="8">
        <f xml:space="preserve"> INDEX(products!$A$1:$G$49, MATCH(orders!$D350, products!$A$1:$A$49,0), MATCH(orders!K$1, products!$A$1:$G$1,0))</f>
        <v>2.5</v>
      </c>
      <c r="L350" s="10">
        <f xml:space="preserve"> INDEX(products!$A$1:$G$49, MATCH(orders!$D350, products!$A$1:$A$49,0), MATCH(orders!L$1, products!$A$1:$G$1,0))</f>
        <v>34.154999999999994</v>
      </c>
      <c r="M350" s="10">
        <f t="shared" si="5"/>
        <v>204.92999999999995</v>
      </c>
      <c r="N350" s="5" t="str" cm="1">
        <f t="array" ref="N350" xml:space="preserve"> _xlfn.IFS(I350 = "Rob", "Robusta", I350 = "Ara", "Arabica", I350 = "Exc", "Excelsa", I350 = "Lib", "Liberica")</f>
        <v>Excelsa</v>
      </c>
      <c r="O350" s="12" t="str" cm="1">
        <f t="array" ref="O350" xml:space="preserve"> _xlfn.IFS(J350 = "M", "Medium", J350 = "L", "Light", J350 = "D", "Dark")</f>
        <v>Light</v>
      </c>
      <c r="P350" s="4" t="str">
        <f xml:space="preserve"> _xlfn.XLOOKUP(Orders[[#This Row],[Customer ID]], customers!$A$1:$A$1001, customers!$I$1:$I$1001,,0)</f>
        <v>No</v>
      </c>
    </row>
    <row r="351" spans="1:16" x14ac:dyDescent="0.3">
      <c r="A351" s="11" t="s">
        <v>2458</v>
      </c>
      <c r="B351" s="6">
        <v>44743</v>
      </c>
      <c r="C351" s="3" t="s">
        <v>2459</v>
      </c>
      <c r="D351" s="4" t="s">
        <v>6178</v>
      </c>
      <c r="E351" s="3">
        <v>4</v>
      </c>
      <c r="F351" s="3" t="str">
        <f xml:space="preserve"> _xlfn.XLOOKUP(C351,customers!$A$1:$A$1001,customers!$B$1:$B$1001,,0)</f>
        <v>Dell Daveridge</v>
      </c>
      <c r="G351" s="3" t="str">
        <f xml:space="preserve"> IF(_xlfn.XLOOKUP(C351, customers!$A$1:$A$1001, customers!$C$1:$C$1001,,0) = 0, "", _xlfn.XLOOKUP(C351, customers!$A$1:$A$1001, customers!$C$1:$C$1001,,0))</f>
        <v>ddaveridge9p@arstechnica.com</v>
      </c>
      <c r="H351" s="3" t="str">
        <f xml:space="preserve"> _xlfn.XLOOKUP(C351, customers!$A$1:$A$1001, customers!$G$1:$G$1001,,0)</f>
        <v>United States</v>
      </c>
      <c r="I351" s="4" t="str">
        <f xml:space="preserve"> INDEX(products!$A$1:$G$49, MATCH(orders!$D351, products!$A$1:$A$49,0), MATCH(orders!I$1, products!$A$1:$G$1,0))</f>
        <v>Rob</v>
      </c>
      <c r="J351" s="4" t="str">
        <f xml:space="preserve"> INDEX(products!$A$1:$G$49, MATCH(orders!$D351, products!$A$1:$A$49,0), MATCH(orders!J$1, products!$A$1:$G$1,0))</f>
        <v>L</v>
      </c>
      <c r="K351" s="8">
        <f xml:space="preserve"> INDEX(products!$A$1:$G$49, MATCH(orders!$D351, products!$A$1:$A$49,0), MATCH(orders!K$1, products!$A$1:$G$1,0))</f>
        <v>0.2</v>
      </c>
      <c r="L351" s="10">
        <f xml:space="preserve"> INDEX(products!$A$1:$G$49, MATCH(orders!$D351, products!$A$1:$A$49,0), MATCH(orders!L$1, products!$A$1:$G$1,0))</f>
        <v>3.5849999999999995</v>
      </c>
      <c r="M351" s="10">
        <f t="shared" si="5"/>
        <v>14.339999999999998</v>
      </c>
      <c r="N351" s="5" t="str" cm="1">
        <f t="array" ref="N351" xml:space="preserve"> _xlfn.IFS(I351 = "Rob", "Robusta", I351 = "Ara", "Arabica", I351 = "Exc", "Excelsa", I351 = "Lib", "Liberica")</f>
        <v>Robusta</v>
      </c>
      <c r="O351" s="12" t="str" cm="1">
        <f t="array" ref="O351" xml:space="preserve"> _xlfn.IFS(J351 = "M", "Medium", J351 = "L", "Light", J351 = "D", "Dark")</f>
        <v>Light</v>
      </c>
      <c r="P351" s="4" t="str">
        <f xml:space="preserve"> _xlfn.XLOOKUP(Orders[[#This Row],[Customer ID]], customers!$A$1:$A$1001, customers!$I$1:$I$1001,,0)</f>
        <v>No</v>
      </c>
    </row>
    <row r="352" spans="1:16" x14ac:dyDescent="0.3">
      <c r="A352" s="11" t="s">
        <v>2464</v>
      </c>
      <c r="B352" s="6">
        <v>43592</v>
      </c>
      <c r="C352" s="3" t="s">
        <v>2465</v>
      </c>
      <c r="D352" s="4" t="s">
        <v>6158</v>
      </c>
      <c r="E352" s="3">
        <v>4</v>
      </c>
      <c r="F352" s="3" t="str">
        <f xml:space="preserve"> _xlfn.XLOOKUP(C352,customers!$A$1:$A$1001,customers!$B$1:$B$1001,,0)</f>
        <v>Joshuah Awdry</v>
      </c>
      <c r="G352" s="3" t="str">
        <f xml:space="preserve"> IF(_xlfn.XLOOKUP(C352, customers!$A$1:$A$1001, customers!$C$1:$C$1001,,0) = 0, "", _xlfn.XLOOKUP(C352, customers!$A$1:$A$1001, customers!$C$1:$C$1001,,0))</f>
        <v>jawdry9q@utexas.edu</v>
      </c>
      <c r="H352" s="3" t="str">
        <f xml:space="preserve"> _xlfn.XLOOKUP(C352, customers!$A$1:$A$1001, customers!$G$1:$G$1001,,0)</f>
        <v>United States</v>
      </c>
      <c r="I352" s="4" t="str">
        <f xml:space="preserve"> INDEX(products!$A$1:$G$49, MATCH(orders!$D352, products!$A$1:$A$49,0), MATCH(orders!I$1, products!$A$1:$G$1,0))</f>
        <v>Ara</v>
      </c>
      <c r="J352" s="4" t="str">
        <f xml:space="preserve"> INDEX(products!$A$1:$G$49, MATCH(orders!$D352, products!$A$1:$A$49,0), MATCH(orders!J$1, products!$A$1:$G$1,0))</f>
        <v>D</v>
      </c>
      <c r="K352" s="8">
        <f xml:space="preserve"> INDEX(products!$A$1:$G$49, MATCH(orders!$D352, products!$A$1:$A$49,0), MATCH(orders!K$1, products!$A$1:$G$1,0))</f>
        <v>0.5</v>
      </c>
      <c r="L352" s="10">
        <f xml:space="preserve"> INDEX(products!$A$1:$G$49, MATCH(orders!$D352, products!$A$1:$A$49,0), MATCH(orders!L$1, products!$A$1:$G$1,0))</f>
        <v>5.97</v>
      </c>
      <c r="M352" s="10">
        <f t="shared" si="5"/>
        <v>23.88</v>
      </c>
      <c r="N352" s="5" t="str" cm="1">
        <f t="array" ref="N352" xml:space="preserve"> _xlfn.IFS(I352 = "Rob", "Robusta", I352 = "Ara", "Arabica", I352 = "Exc", "Excelsa", I352 = "Lib", "Liberica")</f>
        <v>Arabica</v>
      </c>
      <c r="O352" s="12" t="str" cm="1">
        <f t="array" ref="O352" xml:space="preserve"> _xlfn.IFS(J352 = "M", "Medium", J352 = "L", "Light", J352 = "D", "Dark")</f>
        <v>Dark</v>
      </c>
      <c r="P352" s="4" t="str">
        <f xml:space="preserve"> _xlfn.XLOOKUP(Orders[[#This Row],[Customer ID]], customers!$A$1:$A$1001, customers!$I$1:$I$1001,,0)</f>
        <v>No</v>
      </c>
    </row>
    <row r="353" spans="1:16" x14ac:dyDescent="0.3">
      <c r="A353" s="11" t="s">
        <v>2470</v>
      </c>
      <c r="B353" s="6">
        <v>44066</v>
      </c>
      <c r="C353" s="3" t="s">
        <v>2471</v>
      </c>
      <c r="D353" s="4" t="s">
        <v>6155</v>
      </c>
      <c r="E353" s="3">
        <v>2</v>
      </c>
      <c r="F353" s="3" t="str">
        <f xml:space="preserve"> _xlfn.XLOOKUP(C353,customers!$A$1:$A$1001,customers!$B$1:$B$1001,,0)</f>
        <v>Ethel Ryles</v>
      </c>
      <c r="G353" s="3" t="str">
        <f xml:space="preserve"> IF(_xlfn.XLOOKUP(C353, customers!$A$1:$A$1001, customers!$C$1:$C$1001,,0) = 0, "", _xlfn.XLOOKUP(C353, customers!$A$1:$A$1001, customers!$C$1:$C$1001,,0))</f>
        <v>eryles9r@fastcompany.com</v>
      </c>
      <c r="H353" s="3" t="str">
        <f xml:space="preserve"> _xlfn.XLOOKUP(C353, customers!$A$1:$A$1001, customers!$G$1:$G$1001,,0)</f>
        <v>United States</v>
      </c>
      <c r="I353" s="4" t="str">
        <f xml:space="preserve"> INDEX(products!$A$1:$G$49, MATCH(orders!$D353, products!$A$1:$A$49,0), MATCH(orders!I$1, products!$A$1:$G$1,0))</f>
        <v>Ara</v>
      </c>
      <c r="J353" s="4" t="str">
        <f xml:space="preserve"> INDEX(products!$A$1:$G$49, MATCH(orders!$D353, products!$A$1:$A$49,0), MATCH(orders!J$1, products!$A$1:$G$1,0))</f>
        <v>M</v>
      </c>
      <c r="K353" s="8">
        <f xml:space="preserve"> INDEX(products!$A$1:$G$49, MATCH(orders!$D353, products!$A$1:$A$49,0), MATCH(orders!K$1, products!$A$1:$G$1,0))</f>
        <v>1</v>
      </c>
      <c r="L353" s="10">
        <f xml:space="preserve"> INDEX(products!$A$1:$G$49, MATCH(orders!$D353, products!$A$1:$A$49,0), MATCH(orders!L$1, products!$A$1:$G$1,0))</f>
        <v>11.25</v>
      </c>
      <c r="M353" s="10">
        <f t="shared" si="5"/>
        <v>22.5</v>
      </c>
      <c r="N353" s="5" t="str" cm="1">
        <f t="array" ref="N353" xml:space="preserve"> _xlfn.IFS(I353 = "Rob", "Robusta", I353 = "Ara", "Arabica", I353 = "Exc", "Excelsa", I353 = "Lib", "Liberica")</f>
        <v>Arabica</v>
      </c>
      <c r="O353" s="12" t="str" cm="1">
        <f t="array" ref="O353" xml:space="preserve"> _xlfn.IFS(J353 = "M", "Medium", J353 = "L", "Light", J353 = "D", "Dark")</f>
        <v>Medium</v>
      </c>
      <c r="P353" s="4" t="str">
        <f xml:space="preserve"> _xlfn.XLOOKUP(Orders[[#This Row],[Customer ID]], customers!$A$1:$A$1001, customers!$I$1:$I$1001,,0)</f>
        <v>No</v>
      </c>
    </row>
    <row r="354" spans="1:16" x14ac:dyDescent="0.3">
      <c r="A354" s="11" t="s">
        <v>2476</v>
      </c>
      <c r="B354" s="6">
        <v>43984</v>
      </c>
      <c r="C354" s="3" t="s">
        <v>2331</v>
      </c>
      <c r="D354" s="4" t="s">
        <v>6144</v>
      </c>
      <c r="E354" s="3">
        <v>5</v>
      </c>
      <c r="F354" s="3" t="str">
        <f xml:space="preserve"> _xlfn.XLOOKUP(C354,customers!$A$1:$A$1001,customers!$B$1:$B$1001,,0)</f>
        <v>Flynn Antony</v>
      </c>
      <c r="G354" s="3" t="str">
        <f xml:space="preserve"> IF(_xlfn.XLOOKUP(C354, customers!$A$1:$A$1001, customers!$C$1:$C$1001,,0) = 0, "", _xlfn.XLOOKUP(C354, customers!$A$1:$A$1001, customers!$C$1:$C$1001,,0))</f>
        <v/>
      </c>
      <c r="H354" s="3" t="str">
        <f xml:space="preserve"> _xlfn.XLOOKUP(C354, customers!$A$1:$A$1001, customers!$G$1:$G$1001,,0)</f>
        <v>United States</v>
      </c>
      <c r="I354" s="4" t="str">
        <f xml:space="preserve"> INDEX(products!$A$1:$G$49, MATCH(orders!$D354, products!$A$1:$A$49,0), MATCH(orders!I$1, products!$A$1:$G$1,0))</f>
        <v>Exc</v>
      </c>
      <c r="J354" s="4" t="str">
        <f xml:space="preserve"> INDEX(products!$A$1:$G$49, MATCH(orders!$D354, products!$A$1:$A$49,0), MATCH(orders!J$1, products!$A$1:$G$1,0))</f>
        <v>D</v>
      </c>
      <c r="K354" s="8">
        <f xml:space="preserve"> INDEX(products!$A$1:$G$49, MATCH(orders!$D354, products!$A$1:$A$49,0), MATCH(orders!K$1, products!$A$1:$G$1,0))</f>
        <v>0.5</v>
      </c>
      <c r="L354" s="10">
        <f xml:space="preserve"> INDEX(products!$A$1:$G$49, MATCH(orders!$D354, products!$A$1:$A$49,0), MATCH(orders!L$1, products!$A$1:$G$1,0))</f>
        <v>7.29</v>
      </c>
      <c r="M354" s="10">
        <f t="shared" si="5"/>
        <v>36.450000000000003</v>
      </c>
      <c r="N354" s="5" t="str" cm="1">
        <f t="array" ref="N354" xml:space="preserve"> _xlfn.IFS(I354 = "Rob", "Robusta", I354 = "Ara", "Arabica", I354 = "Exc", "Excelsa", I354 = "Lib", "Liberica")</f>
        <v>Excelsa</v>
      </c>
      <c r="O354" s="12" t="str" cm="1">
        <f t="array" ref="O354" xml:space="preserve"> _xlfn.IFS(J354 = "M", "Medium", J354 = "L", "Light", J354 = "D", "Dark")</f>
        <v>Dark</v>
      </c>
      <c r="P354" s="4" t="str">
        <f xml:space="preserve"> _xlfn.XLOOKUP(Orders[[#This Row],[Customer ID]], customers!$A$1:$A$1001, customers!$I$1:$I$1001,,0)</f>
        <v>No</v>
      </c>
    </row>
    <row r="355" spans="1:16" x14ac:dyDescent="0.3">
      <c r="A355" s="11" t="s">
        <v>2482</v>
      </c>
      <c r="B355" s="6">
        <v>43860</v>
      </c>
      <c r="C355" s="3" t="s">
        <v>2483</v>
      </c>
      <c r="D355" s="4" t="s">
        <v>6157</v>
      </c>
      <c r="E355" s="3">
        <v>4</v>
      </c>
      <c r="F355" s="3" t="str">
        <f xml:space="preserve"> _xlfn.XLOOKUP(C355,customers!$A$1:$A$1001,customers!$B$1:$B$1001,,0)</f>
        <v>Maitilde Boxill</v>
      </c>
      <c r="G355" s="3" t="str">
        <f xml:space="preserve"> IF(_xlfn.XLOOKUP(C355, customers!$A$1:$A$1001, customers!$C$1:$C$1001,,0) = 0, "", _xlfn.XLOOKUP(C355, customers!$A$1:$A$1001, customers!$C$1:$C$1001,,0))</f>
        <v/>
      </c>
      <c r="H355" s="3" t="str">
        <f xml:space="preserve"> _xlfn.XLOOKUP(C355, customers!$A$1:$A$1001, customers!$G$1:$G$1001,,0)</f>
        <v>United States</v>
      </c>
      <c r="I355" s="4" t="str">
        <f xml:space="preserve"> INDEX(products!$A$1:$G$49, MATCH(orders!$D355, products!$A$1:$A$49,0), MATCH(orders!I$1, products!$A$1:$G$1,0))</f>
        <v>Ara</v>
      </c>
      <c r="J355" s="4" t="str">
        <f xml:space="preserve"> INDEX(products!$A$1:$G$49, MATCH(orders!$D355, products!$A$1:$A$49,0), MATCH(orders!J$1, products!$A$1:$G$1,0))</f>
        <v>M</v>
      </c>
      <c r="K355" s="8">
        <f xml:space="preserve"> INDEX(products!$A$1:$G$49, MATCH(orders!$D355, products!$A$1:$A$49,0), MATCH(orders!K$1, products!$A$1:$G$1,0))</f>
        <v>0.5</v>
      </c>
      <c r="L355" s="10">
        <f xml:space="preserve"> INDEX(products!$A$1:$G$49, MATCH(orders!$D355, products!$A$1:$A$49,0), MATCH(orders!L$1, products!$A$1:$G$1,0))</f>
        <v>6.75</v>
      </c>
      <c r="M355" s="10">
        <f t="shared" si="5"/>
        <v>27</v>
      </c>
      <c r="N355" s="5" t="str" cm="1">
        <f t="array" ref="N355" xml:space="preserve"> _xlfn.IFS(I355 = "Rob", "Robusta", I355 = "Ara", "Arabica", I355 = "Exc", "Excelsa", I355 = "Lib", "Liberica")</f>
        <v>Arabica</v>
      </c>
      <c r="O355" s="12" t="str" cm="1">
        <f t="array" ref="O355" xml:space="preserve"> _xlfn.IFS(J355 = "M", "Medium", J355 = "L", "Light", J355 = "D", "Dark")</f>
        <v>Medium</v>
      </c>
      <c r="P355" s="4" t="str">
        <f xml:space="preserve"> _xlfn.XLOOKUP(Orders[[#This Row],[Customer ID]], customers!$A$1:$A$1001, customers!$I$1:$I$1001,,0)</f>
        <v>Yes</v>
      </c>
    </row>
    <row r="356" spans="1:16" x14ac:dyDescent="0.3">
      <c r="A356" s="11" t="s">
        <v>2487</v>
      </c>
      <c r="B356" s="6">
        <v>43876</v>
      </c>
      <c r="C356" s="3" t="s">
        <v>2488</v>
      </c>
      <c r="D356" s="4" t="s">
        <v>6175</v>
      </c>
      <c r="E356" s="3">
        <v>6</v>
      </c>
      <c r="F356" s="3" t="str">
        <f xml:space="preserve"> _xlfn.XLOOKUP(C356,customers!$A$1:$A$1001,customers!$B$1:$B$1001,,0)</f>
        <v>Jodee Caldicott</v>
      </c>
      <c r="G356" s="3" t="str">
        <f xml:space="preserve"> IF(_xlfn.XLOOKUP(C356, customers!$A$1:$A$1001, customers!$C$1:$C$1001,,0) = 0, "", _xlfn.XLOOKUP(C356, customers!$A$1:$A$1001, customers!$C$1:$C$1001,,0))</f>
        <v>jcaldicott9u@usda.gov</v>
      </c>
      <c r="H356" s="3" t="str">
        <f xml:space="preserve"> _xlfn.XLOOKUP(C356, customers!$A$1:$A$1001, customers!$G$1:$G$1001,,0)</f>
        <v>United States</v>
      </c>
      <c r="I356" s="4" t="str">
        <f xml:space="preserve"> INDEX(products!$A$1:$G$49, MATCH(orders!$D356, products!$A$1:$A$49,0), MATCH(orders!I$1, products!$A$1:$G$1,0))</f>
        <v>Ara</v>
      </c>
      <c r="J356" s="4" t="str">
        <f xml:space="preserve"> INDEX(products!$A$1:$G$49, MATCH(orders!$D356, products!$A$1:$A$49,0), MATCH(orders!J$1, products!$A$1:$G$1,0))</f>
        <v>M</v>
      </c>
      <c r="K356" s="8">
        <f xml:space="preserve"> INDEX(products!$A$1:$G$49, MATCH(orders!$D356, products!$A$1:$A$49,0), MATCH(orders!K$1, products!$A$1:$G$1,0))</f>
        <v>2.5</v>
      </c>
      <c r="L356" s="10">
        <f xml:space="preserve"> INDEX(products!$A$1:$G$49, MATCH(orders!$D356, products!$A$1:$A$49,0), MATCH(orders!L$1, products!$A$1:$G$1,0))</f>
        <v>25.874999999999996</v>
      </c>
      <c r="M356" s="10">
        <f t="shared" si="5"/>
        <v>155.24999999999997</v>
      </c>
      <c r="N356" s="5" t="str" cm="1">
        <f t="array" ref="N356" xml:space="preserve"> _xlfn.IFS(I356 = "Rob", "Robusta", I356 = "Ara", "Arabica", I356 = "Exc", "Excelsa", I356 = "Lib", "Liberica")</f>
        <v>Arabica</v>
      </c>
      <c r="O356" s="12" t="str" cm="1">
        <f t="array" ref="O356" xml:space="preserve"> _xlfn.IFS(J356 = "M", "Medium", J356 = "L", "Light", J356 = "D", "Dark")</f>
        <v>Medium</v>
      </c>
      <c r="P356" s="4" t="str">
        <f xml:space="preserve"> _xlfn.XLOOKUP(Orders[[#This Row],[Customer ID]], customers!$A$1:$A$1001, customers!$I$1:$I$1001,,0)</f>
        <v>No</v>
      </c>
    </row>
    <row r="357" spans="1:16" x14ac:dyDescent="0.3">
      <c r="A357" s="11" t="s">
        <v>2492</v>
      </c>
      <c r="B357" s="6">
        <v>44358</v>
      </c>
      <c r="C357" s="3" t="s">
        <v>2493</v>
      </c>
      <c r="D357" s="4" t="s">
        <v>6168</v>
      </c>
      <c r="E357" s="3">
        <v>5</v>
      </c>
      <c r="F357" s="3" t="str">
        <f xml:space="preserve"> _xlfn.XLOOKUP(C357,customers!$A$1:$A$1001,customers!$B$1:$B$1001,,0)</f>
        <v>Marianna Vedmore</v>
      </c>
      <c r="G357" s="3" t="str">
        <f xml:space="preserve"> IF(_xlfn.XLOOKUP(C357, customers!$A$1:$A$1001, customers!$C$1:$C$1001,,0) = 0, "", _xlfn.XLOOKUP(C357, customers!$A$1:$A$1001, customers!$C$1:$C$1001,,0))</f>
        <v>mvedmore9v@a8.net</v>
      </c>
      <c r="H357" s="3" t="str">
        <f xml:space="preserve"> _xlfn.XLOOKUP(C357, customers!$A$1:$A$1001, customers!$G$1:$G$1001,,0)</f>
        <v>United States</v>
      </c>
      <c r="I357" s="4" t="str">
        <f xml:space="preserve"> INDEX(products!$A$1:$G$49, MATCH(orders!$D357, products!$A$1:$A$49,0), MATCH(orders!I$1, products!$A$1:$G$1,0))</f>
        <v>Ara</v>
      </c>
      <c r="J357" s="4" t="str">
        <f xml:space="preserve"> INDEX(products!$A$1:$G$49, MATCH(orders!$D357, products!$A$1:$A$49,0), MATCH(orders!J$1, products!$A$1:$G$1,0))</f>
        <v>D</v>
      </c>
      <c r="K357" s="8">
        <f xml:space="preserve"> INDEX(products!$A$1:$G$49, MATCH(orders!$D357, products!$A$1:$A$49,0), MATCH(orders!K$1, products!$A$1:$G$1,0))</f>
        <v>2.5</v>
      </c>
      <c r="L357" s="10">
        <f xml:space="preserve"> INDEX(products!$A$1:$G$49, MATCH(orders!$D357, products!$A$1:$A$49,0), MATCH(orders!L$1, products!$A$1:$G$1,0))</f>
        <v>22.884999999999998</v>
      </c>
      <c r="M357" s="10">
        <f t="shared" si="5"/>
        <v>114.42499999999998</v>
      </c>
      <c r="N357" s="5" t="str" cm="1">
        <f t="array" ref="N357" xml:space="preserve"> _xlfn.IFS(I357 = "Rob", "Robusta", I357 = "Ara", "Arabica", I357 = "Exc", "Excelsa", I357 = "Lib", "Liberica")</f>
        <v>Arabica</v>
      </c>
      <c r="O357" s="12" t="str" cm="1">
        <f t="array" ref="O357" xml:space="preserve"> _xlfn.IFS(J357 = "M", "Medium", J357 = "L", "Light", J357 = "D", "Dark")</f>
        <v>Dark</v>
      </c>
      <c r="P357" s="4" t="str">
        <f xml:space="preserve"> _xlfn.XLOOKUP(Orders[[#This Row],[Customer ID]], customers!$A$1:$A$1001, customers!$I$1:$I$1001,,0)</f>
        <v>Yes</v>
      </c>
    </row>
    <row r="358" spans="1:16" x14ac:dyDescent="0.3">
      <c r="A358" s="11" t="s">
        <v>2498</v>
      </c>
      <c r="B358" s="6">
        <v>44631</v>
      </c>
      <c r="C358" s="3" t="s">
        <v>2499</v>
      </c>
      <c r="D358" s="4" t="s">
        <v>6143</v>
      </c>
      <c r="E358" s="3">
        <v>4</v>
      </c>
      <c r="F358" s="3" t="str">
        <f xml:space="preserve"> _xlfn.XLOOKUP(C358,customers!$A$1:$A$1001,customers!$B$1:$B$1001,,0)</f>
        <v>Willey Romao</v>
      </c>
      <c r="G358" s="3" t="str">
        <f xml:space="preserve"> IF(_xlfn.XLOOKUP(C358, customers!$A$1:$A$1001, customers!$C$1:$C$1001,,0) = 0, "", _xlfn.XLOOKUP(C358, customers!$A$1:$A$1001, customers!$C$1:$C$1001,,0))</f>
        <v>wromao9w@chronoengine.com</v>
      </c>
      <c r="H358" s="3" t="str">
        <f xml:space="preserve"> _xlfn.XLOOKUP(C358, customers!$A$1:$A$1001, customers!$G$1:$G$1001,,0)</f>
        <v>United States</v>
      </c>
      <c r="I358" s="4" t="str">
        <f xml:space="preserve"> INDEX(products!$A$1:$G$49, MATCH(orders!$D358, products!$A$1:$A$49,0), MATCH(orders!I$1, products!$A$1:$G$1,0))</f>
        <v>Lib</v>
      </c>
      <c r="J358" s="4" t="str">
        <f xml:space="preserve"> INDEX(products!$A$1:$G$49, MATCH(orders!$D358, products!$A$1:$A$49,0), MATCH(orders!J$1, products!$A$1:$G$1,0))</f>
        <v>D</v>
      </c>
      <c r="K358" s="8">
        <f xml:space="preserve"> INDEX(products!$A$1:$G$49, MATCH(orders!$D358, products!$A$1:$A$49,0), MATCH(orders!K$1, products!$A$1:$G$1,0))</f>
        <v>1</v>
      </c>
      <c r="L358" s="10">
        <f xml:space="preserve"> INDEX(products!$A$1:$G$49, MATCH(orders!$D358, products!$A$1:$A$49,0), MATCH(orders!L$1, products!$A$1:$G$1,0))</f>
        <v>12.95</v>
      </c>
      <c r="M358" s="10">
        <f t="shared" si="5"/>
        <v>51.8</v>
      </c>
      <c r="N358" s="5" t="str" cm="1">
        <f t="array" ref="N358" xml:space="preserve"> _xlfn.IFS(I358 = "Rob", "Robusta", I358 = "Ara", "Arabica", I358 = "Exc", "Excelsa", I358 = "Lib", "Liberica")</f>
        <v>Liberica</v>
      </c>
      <c r="O358" s="12" t="str" cm="1">
        <f t="array" ref="O358" xml:space="preserve"> _xlfn.IFS(J358 = "M", "Medium", J358 = "L", "Light", J358 = "D", "Dark")</f>
        <v>Dark</v>
      </c>
      <c r="P358" s="4" t="str">
        <f xml:space="preserve"> _xlfn.XLOOKUP(Orders[[#This Row],[Customer ID]], customers!$A$1:$A$1001, customers!$I$1:$I$1001,,0)</f>
        <v>Yes</v>
      </c>
    </row>
    <row r="359" spans="1:16" x14ac:dyDescent="0.3">
      <c r="A359" s="11" t="s">
        <v>2504</v>
      </c>
      <c r="B359" s="6">
        <v>44448</v>
      </c>
      <c r="C359" s="3" t="s">
        <v>2505</v>
      </c>
      <c r="D359" s="4" t="s">
        <v>6175</v>
      </c>
      <c r="E359" s="3">
        <v>6</v>
      </c>
      <c r="F359" s="3" t="str">
        <f xml:space="preserve"> _xlfn.XLOOKUP(C359,customers!$A$1:$A$1001,customers!$B$1:$B$1001,,0)</f>
        <v>Enriqueta Ixor</v>
      </c>
      <c r="G359" s="3" t="str">
        <f xml:space="preserve"> IF(_xlfn.XLOOKUP(C359, customers!$A$1:$A$1001, customers!$C$1:$C$1001,,0) = 0, "", _xlfn.XLOOKUP(C359, customers!$A$1:$A$1001, customers!$C$1:$C$1001,,0))</f>
        <v/>
      </c>
      <c r="H359" s="3" t="str">
        <f xml:space="preserve"> _xlfn.XLOOKUP(C359, customers!$A$1:$A$1001, customers!$G$1:$G$1001,,0)</f>
        <v>United States</v>
      </c>
      <c r="I359" s="4" t="str">
        <f xml:space="preserve"> INDEX(products!$A$1:$G$49, MATCH(orders!$D359, products!$A$1:$A$49,0), MATCH(orders!I$1, products!$A$1:$G$1,0))</f>
        <v>Ara</v>
      </c>
      <c r="J359" s="4" t="str">
        <f xml:space="preserve"> INDEX(products!$A$1:$G$49, MATCH(orders!$D359, products!$A$1:$A$49,0), MATCH(orders!J$1, products!$A$1:$G$1,0))</f>
        <v>M</v>
      </c>
      <c r="K359" s="8">
        <f xml:space="preserve"> INDEX(products!$A$1:$G$49, MATCH(orders!$D359, products!$A$1:$A$49,0), MATCH(orders!K$1, products!$A$1:$G$1,0))</f>
        <v>2.5</v>
      </c>
      <c r="L359" s="10">
        <f xml:space="preserve"> INDEX(products!$A$1:$G$49, MATCH(orders!$D359, products!$A$1:$A$49,0), MATCH(orders!L$1, products!$A$1:$G$1,0))</f>
        <v>25.874999999999996</v>
      </c>
      <c r="M359" s="10">
        <f t="shared" si="5"/>
        <v>155.24999999999997</v>
      </c>
      <c r="N359" s="5" t="str" cm="1">
        <f t="array" ref="N359" xml:space="preserve"> _xlfn.IFS(I359 = "Rob", "Robusta", I359 = "Ara", "Arabica", I359 = "Exc", "Excelsa", I359 = "Lib", "Liberica")</f>
        <v>Arabica</v>
      </c>
      <c r="O359" s="12" t="str" cm="1">
        <f t="array" ref="O359" xml:space="preserve"> _xlfn.IFS(J359 = "M", "Medium", J359 = "L", "Light", J359 = "D", "Dark")</f>
        <v>Medium</v>
      </c>
      <c r="P359" s="4" t="str">
        <f xml:space="preserve"> _xlfn.XLOOKUP(Orders[[#This Row],[Customer ID]], customers!$A$1:$A$1001, customers!$I$1:$I$1001,,0)</f>
        <v>No</v>
      </c>
    </row>
    <row r="360" spans="1:16" x14ac:dyDescent="0.3">
      <c r="A360" s="11" t="s">
        <v>2509</v>
      </c>
      <c r="B360" s="6">
        <v>43599</v>
      </c>
      <c r="C360" s="3" t="s">
        <v>2510</v>
      </c>
      <c r="D360" s="4" t="s">
        <v>6182</v>
      </c>
      <c r="E360" s="3">
        <v>1</v>
      </c>
      <c r="F360" s="3" t="str">
        <f xml:space="preserve"> _xlfn.XLOOKUP(C360,customers!$A$1:$A$1001,customers!$B$1:$B$1001,,0)</f>
        <v>Tomasina Cotmore</v>
      </c>
      <c r="G360" s="3" t="str">
        <f xml:space="preserve"> IF(_xlfn.XLOOKUP(C360, customers!$A$1:$A$1001, customers!$C$1:$C$1001,,0) = 0, "", _xlfn.XLOOKUP(C360, customers!$A$1:$A$1001, customers!$C$1:$C$1001,,0))</f>
        <v>tcotmore9y@amazonaws.com</v>
      </c>
      <c r="H360" s="3" t="str">
        <f xml:space="preserve"> _xlfn.XLOOKUP(C360, customers!$A$1:$A$1001, customers!$G$1:$G$1001,,0)</f>
        <v>United States</v>
      </c>
      <c r="I360" s="4" t="str">
        <f xml:space="preserve"> INDEX(products!$A$1:$G$49, MATCH(orders!$D360, products!$A$1:$A$49,0), MATCH(orders!I$1, products!$A$1:$G$1,0))</f>
        <v>Ara</v>
      </c>
      <c r="J360" s="4" t="str">
        <f xml:space="preserve"> INDEX(products!$A$1:$G$49, MATCH(orders!$D360, products!$A$1:$A$49,0), MATCH(orders!J$1, products!$A$1:$G$1,0))</f>
        <v>L</v>
      </c>
      <c r="K360" s="8">
        <f xml:space="preserve"> INDEX(products!$A$1:$G$49, MATCH(orders!$D360, products!$A$1:$A$49,0), MATCH(orders!K$1, products!$A$1:$G$1,0))</f>
        <v>2.5</v>
      </c>
      <c r="L360" s="10">
        <f xml:space="preserve"> INDEX(products!$A$1:$G$49, MATCH(orders!$D360, products!$A$1:$A$49,0), MATCH(orders!L$1, products!$A$1:$G$1,0))</f>
        <v>29.784999999999997</v>
      </c>
      <c r="M360" s="10">
        <f t="shared" si="5"/>
        <v>29.784999999999997</v>
      </c>
      <c r="N360" s="5" t="str" cm="1">
        <f t="array" ref="N360" xml:space="preserve"> _xlfn.IFS(I360 = "Rob", "Robusta", I360 = "Ara", "Arabica", I360 = "Exc", "Excelsa", I360 = "Lib", "Liberica")</f>
        <v>Arabica</v>
      </c>
      <c r="O360" s="12" t="str" cm="1">
        <f t="array" ref="O360" xml:space="preserve"> _xlfn.IFS(J360 = "M", "Medium", J360 = "L", "Light", J360 = "D", "Dark")</f>
        <v>Light</v>
      </c>
      <c r="P360" s="4" t="str">
        <f xml:space="preserve"> _xlfn.XLOOKUP(Orders[[#This Row],[Customer ID]], customers!$A$1:$A$1001, customers!$I$1:$I$1001,,0)</f>
        <v>No</v>
      </c>
    </row>
    <row r="361" spans="1:16" x14ac:dyDescent="0.3">
      <c r="A361" s="11" t="s">
        <v>2515</v>
      </c>
      <c r="B361" s="6">
        <v>43563</v>
      </c>
      <c r="C361" s="3" t="s">
        <v>2516</v>
      </c>
      <c r="D361" s="4" t="s">
        <v>6178</v>
      </c>
      <c r="E361" s="3">
        <v>6</v>
      </c>
      <c r="F361" s="3" t="str">
        <f xml:space="preserve"> _xlfn.XLOOKUP(C361,customers!$A$1:$A$1001,customers!$B$1:$B$1001,,0)</f>
        <v>Yuma Skipsey</v>
      </c>
      <c r="G361" s="3" t="str">
        <f xml:space="preserve"> IF(_xlfn.XLOOKUP(C361, customers!$A$1:$A$1001, customers!$C$1:$C$1001,,0) = 0, "", _xlfn.XLOOKUP(C361, customers!$A$1:$A$1001, customers!$C$1:$C$1001,,0))</f>
        <v>yskipsey9z@spotify.com</v>
      </c>
      <c r="H361" s="3" t="str">
        <f xml:space="preserve"> _xlfn.XLOOKUP(C361, customers!$A$1:$A$1001, customers!$G$1:$G$1001,,0)</f>
        <v>United Kingdom</v>
      </c>
      <c r="I361" s="4" t="str">
        <f xml:space="preserve"> INDEX(products!$A$1:$G$49, MATCH(orders!$D361, products!$A$1:$A$49,0), MATCH(orders!I$1, products!$A$1:$G$1,0))</f>
        <v>Rob</v>
      </c>
      <c r="J361" s="4" t="str">
        <f xml:space="preserve"> INDEX(products!$A$1:$G$49, MATCH(orders!$D361, products!$A$1:$A$49,0), MATCH(orders!J$1, products!$A$1:$G$1,0))</f>
        <v>L</v>
      </c>
      <c r="K361" s="8">
        <f xml:space="preserve"> INDEX(products!$A$1:$G$49, MATCH(orders!$D361, products!$A$1:$A$49,0), MATCH(orders!K$1, products!$A$1:$G$1,0))</f>
        <v>0.2</v>
      </c>
      <c r="L361" s="10">
        <f xml:space="preserve"> INDEX(products!$A$1:$G$49, MATCH(orders!$D361, products!$A$1:$A$49,0), MATCH(orders!L$1, products!$A$1:$G$1,0))</f>
        <v>3.5849999999999995</v>
      </c>
      <c r="M361" s="10">
        <f t="shared" si="5"/>
        <v>21.509999999999998</v>
      </c>
      <c r="N361" s="5" t="str" cm="1">
        <f t="array" ref="N361" xml:space="preserve"> _xlfn.IFS(I361 = "Rob", "Robusta", I361 = "Ara", "Arabica", I361 = "Exc", "Excelsa", I361 = "Lib", "Liberica")</f>
        <v>Robusta</v>
      </c>
      <c r="O361" s="12" t="str" cm="1">
        <f t="array" ref="O361" xml:space="preserve"> _xlfn.IFS(J361 = "M", "Medium", J361 = "L", "Light", J361 = "D", "Dark")</f>
        <v>Light</v>
      </c>
      <c r="P361" s="4" t="str">
        <f xml:space="preserve"> _xlfn.XLOOKUP(Orders[[#This Row],[Customer ID]], customers!$A$1:$A$1001, customers!$I$1:$I$1001,,0)</f>
        <v>No</v>
      </c>
    </row>
    <row r="362" spans="1:16" x14ac:dyDescent="0.3">
      <c r="A362" s="11" t="s">
        <v>2521</v>
      </c>
      <c r="B362" s="6">
        <v>44058</v>
      </c>
      <c r="C362" s="3" t="s">
        <v>2522</v>
      </c>
      <c r="D362" s="4" t="s">
        <v>6149</v>
      </c>
      <c r="E362" s="3">
        <v>2</v>
      </c>
      <c r="F362" s="3" t="str">
        <f xml:space="preserve"> _xlfn.XLOOKUP(C362,customers!$A$1:$A$1001,customers!$B$1:$B$1001,,0)</f>
        <v>Nicko Corps</v>
      </c>
      <c r="G362" s="3" t="str">
        <f xml:space="preserve"> IF(_xlfn.XLOOKUP(C362, customers!$A$1:$A$1001, customers!$C$1:$C$1001,,0) = 0, "", _xlfn.XLOOKUP(C362, customers!$A$1:$A$1001, customers!$C$1:$C$1001,,0))</f>
        <v>ncorpsa0@gmpg.org</v>
      </c>
      <c r="H362" s="3" t="str">
        <f xml:space="preserve"> _xlfn.XLOOKUP(C362, customers!$A$1:$A$1001, customers!$G$1:$G$1001,,0)</f>
        <v>United States</v>
      </c>
      <c r="I362" s="4" t="str">
        <f xml:space="preserve"> INDEX(products!$A$1:$G$49, MATCH(orders!$D362, products!$A$1:$A$49,0), MATCH(orders!I$1, products!$A$1:$G$1,0))</f>
        <v>Rob</v>
      </c>
      <c r="J362" s="4" t="str">
        <f xml:space="preserve"> INDEX(products!$A$1:$G$49, MATCH(orders!$D362, products!$A$1:$A$49,0), MATCH(orders!J$1, products!$A$1:$G$1,0))</f>
        <v>D</v>
      </c>
      <c r="K362" s="8">
        <f xml:space="preserve"> INDEX(products!$A$1:$G$49, MATCH(orders!$D362, products!$A$1:$A$49,0), MATCH(orders!K$1, products!$A$1:$G$1,0))</f>
        <v>2.5</v>
      </c>
      <c r="L362" s="10">
        <f xml:space="preserve"> INDEX(products!$A$1:$G$49, MATCH(orders!$D362, products!$A$1:$A$49,0), MATCH(orders!L$1, products!$A$1:$G$1,0))</f>
        <v>20.584999999999997</v>
      </c>
      <c r="M362" s="10">
        <f t="shared" si="5"/>
        <v>41.169999999999995</v>
      </c>
      <c r="N362" s="5" t="str" cm="1">
        <f t="array" ref="N362" xml:space="preserve"> _xlfn.IFS(I362 = "Rob", "Robusta", I362 = "Ara", "Arabica", I362 = "Exc", "Excelsa", I362 = "Lib", "Liberica")</f>
        <v>Robusta</v>
      </c>
      <c r="O362" s="12" t="str" cm="1">
        <f t="array" ref="O362" xml:space="preserve"> _xlfn.IFS(J362 = "M", "Medium", J362 = "L", "Light", J362 = "D", "Dark")</f>
        <v>Dark</v>
      </c>
      <c r="P362" s="4" t="str">
        <f xml:space="preserve"> _xlfn.XLOOKUP(Orders[[#This Row],[Customer ID]], customers!$A$1:$A$1001, customers!$I$1:$I$1001,,0)</f>
        <v>No</v>
      </c>
    </row>
    <row r="363" spans="1:16" x14ac:dyDescent="0.3">
      <c r="A363" s="11" t="s">
        <v>2521</v>
      </c>
      <c r="B363" s="6">
        <v>44058</v>
      </c>
      <c r="C363" s="3" t="s">
        <v>2522</v>
      </c>
      <c r="D363" s="4" t="s">
        <v>6146</v>
      </c>
      <c r="E363" s="3">
        <v>1</v>
      </c>
      <c r="F363" s="3" t="str">
        <f xml:space="preserve"> _xlfn.XLOOKUP(C363,customers!$A$1:$A$1001,customers!$B$1:$B$1001,,0)</f>
        <v>Nicko Corps</v>
      </c>
      <c r="G363" s="3" t="str">
        <f xml:space="preserve"> IF(_xlfn.XLOOKUP(C363, customers!$A$1:$A$1001, customers!$C$1:$C$1001,,0) = 0, "", _xlfn.XLOOKUP(C363, customers!$A$1:$A$1001, customers!$C$1:$C$1001,,0))</f>
        <v>ncorpsa0@gmpg.org</v>
      </c>
      <c r="H363" s="3" t="str">
        <f xml:space="preserve"> _xlfn.XLOOKUP(C363, customers!$A$1:$A$1001, customers!$G$1:$G$1001,,0)</f>
        <v>United States</v>
      </c>
      <c r="I363" s="4" t="str">
        <f xml:space="preserve"> INDEX(products!$A$1:$G$49, MATCH(orders!$D363, products!$A$1:$A$49,0), MATCH(orders!I$1, products!$A$1:$G$1,0))</f>
        <v>Rob</v>
      </c>
      <c r="J363" s="4" t="str">
        <f xml:space="preserve"> INDEX(products!$A$1:$G$49, MATCH(orders!$D363, products!$A$1:$A$49,0), MATCH(orders!J$1, products!$A$1:$G$1,0))</f>
        <v>M</v>
      </c>
      <c r="K363" s="8">
        <f xml:space="preserve"> INDEX(products!$A$1:$G$49, MATCH(orders!$D363, products!$A$1:$A$49,0), MATCH(orders!K$1, products!$A$1:$G$1,0))</f>
        <v>0.5</v>
      </c>
      <c r="L363" s="10">
        <f xml:space="preserve"> INDEX(products!$A$1:$G$49, MATCH(orders!$D363, products!$A$1:$A$49,0), MATCH(orders!L$1, products!$A$1:$G$1,0))</f>
        <v>5.97</v>
      </c>
      <c r="M363" s="10">
        <f t="shared" si="5"/>
        <v>5.97</v>
      </c>
      <c r="N363" s="5" t="str" cm="1">
        <f t="array" ref="N363" xml:space="preserve"> _xlfn.IFS(I363 = "Rob", "Robusta", I363 = "Ara", "Arabica", I363 = "Exc", "Excelsa", I363 = "Lib", "Liberica")</f>
        <v>Robusta</v>
      </c>
      <c r="O363" s="12" t="str" cm="1">
        <f t="array" ref="O363" xml:space="preserve"> _xlfn.IFS(J363 = "M", "Medium", J363 = "L", "Light", J363 = "D", "Dark")</f>
        <v>Medium</v>
      </c>
      <c r="P363" s="4" t="str">
        <f xml:space="preserve"> _xlfn.XLOOKUP(Orders[[#This Row],[Customer ID]], customers!$A$1:$A$1001, customers!$I$1:$I$1001,,0)</f>
        <v>No</v>
      </c>
    </row>
    <row r="364" spans="1:16" x14ac:dyDescent="0.3">
      <c r="A364" s="11" t="s">
        <v>2532</v>
      </c>
      <c r="B364" s="6">
        <v>44686</v>
      </c>
      <c r="C364" s="3" t="s">
        <v>2533</v>
      </c>
      <c r="D364" s="4" t="s">
        <v>6171</v>
      </c>
      <c r="E364" s="3">
        <v>5</v>
      </c>
      <c r="F364" s="3" t="str">
        <f xml:space="preserve"> _xlfn.XLOOKUP(C364,customers!$A$1:$A$1001,customers!$B$1:$B$1001,,0)</f>
        <v>Feliks Babber</v>
      </c>
      <c r="G364" s="3" t="str">
        <f xml:space="preserve"> IF(_xlfn.XLOOKUP(C364, customers!$A$1:$A$1001, customers!$C$1:$C$1001,,0) = 0, "", _xlfn.XLOOKUP(C364, customers!$A$1:$A$1001, customers!$C$1:$C$1001,,0))</f>
        <v>fbabbera2@stanford.edu</v>
      </c>
      <c r="H364" s="3" t="str">
        <f xml:space="preserve"> _xlfn.XLOOKUP(C364, customers!$A$1:$A$1001, customers!$G$1:$G$1001,,0)</f>
        <v>United States</v>
      </c>
      <c r="I364" s="4" t="str">
        <f xml:space="preserve"> INDEX(products!$A$1:$G$49, MATCH(orders!$D364, products!$A$1:$A$49,0), MATCH(orders!I$1, products!$A$1:$G$1,0))</f>
        <v>Exc</v>
      </c>
      <c r="J364" s="4" t="str">
        <f xml:space="preserve"> INDEX(products!$A$1:$G$49, MATCH(orders!$D364, products!$A$1:$A$49,0), MATCH(orders!J$1, products!$A$1:$G$1,0))</f>
        <v>L</v>
      </c>
      <c r="K364" s="8">
        <f xml:space="preserve"> INDEX(products!$A$1:$G$49, MATCH(orders!$D364, products!$A$1:$A$49,0), MATCH(orders!K$1, products!$A$1:$G$1,0))</f>
        <v>1</v>
      </c>
      <c r="L364" s="10">
        <f xml:space="preserve"> INDEX(products!$A$1:$G$49, MATCH(orders!$D364, products!$A$1:$A$49,0), MATCH(orders!L$1, products!$A$1:$G$1,0))</f>
        <v>14.85</v>
      </c>
      <c r="M364" s="10">
        <f t="shared" si="5"/>
        <v>74.25</v>
      </c>
      <c r="N364" s="5" t="str" cm="1">
        <f t="array" ref="N364" xml:space="preserve"> _xlfn.IFS(I364 = "Rob", "Robusta", I364 = "Ara", "Arabica", I364 = "Exc", "Excelsa", I364 = "Lib", "Liberica")</f>
        <v>Excelsa</v>
      </c>
      <c r="O364" s="12" t="str" cm="1">
        <f t="array" ref="O364" xml:space="preserve"> _xlfn.IFS(J364 = "M", "Medium", J364 = "L", "Light", J364 = "D", "Dark")</f>
        <v>Light</v>
      </c>
      <c r="P364" s="4" t="str">
        <f xml:space="preserve"> _xlfn.XLOOKUP(Orders[[#This Row],[Customer ID]], customers!$A$1:$A$1001, customers!$I$1:$I$1001,,0)</f>
        <v>Yes</v>
      </c>
    </row>
    <row r="365" spans="1:16" x14ac:dyDescent="0.3">
      <c r="A365" s="11" t="s">
        <v>2538</v>
      </c>
      <c r="B365" s="6">
        <v>44282</v>
      </c>
      <c r="C365" s="3" t="s">
        <v>2539</v>
      </c>
      <c r="D365" s="4" t="s">
        <v>6162</v>
      </c>
      <c r="E365" s="3">
        <v>6</v>
      </c>
      <c r="F365" s="3" t="str">
        <f xml:space="preserve"> _xlfn.XLOOKUP(C365,customers!$A$1:$A$1001,customers!$B$1:$B$1001,,0)</f>
        <v>Kaja Loxton</v>
      </c>
      <c r="G365" s="3" t="str">
        <f xml:space="preserve"> IF(_xlfn.XLOOKUP(C365, customers!$A$1:$A$1001, customers!$C$1:$C$1001,,0) = 0, "", _xlfn.XLOOKUP(C365, customers!$A$1:$A$1001, customers!$C$1:$C$1001,,0))</f>
        <v>kloxtona3@opensource.org</v>
      </c>
      <c r="H365" s="3" t="str">
        <f xml:space="preserve"> _xlfn.XLOOKUP(C365, customers!$A$1:$A$1001, customers!$G$1:$G$1001,,0)</f>
        <v>United States</v>
      </c>
      <c r="I365" s="4" t="str">
        <f xml:space="preserve"> INDEX(products!$A$1:$G$49, MATCH(orders!$D365, products!$A$1:$A$49,0), MATCH(orders!I$1, products!$A$1:$G$1,0))</f>
        <v>Lib</v>
      </c>
      <c r="J365" s="4" t="str">
        <f xml:space="preserve"> INDEX(products!$A$1:$G$49, MATCH(orders!$D365, products!$A$1:$A$49,0), MATCH(orders!J$1, products!$A$1:$G$1,0))</f>
        <v>M</v>
      </c>
      <c r="K365" s="8">
        <f xml:space="preserve"> INDEX(products!$A$1:$G$49, MATCH(orders!$D365, products!$A$1:$A$49,0), MATCH(orders!K$1, products!$A$1:$G$1,0))</f>
        <v>1</v>
      </c>
      <c r="L365" s="10">
        <f xml:space="preserve"> INDEX(products!$A$1:$G$49, MATCH(orders!$D365, products!$A$1:$A$49,0), MATCH(orders!L$1, products!$A$1:$G$1,0))</f>
        <v>14.55</v>
      </c>
      <c r="M365" s="10">
        <f t="shared" si="5"/>
        <v>87.300000000000011</v>
      </c>
      <c r="N365" s="5" t="str" cm="1">
        <f t="array" ref="N365" xml:space="preserve"> _xlfn.IFS(I365 = "Rob", "Robusta", I365 = "Ara", "Arabica", I365 = "Exc", "Excelsa", I365 = "Lib", "Liberica")</f>
        <v>Liberica</v>
      </c>
      <c r="O365" s="12" t="str" cm="1">
        <f t="array" ref="O365" xml:space="preserve"> _xlfn.IFS(J365 = "M", "Medium", J365 = "L", "Light", J365 = "D", "Dark")</f>
        <v>Medium</v>
      </c>
      <c r="P365" s="4" t="str">
        <f xml:space="preserve"> _xlfn.XLOOKUP(Orders[[#This Row],[Customer ID]], customers!$A$1:$A$1001, customers!$I$1:$I$1001,,0)</f>
        <v>No</v>
      </c>
    </row>
    <row r="366" spans="1:16" x14ac:dyDescent="0.3">
      <c r="A366" s="11" t="s">
        <v>2543</v>
      </c>
      <c r="B366" s="6">
        <v>43582</v>
      </c>
      <c r="C366" s="3" t="s">
        <v>2544</v>
      </c>
      <c r="D366" s="4" t="s">
        <v>6183</v>
      </c>
      <c r="E366" s="3">
        <v>6</v>
      </c>
      <c r="F366" s="3" t="str">
        <f xml:space="preserve"> _xlfn.XLOOKUP(C366,customers!$A$1:$A$1001,customers!$B$1:$B$1001,,0)</f>
        <v>Parker Tofful</v>
      </c>
      <c r="G366" s="3" t="str">
        <f xml:space="preserve"> IF(_xlfn.XLOOKUP(C366, customers!$A$1:$A$1001, customers!$C$1:$C$1001,,0) = 0, "", _xlfn.XLOOKUP(C366, customers!$A$1:$A$1001, customers!$C$1:$C$1001,,0))</f>
        <v>ptoffula4@posterous.com</v>
      </c>
      <c r="H366" s="3" t="str">
        <f xml:space="preserve"> _xlfn.XLOOKUP(C366, customers!$A$1:$A$1001, customers!$G$1:$G$1001,,0)</f>
        <v>United States</v>
      </c>
      <c r="I366" s="4" t="str">
        <f xml:space="preserve"> INDEX(products!$A$1:$G$49, MATCH(orders!$D366, products!$A$1:$A$49,0), MATCH(orders!I$1, products!$A$1:$G$1,0))</f>
        <v>Exc</v>
      </c>
      <c r="J366" s="4" t="str">
        <f xml:space="preserve"> INDEX(products!$A$1:$G$49, MATCH(orders!$D366, products!$A$1:$A$49,0), MATCH(orders!J$1, products!$A$1:$G$1,0))</f>
        <v>D</v>
      </c>
      <c r="K366" s="8">
        <f xml:space="preserve"> INDEX(products!$A$1:$G$49, MATCH(orders!$D366, products!$A$1:$A$49,0), MATCH(orders!K$1, products!$A$1:$G$1,0))</f>
        <v>1</v>
      </c>
      <c r="L366" s="10">
        <f xml:space="preserve"> INDEX(products!$A$1:$G$49, MATCH(orders!$D366, products!$A$1:$A$49,0), MATCH(orders!L$1, products!$A$1:$G$1,0))</f>
        <v>12.15</v>
      </c>
      <c r="M366" s="10">
        <f t="shared" si="5"/>
        <v>72.900000000000006</v>
      </c>
      <c r="N366" s="5" t="str" cm="1">
        <f t="array" ref="N366" xml:space="preserve"> _xlfn.IFS(I366 = "Rob", "Robusta", I366 = "Ara", "Arabica", I366 = "Exc", "Excelsa", I366 = "Lib", "Liberica")</f>
        <v>Excelsa</v>
      </c>
      <c r="O366" s="12" t="str" cm="1">
        <f t="array" ref="O366" xml:space="preserve"> _xlfn.IFS(J366 = "M", "Medium", J366 = "L", "Light", J366 = "D", "Dark")</f>
        <v>Dark</v>
      </c>
      <c r="P366" s="4" t="str">
        <f xml:space="preserve"> _xlfn.XLOOKUP(Orders[[#This Row],[Customer ID]], customers!$A$1:$A$1001, customers!$I$1:$I$1001,,0)</f>
        <v>Yes</v>
      </c>
    </row>
    <row r="367" spans="1:16" x14ac:dyDescent="0.3">
      <c r="A367" s="11" t="s">
        <v>2549</v>
      </c>
      <c r="B367" s="6">
        <v>44464</v>
      </c>
      <c r="C367" s="3" t="s">
        <v>2550</v>
      </c>
      <c r="D367" s="4" t="s">
        <v>6169</v>
      </c>
      <c r="E367" s="3">
        <v>1</v>
      </c>
      <c r="F367" s="3" t="str">
        <f xml:space="preserve"> _xlfn.XLOOKUP(C367,customers!$A$1:$A$1001,customers!$B$1:$B$1001,,0)</f>
        <v>Casi Gwinnett</v>
      </c>
      <c r="G367" s="3" t="str">
        <f xml:space="preserve"> IF(_xlfn.XLOOKUP(C367, customers!$A$1:$A$1001, customers!$C$1:$C$1001,,0) = 0, "", _xlfn.XLOOKUP(C367, customers!$A$1:$A$1001, customers!$C$1:$C$1001,,0))</f>
        <v>cgwinnetta5@behance.net</v>
      </c>
      <c r="H367" s="3" t="str">
        <f xml:space="preserve"> _xlfn.XLOOKUP(C367, customers!$A$1:$A$1001, customers!$G$1:$G$1001,,0)</f>
        <v>United States</v>
      </c>
      <c r="I367" s="4" t="str">
        <f xml:space="preserve"> INDEX(products!$A$1:$G$49, MATCH(orders!$D367, products!$A$1:$A$49,0), MATCH(orders!I$1, products!$A$1:$G$1,0))</f>
        <v>Lib</v>
      </c>
      <c r="J367" s="4" t="str">
        <f xml:space="preserve"> INDEX(products!$A$1:$G$49, MATCH(orders!$D367, products!$A$1:$A$49,0), MATCH(orders!J$1, products!$A$1:$G$1,0))</f>
        <v>D</v>
      </c>
      <c r="K367" s="8">
        <f xml:space="preserve"> INDEX(products!$A$1:$G$49, MATCH(orders!$D367, products!$A$1:$A$49,0), MATCH(orders!K$1, products!$A$1:$G$1,0))</f>
        <v>0.5</v>
      </c>
      <c r="L367" s="10">
        <f xml:space="preserve"> INDEX(products!$A$1:$G$49, MATCH(orders!$D367, products!$A$1:$A$49,0), MATCH(orders!L$1, products!$A$1:$G$1,0))</f>
        <v>7.77</v>
      </c>
      <c r="M367" s="10">
        <f t="shared" si="5"/>
        <v>7.77</v>
      </c>
      <c r="N367" s="5" t="str" cm="1">
        <f t="array" ref="N367" xml:space="preserve"> _xlfn.IFS(I367 = "Rob", "Robusta", I367 = "Ara", "Arabica", I367 = "Exc", "Excelsa", I367 = "Lib", "Liberica")</f>
        <v>Liberica</v>
      </c>
      <c r="O367" s="12" t="str" cm="1">
        <f t="array" ref="O367" xml:space="preserve"> _xlfn.IFS(J367 = "M", "Medium", J367 = "L", "Light", J367 = "D", "Dark")</f>
        <v>Dark</v>
      </c>
      <c r="P367" s="4" t="str">
        <f xml:space="preserve"> _xlfn.XLOOKUP(Orders[[#This Row],[Customer ID]], customers!$A$1:$A$1001, customers!$I$1:$I$1001,,0)</f>
        <v>No</v>
      </c>
    </row>
    <row r="368" spans="1:16" x14ac:dyDescent="0.3">
      <c r="A368" s="11" t="s">
        <v>2554</v>
      </c>
      <c r="B368" s="6">
        <v>43874</v>
      </c>
      <c r="C368" s="3" t="s">
        <v>2555</v>
      </c>
      <c r="D368" s="4" t="s">
        <v>6144</v>
      </c>
      <c r="E368" s="3">
        <v>6</v>
      </c>
      <c r="F368" s="3" t="str">
        <f xml:space="preserve"> _xlfn.XLOOKUP(C368,customers!$A$1:$A$1001,customers!$B$1:$B$1001,,0)</f>
        <v>Saree Ellesworth</v>
      </c>
      <c r="G368" s="3" t="str">
        <f xml:space="preserve"> IF(_xlfn.XLOOKUP(C368, customers!$A$1:$A$1001, customers!$C$1:$C$1001,,0) = 0, "", _xlfn.XLOOKUP(C368, customers!$A$1:$A$1001, customers!$C$1:$C$1001,,0))</f>
        <v/>
      </c>
      <c r="H368" s="3" t="str">
        <f xml:space="preserve"> _xlfn.XLOOKUP(C368, customers!$A$1:$A$1001, customers!$G$1:$G$1001,,0)</f>
        <v>United States</v>
      </c>
      <c r="I368" s="4" t="str">
        <f xml:space="preserve"> INDEX(products!$A$1:$G$49, MATCH(orders!$D368, products!$A$1:$A$49,0), MATCH(orders!I$1, products!$A$1:$G$1,0))</f>
        <v>Exc</v>
      </c>
      <c r="J368" s="4" t="str">
        <f xml:space="preserve"> INDEX(products!$A$1:$G$49, MATCH(orders!$D368, products!$A$1:$A$49,0), MATCH(orders!J$1, products!$A$1:$G$1,0))</f>
        <v>D</v>
      </c>
      <c r="K368" s="8">
        <f xml:space="preserve"> INDEX(products!$A$1:$G$49, MATCH(orders!$D368, products!$A$1:$A$49,0), MATCH(orders!K$1, products!$A$1:$G$1,0))</f>
        <v>0.5</v>
      </c>
      <c r="L368" s="10">
        <f xml:space="preserve"> INDEX(products!$A$1:$G$49, MATCH(orders!$D368, products!$A$1:$A$49,0), MATCH(orders!L$1, products!$A$1:$G$1,0))</f>
        <v>7.29</v>
      </c>
      <c r="M368" s="10">
        <f t="shared" si="5"/>
        <v>43.74</v>
      </c>
      <c r="N368" s="5" t="str" cm="1">
        <f t="array" ref="N368" xml:space="preserve"> _xlfn.IFS(I368 = "Rob", "Robusta", I368 = "Ara", "Arabica", I368 = "Exc", "Excelsa", I368 = "Lib", "Liberica")</f>
        <v>Excelsa</v>
      </c>
      <c r="O368" s="12" t="str" cm="1">
        <f t="array" ref="O368" xml:space="preserve"> _xlfn.IFS(J368 = "M", "Medium", J368 = "L", "Light", J368 = "D", "Dark")</f>
        <v>Dark</v>
      </c>
      <c r="P368" s="4" t="str">
        <f xml:space="preserve"> _xlfn.XLOOKUP(Orders[[#This Row],[Customer ID]], customers!$A$1:$A$1001, customers!$I$1:$I$1001,,0)</f>
        <v>No</v>
      </c>
    </row>
    <row r="369" spans="1:16" x14ac:dyDescent="0.3">
      <c r="A369" s="11" t="s">
        <v>2559</v>
      </c>
      <c r="B369" s="6">
        <v>44393</v>
      </c>
      <c r="C369" s="3" t="s">
        <v>2560</v>
      </c>
      <c r="D369" s="4" t="s">
        <v>6159</v>
      </c>
      <c r="E369" s="3">
        <v>2</v>
      </c>
      <c r="F369" s="3" t="str">
        <f xml:space="preserve"> _xlfn.XLOOKUP(C369,customers!$A$1:$A$1001,customers!$B$1:$B$1001,,0)</f>
        <v>Silvio Iorizzi</v>
      </c>
      <c r="G369" s="3" t="str">
        <f xml:space="preserve"> IF(_xlfn.XLOOKUP(C369, customers!$A$1:$A$1001, customers!$C$1:$C$1001,,0) = 0, "", _xlfn.XLOOKUP(C369, customers!$A$1:$A$1001, customers!$C$1:$C$1001,,0))</f>
        <v/>
      </c>
      <c r="H369" s="3" t="str">
        <f xml:space="preserve"> _xlfn.XLOOKUP(C369, customers!$A$1:$A$1001, customers!$G$1:$G$1001,,0)</f>
        <v>United States</v>
      </c>
      <c r="I369" s="4" t="str">
        <f xml:space="preserve"> INDEX(products!$A$1:$G$49, MATCH(orders!$D369, products!$A$1:$A$49,0), MATCH(orders!I$1, products!$A$1:$G$1,0))</f>
        <v>Lib</v>
      </c>
      <c r="J369" s="4" t="str">
        <f xml:space="preserve"> INDEX(products!$A$1:$G$49, MATCH(orders!$D369, products!$A$1:$A$49,0), MATCH(orders!J$1, products!$A$1:$G$1,0))</f>
        <v>M</v>
      </c>
      <c r="K369" s="8">
        <f xml:space="preserve"> INDEX(products!$A$1:$G$49, MATCH(orders!$D369, products!$A$1:$A$49,0), MATCH(orders!K$1, products!$A$1:$G$1,0))</f>
        <v>0.2</v>
      </c>
      <c r="L369" s="10">
        <f xml:space="preserve"> INDEX(products!$A$1:$G$49, MATCH(orders!$D369, products!$A$1:$A$49,0), MATCH(orders!L$1, products!$A$1:$G$1,0))</f>
        <v>4.3650000000000002</v>
      </c>
      <c r="M369" s="10">
        <f t="shared" si="5"/>
        <v>8.73</v>
      </c>
      <c r="N369" s="5" t="str" cm="1">
        <f t="array" ref="N369" xml:space="preserve"> _xlfn.IFS(I369 = "Rob", "Robusta", I369 = "Ara", "Arabica", I369 = "Exc", "Excelsa", I369 = "Lib", "Liberica")</f>
        <v>Liberica</v>
      </c>
      <c r="O369" s="12" t="str" cm="1">
        <f t="array" ref="O369" xml:space="preserve"> _xlfn.IFS(J369 = "M", "Medium", J369 = "L", "Light", J369 = "D", "Dark")</f>
        <v>Medium</v>
      </c>
      <c r="P369" s="4" t="str">
        <f xml:space="preserve"> _xlfn.XLOOKUP(Orders[[#This Row],[Customer ID]], customers!$A$1:$A$1001, customers!$I$1:$I$1001,,0)</f>
        <v>Yes</v>
      </c>
    </row>
    <row r="370" spans="1:16" x14ac:dyDescent="0.3">
      <c r="A370" s="11" t="s">
        <v>2563</v>
      </c>
      <c r="B370" s="6">
        <v>44692</v>
      </c>
      <c r="C370" s="3" t="s">
        <v>2564</v>
      </c>
      <c r="D370" s="4" t="s">
        <v>6166</v>
      </c>
      <c r="E370" s="3">
        <v>2</v>
      </c>
      <c r="F370" s="3" t="str">
        <f xml:space="preserve"> _xlfn.XLOOKUP(C370,customers!$A$1:$A$1001,customers!$B$1:$B$1001,,0)</f>
        <v>Leesa Flaonier</v>
      </c>
      <c r="G370" s="3" t="str">
        <f xml:space="preserve"> IF(_xlfn.XLOOKUP(C370, customers!$A$1:$A$1001, customers!$C$1:$C$1001,,0) = 0, "", _xlfn.XLOOKUP(C370, customers!$A$1:$A$1001, customers!$C$1:$C$1001,,0))</f>
        <v>lflaoniera8@wordpress.org</v>
      </c>
      <c r="H370" s="3" t="str">
        <f xml:space="preserve"> _xlfn.XLOOKUP(C370, customers!$A$1:$A$1001, customers!$G$1:$G$1001,,0)</f>
        <v>United States</v>
      </c>
      <c r="I370" s="4" t="str">
        <f xml:space="preserve"> INDEX(products!$A$1:$G$49, MATCH(orders!$D370, products!$A$1:$A$49,0), MATCH(orders!I$1, products!$A$1:$G$1,0))</f>
        <v>Exc</v>
      </c>
      <c r="J370" s="4" t="str">
        <f xml:space="preserve"> INDEX(products!$A$1:$G$49, MATCH(orders!$D370, products!$A$1:$A$49,0), MATCH(orders!J$1, products!$A$1:$G$1,0))</f>
        <v>M</v>
      </c>
      <c r="K370" s="8">
        <f xml:space="preserve"> INDEX(products!$A$1:$G$49, MATCH(orders!$D370, products!$A$1:$A$49,0), MATCH(orders!K$1, products!$A$1:$G$1,0))</f>
        <v>2.5</v>
      </c>
      <c r="L370" s="10">
        <f xml:space="preserve"> INDEX(products!$A$1:$G$49, MATCH(orders!$D370, products!$A$1:$A$49,0), MATCH(orders!L$1, products!$A$1:$G$1,0))</f>
        <v>31.624999999999996</v>
      </c>
      <c r="M370" s="10">
        <f t="shared" si="5"/>
        <v>63.249999999999993</v>
      </c>
      <c r="N370" s="5" t="str" cm="1">
        <f t="array" ref="N370" xml:space="preserve"> _xlfn.IFS(I370 = "Rob", "Robusta", I370 = "Ara", "Arabica", I370 = "Exc", "Excelsa", I370 = "Lib", "Liberica")</f>
        <v>Excelsa</v>
      </c>
      <c r="O370" s="12" t="str" cm="1">
        <f t="array" ref="O370" xml:space="preserve"> _xlfn.IFS(J370 = "M", "Medium", J370 = "L", "Light", J370 = "D", "Dark")</f>
        <v>Medium</v>
      </c>
      <c r="P370" s="4" t="str">
        <f xml:space="preserve"> _xlfn.XLOOKUP(Orders[[#This Row],[Customer ID]], customers!$A$1:$A$1001, customers!$I$1:$I$1001,,0)</f>
        <v>No</v>
      </c>
    </row>
    <row r="371" spans="1:16" x14ac:dyDescent="0.3">
      <c r="A371" s="11" t="s">
        <v>2569</v>
      </c>
      <c r="B371" s="6">
        <v>43500</v>
      </c>
      <c r="C371" s="3" t="s">
        <v>2570</v>
      </c>
      <c r="D371" s="4" t="s">
        <v>6176</v>
      </c>
      <c r="E371" s="3">
        <v>1</v>
      </c>
      <c r="F371" s="3" t="str">
        <f xml:space="preserve"> _xlfn.XLOOKUP(C371,customers!$A$1:$A$1001,customers!$B$1:$B$1001,,0)</f>
        <v>Abba Pummell</v>
      </c>
      <c r="G371" s="3" t="str">
        <f xml:space="preserve"> IF(_xlfn.XLOOKUP(C371, customers!$A$1:$A$1001, customers!$C$1:$C$1001,,0) = 0, "", _xlfn.XLOOKUP(C371, customers!$A$1:$A$1001, customers!$C$1:$C$1001,,0))</f>
        <v/>
      </c>
      <c r="H371" s="3" t="str">
        <f xml:space="preserve"> _xlfn.XLOOKUP(C371, customers!$A$1:$A$1001, customers!$G$1:$G$1001,,0)</f>
        <v>United States</v>
      </c>
      <c r="I371" s="4" t="str">
        <f xml:space="preserve"> INDEX(products!$A$1:$G$49, MATCH(orders!$D371, products!$A$1:$A$49,0), MATCH(orders!I$1, products!$A$1:$G$1,0))</f>
        <v>Exc</v>
      </c>
      <c r="J371" s="4" t="str">
        <f xml:space="preserve"> INDEX(products!$A$1:$G$49, MATCH(orders!$D371, products!$A$1:$A$49,0), MATCH(orders!J$1, products!$A$1:$G$1,0))</f>
        <v>L</v>
      </c>
      <c r="K371" s="8">
        <f xml:space="preserve"> INDEX(products!$A$1:$G$49, MATCH(orders!$D371, products!$A$1:$A$49,0), MATCH(orders!K$1, products!$A$1:$G$1,0))</f>
        <v>0.5</v>
      </c>
      <c r="L371" s="10">
        <f xml:space="preserve"> INDEX(products!$A$1:$G$49, MATCH(orders!$D371, products!$A$1:$A$49,0), MATCH(orders!L$1, products!$A$1:$G$1,0))</f>
        <v>8.91</v>
      </c>
      <c r="M371" s="10">
        <f t="shared" si="5"/>
        <v>8.91</v>
      </c>
      <c r="N371" s="5" t="str" cm="1">
        <f t="array" ref="N371" xml:space="preserve"> _xlfn.IFS(I371 = "Rob", "Robusta", I371 = "Ara", "Arabica", I371 = "Exc", "Excelsa", I371 = "Lib", "Liberica")</f>
        <v>Excelsa</v>
      </c>
      <c r="O371" s="12" t="str" cm="1">
        <f t="array" ref="O371" xml:space="preserve"> _xlfn.IFS(J371 = "M", "Medium", J371 = "L", "Light", J371 = "D", "Dark")</f>
        <v>Light</v>
      </c>
      <c r="P371" s="4" t="str">
        <f xml:space="preserve"> _xlfn.XLOOKUP(Orders[[#This Row],[Customer ID]], customers!$A$1:$A$1001, customers!$I$1:$I$1001,,0)</f>
        <v>Yes</v>
      </c>
    </row>
    <row r="372" spans="1:16" x14ac:dyDescent="0.3">
      <c r="A372" s="11" t="s">
        <v>2573</v>
      </c>
      <c r="B372" s="6">
        <v>43501</v>
      </c>
      <c r="C372" s="3" t="s">
        <v>2574</v>
      </c>
      <c r="D372" s="4" t="s">
        <v>6183</v>
      </c>
      <c r="E372" s="3">
        <v>2</v>
      </c>
      <c r="F372" s="3" t="str">
        <f xml:space="preserve"> _xlfn.XLOOKUP(C372,customers!$A$1:$A$1001,customers!$B$1:$B$1001,,0)</f>
        <v>Corinna Catcheside</v>
      </c>
      <c r="G372" s="3" t="str">
        <f xml:space="preserve"> IF(_xlfn.XLOOKUP(C372, customers!$A$1:$A$1001, customers!$C$1:$C$1001,,0) = 0, "", _xlfn.XLOOKUP(C372, customers!$A$1:$A$1001, customers!$C$1:$C$1001,,0))</f>
        <v>ccatchesideaa@macromedia.com</v>
      </c>
      <c r="H372" s="3" t="str">
        <f xml:space="preserve"> _xlfn.XLOOKUP(C372, customers!$A$1:$A$1001, customers!$G$1:$G$1001,,0)</f>
        <v>United States</v>
      </c>
      <c r="I372" s="4" t="str">
        <f xml:space="preserve"> INDEX(products!$A$1:$G$49, MATCH(orders!$D372, products!$A$1:$A$49,0), MATCH(orders!I$1, products!$A$1:$G$1,0))</f>
        <v>Exc</v>
      </c>
      <c r="J372" s="4" t="str">
        <f xml:space="preserve"> INDEX(products!$A$1:$G$49, MATCH(orders!$D372, products!$A$1:$A$49,0), MATCH(orders!J$1, products!$A$1:$G$1,0))</f>
        <v>D</v>
      </c>
      <c r="K372" s="8">
        <f xml:space="preserve"> INDEX(products!$A$1:$G$49, MATCH(orders!$D372, products!$A$1:$A$49,0), MATCH(orders!K$1, products!$A$1:$G$1,0))</f>
        <v>1</v>
      </c>
      <c r="L372" s="10">
        <f xml:space="preserve"> INDEX(products!$A$1:$G$49, MATCH(orders!$D372, products!$A$1:$A$49,0), MATCH(orders!L$1, products!$A$1:$G$1,0))</f>
        <v>12.15</v>
      </c>
      <c r="M372" s="10">
        <f t="shared" si="5"/>
        <v>24.3</v>
      </c>
      <c r="N372" s="5" t="str" cm="1">
        <f t="array" ref="N372" xml:space="preserve"> _xlfn.IFS(I372 = "Rob", "Robusta", I372 = "Ara", "Arabica", I372 = "Exc", "Excelsa", I372 = "Lib", "Liberica")</f>
        <v>Excelsa</v>
      </c>
      <c r="O372" s="12" t="str" cm="1">
        <f t="array" ref="O372" xml:space="preserve"> _xlfn.IFS(J372 = "M", "Medium", J372 = "L", "Light", J372 = "D", "Dark")</f>
        <v>Dark</v>
      </c>
      <c r="P372" s="4" t="str">
        <f xml:space="preserve"> _xlfn.XLOOKUP(Orders[[#This Row],[Customer ID]], customers!$A$1:$A$1001, customers!$I$1:$I$1001,,0)</f>
        <v>Yes</v>
      </c>
    </row>
    <row r="373" spans="1:16" x14ac:dyDescent="0.3">
      <c r="A373" s="11" t="s">
        <v>2579</v>
      </c>
      <c r="B373" s="6">
        <v>44705</v>
      </c>
      <c r="C373" s="3" t="s">
        <v>2580</v>
      </c>
      <c r="D373" s="4" t="s">
        <v>6180</v>
      </c>
      <c r="E373" s="3">
        <v>6</v>
      </c>
      <c r="F373" s="3" t="str">
        <f xml:space="preserve"> _xlfn.XLOOKUP(C373,customers!$A$1:$A$1001,customers!$B$1:$B$1001,,0)</f>
        <v>Cortney Gibbonson</v>
      </c>
      <c r="G373" s="3" t="str">
        <f xml:space="preserve"> IF(_xlfn.XLOOKUP(C373, customers!$A$1:$A$1001, customers!$C$1:$C$1001,,0) = 0, "", _xlfn.XLOOKUP(C373, customers!$A$1:$A$1001, customers!$C$1:$C$1001,,0))</f>
        <v>cgibbonsonab@accuweather.com</v>
      </c>
      <c r="H373" s="3" t="str">
        <f xml:space="preserve"> _xlfn.XLOOKUP(C373, customers!$A$1:$A$1001, customers!$G$1:$G$1001,,0)</f>
        <v>United States</v>
      </c>
      <c r="I373" s="4" t="str">
        <f xml:space="preserve"> INDEX(products!$A$1:$G$49, MATCH(orders!$D373, products!$A$1:$A$49,0), MATCH(orders!I$1, products!$A$1:$G$1,0))</f>
        <v>Ara</v>
      </c>
      <c r="J373" s="4" t="str">
        <f xml:space="preserve"> INDEX(products!$A$1:$G$49, MATCH(orders!$D373, products!$A$1:$A$49,0), MATCH(orders!J$1, products!$A$1:$G$1,0))</f>
        <v>L</v>
      </c>
      <c r="K373" s="8">
        <f xml:space="preserve"> INDEX(products!$A$1:$G$49, MATCH(orders!$D373, products!$A$1:$A$49,0), MATCH(orders!K$1, products!$A$1:$G$1,0))</f>
        <v>0.5</v>
      </c>
      <c r="L373" s="10">
        <f xml:space="preserve"> INDEX(products!$A$1:$G$49, MATCH(orders!$D373, products!$A$1:$A$49,0), MATCH(orders!L$1, products!$A$1:$G$1,0))</f>
        <v>7.77</v>
      </c>
      <c r="M373" s="10">
        <f t="shared" si="5"/>
        <v>46.62</v>
      </c>
      <c r="N373" s="5" t="str" cm="1">
        <f t="array" ref="N373" xml:space="preserve"> _xlfn.IFS(I373 = "Rob", "Robusta", I373 = "Ara", "Arabica", I373 = "Exc", "Excelsa", I373 = "Lib", "Liberica")</f>
        <v>Arabica</v>
      </c>
      <c r="O373" s="12" t="str" cm="1">
        <f t="array" ref="O373" xml:space="preserve"> _xlfn.IFS(J373 = "M", "Medium", J373 = "L", "Light", J373 = "D", "Dark")</f>
        <v>Light</v>
      </c>
      <c r="P373" s="4" t="str">
        <f xml:space="preserve"> _xlfn.XLOOKUP(Orders[[#This Row],[Customer ID]], customers!$A$1:$A$1001, customers!$I$1:$I$1001,,0)</f>
        <v>Yes</v>
      </c>
    </row>
    <row r="374" spans="1:16" x14ac:dyDescent="0.3">
      <c r="A374" s="11" t="s">
        <v>2585</v>
      </c>
      <c r="B374" s="6">
        <v>44108</v>
      </c>
      <c r="C374" s="3" t="s">
        <v>2586</v>
      </c>
      <c r="D374" s="4" t="s">
        <v>6173</v>
      </c>
      <c r="E374" s="3">
        <v>6</v>
      </c>
      <c r="F374" s="3" t="str">
        <f xml:space="preserve"> _xlfn.XLOOKUP(C374,customers!$A$1:$A$1001,customers!$B$1:$B$1001,,0)</f>
        <v>Terri Farra</v>
      </c>
      <c r="G374" s="3" t="str">
        <f xml:space="preserve"> IF(_xlfn.XLOOKUP(C374, customers!$A$1:$A$1001, customers!$C$1:$C$1001,,0) = 0, "", _xlfn.XLOOKUP(C374, customers!$A$1:$A$1001, customers!$C$1:$C$1001,,0))</f>
        <v>tfarraac@behance.net</v>
      </c>
      <c r="H374" s="3" t="str">
        <f xml:space="preserve"> _xlfn.XLOOKUP(C374, customers!$A$1:$A$1001, customers!$G$1:$G$1001,,0)</f>
        <v>United States</v>
      </c>
      <c r="I374" s="4" t="str">
        <f xml:space="preserve"> INDEX(products!$A$1:$G$49, MATCH(orders!$D374, products!$A$1:$A$49,0), MATCH(orders!I$1, products!$A$1:$G$1,0))</f>
        <v>Rob</v>
      </c>
      <c r="J374" s="4" t="str">
        <f xml:space="preserve"> INDEX(products!$A$1:$G$49, MATCH(orders!$D374, products!$A$1:$A$49,0), MATCH(orders!J$1, products!$A$1:$G$1,0))</f>
        <v>L</v>
      </c>
      <c r="K374" s="8">
        <f xml:space="preserve"> INDEX(products!$A$1:$G$49, MATCH(orders!$D374, products!$A$1:$A$49,0), MATCH(orders!K$1, products!$A$1:$G$1,0))</f>
        <v>0.5</v>
      </c>
      <c r="L374" s="10">
        <f xml:space="preserve"> INDEX(products!$A$1:$G$49, MATCH(orders!$D374, products!$A$1:$A$49,0), MATCH(orders!L$1, products!$A$1:$G$1,0))</f>
        <v>7.169999999999999</v>
      </c>
      <c r="M374" s="10">
        <f t="shared" si="5"/>
        <v>43.019999999999996</v>
      </c>
      <c r="N374" s="5" t="str" cm="1">
        <f t="array" ref="N374" xml:space="preserve"> _xlfn.IFS(I374 = "Rob", "Robusta", I374 = "Ara", "Arabica", I374 = "Exc", "Excelsa", I374 = "Lib", "Liberica")</f>
        <v>Robusta</v>
      </c>
      <c r="O374" s="12" t="str" cm="1">
        <f t="array" ref="O374" xml:space="preserve"> _xlfn.IFS(J374 = "M", "Medium", J374 = "L", "Light", J374 = "D", "Dark")</f>
        <v>Light</v>
      </c>
      <c r="P374" s="4" t="str">
        <f xml:space="preserve"> _xlfn.XLOOKUP(Orders[[#This Row],[Customer ID]], customers!$A$1:$A$1001, customers!$I$1:$I$1001,,0)</f>
        <v>No</v>
      </c>
    </row>
    <row r="375" spans="1:16" x14ac:dyDescent="0.3">
      <c r="A375" s="11" t="s">
        <v>2591</v>
      </c>
      <c r="B375" s="6">
        <v>44742</v>
      </c>
      <c r="C375" s="3" t="s">
        <v>2592</v>
      </c>
      <c r="D375" s="4" t="s">
        <v>6158</v>
      </c>
      <c r="E375" s="3">
        <v>3</v>
      </c>
      <c r="F375" s="3" t="str">
        <f xml:space="preserve"> _xlfn.XLOOKUP(C375,customers!$A$1:$A$1001,customers!$B$1:$B$1001,,0)</f>
        <v>Corney Curme</v>
      </c>
      <c r="G375" s="3" t="str">
        <f xml:space="preserve"> IF(_xlfn.XLOOKUP(C375, customers!$A$1:$A$1001, customers!$C$1:$C$1001,,0) = 0, "", _xlfn.XLOOKUP(C375, customers!$A$1:$A$1001, customers!$C$1:$C$1001,,0))</f>
        <v/>
      </c>
      <c r="H375" s="3" t="str">
        <f xml:space="preserve"> _xlfn.XLOOKUP(C375, customers!$A$1:$A$1001, customers!$G$1:$G$1001,,0)</f>
        <v>Ireland</v>
      </c>
      <c r="I375" s="4" t="str">
        <f xml:space="preserve"> INDEX(products!$A$1:$G$49, MATCH(orders!$D375, products!$A$1:$A$49,0), MATCH(orders!I$1, products!$A$1:$G$1,0))</f>
        <v>Ara</v>
      </c>
      <c r="J375" s="4" t="str">
        <f xml:space="preserve"> INDEX(products!$A$1:$G$49, MATCH(orders!$D375, products!$A$1:$A$49,0), MATCH(orders!J$1, products!$A$1:$G$1,0))</f>
        <v>D</v>
      </c>
      <c r="K375" s="8">
        <f xml:space="preserve"> INDEX(products!$A$1:$G$49, MATCH(orders!$D375, products!$A$1:$A$49,0), MATCH(orders!K$1, products!$A$1:$G$1,0))</f>
        <v>0.5</v>
      </c>
      <c r="L375" s="10">
        <f xml:space="preserve"> INDEX(products!$A$1:$G$49, MATCH(orders!$D375, products!$A$1:$A$49,0), MATCH(orders!L$1, products!$A$1:$G$1,0))</f>
        <v>5.97</v>
      </c>
      <c r="M375" s="10">
        <f t="shared" si="5"/>
        <v>17.91</v>
      </c>
      <c r="N375" s="5" t="str" cm="1">
        <f t="array" ref="N375" xml:space="preserve"> _xlfn.IFS(I375 = "Rob", "Robusta", I375 = "Ara", "Arabica", I375 = "Exc", "Excelsa", I375 = "Lib", "Liberica")</f>
        <v>Arabica</v>
      </c>
      <c r="O375" s="12" t="str" cm="1">
        <f t="array" ref="O375" xml:space="preserve"> _xlfn.IFS(J375 = "M", "Medium", J375 = "L", "Light", J375 = "D", "Dark")</f>
        <v>Dark</v>
      </c>
      <c r="P375" s="4" t="str">
        <f xml:space="preserve"> _xlfn.XLOOKUP(Orders[[#This Row],[Customer ID]], customers!$A$1:$A$1001, customers!$I$1:$I$1001,,0)</f>
        <v>Yes</v>
      </c>
    </row>
    <row r="376" spans="1:16" x14ac:dyDescent="0.3">
      <c r="A376" s="11" t="s">
        <v>2597</v>
      </c>
      <c r="B376" s="6">
        <v>44125</v>
      </c>
      <c r="C376" s="3" t="s">
        <v>2598</v>
      </c>
      <c r="D376" s="4" t="s">
        <v>6161</v>
      </c>
      <c r="E376" s="3">
        <v>4</v>
      </c>
      <c r="F376" s="3" t="str">
        <f xml:space="preserve"> _xlfn.XLOOKUP(C376,customers!$A$1:$A$1001,customers!$B$1:$B$1001,,0)</f>
        <v>Gothart Bamfield</v>
      </c>
      <c r="G376" s="3" t="str">
        <f xml:space="preserve"> IF(_xlfn.XLOOKUP(C376, customers!$A$1:$A$1001, customers!$C$1:$C$1001,,0) = 0, "", _xlfn.XLOOKUP(C376, customers!$A$1:$A$1001, customers!$C$1:$C$1001,,0))</f>
        <v>gbamfieldae@yellowpages.com</v>
      </c>
      <c r="H376" s="3" t="str">
        <f xml:space="preserve"> _xlfn.XLOOKUP(C376, customers!$A$1:$A$1001, customers!$G$1:$G$1001,,0)</f>
        <v>United States</v>
      </c>
      <c r="I376" s="4" t="str">
        <f xml:space="preserve"> INDEX(products!$A$1:$G$49, MATCH(orders!$D376, products!$A$1:$A$49,0), MATCH(orders!I$1, products!$A$1:$G$1,0))</f>
        <v>Lib</v>
      </c>
      <c r="J376" s="4" t="str">
        <f xml:space="preserve"> INDEX(products!$A$1:$G$49, MATCH(orders!$D376, products!$A$1:$A$49,0), MATCH(orders!J$1, products!$A$1:$G$1,0))</f>
        <v>L</v>
      </c>
      <c r="K376" s="8">
        <f xml:space="preserve"> INDEX(products!$A$1:$G$49, MATCH(orders!$D376, products!$A$1:$A$49,0), MATCH(orders!K$1, products!$A$1:$G$1,0))</f>
        <v>0.5</v>
      </c>
      <c r="L376" s="10">
        <f xml:space="preserve"> INDEX(products!$A$1:$G$49, MATCH(orders!$D376, products!$A$1:$A$49,0), MATCH(orders!L$1, products!$A$1:$G$1,0))</f>
        <v>9.51</v>
      </c>
      <c r="M376" s="10">
        <f t="shared" si="5"/>
        <v>38.04</v>
      </c>
      <c r="N376" s="5" t="str" cm="1">
        <f t="array" ref="N376" xml:space="preserve"> _xlfn.IFS(I376 = "Rob", "Robusta", I376 = "Ara", "Arabica", I376 = "Exc", "Excelsa", I376 = "Lib", "Liberica")</f>
        <v>Liberica</v>
      </c>
      <c r="O376" s="12" t="str" cm="1">
        <f t="array" ref="O376" xml:space="preserve"> _xlfn.IFS(J376 = "M", "Medium", J376 = "L", "Light", J376 = "D", "Dark")</f>
        <v>Light</v>
      </c>
      <c r="P376" s="4" t="str">
        <f xml:space="preserve"> _xlfn.XLOOKUP(Orders[[#This Row],[Customer ID]], customers!$A$1:$A$1001, customers!$I$1:$I$1001,,0)</f>
        <v>Yes</v>
      </c>
    </row>
    <row r="377" spans="1:16" x14ac:dyDescent="0.3">
      <c r="A377" s="11" t="s">
        <v>2603</v>
      </c>
      <c r="B377" s="6">
        <v>44120</v>
      </c>
      <c r="C377" s="3" t="s">
        <v>2604</v>
      </c>
      <c r="D377" s="4" t="s">
        <v>6152</v>
      </c>
      <c r="E377" s="3">
        <v>2</v>
      </c>
      <c r="F377" s="3" t="str">
        <f xml:space="preserve"> _xlfn.XLOOKUP(C377,customers!$A$1:$A$1001,customers!$B$1:$B$1001,,0)</f>
        <v>Waylin Hollingdale</v>
      </c>
      <c r="G377" s="3" t="str">
        <f xml:space="preserve"> IF(_xlfn.XLOOKUP(C377, customers!$A$1:$A$1001, customers!$C$1:$C$1001,,0) = 0, "", _xlfn.XLOOKUP(C377, customers!$A$1:$A$1001, customers!$C$1:$C$1001,,0))</f>
        <v>whollingdaleaf@about.me</v>
      </c>
      <c r="H377" s="3" t="str">
        <f xml:space="preserve"> _xlfn.XLOOKUP(C377, customers!$A$1:$A$1001, customers!$G$1:$G$1001,,0)</f>
        <v>United States</v>
      </c>
      <c r="I377" s="4" t="str">
        <f xml:space="preserve"> INDEX(products!$A$1:$G$49, MATCH(orders!$D377, products!$A$1:$A$49,0), MATCH(orders!I$1, products!$A$1:$G$1,0))</f>
        <v>Ara</v>
      </c>
      <c r="J377" s="4" t="str">
        <f xml:space="preserve"> INDEX(products!$A$1:$G$49, MATCH(orders!$D377, products!$A$1:$A$49,0), MATCH(orders!J$1, products!$A$1:$G$1,0))</f>
        <v>M</v>
      </c>
      <c r="K377" s="8">
        <f xml:space="preserve"> INDEX(products!$A$1:$G$49, MATCH(orders!$D377, products!$A$1:$A$49,0), MATCH(orders!K$1, products!$A$1:$G$1,0))</f>
        <v>0.2</v>
      </c>
      <c r="L377" s="10">
        <f xml:space="preserve"> INDEX(products!$A$1:$G$49, MATCH(orders!$D377, products!$A$1:$A$49,0), MATCH(orders!L$1, products!$A$1:$G$1,0))</f>
        <v>3.375</v>
      </c>
      <c r="M377" s="10">
        <f t="shared" si="5"/>
        <v>6.75</v>
      </c>
      <c r="N377" s="5" t="str" cm="1">
        <f t="array" ref="N377" xml:space="preserve"> _xlfn.IFS(I377 = "Rob", "Robusta", I377 = "Ara", "Arabica", I377 = "Exc", "Excelsa", I377 = "Lib", "Liberica")</f>
        <v>Arabica</v>
      </c>
      <c r="O377" s="12" t="str" cm="1">
        <f t="array" ref="O377" xml:space="preserve"> _xlfn.IFS(J377 = "M", "Medium", J377 = "L", "Light", J377 = "D", "Dark")</f>
        <v>Medium</v>
      </c>
      <c r="P377" s="4" t="str">
        <f xml:space="preserve"> _xlfn.XLOOKUP(Orders[[#This Row],[Customer ID]], customers!$A$1:$A$1001, customers!$I$1:$I$1001,,0)</f>
        <v>Yes</v>
      </c>
    </row>
    <row r="378" spans="1:16" x14ac:dyDescent="0.3">
      <c r="A378" s="11" t="s">
        <v>2609</v>
      </c>
      <c r="B378" s="6">
        <v>44097</v>
      </c>
      <c r="C378" s="3" t="s">
        <v>2610</v>
      </c>
      <c r="D378" s="4" t="s">
        <v>6146</v>
      </c>
      <c r="E378" s="3">
        <v>1</v>
      </c>
      <c r="F378" s="3" t="str">
        <f xml:space="preserve"> _xlfn.XLOOKUP(C378,customers!$A$1:$A$1001,customers!$B$1:$B$1001,,0)</f>
        <v>Judd De Leek</v>
      </c>
      <c r="G378" s="3" t="str">
        <f xml:space="preserve"> IF(_xlfn.XLOOKUP(C378, customers!$A$1:$A$1001, customers!$C$1:$C$1001,,0) = 0, "", _xlfn.XLOOKUP(C378, customers!$A$1:$A$1001, customers!$C$1:$C$1001,,0))</f>
        <v>jdeag@xrea.com</v>
      </c>
      <c r="H378" s="3" t="str">
        <f xml:space="preserve"> _xlfn.XLOOKUP(C378, customers!$A$1:$A$1001, customers!$G$1:$G$1001,,0)</f>
        <v>United States</v>
      </c>
      <c r="I378" s="4" t="str">
        <f xml:space="preserve"> INDEX(products!$A$1:$G$49, MATCH(orders!$D378, products!$A$1:$A$49,0), MATCH(orders!I$1, products!$A$1:$G$1,0))</f>
        <v>Rob</v>
      </c>
      <c r="J378" s="4" t="str">
        <f xml:space="preserve"> INDEX(products!$A$1:$G$49, MATCH(orders!$D378, products!$A$1:$A$49,0), MATCH(orders!J$1, products!$A$1:$G$1,0))</f>
        <v>M</v>
      </c>
      <c r="K378" s="8">
        <f xml:space="preserve"> INDEX(products!$A$1:$G$49, MATCH(orders!$D378, products!$A$1:$A$49,0), MATCH(orders!K$1, products!$A$1:$G$1,0))</f>
        <v>0.5</v>
      </c>
      <c r="L378" s="10">
        <f xml:space="preserve"> INDEX(products!$A$1:$G$49, MATCH(orders!$D378, products!$A$1:$A$49,0), MATCH(orders!L$1, products!$A$1:$G$1,0))</f>
        <v>5.97</v>
      </c>
      <c r="M378" s="10">
        <f t="shared" si="5"/>
        <v>5.97</v>
      </c>
      <c r="N378" s="5" t="str" cm="1">
        <f t="array" ref="N378" xml:space="preserve"> _xlfn.IFS(I378 = "Rob", "Robusta", I378 = "Ara", "Arabica", I378 = "Exc", "Excelsa", I378 = "Lib", "Liberica")</f>
        <v>Robusta</v>
      </c>
      <c r="O378" s="12" t="str" cm="1">
        <f t="array" ref="O378" xml:space="preserve"> _xlfn.IFS(J378 = "M", "Medium", J378 = "L", "Light", J378 = "D", "Dark")</f>
        <v>Medium</v>
      </c>
      <c r="P378" s="4" t="str">
        <f xml:space="preserve"> _xlfn.XLOOKUP(Orders[[#This Row],[Customer ID]], customers!$A$1:$A$1001, customers!$I$1:$I$1001,,0)</f>
        <v>Yes</v>
      </c>
    </row>
    <row r="379" spans="1:16" x14ac:dyDescent="0.3">
      <c r="A379" s="11" t="s">
        <v>2615</v>
      </c>
      <c r="B379" s="6">
        <v>43532</v>
      </c>
      <c r="C379" s="3" t="s">
        <v>2616</v>
      </c>
      <c r="D379" s="4" t="s">
        <v>6163</v>
      </c>
      <c r="E379" s="3">
        <v>3</v>
      </c>
      <c r="F379" s="3" t="str">
        <f xml:space="preserve"> _xlfn.XLOOKUP(C379,customers!$A$1:$A$1001,customers!$B$1:$B$1001,,0)</f>
        <v>Vanya Skullet</v>
      </c>
      <c r="G379" s="3" t="str">
        <f xml:space="preserve"> IF(_xlfn.XLOOKUP(C379, customers!$A$1:$A$1001, customers!$C$1:$C$1001,,0) = 0, "", _xlfn.XLOOKUP(C379, customers!$A$1:$A$1001, customers!$C$1:$C$1001,,0))</f>
        <v>vskulletah@tinyurl.com</v>
      </c>
      <c r="H379" s="3" t="str">
        <f xml:space="preserve"> _xlfn.XLOOKUP(C379, customers!$A$1:$A$1001, customers!$G$1:$G$1001,,0)</f>
        <v>Ireland</v>
      </c>
      <c r="I379" s="4" t="str">
        <f xml:space="preserve"> INDEX(products!$A$1:$G$49, MATCH(orders!$D379, products!$A$1:$A$49,0), MATCH(orders!I$1, products!$A$1:$G$1,0))</f>
        <v>Rob</v>
      </c>
      <c r="J379" s="4" t="str">
        <f xml:space="preserve"> INDEX(products!$A$1:$G$49, MATCH(orders!$D379, products!$A$1:$A$49,0), MATCH(orders!J$1, products!$A$1:$G$1,0))</f>
        <v>D</v>
      </c>
      <c r="K379" s="8">
        <f xml:space="preserve"> INDEX(products!$A$1:$G$49, MATCH(orders!$D379, products!$A$1:$A$49,0), MATCH(orders!K$1, products!$A$1:$G$1,0))</f>
        <v>0.2</v>
      </c>
      <c r="L379" s="10">
        <f xml:space="preserve"> INDEX(products!$A$1:$G$49, MATCH(orders!$D379, products!$A$1:$A$49,0), MATCH(orders!L$1, products!$A$1:$G$1,0))</f>
        <v>2.6849999999999996</v>
      </c>
      <c r="M379" s="10">
        <f t="shared" si="5"/>
        <v>8.0549999999999997</v>
      </c>
      <c r="N379" s="5" t="str" cm="1">
        <f t="array" ref="N379" xml:space="preserve"> _xlfn.IFS(I379 = "Rob", "Robusta", I379 = "Ara", "Arabica", I379 = "Exc", "Excelsa", I379 = "Lib", "Liberica")</f>
        <v>Robusta</v>
      </c>
      <c r="O379" s="12" t="str" cm="1">
        <f t="array" ref="O379" xml:space="preserve"> _xlfn.IFS(J379 = "M", "Medium", J379 = "L", "Light", J379 = "D", "Dark")</f>
        <v>Dark</v>
      </c>
      <c r="P379" s="4" t="str">
        <f xml:space="preserve"> _xlfn.XLOOKUP(Orders[[#This Row],[Customer ID]], customers!$A$1:$A$1001, customers!$I$1:$I$1001,,0)</f>
        <v>No</v>
      </c>
    </row>
    <row r="380" spans="1:16" x14ac:dyDescent="0.3">
      <c r="A380" s="11" t="s">
        <v>2621</v>
      </c>
      <c r="B380" s="6">
        <v>44377</v>
      </c>
      <c r="C380" s="3" t="s">
        <v>2622</v>
      </c>
      <c r="D380" s="4" t="s">
        <v>6180</v>
      </c>
      <c r="E380" s="3">
        <v>3</v>
      </c>
      <c r="F380" s="3" t="str">
        <f xml:space="preserve"> _xlfn.XLOOKUP(C380,customers!$A$1:$A$1001,customers!$B$1:$B$1001,,0)</f>
        <v>Jany Rudeforth</v>
      </c>
      <c r="G380" s="3" t="str">
        <f xml:space="preserve"> IF(_xlfn.XLOOKUP(C380, customers!$A$1:$A$1001, customers!$C$1:$C$1001,,0) = 0, "", _xlfn.XLOOKUP(C380, customers!$A$1:$A$1001, customers!$C$1:$C$1001,,0))</f>
        <v>jrudeforthai@wunderground.com</v>
      </c>
      <c r="H380" s="3" t="str">
        <f xml:space="preserve"> _xlfn.XLOOKUP(C380, customers!$A$1:$A$1001, customers!$G$1:$G$1001,,0)</f>
        <v>Ireland</v>
      </c>
      <c r="I380" s="4" t="str">
        <f xml:space="preserve"> INDEX(products!$A$1:$G$49, MATCH(orders!$D380, products!$A$1:$A$49,0), MATCH(orders!I$1, products!$A$1:$G$1,0))</f>
        <v>Ara</v>
      </c>
      <c r="J380" s="4" t="str">
        <f xml:space="preserve"> INDEX(products!$A$1:$G$49, MATCH(orders!$D380, products!$A$1:$A$49,0), MATCH(orders!J$1, products!$A$1:$G$1,0))</f>
        <v>L</v>
      </c>
      <c r="K380" s="8">
        <f xml:space="preserve"> INDEX(products!$A$1:$G$49, MATCH(orders!$D380, products!$A$1:$A$49,0), MATCH(orders!K$1, products!$A$1:$G$1,0))</f>
        <v>0.5</v>
      </c>
      <c r="L380" s="10">
        <f xml:space="preserve"> INDEX(products!$A$1:$G$49, MATCH(orders!$D380, products!$A$1:$A$49,0), MATCH(orders!L$1, products!$A$1:$G$1,0))</f>
        <v>7.77</v>
      </c>
      <c r="M380" s="10">
        <f t="shared" si="5"/>
        <v>23.31</v>
      </c>
      <c r="N380" s="5" t="str" cm="1">
        <f t="array" ref="N380" xml:space="preserve"> _xlfn.IFS(I380 = "Rob", "Robusta", I380 = "Ara", "Arabica", I380 = "Exc", "Excelsa", I380 = "Lib", "Liberica")</f>
        <v>Arabica</v>
      </c>
      <c r="O380" s="12" t="str" cm="1">
        <f t="array" ref="O380" xml:space="preserve"> _xlfn.IFS(J380 = "M", "Medium", J380 = "L", "Light", J380 = "D", "Dark")</f>
        <v>Light</v>
      </c>
      <c r="P380" s="4" t="str">
        <f xml:space="preserve"> _xlfn.XLOOKUP(Orders[[#This Row],[Customer ID]], customers!$A$1:$A$1001, customers!$I$1:$I$1001,,0)</f>
        <v>Yes</v>
      </c>
    </row>
    <row r="381" spans="1:16" x14ac:dyDescent="0.3">
      <c r="A381" s="11" t="s">
        <v>2627</v>
      </c>
      <c r="B381" s="6">
        <v>43690</v>
      </c>
      <c r="C381" s="3" t="s">
        <v>2628</v>
      </c>
      <c r="D381" s="4" t="s">
        <v>6173</v>
      </c>
      <c r="E381" s="3">
        <v>6</v>
      </c>
      <c r="F381" s="3" t="str">
        <f xml:space="preserve"> _xlfn.XLOOKUP(C381,customers!$A$1:$A$1001,customers!$B$1:$B$1001,,0)</f>
        <v>Ashbey Tomaszewski</v>
      </c>
      <c r="G381" s="3" t="str">
        <f xml:space="preserve"> IF(_xlfn.XLOOKUP(C381, customers!$A$1:$A$1001, customers!$C$1:$C$1001,,0) = 0, "", _xlfn.XLOOKUP(C381, customers!$A$1:$A$1001, customers!$C$1:$C$1001,,0))</f>
        <v>atomaszewskiaj@answers.com</v>
      </c>
      <c r="H381" s="3" t="str">
        <f xml:space="preserve"> _xlfn.XLOOKUP(C381, customers!$A$1:$A$1001, customers!$G$1:$G$1001,,0)</f>
        <v>United Kingdom</v>
      </c>
      <c r="I381" s="4" t="str">
        <f xml:space="preserve"> INDEX(products!$A$1:$G$49, MATCH(orders!$D381, products!$A$1:$A$49,0), MATCH(orders!I$1, products!$A$1:$G$1,0))</f>
        <v>Rob</v>
      </c>
      <c r="J381" s="4" t="str">
        <f xml:space="preserve"> INDEX(products!$A$1:$G$49, MATCH(orders!$D381, products!$A$1:$A$49,0), MATCH(orders!J$1, products!$A$1:$G$1,0))</f>
        <v>L</v>
      </c>
      <c r="K381" s="8">
        <f xml:space="preserve"> INDEX(products!$A$1:$G$49, MATCH(orders!$D381, products!$A$1:$A$49,0), MATCH(orders!K$1, products!$A$1:$G$1,0))</f>
        <v>0.5</v>
      </c>
      <c r="L381" s="10">
        <f xml:space="preserve"> INDEX(products!$A$1:$G$49, MATCH(orders!$D381, products!$A$1:$A$49,0), MATCH(orders!L$1, products!$A$1:$G$1,0))</f>
        <v>7.169999999999999</v>
      </c>
      <c r="M381" s="10">
        <f t="shared" si="5"/>
        <v>43.019999999999996</v>
      </c>
      <c r="N381" s="5" t="str" cm="1">
        <f t="array" ref="N381" xml:space="preserve"> _xlfn.IFS(I381 = "Rob", "Robusta", I381 = "Ara", "Arabica", I381 = "Exc", "Excelsa", I381 = "Lib", "Liberica")</f>
        <v>Robusta</v>
      </c>
      <c r="O381" s="12" t="str" cm="1">
        <f t="array" ref="O381" xml:space="preserve"> _xlfn.IFS(J381 = "M", "Medium", J381 = "L", "Light", J381 = "D", "Dark")</f>
        <v>Light</v>
      </c>
      <c r="P381" s="4" t="str">
        <f xml:space="preserve"> _xlfn.XLOOKUP(Orders[[#This Row],[Customer ID]], customers!$A$1:$A$1001, customers!$I$1:$I$1001,,0)</f>
        <v>Yes</v>
      </c>
    </row>
    <row r="382" spans="1:16" x14ac:dyDescent="0.3">
      <c r="A382" s="11" t="s">
        <v>2632</v>
      </c>
      <c r="B382" s="6">
        <v>44249</v>
      </c>
      <c r="C382" s="3" t="s">
        <v>2331</v>
      </c>
      <c r="D382" s="4" t="s">
        <v>6169</v>
      </c>
      <c r="E382" s="3">
        <v>3</v>
      </c>
      <c r="F382" s="3" t="str">
        <f xml:space="preserve"> _xlfn.XLOOKUP(C382,customers!$A$1:$A$1001,customers!$B$1:$B$1001,,0)</f>
        <v>Flynn Antony</v>
      </c>
      <c r="G382" s="3" t="str">
        <f xml:space="preserve"> IF(_xlfn.XLOOKUP(C382, customers!$A$1:$A$1001, customers!$C$1:$C$1001,,0) = 0, "", _xlfn.XLOOKUP(C382, customers!$A$1:$A$1001, customers!$C$1:$C$1001,,0))</f>
        <v/>
      </c>
      <c r="H382" s="3" t="str">
        <f xml:space="preserve"> _xlfn.XLOOKUP(C382, customers!$A$1:$A$1001, customers!$G$1:$G$1001,,0)</f>
        <v>United States</v>
      </c>
      <c r="I382" s="4" t="str">
        <f xml:space="preserve"> INDEX(products!$A$1:$G$49, MATCH(orders!$D382, products!$A$1:$A$49,0), MATCH(orders!I$1, products!$A$1:$G$1,0))</f>
        <v>Lib</v>
      </c>
      <c r="J382" s="4" t="str">
        <f xml:space="preserve"> INDEX(products!$A$1:$G$49, MATCH(orders!$D382, products!$A$1:$A$49,0), MATCH(orders!J$1, products!$A$1:$G$1,0))</f>
        <v>D</v>
      </c>
      <c r="K382" s="8">
        <f xml:space="preserve"> INDEX(products!$A$1:$G$49, MATCH(orders!$D382, products!$A$1:$A$49,0), MATCH(orders!K$1, products!$A$1:$G$1,0))</f>
        <v>0.5</v>
      </c>
      <c r="L382" s="10">
        <f xml:space="preserve"> INDEX(products!$A$1:$G$49, MATCH(orders!$D382, products!$A$1:$A$49,0), MATCH(orders!L$1, products!$A$1:$G$1,0))</f>
        <v>7.77</v>
      </c>
      <c r="M382" s="10">
        <f t="shared" si="5"/>
        <v>23.31</v>
      </c>
      <c r="N382" s="5" t="str" cm="1">
        <f t="array" ref="N382" xml:space="preserve"> _xlfn.IFS(I382 = "Rob", "Robusta", I382 = "Ara", "Arabica", I382 = "Exc", "Excelsa", I382 = "Lib", "Liberica")</f>
        <v>Liberica</v>
      </c>
      <c r="O382" s="12" t="str" cm="1">
        <f t="array" ref="O382" xml:space="preserve"> _xlfn.IFS(J382 = "M", "Medium", J382 = "L", "Light", J382 = "D", "Dark")</f>
        <v>Dark</v>
      </c>
      <c r="P382" s="4" t="str">
        <f xml:space="preserve"> _xlfn.XLOOKUP(Orders[[#This Row],[Customer ID]], customers!$A$1:$A$1001, customers!$I$1:$I$1001,,0)</f>
        <v>No</v>
      </c>
    </row>
    <row r="383" spans="1:16" x14ac:dyDescent="0.3">
      <c r="A383" s="11" t="s">
        <v>2638</v>
      </c>
      <c r="B383" s="6">
        <v>44646</v>
      </c>
      <c r="C383" s="3" t="s">
        <v>2639</v>
      </c>
      <c r="D383" s="4" t="s">
        <v>6154</v>
      </c>
      <c r="E383" s="3">
        <v>5</v>
      </c>
      <c r="F383" s="3" t="str">
        <f xml:space="preserve"> _xlfn.XLOOKUP(C383,customers!$A$1:$A$1001,customers!$B$1:$B$1001,,0)</f>
        <v>Pren Bess</v>
      </c>
      <c r="G383" s="3" t="str">
        <f xml:space="preserve"> IF(_xlfn.XLOOKUP(C383, customers!$A$1:$A$1001, customers!$C$1:$C$1001,,0) = 0, "", _xlfn.XLOOKUP(C383, customers!$A$1:$A$1001, customers!$C$1:$C$1001,,0))</f>
        <v>pbessal@qq.com</v>
      </c>
      <c r="H383" s="3" t="str">
        <f xml:space="preserve"> _xlfn.XLOOKUP(C383, customers!$A$1:$A$1001, customers!$G$1:$G$1001,,0)</f>
        <v>United States</v>
      </c>
      <c r="I383" s="4" t="str">
        <f xml:space="preserve"> INDEX(products!$A$1:$G$49, MATCH(orders!$D383, products!$A$1:$A$49,0), MATCH(orders!I$1, products!$A$1:$G$1,0))</f>
        <v>Ara</v>
      </c>
      <c r="J383" s="4" t="str">
        <f xml:space="preserve"> INDEX(products!$A$1:$G$49, MATCH(orders!$D383, products!$A$1:$A$49,0), MATCH(orders!J$1, products!$A$1:$G$1,0))</f>
        <v>D</v>
      </c>
      <c r="K383" s="8">
        <f xml:space="preserve"> INDEX(products!$A$1:$G$49, MATCH(orders!$D383, products!$A$1:$A$49,0), MATCH(orders!K$1, products!$A$1:$G$1,0))</f>
        <v>0.2</v>
      </c>
      <c r="L383" s="10">
        <f xml:space="preserve"> INDEX(products!$A$1:$G$49, MATCH(orders!$D383, products!$A$1:$A$49,0), MATCH(orders!L$1, products!$A$1:$G$1,0))</f>
        <v>2.9849999999999999</v>
      </c>
      <c r="M383" s="10">
        <f t="shared" si="5"/>
        <v>14.924999999999999</v>
      </c>
      <c r="N383" s="5" t="str" cm="1">
        <f t="array" ref="N383" xml:space="preserve"> _xlfn.IFS(I383 = "Rob", "Robusta", I383 = "Ara", "Arabica", I383 = "Exc", "Excelsa", I383 = "Lib", "Liberica")</f>
        <v>Arabica</v>
      </c>
      <c r="O383" s="12" t="str" cm="1">
        <f t="array" ref="O383" xml:space="preserve"> _xlfn.IFS(J383 = "M", "Medium", J383 = "L", "Light", J383 = "D", "Dark")</f>
        <v>Dark</v>
      </c>
      <c r="P383" s="4" t="str">
        <f xml:space="preserve"> _xlfn.XLOOKUP(Orders[[#This Row],[Customer ID]], customers!$A$1:$A$1001, customers!$I$1:$I$1001,,0)</f>
        <v>Yes</v>
      </c>
    </row>
    <row r="384" spans="1:16" x14ac:dyDescent="0.3">
      <c r="A384" s="11" t="s">
        <v>2644</v>
      </c>
      <c r="B384" s="6">
        <v>43840</v>
      </c>
      <c r="C384" s="3" t="s">
        <v>2645</v>
      </c>
      <c r="D384" s="4" t="s">
        <v>6144</v>
      </c>
      <c r="E384" s="3">
        <v>3</v>
      </c>
      <c r="F384" s="3" t="str">
        <f xml:space="preserve"> _xlfn.XLOOKUP(C384,customers!$A$1:$A$1001,customers!$B$1:$B$1001,,0)</f>
        <v>Elka Windress</v>
      </c>
      <c r="G384" s="3" t="str">
        <f xml:space="preserve"> IF(_xlfn.XLOOKUP(C384, customers!$A$1:$A$1001, customers!$C$1:$C$1001,,0) = 0, "", _xlfn.XLOOKUP(C384, customers!$A$1:$A$1001, customers!$C$1:$C$1001,,0))</f>
        <v>ewindressam@marketwatch.com</v>
      </c>
      <c r="H384" s="3" t="str">
        <f xml:space="preserve"> _xlfn.XLOOKUP(C384, customers!$A$1:$A$1001, customers!$G$1:$G$1001,,0)</f>
        <v>United States</v>
      </c>
      <c r="I384" s="4" t="str">
        <f xml:space="preserve"> INDEX(products!$A$1:$G$49, MATCH(orders!$D384, products!$A$1:$A$49,0), MATCH(orders!I$1, products!$A$1:$G$1,0))</f>
        <v>Exc</v>
      </c>
      <c r="J384" s="4" t="str">
        <f xml:space="preserve"> INDEX(products!$A$1:$G$49, MATCH(orders!$D384, products!$A$1:$A$49,0), MATCH(orders!J$1, products!$A$1:$G$1,0))</f>
        <v>D</v>
      </c>
      <c r="K384" s="8">
        <f xml:space="preserve"> INDEX(products!$A$1:$G$49, MATCH(orders!$D384, products!$A$1:$A$49,0), MATCH(orders!K$1, products!$A$1:$G$1,0))</f>
        <v>0.5</v>
      </c>
      <c r="L384" s="10">
        <f xml:space="preserve"> INDEX(products!$A$1:$G$49, MATCH(orders!$D384, products!$A$1:$A$49,0), MATCH(orders!L$1, products!$A$1:$G$1,0))</f>
        <v>7.29</v>
      </c>
      <c r="M384" s="10">
        <f t="shared" si="5"/>
        <v>21.87</v>
      </c>
      <c r="N384" s="5" t="str" cm="1">
        <f t="array" ref="N384" xml:space="preserve"> _xlfn.IFS(I384 = "Rob", "Robusta", I384 = "Ara", "Arabica", I384 = "Exc", "Excelsa", I384 = "Lib", "Liberica")</f>
        <v>Excelsa</v>
      </c>
      <c r="O384" s="12" t="str" cm="1">
        <f t="array" ref="O384" xml:space="preserve"> _xlfn.IFS(J384 = "M", "Medium", J384 = "L", "Light", J384 = "D", "Dark")</f>
        <v>Dark</v>
      </c>
      <c r="P384" s="4" t="str">
        <f xml:space="preserve"> _xlfn.XLOOKUP(Orders[[#This Row],[Customer ID]], customers!$A$1:$A$1001, customers!$I$1:$I$1001,,0)</f>
        <v>No</v>
      </c>
    </row>
    <row r="385" spans="1:16" x14ac:dyDescent="0.3">
      <c r="A385" s="11" t="s">
        <v>2650</v>
      </c>
      <c r="B385" s="6">
        <v>43586</v>
      </c>
      <c r="C385" s="3" t="s">
        <v>2651</v>
      </c>
      <c r="D385" s="4" t="s">
        <v>6176</v>
      </c>
      <c r="E385" s="3">
        <v>6</v>
      </c>
      <c r="F385" s="3" t="str">
        <f xml:space="preserve"> _xlfn.XLOOKUP(C385,customers!$A$1:$A$1001,customers!$B$1:$B$1001,,0)</f>
        <v>Marty Kidstoun</v>
      </c>
      <c r="G385" s="3" t="str">
        <f xml:space="preserve"> IF(_xlfn.XLOOKUP(C385, customers!$A$1:$A$1001, customers!$C$1:$C$1001,,0) = 0, "", _xlfn.XLOOKUP(C385, customers!$A$1:$A$1001, customers!$C$1:$C$1001,,0))</f>
        <v/>
      </c>
      <c r="H385" s="3" t="str">
        <f xml:space="preserve"> _xlfn.XLOOKUP(C385, customers!$A$1:$A$1001, customers!$G$1:$G$1001,,0)</f>
        <v>United States</v>
      </c>
      <c r="I385" s="4" t="str">
        <f xml:space="preserve"> INDEX(products!$A$1:$G$49, MATCH(orders!$D385, products!$A$1:$A$49,0), MATCH(orders!I$1, products!$A$1:$G$1,0))</f>
        <v>Exc</v>
      </c>
      <c r="J385" s="4" t="str">
        <f xml:space="preserve"> INDEX(products!$A$1:$G$49, MATCH(orders!$D385, products!$A$1:$A$49,0), MATCH(orders!J$1, products!$A$1:$G$1,0))</f>
        <v>L</v>
      </c>
      <c r="K385" s="8">
        <f xml:space="preserve"> INDEX(products!$A$1:$G$49, MATCH(orders!$D385, products!$A$1:$A$49,0), MATCH(orders!K$1, products!$A$1:$G$1,0))</f>
        <v>0.5</v>
      </c>
      <c r="L385" s="10">
        <f xml:space="preserve"> INDEX(products!$A$1:$G$49, MATCH(orders!$D385, products!$A$1:$A$49,0), MATCH(orders!L$1, products!$A$1:$G$1,0))</f>
        <v>8.91</v>
      </c>
      <c r="M385" s="10">
        <f t="shared" si="5"/>
        <v>53.46</v>
      </c>
      <c r="N385" s="5" t="str" cm="1">
        <f t="array" ref="N385" xml:space="preserve"> _xlfn.IFS(I385 = "Rob", "Robusta", I385 = "Ara", "Arabica", I385 = "Exc", "Excelsa", I385 = "Lib", "Liberica")</f>
        <v>Excelsa</v>
      </c>
      <c r="O385" s="12" t="str" cm="1">
        <f t="array" ref="O385" xml:space="preserve"> _xlfn.IFS(J385 = "M", "Medium", J385 = "L", "Light", J385 = "D", "Dark")</f>
        <v>Light</v>
      </c>
      <c r="P385" s="4" t="str">
        <f xml:space="preserve"> _xlfn.XLOOKUP(Orders[[#This Row],[Customer ID]], customers!$A$1:$A$1001, customers!$I$1:$I$1001,,0)</f>
        <v>Yes</v>
      </c>
    </row>
    <row r="386" spans="1:16" x14ac:dyDescent="0.3">
      <c r="A386" s="11" t="s">
        <v>2655</v>
      </c>
      <c r="B386" s="6">
        <v>43870</v>
      </c>
      <c r="C386" s="3" t="s">
        <v>2656</v>
      </c>
      <c r="D386" s="4" t="s">
        <v>6182</v>
      </c>
      <c r="E386" s="3">
        <v>4</v>
      </c>
      <c r="F386" s="3" t="str">
        <f xml:space="preserve"> _xlfn.XLOOKUP(C386,customers!$A$1:$A$1001,customers!$B$1:$B$1001,,0)</f>
        <v>Nickey Dimbleby</v>
      </c>
      <c r="G386" s="3" t="str">
        <f xml:space="preserve"> IF(_xlfn.XLOOKUP(C386, customers!$A$1:$A$1001, customers!$C$1:$C$1001,,0) = 0, "", _xlfn.XLOOKUP(C386, customers!$A$1:$A$1001, customers!$C$1:$C$1001,,0))</f>
        <v/>
      </c>
      <c r="H386" s="3" t="str">
        <f xml:space="preserve"> _xlfn.XLOOKUP(C386, customers!$A$1:$A$1001, customers!$G$1:$G$1001,,0)</f>
        <v>United States</v>
      </c>
      <c r="I386" s="4" t="str">
        <f xml:space="preserve"> INDEX(products!$A$1:$G$49, MATCH(orders!$D386, products!$A$1:$A$49,0), MATCH(orders!I$1, products!$A$1:$G$1,0))</f>
        <v>Ara</v>
      </c>
      <c r="J386" s="4" t="str">
        <f xml:space="preserve"> INDEX(products!$A$1:$G$49, MATCH(orders!$D386, products!$A$1:$A$49,0), MATCH(orders!J$1, products!$A$1:$G$1,0))</f>
        <v>L</v>
      </c>
      <c r="K386" s="8">
        <f xml:space="preserve"> INDEX(products!$A$1:$G$49, MATCH(orders!$D386, products!$A$1:$A$49,0), MATCH(orders!K$1, products!$A$1:$G$1,0))</f>
        <v>2.5</v>
      </c>
      <c r="L386" s="10">
        <f xml:space="preserve"> INDEX(products!$A$1:$G$49, MATCH(orders!$D386, products!$A$1:$A$49,0), MATCH(orders!L$1, products!$A$1:$G$1,0))</f>
        <v>29.784999999999997</v>
      </c>
      <c r="M386" s="10">
        <f t="shared" si="5"/>
        <v>119.13999999999999</v>
      </c>
      <c r="N386" s="5" t="str" cm="1">
        <f t="array" ref="N386" xml:space="preserve"> _xlfn.IFS(I386 = "Rob", "Robusta", I386 = "Ara", "Arabica", I386 = "Exc", "Excelsa", I386 = "Lib", "Liberica")</f>
        <v>Arabica</v>
      </c>
      <c r="O386" s="12" t="str" cm="1">
        <f t="array" ref="O386" xml:space="preserve"> _xlfn.IFS(J386 = "M", "Medium", J386 = "L", "Light", J386 = "D", "Dark")</f>
        <v>Light</v>
      </c>
      <c r="P386" s="4" t="str">
        <f xml:space="preserve"> _xlfn.XLOOKUP(Orders[[#This Row],[Customer ID]], customers!$A$1:$A$1001, customers!$I$1:$I$1001,,0)</f>
        <v>No</v>
      </c>
    </row>
    <row r="387" spans="1:16" x14ac:dyDescent="0.3">
      <c r="A387" s="11" t="s">
        <v>2660</v>
      </c>
      <c r="B387" s="6">
        <v>44559</v>
      </c>
      <c r="C387" s="3" t="s">
        <v>2661</v>
      </c>
      <c r="D387" s="4" t="s">
        <v>6160</v>
      </c>
      <c r="E387" s="3">
        <v>5</v>
      </c>
      <c r="F387" s="3" t="str">
        <f xml:space="preserve"> _xlfn.XLOOKUP(C387,customers!$A$1:$A$1001,customers!$B$1:$B$1001,,0)</f>
        <v>Virgil Baumadier</v>
      </c>
      <c r="G387" s="3" t="str">
        <f xml:space="preserve"> IF(_xlfn.XLOOKUP(C387, customers!$A$1:$A$1001, customers!$C$1:$C$1001,,0) = 0, "", _xlfn.XLOOKUP(C387, customers!$A$1:$A$1001, customers!$C$1:$C$1001,,0))</f>
        <v>vbaumadierap@google.cn</v>
      </c>
      <c r="H387" s="3" t="str">
        <f xml:space="preserve"> _xlfn.XLOOKUP(C387, customers!$A$1:$A$1001, customers!$G$1:$G$1001,,0)</f>
        <v>United States</v>
      </c>
      <c r="I387" s="4" t="str">
        <f xml:space="preserve"> INDEX(products!$A$1:$G$49, MATCH(orders!$D387, products!$A$1:$A$49,0), MATCH(orders!I$1, products!$A$1:$G$1,0))</f>
        <v>Lib</v>
      </c>
      <c r="J387" s="4" t="str">
        <f xml:space="preserve"> INDEX(products!$A$1:$G$49, MATCH(orders!$D387, products!$A$1:$A$49,0), MATCH(orders!J$1, products!$A$1:$G$1,0))</f>
        <v>M</v>
      </c>
      <c r="K387" s="8">
        <f xml:space="preserve"> INDEX(products!$A$1:$G$49, MATCH(orders!$D387, products!$A$1:$A$49,0), MATCH(orders!K$1, products!$A$1:$G$1,0))</f>
        <v>0.5</v>
      </c>
      <c r="L387" s="10">
        <f xml:space="preserve"> INDEX(products!$A$1:$G$49, MATCH(orders!$D387, products!$A$1:$A$49,0), MATCH(orders!L$1, products!$A$1:$G$1,0))</f>
        <v>8.73</v>
      </c>
      <c r="M387" s="10">
        <f t="shared" ref="M387:M450" si="6">L387*E387</f>
        <v>43.650000000000006</v>
      </c>
      <c r="N387" s="5" t="str" cm="1">
        <f t="array" ref="N387" xml:space="preserve"> _xlfn.IFS(I387 = "Rob", "Robusta", I387 = "Ara", "Arabica", I387 = "Exc", "Excelsa", I387 = "Lib", "Liberica")</f>
        <v>Liberica</v>
      </c>
      <c r="O387" s="12" t="str" cm="1">
        <f t="array" ref="O387" xml:space="preserve"> _xlfn.IFS(J387 = "M", "Medium", J387 = "L", "Light", J387 = "D", "Dark")</f>
        <v>Medium</v>
      </c>
      <c r="P387" s="4" t="str">
        <f xml:space="preserve"> _xlfn.XLOOKUP(Orders[[#This Row],[Customer ID]], customers!$A$1:$A$1001, customers!$I$1:$I$1001,,0)</f>
        <v>Yes</v>
      </c>
    </row>
    <row r="388" spans="1:16" x14ac:dyDescent="0.3">
      <c r="A388" s="11" t="s">
        <v>2666</v>
      </c>
      <c r="B388" s="6">
        <v>44083</v>
      </c>
      <c r="C388" s="3" t="s">
        <v>2667</v>
      </c>
      <c r="D388" s="4" t="s">
        <v>6154</v>
      </c>
      <c r="E388" s="3">
        <v>6</v>
      </c>
      <c r="F388" s="3" t="str">
        <f xml:space="preserve"> _xlfn.XLOOKUP(C388,customers!$A$1:$A$1001,customers!$B$1:$B$1001,,0)</f>
        <v>Lenore Messenbird</v>
      </c>
      <c r="G388" s="3" t="str">
        <f xml:space="preserve"> IF(_xlfn.XLOOKUP(C388, customers!$A$1:$A$1001, customers!$C$1:$C$1001,,0) = 0, "", _xlfn.XLOOKUP(C388, customers!$A$1:$A$1001, customers!$C$1:$C$1001,,0))</f>
        <v/>
      </c>
      <c r="H388" s="3" t="str">
        <f xml:space="preserve"> _xlfn.XLOOKUP(C388, customers!$A$1:$A$1001, customers!$G$1:$G$1001,,0)</f>
        <v>United States</v>
      </c>
      <c r="I388" s="4" t="str">
        <f xml:space="preserve"> INDEX(products!$A$1:$G$49, MATCH(orders!$D388, products!$A$1:$A$49,0), MATCH(orders!I$1, products!$A$1:$G$1,0))</f>
        <v>Ara</v>
      </c>
      <c r="J388" s="4" t="str">
        <f xml:space="preserve"> INDEX(products!$A$1:$G$49, MATCH(orders!$D388, products!$A$1:$A$49,0), MATCH(orders!J$1, products!$A$1:$G$1,0))</f>
        <v>D</v>
      </c>
      <c r="K388" s="8">
        <f xml:space="preserve"> INDEX(products!$A$1:$G$49, MATCH(orders!$D388, products!$A$1:$A$49,0), MATCH(orders!K$1, products!$A$1:$G$1,0))</f>
        <v>0.2</v>
      </c>
      <c r="L388" s="10">
        <f xml:space="preserve"> INDEX(products!$A$1:$G$49, MATCH(orders!$D388, products!$A$1:$A$49,0), MATCH(orders!L$1, products!$A$1:$G$1,0))</f>
        <v>2.9849999999999999</v>
      </c>
      <c r="M388" s="10">
        <f t="shared" si="6"/>
        <v>17.91</v>
      </c>
      <c r="N388" s="5" t="str" cm="1">
        <f t="array" ref="N388" xml:space="preserve"> _xlfn.IFS(I388 = "Rob", "Robusta", I388 = "Ara", "Arabica", I388 = "Exc", "Excelsa", I388 = "Lib", "Liberica")</f>
        <v>Arabica</v>
      </c>
      <c r="O388" s="12" t="str" cm="1">
        <f t="array" ref="O388" xml:space="preserve"> _xlfn.IFS(J388 = "M", "Medium", J388 = "L", "Light", J388 = "D", "Dark")</f>
        <v>Dark</v>
      </c>
      <c r="P388" s="4" t="str">
        <f xml:space="preserve"> _xlfn.XLOOKUP(Orders[[#This Row],[Customer ID]], customers!$A$1:$A$1001, customers!$I$1:$I$1001,,0)</f>
        <v>Yes</v>
      </c>
    </row>
    <row r="389" spans="1:16" x14ac:dyDescent="0.3">
      <c r="A389" s="11" t="s">
        <v>2671</v>
      </c>
      <c r="B389" s="6">
        <v>44455</v>
      </c>
      <c r="C389" s="3" t="s">
        <v>2672</v>
      </c>
      <c r="D389" s="4" t="s">
        <v>6171</v>
      </c>
      <c r="E389" s="3">
        <v>5</v>
      </c>
      <c r="F389" s="3" t="str">
        <f xml:space="preserve"> _xlfn.XLOOKUP(C389,customers!$A$1:$A$1001,customers!$B$1:$B$1001,,0)</f>
        <v>Shirleen Welds</v>
      </c>
      <c r="G389" s="3" t="str">
        <f xml:space="preserve"> IF(_xlfn.XLOOKUP(C389, customers!$A$1:$A$1001, customers!$C$1:$C$1001,,0) = 0, "", _xlfn.XLOOKUP(C389, customers!$A$1:$A$1001, customers!$C$1:$C$1001,,0))</f>
        <v>sweldsar@wired.com</v>
      </c>
      <c r="H389" s="3" t="str">
        <f xml:space="preserve"> _xlfn.XLOOKUP(C389, customers!$A$1:$A$1001, customers!$G$1:$G$1001,,0)</f>
        <v>United States</v>
      </c>
      <c r="I389" s="4" t="str">
        <f xml:space="preserve"> INDEX(products!$A$1:$G$49, MATCH(orders!$D389, products!$A$1:$A$49,0), MATCH(orders!I$1, products!$A$1:$G$1,0))</f>
        <v>Exc</v>
      </c>
      <c r="J389" s="4" t="str">
        <f xml:space="preserve"> INDEX(products!$A$1:$G$49, MATCH(orders!$D389, products!$A$1:$A$49,0), MATCH(orders!J$1, products!$A$1:$G$1,0))</f>
        <v>L</v>
      </c>
      <c r="K389" s="8">
        <f xml:space="preserve"> INDEX(products!$A$1:$G$49, MATCH(orders!$D389, products!$A$1:$A$49,0), MATCH(orders!K$1, products!$A$1:$G$1,0))</f>
        <v>1</v>
      </c>
      <c r="L389" s="10">
        <f xml:space="preserve"> INDEX(products!$A$1:$G$49, MATCH(orders!$D389, products!$A$1:$A$49,0), MATCH(orders!L$1, products!$A$1:$G$1,0))</f>
        <v>14.85</v>
      </c>
      <c r="M389" s="10">
        <f t="shared" si="6"/>
        <v>74.25</v>
      </c>
      <c r="N389" s="5" t="str" cm="1">
        <f t="array" ref="N389" xml:space="preserve"> _xlfn.IFS(I389 = "Rob", "Robusta", I389 = "Ara", "Arabica", I389 = "Exc", "Excelsa", I389 = "Lib", "Liberica")</f>
        <v>Excelsa</v>
      </c>
      <c r="O389" s="12" t="str" cm="1">
        <f t="array" ref="O389" xml:space="preserve"> _xlfn.IFS(J389 = "M", "Medium", J389 = "L", "Light", J389 = "D", "Dark")</f>
        <v>Light</v>
      </c>
      <c r="P389" s="4" t="str">
        <f xml:space="preserve"> _xlfn.XLOOKUP(Orders[[#This Row],[Customer ID]], customers!$A$1:$A$1001, customers!$I$1:$I$1001,,0)</f>
        <v>Yes</v>
      </c>
    </row>
    <row r="390" spans="1:16" x14ac:dyDescent="0.3">
      <c r="A390" s="11" t="s">
        <v>2677</v>
      </c>
      <c r="B390" s="6">
        <v>44130</v>
      </c>
      <c r="C390" s="3" t="s">
        <v>2678</v>
      </c>
      <c r="D390" s="4" t="s">
        <v>6150</v>
      </c>
      <c r="E390" s="3">
        <v>3</v>
      </c>
      <c r="F390" s="3" t="str">
        <f xml:space="preserve"> _xlfn.XLOOKUP(C390,customers!$A$1:$A$1001,customers!$B$1:$B$1001,,0)</f>
        <v>Maisie Sarvar</v>
      </c>
      <c r="G390" s="3" t="str">
        <f xml:space="preserve"> IF(_xlfn.XLOOKUP(C390, customers!$A$1:$A$1001, customers!$C$1:$C$1001,,0) = 0, "", _xlfn.XLOOKUP(C390, customers!$A$1:$A$1001, customers!$C$1:$C$1001,,0))</f>
        <v>msarvaras@artisteer.com</v>
      </c>
      <c r="H390" s="3" t="str">
        <f xml:space="preserve"> _xlfn.XLOOKUP(C390, customers!$A$1:$A$1001, customers!$G$1:$G$1001,,0)</f>
        <v>United States</v>
      </c>
      <c r="I390" s="4" t="str">
        <f xml:space="preserve"> INDEX(products!$A$1:$G$49, MATCH(orders!$D390, products!$A$1:$A$49,0), MATCH(orders!I$1, products!$A$1:$G$1,0))</f>
        <v>Lib</v>
      </c>
      <c r="J390" s="4" t="str">
        <f xml:space="preserve"> INDEX(products!$A$1:$G$49, MATCH(orders!$D390, products!$A$1:$A$49,0), MATCH(orders!J$1, products!$A$1:$G$1,0))</f>
        <v>D</v>
      </c>
      <c r="K390" s="8">
        <f xml:space="preserve"> INDEX(products!$A$1:$G$49, MATCH(orders!$D390, products!$A$1:$A$49,0), MATCH(orders!K$1, products!$A$1:$G$1,0))</f>
        <v>0.2</v>
      </c>
      <c r="L390" s="10">
        <f xml:space="preserve"> INDEX(products!$A$1:$G$49, MATCH(orders!$D390, products!$A$1:$A$49,0), MATCH(orders!L$1, products!$A$1:$G$1,0))</f>
        <v>3.8849999999999998</v>
      </c>
      <c r="M390" s="10">
        <f t="shared" si="6"/>
        <v>11.654999999999999</v>
      </c>
      <c r="N390" s="5" t="str" cm="1">
        <f t="array" ref="N390" xml:space="preserve"> _xlfn.IFS(I390 = "Rob", "Robusta", I390 = "Ara", "Arabica", I390 = "Exc", "Excelsa", I390 = "Lib", "Liberica")</f>
        <v>Liberica</v>
      </c>
      <c r="O390" s="12" t="str" cm="1">
        <f t="array" ref="O390" xml:space="preserve"> _xlfn.IFS(J390 = "M", "Medium", J390 = "L", "Light", J390 = "D", "Dark")</f>
        <v>Dark</v>
      </c>
      <c r="P390" s="4" t="str">
        <f xml:space="preserve"> _xlfn.XLOOKUP(Orders[[#This Row],[Customer ID]], customers!$A$1:$A$1001, customers!$I$1:$I$1001,,0)</f>
        <v>Yes</v>
      </c>
    </row>
    <row r="391" spans="1:16" x14ac:dyDescent="0.3">
      <c r="A391" s="11" t="s">
        <v>2683</v>
      </c>
      <c r="B391" s="6">
        <v>43536</v>
      </c>
      <c r="C391" s="3" t="s">
        <v>2684</v>
      </c>
      <c r="D391" s="4" t="s">
        <v>6169</v>
      </c>
      <c r="E391" s="3">
        <v>3</v>
      </c>
      <c r="F391" s="3" t="str">
        <f xml:space="preserve"> _xlfn.XLOOKUP(C391,customers!$A$1:$A$1001,customers!$B$1:$B$1001,,0)</f>
        <v>Andrej Havick</v>
      </c>
      <c r="G391" s="3" t="str">
        <f xml:space="preserve"> IF(_xlfn.XLOOKUP(C391, customers!$A$1:$A$1001, customers!$C$1:$C$1001,,0) = 0, "", _xlfn.XLOOKUP(C391, customers!$A$1:$A$1001, customers!$C$1:$C$1001,,0))</f>
        <v>ahavickat@nsw.gov.au</v>
      </c>
      <c r="H391" s="3" t="str">
        <f xml:space="preserve"> _xlfn.XLOOKUP(C391, customers!$A$1:$A$1001, customers!$G$1:$G$1001,,0)</f>
        <v>United States</v>
      </c>
      <c r="I391" s="4" t="str">
        <f xml:space="preserve"> INDEX(products!$A$1:$G$49, MATCH(orders!$D391, products!$A$1:$A$49,0), MATCH(orders!I$1, products!$A$1:$G$1,0))</f>
        <v>Lib</v>
      </c>
      <c r="J391" s="4" t="str">
        <f xml:space="preserve"> INDEX(products!$A$1:$G$49, MATCH(orders!$D391, products!$A$1:$A$49,0), MATCH(orders!J$1, products!$A$1:$G$1,0))</f>
        <v>D</v>
      </c>
      <c r="K391" s="8">
        <f xml:space="preserve"> INDEX(products!$A$1:$G$49, MATCH(orders!$D391, products!$A$1:$A$49,0), MATCH(orders!K$1, products!$A$1:$G$1,0))</f>
        <v>0.5</v>
      </c>
      <c r="L391" s="10">
        <f xml:space="preserve"> INDEX(products!$A$1:$G$49, MATCH(orders!$D391, products!$A$1:$A$49,0), MATCH(orders!L$1, products!$A$1:$G$1,0))</f>
        <v>7.77</v>
      </c>
      <c r="M391" s="10">
        <f t="shared" si="6"/>
        <v>23.31</v>
      </c>
      <c r="N391" s="5" t="str" cm="1">
        <f t="array" ref="N391" xml:space="preserve"> _xlfn.IFS(I391 = "Rob", "Robusta", I391 = "Ara", "Arabica", I391 = "Exc", "Excelsa", I391 = "Lib", "Liberica")</f>
        <v>Liberica</v>
      </c>
      <c r="O391" s="12" t="str" cm="1">
        <f t="array" ref="O391" xml:space="preserve"> _xlfn.IFS(J391 = "M", "Medium", J391 = "L", "Light", J391 = "D", "Dark")</f>
        <v>Dark</v>
      </c>
      <c r="P391" s="4" t="str">
        <f xml:space="preserve"> _xlfn.XLOOKUP(Orders[[#This Row],[Customer ID]], customers!$A$1:$A$1001, customers!$I$1:$I$1001,,0)</f>
        <v>Yes</v>
      </c>
    </row>
    <row r="392" spans="1:16" x14ac:dyDescent="0.3">
      <c r="A392" s="11" t="s">
        <v>2689</v>
      </c>
      <c r="B392" s="6">
        <v>44245</v>
      </c>
      <c r="C392" s="3" t="s">
        <v>2690</v>
      </c>
      <c r="D392" s="4" t="s">
        <v>6144</v>
      </c>
      <c r="E392" s="3">
        <v>2</v>
      </c>
      <c r="F392" s="3" t="str">
        <f xml:space="preserve"> _xlfn.XLOOKUP(C392,customers!$A$1:$A$1001,customers!$B$1:$B$1001,,0)</f>
        <v>Sloan Diviny</v>
      </c>
      <c r="G392" s="3" t="str">
        <f xml:space="preserve"> IF(_xlfn.XLOOKUP(C392, customers!$A$1:$A$1001, customers!$C$1:$C$1001,,0) = 0, "", _xlfn.XLOOKUP(C392, customers!$A$1:$A$1001, customers!$C$1:$C$1001,,0))</f>
        <v>sdivinyau@ask.com</v>
      </c>
      <c r="H392" s="3" t="str">
        <f xml:space="preserve"> _xlfn.XLOOKUP(C392, customers!$A$1:$A$1001, customers!$G$1:$G$1001,,0)</f>
        <v>United States</v>
      </c>
      <c r="I392" s="4" t="str">
        <f xml:space="preserve"> INDEX(products!$A$1:$G$49, MATCH(orders!$D392, products!$A$1:$A$49,0), MATCH(orders!I$1, products!$A$1:$G$1,0))</f>
        <v>Exc</v>
      </c>
      <c r="J392" s="4" t="str">
        <f xml:space="preserve"> INDEX(products!$A$1:$G$49, MATCH(orders!$D392, products!$A$1:$A$49,0), MATCH(orders!J$1, products!$A$1:$G$1,0))</f>
        <v>D</v>
      </c>
      <c r="K392" s="8">
        <f xml:space="preserve"> INDEX(products!$A$1:$G$49, MATCH(orders!$D392, products!$A$1:$A$49,0), MATCH(orders!K$1, products!$A$1:$G$1,0))</f>
        <v>0.5</v>
      </c>
      <c r="L392" s="10">
        <f xml:space="preserve"> INDEX(products!$A$1:$G$49, MATCH(orders!$D392, products!$A$1:$A$49,0), MATCH(orders!L$1, products!$A$1:$G$1,0))</f>
        <v>7.29</v>
      </c>
      <c r="M392" s="10">
        <f t="shared" si="6"/>
        <v>14.58</v>
      </c>
      <c r="N392" s="5" t="str" cm="1">
        <f t="array" ref="N392" xml:space="preserve"> _xlfn.IFS(I392 = "Rob", "Robusta", I392 = "Ara", "Arabica", I392 = "Exc", "Excelsa", I392 = "Lib", "Liberica")</f>
        <v>Excelsa</v>
      </c>
      <c r="O392" s="12" t="str" cm="1">
        <f t="array" ref="O392" xml:space="preserve"> _xlfn.IFS(J392 = "M", "Medium", J392 = "L", "Light", J392 = "D", "Dark")</f>
        <v>Dark</v>
      </c>
      <c r="P392" s="4" t="str">
        <f xml:space="preserve"> _xlfn.XLOOKUP(Orders[[#This Row],[Customer ID]], customers!$A$1:$A$1001, customers!$I$1:$I$1001,,0)</f>
        <v>Yes</v>
      </c>
    </row>
    <row r="393" spans="1:16" x14ac:dyDescent="0.3">
      <c r="A393" s="11" t="s">
        <v>2694</v>
      </c>
      <c r="B393" s="6">
        <v>44133</v>
      </c>
      <c r="C393" s="3" t="s">
        <v>2695</v>
      </c>
      <c r="D393" s="4" t="s">
        <v>6157</v>
      </c>
      <c r="E393" s="3">
        <v>2</v>
      </c>
      <c r="F393" s="3" t="str">
        <f xml:space="preserve"> _xlfn.XLOOKUP(C393,customers!$A$1:$A$1001,customers!$B$1:$B$1001,,0)</f>
        <v>Itch Norquoy</v>
      </c>
      <c r="G393" s="3" t="str">
        <f xml:space="preserve"> IF(_xlfn.XLOOKUP(C393, customers!$A$1:$A$1001, customers!$C$1:$C$1001,,0) = 0, "", _xlfn.XLOOKUP(C393, customers!$A$1:$A$1001, customers!$C$1:$C$1001,,0))</f>
        <v>inorquoyav@businessweek.com</v>
      </c>
      <c r="H393" s="3" t="str">
        <f xml:space="preserve"> _xlfn.XLOOKUP(C393, customers!$A$1:$A$1001, customers!$G$1:$G$1001,,0)</f>
        <v>United States</v>
      </c>
      <c r="I393" s="4" t="str">
        <f xml:space="preserve"> INDEX(products!$A$1:$G$49, MATCH(orders!$D393, products!$A$1:$A$49,0), MATCH(orders!I$1, products!$A$1:$G$1,0))</f>
        <v>Ara</v>
      </c>
      <c r="J393" s="4" t="str">
        <f xml:space="preserve"> INDEX(products!$A$1:$G$49, MATCH(orders!$D393, products!$A$1:$A$49,0), MATCH(orders!J$1, products!$A$1:$G$1,0))</f>
        <v>M</v>
      </c>
      <c r="K393" s="8">
        <f xml:space="preserve"> INDEX(products!$A$1:$G$49, MATCH(orders!$D393, products!$A$1:$A$49,0), MATCH(orders!K$1, products!$A$1:$G$1,0))</f>
        <v>0.5</v>
      </c>
      <c r="L393" s="10">
        <f xml:space="preserve"> INDEX(products!$A$1:$G$49, MATCH(orders!$D393, products!$A$1:$A$49,0), MATCH(orders!L$1, products!$A$1:$G$1,0))</f>
        <v>6.75</v>
      </c>
      <c r="M393" s="10">
        <f t="shared" si="6"/>
        <v>13.5</v>
      </c>
      <c r="N393" s="5" t="str" cm="1">
        <f t="array" ref="N393" xml:space="preserve"> _xlfn.IFS(I393 = "Rob", "Robusta", I393 = "Ara", "Arabica", I393 = "Exc", "Excelsa", I393 = "Lib", "Liberica")</f>
        <v>Arabica</v>
      </c>
      <c r="O393" s="12" t="str" cm="1">
        <f t="array" ref="O393" xml:space="preserve"> _xlfn.IFS(J393 = "M", "Medium", J393 = "L", "Light", J393 = "D", "Dark")</f>
        <v>Medium</v>
      </c>
      <c r="P393" s="4" t="str">
        <f xml:space="preserve"> _xlfn.XLOOKUP(Orders[[#This Row],[Customer ID]], customers!$A$1:$A$1001, customers!$I$1:$I$1001,,0)</f>
        <v>No</v>
      </c>
    </row>
    <row r="394" spans="1:16" x14ac:dyDescent="0.3">
      <c r="A394" s="11" t="s">
        <v>2699</v>
      </c>
      <c r="B394" s="6">
        <v>44445</v>
      </c>
      <c r="C394" s="3" t="s">
        <v>2700</v>
      </c>
      <c r="D394" s="4" t="s">
        <v>6171</v>
      </c>
      <c r="E394" s="3">
        <v>6</v>
      </c>
      <c r="F394" s="3" t="str">
        <f xml:space="preserve"> _xlfn.XLOOKUP(C394,customers!$A$1:$A$1001,customers!$B$1:$B$1001,,0)</f>
        <v>Anson Iddison</v>
      </c>
      <c r="G394" s="3" t="str">
        <f xml:space="preserve"> IF(_xlfn.XLOOKUP(C394, customers!$A$1:$A$1001, customers!$C$1:$C$1001,,0) = 0, "", _xlfn.XLOOKUP(C394, customers!$A$1:$A$1001, customers!$C$1:$C$1001,,0))</f>
        <v>aiddisonaw@usa.gov</v>
      </c>
      <c r="H394" s="3" t="str">
        <f xml:space="preserve"> _xlfn.XLOOKUP(C394, customers!$A$1:$A$1001, customers!$G$1:$G$1001,,0)</f>
        <v>United States</v>
      </c>
      <c r="I394" s="4" t="str">
        <f xml:space="preserve"> INDEX(products!$A$1:$G$49, MATCH(orders!$D394, products!$A$1:$A$49,0), MATCH(orders!I$1, products!$A$1:$G$1,0))</f>
        <v>Exc</v>
      </c>
      <c r="J394" s="4" t="str">
        <f xml:space="preserve"> INDEX(products!$A$1:$G$49, MATCH(orders!$D394, products!$A$1:$A$49,0), MATCH(orders!J$1, products!$A$1:$G$1,0))</f>
        <v>L</v>
      </c>
      <c r="K394" s="8">
        <f xml:space="preserve"> INDEX(products!$A$1:$G$49, MATCH(orders!$D394, products!$A$1:$A$49,0), MATCH(orders!K$1, products!$A$1:$G$1,0))</f>
        <v>1</v>
      </c>
      <c r="L394" s="10">
        <f xml:space="preserve"> INDEX(products!$A$1:$G$49, MATCH(orders!$D394, products!$A$1:$A$49,0), MATCH(orders!L$1, products!$A$1:$G$1,0))</f>
        <v>14.85</v>
      </c>
      <c r="M394" s="10">
        <f t="shared" si="6"/>
        <v>89.1</v>
      </c>
      <c r="N394" s="5" t="str" cm="1">
        <f t="array" ref="N394" xml:space="preserve"> _xlfn.IFS(I394 = "Rob", "Robusta", I394 = "Ara", "Arabica", I394 = "Exc", "Excelsa", I394 = "Lib", "Liberica")</f>
        <v>Excelsa</v>
      </c>
      <c r="O394" s="12" t="str" cm="1">
        <f t="array" ref="O394" xml:space="preserve"> _xlfn.IFS(J394 = "M", "Medium", J394 = "L", "Light", J394 = "D", "Dark")</f>
        <v>Light</v>
      </c>
      <c r="P394" s="4" t="str">
        <f xml:space="preserve"> _xlfn.XLOOKUP(Orders[[#This Row],[Customer ID]], customers!$A$1:$A$1001, customers!$I$1:$I$1001,,0)</f>
        <v>No</v>
      </c>
    </row>
    <row r="395" spans="1:16" x14ac:dyDescent="0.3">
      <c r="A395" s="11" t="s">
        <v>2699</v>
      </c>
      <c r="B395" s="6">
        <v>44445</v>
      </c>
      <c r="C395" s="3" t="s">
        <v>2700</v>
      </c>
      <c r="D395" s="4" t="s">
        <v>6167</v>
      </c>
      <c r="E395" s="3">
        <v>1</v>
      </c>
      <c r="F395" s="3" t="str">
        <f xml:space="preserve"> _xlfn.XLOOKUP(C395,customers!$A$1:$A$1001,customers!$B$1:$B$1001,,0)</f>
        <v>Anson Iddison</v>
      </c>
      <c r="G395" s="3" t="str">
        <f xml:space="preserve"> IF(_xlfn.XLOOKUP(C395, customers!$A$1:$A$1001, customers!$C$1:$C$1001,,0) = 0, "", _xlfn.XLOOKUP(C395, customers!$A$1:$A$1001, customers!$C$1:$C$1001,,0))</f>
        <v>aiddisonaw@usa.gov</v>
      </c>
      <c r="H395" s="3" t="str">
        <f xml:space="preserve"> _xlfn.XLOOKUP(C395, customers!$A$1:$A$1001, customers!$G$1:$G$1001,,0)</f>
        <v>United States</v>
      </c>
      <c r="I395" s="4" t="str">
        <f xml:space="preserve"> INDEX(products!$A$1:$G$49, MATCH(orders!$D395, products!$A$1:$A$49,0), MATCH(orders!I$1, products!$A$1:$G$1,0))</f>
        <v>Ara</v>
      </c>
      <c r="J395" s="4" t="str">
        <f xml:space="preserve"> INDEX(products!$A$1:$G$49, MATCH(orders!$D395, products!$A$1:$A$49,0), MATCH(orders!J$1, products!$A$1:$G$1,0))</f>
        <v>L</v>
      </c>
      <c r="K395" s="8">
        <f xml:space="preserve"> INDEX(products!$A$1:$G$49, MATCH(orders!$D395, products!$A$1:$A$49,0), MATCH(orders!K$1, products!$A$1:$G$1,0))</f>
        <v>0.2</v>
      </c>
      <c r="L395" s="10">
        <f xml:space="preserve"> INDEX(products!$A$1:$G$49, MATCH(orders!$D395, products!$A$1:$A$49,0), MATCH(orders!L$1, products!$A$1:$G$1,0))</f>
        <v>3.8849999999999998</v>
      </c>
      <c r="M395" s="10">
        <f t="shared" si="6"/>
        <v>3.8849999999999998</v>
      </c>
      <c r="N395" s="5" t="str" cm="1">
        <f t="array" ref="N395" xml:space="preserve"> _xlfn.IFS(I395 = "Rob", "Robusta", I395 = "Ara", "Arabica", I395 = "Exc", "Excelsa", I395 = "Lib", "Liberica")</f>
        <v>Arabica</v>
      </c>
      <c r="O395" s="12" t="str" cm="1">
        <f t="array" ref="O395" xml:space="preserve"> _xlfn.IFS(J395 = "M", "Medium", J395 = "L", "Light", J395 = "D", "Dark")</f>
        <v>Light</v>
      </c>
      <c r="P395" s="4" t="str">
        <f xml:space="preserve"> _xlfn.XLOOKUP(Orders[[#This Row],[Customer ID]], customers!$A$1:$A$1001, customers!$I$1:$I$1001,,0)</f>
        <v>No</v>
      </c>
    </row>
    <row r="396" spans="1:16" x14ac:dyDescent="0.3">
      <c r="A396" s="11" t="s">
        <v>2710</v>
      </c>
      <c r="B396" s="6">
        <v>44083</v>
      </c>
      <c r="C396" s="3" t="s">
        <v>2711</v>
      </c>
      <c r="D396" s="4" t="s">
        <v>6142</v>
      </c>
      <c r="E396" s="3">
        <v>4</v>
      </c>
      <c r="F396" s="3" t="str">
        <f xml:space="preserve"> _xlfn.XLOOKUP(C396,customers!$A$1:$A$1001,customers!$B$1:$B$1001,,0)</f>
        <v>Randal Longfield</v>
      </c>
      <c r="G396" s="3" t="str">
        <f xml:space="preserve"> IF(_xlfn.XLOOKUP(C396, customers!$A$1:$A$1001, customers!$C$1:$C$1001,,0) = 0, "", _xlfn.XLOOKUP(C396, customers!$A$1:$A$1001, customers!$C$1:$C$1001,,0))</f>
        <v>rlongfielday@bluehost.com</v>
      </c>
      <c r="H396" s="3" t="str">
        <f xml:space="preserve"> _xlfn.XLOOKUP(C396, customers!$A$1:$A$1001, customers!$G$1:$G$1001,,0)</f>
        <v>United States</v>
      </c>
      <c r="I396" s="4" t="str">
        <f xml:space="preserve"> INDEX(products!$A$1:$G$49, MATCH(orders!$D396, products!$A$1:$A$49,0), MATCH(orders!I$1, products!$A$1:$G$1,0))</f>
        <v>Rob</v>
      </c>
      <c r="J396" s="4" t="str">
        <f xml:space="preserve"> INDEX(products!$A$1:$G$49, MATCH(orders!$D396, products!$A$1:$A$49,0), MATCH(orders!J$1, products!$A$1:$G$1,0))</f>
        <v>L</v>
      </c>
      <c r="K396" s="8">
        <f xml:space="preserve"> INDEX(products!$A$1:$G$49, MATCH(orders!$D396, products!$A$1:$A$49,0), MATCH(orders!K$1, products!$A$1:$G$1,0))</f>
        <v>2.5</v>
      </c>
      <c r="L396" s="10">
        <f xml:space="preserve"> INDEX(products!$A$1:$G$49, MATCH(orders!$D396, products!$A$1:$A$49,0), MATCH(orders!L$1, products!$A$1:$G$1,0))</f>
        <v>27.484999999999996</v>
      </c>
      <c r="M396" s="10">
        <f t="shared" si="6"/>
        <v>109.93999999999998</v>
      </c>
      <c r="N396" s="5" t="str" cm="1">
        <f t="array" ref="N396" xml:space="preserve"> _xlfn.IFS(I396 = "Rob", "Robusta", I396 = "Ara", "Arabica", I396 = "Exc", "Excelsa", I396 = "Lib", "Liberica")</f>
        <v>Robusta</v>
      </c>
      <c r="O396" s="12" t="str" cm="1">
        <f t="array" ref="O396" xml:space="preserve"> _xlfn.IFS(J396 = "M", "Medium", J396 = "L", "Light", J396 = "D", "Dark")</f>
        <v>Light</v>
      </c>
      <c r="P396" s="4" t="str">
        <f xml:space="preserve"> _xlfn.XLOOKUP(Orders[[#This Row],[Customer ID]], customers!$A$1:$A$1001, customers!$I$1:$I$1001,,0)</f>
        <v>No</v>
      </c>
    </row>
    <row r="397" spans="1:16" x14ac:dyDescent="0.3">
      <c r="A397" s="11" t="s">
        <v>2716</v>
      </c>
      <c r="B397" s="6">
        <v>44465</v>
      </c>
      <c r="C397" s="3" t="s">
        <v>2717</v>
      </c>
      <c r="D397" s="4" t="s">
        <v>6169</v>
      </c>
      <c r="E397" s="3">
        <v>6</v>
      </c>
      <c r="F397" s="3" t="str">
        <f xml:space="preserve"> _xlfn.XLOOKUP(C397,customers!$A$1:$A$1001,customers!$B$1:$B$1001,,0)</f>
        <v>Gregorius Kislingbury</v>
      </c>
      <c r="G397" s="3" t="str">
        <f xml:space="preserve"> IF(_xlfn.XLOOKUP(C397, customers!$A$1:$A$1001, customers!$C$1:$C$1001,,0) = 0, "", _xlfn.XLOOKUP(C397, customers!$A$1:$A$1001, customers!$C$1:$C$1001,,0))</f>
        <v>gkislingburyaz@samsung.com</v>
      </c>
      <c r="H397" s="3" t="str">
        <f xml:space="preserve"> _xlfn.XLOOKUP(C397, customers!$A$1:$A$1001, customers!$G$1:$G$1001,,0)</f>
        <v>United States</v>
      </c>
      <c r="I397" s="4" t="str">
        <f xml:space="preserve"> INDEX(products!$A$1:$G$49, MATCH(orders!$D397, products!$A$1:$A$49,0), MATCH(orders!I$1, products!$A$1:$G$1,0))</f>
        <v>Lib</v>
      </c>
      <c r="J397" s="4" t="str">
        <f xml:space="preserve"> INDEX(products!$A$1:$G$49, MATCH(orders!$D397, products!$A$1:$A$49,0), MATCH(orders!J$1, products!$A$1:$G$1,0))</f>
        <v>D</v>
      </c>
      <c r="K397" s="8">
        <f xml:space="preserve"> INDEX(products!$A$1:$G$49, MATCH(orders!$D397, products!$A$1:$A$49,0), MATCH(orders!K$1, products!$A$1:$G$1,0))</f>
        <v>0.5</v>
      </c>
      <c r="L397" s="10">
        <f xml:space="preserve"> INDEX(products!$A$1:$G$49, MATCH(orders!$D397, products!$A$1:$A$49,0), MATCH(orders!L$1, products!$A$1:$G$1,0))</f>
        <v>7.77</v>
      </c>
      <c r="M397" s="10">
        <f t="shared" si="6"/>
        <v>46.62</v>
      </c>
      <c r="N397" s="5" t="str" cm="1">
        <f t="array" ref="N397" xml:space="preserve"> _xlfn.IFS(I397 = "Rob", "Robusta", I397 = "Ara", "Arabica", I397 = "Exc", "Excelsa", I397 = "Lib", "Liberica")</f>
        <v>Liberica</v>
      </c>
      <c r="O397" s="12" t="str" cm="1">
        <f t="array" ref="O397" xml:space="preserve"> _xlfn.IFS(J397 = "M", "Medium", J397 = "L", "Light", J397 = "D", "Dark")</f>
        <v>Dark</v>
      </c>
      <c r="P397" s="4" t="str">
        <f xml:space="preserve"> _xlfn.XLOOKUP(Orders[[#This Row],[Customer ID]], customers!$A$1:$A$1001, customers!$I$1:$I$1001,,0)</f>
        <v>Yes</v>
      </c>
    </row>
    <row r="398" spans="1:16" x14ac:dyDescent="0.3">
      <c r="A398" s="11" t="s">
        <v>2721</v>
      </c>
      <c r="B398" s="6">
        <v>44140</v>
      </c>
      <c r="C398" s="3" t="s">
        <v>2722</v>
      </c>
      <c r="D398" s="4" t="s">
        <v>6180</v>
      </c>
      <c r="E398" s="3">
        <v>5</v>
      </c>
      <c r="F398" s="3" t="str">
        <f xml:space="preserve"> _xlfn.XLOOKUP(C398,customers!$A$1:$A$1001,customers!$B$1:$B$1001,,0)</f>
        <v>Xenos Gibbons</v>
      </c>
      <c r="G398" s="3" t="str">
        <f xml:space="preserve"> IF(_xlfn.XLOOKUP(C398, customers!$A$1:$A$1001, customers!$C$1:$C$1001,,0) = 0, "", _xlfn.XLOOKUP(C398, customers!$A$1:$A$1001, customers!$C$1:$C$1001,,0))</f>
        <v>xgibbonsb0@artisteer.com</v>
      </c>
      <c r="H398" s="3" t="str">
        <f xml:space="preserve"> _xlfn.XLOOKUP(C398, customers!$A$1:$A$1001, customers!$G$1:$G$1001,,0)</f>
        <v>United States</v>
      </c>
      <c r="I398" s="4" t="str">
        <f xml:space="preserve"> INDEX(products!$A$1:$G$49, MATCH(orders!$D398, products!$A$1:$A$49,0), MATCH(orders!I$1, products!$A$1:$G$1,0))</f>
        <v>Ara</v>
      </c>
      <c r="J398" s="4" t="str">
        <f xml:space="preserve"> INDEX(products!$A$1:$G$49, MATCH(orders!$D398, products!$A$1:$A$49,0), MATCH(orders!J$1, products!$A$1:$G$1,0))</f>
        <v>L</v>
      </c>
      <c r="K398" s="8">
        <f xml:space="preserve"> INDEX(products!$A$1:$G$49, MATCH(orders!$D398, products!$A$1:$A$49,0), MATCH(orders!K$1, products!$A$1:$G$1,0))</f>
        <v>0.5</v>
      </c>
      <c r="L398" s="10">
        <f xml:space="preserve"> INDEX(products!$A$1:$G$49, MATCH(orders!$D398, products!$A$1:$A$49,0), MATCH(orders!L$1, products!$A$1:$G$1,0))</f>
        <v>7.77</v>
      </c>
      <c r="M398" s="10">
        <f t="shared" si="6"/>
        <v>38.849999999999994</v>
      </c>
      <c r="N398" s="5" t="str" cm="1">
        <f t="array" ref="N398" xml:space="preserve"> _xlfn.IFS(I398 = "Rob", "Robusta", I398 = "Ara", "Arabica", I398 = "Exc", "Excelsa", I398 = "Lib", "Liberica")</f>
        <v>Arabica</v>
      </c>
      <c r="O398" s="12" t="str" cm="1">
        <f t="array" ref="O398" xml:space="preserve"> _xlfn.IFS(J398 = "M", "Medium", J398 = "L", "Light", J398 = "D", "Dark")</f>
        <v>Light</v>
      </c>
      <c r="P398" s="4" t="str">
        <f xml:space="preserve"> _xlfn.XLOOKUP(Orders[[#This Row],[Customer ID]], customers!$A$1:$A$1001, customers!$I$1:$I$1001,,0)</f>
        <v>No</v>
      </c>
    </row>
    <row r="399" spans="1:16" x14ac:dyDescent="0.3">
      <c r="A399" s="11" t="s">
        <v>2727</v>
      </c>
      <c r="B399" s="6">
        <v>43720</v>
      </c>
      <c r="C399" s="3" t="s">
        <v>2728</v>
      </c>
      <c r="D399" s="4" t="s">
        <v>6169</v>
      </c>
      <c r="E399" s="3">
        <v>4</v>
      </c>
      <c r="F399" s="3" t="str">
        <f xml:space="preserve"> _xlfn.XLOOKUP(C399,customers!$A$1:$A$1001,customers!$B$1:$B$1001,,0)</f>
        <v>Fleur Parres</v>
      </c>
      <c r="G399" s="3" t="str">
        <f xml:space="preserve"> IF(_xlfn.XLOOKUP(C399, customers!$A$1:$A$1001, customers!$C$1:$C$1001,,0) = 0, "", _xlfn.XLOOKUP(C399, customers!$A$1:$A$1001, customers!$C$1:$C$1001,,0))</f>
        <v>fparresb1@imageshack.us</v>
      </c>
      <c r="H399" s="3" t="str">
        <f xml:space="preserve"> _xlfn.XLOOKUP(C399, customers!$A$1:$A$1001, customers!$G$1:$G$1001,,0)</f>
        <v>United States</v>
      </c>
      <c r="I399" s="4" t="str">
        <f xml:space="preserve"> INDEX(products!$A$1:$G$49, MATCH(orders!$D399, products!$A$1:$A$49,0), MATCH(orders!I$1, products!$A$1:$G$1,0))</f>
        <v>Lib</v>
      </c>
      <c r="J399" s="4" t="str">
        <f xml:space="preserve"> INDEX(products!$A$1:$G$49, MATCH(orders!$D399, products!$A$1:$A$49,0), MATCH(orders!J$1, products!$A$1:$G$1,0))</f>
        <v>D</v>
      </c>
      <c r="K399" s="8">
        <f xml:space="preserve"> INDEX(products!$A$1:$G$49, MATCH(orders!$D399, products!$A$1:$A$49,0), MATCH(orders!K$1, products!$A$1:$G$1,0))</f>
        <v>0.5</v>
      </c>
      <c r="L399" s="10">
        <f xml:space="preserve"> INDEX(products!$A$1:$G$49, MATCH(orders!$D399, products!$A$1:$A$49,0), MATCH(orders!L$1, products!$A$1:$G$1,0))</f>
        <v>7.77</v>
      </c>
      <c r="M399" s="10">
        <f t="shared" si="6"/>
        <v>31.08</v>
      </c>
      <c r="N399" s="5" t="str" cm="1">
        <f t="array" ref="N399" xml:space="preserve"> _xlfn.IFS(I399 = "Rob", "Robusta", I399 = "Ara", "Arabica", I399 = "Exc", "Excelsa", I399 = "Lib", "Liberica")</f>
        <v>Liberica</v>
      </c>
      <c r="O399" s="12" t="str" cm="1">
        <f t="array" ref="O399" xml:space="preserve"> _xlfn.IFS(J399 = "M", "Medium", J399 = "L", "Light", J399 = "D", "Dark")</f>
        <v>Dark</v>
      </c>
      <c r="P399" s="4" t="str">
        <f xml:space="preserve"> _xlfn.XLOOKUP(Orders[[#This Row],[Customer ID]], customers!$A$1:$A$1001, customers!$I$1:$I$1001,,0)</f>
        <v>Yes</v>
      </c>
    </row>
    <row r="400" spans="1:16" x14ac:dyDescent="0.3">
      <c r="A400" s="11" t="s">
        <v>2733</v>
      </c>
      <c r="B400" s="6">
        <v>43677</v>
      </c>
      <c r="C400" s="3" t="s">
        <v>2734</v>
      </c>
      <c r="D400" s="4" t="s">
        <v>6154</v>
      </c>
      <c r="E400" s="3">
        <v>6</v>
      </c>
      <c r="F400" s="3" t="str">
        <f xml:space="preserve"> _xlfn.XLOOKUP(C400,customers!$A$1:$A$1001,customers!$B$1:$B$1001,,0)</f>
        <v>Gran Sibray</v>
      </c>
      <c r="G400" s="3" t="str">
        <f xml:space="preserve"> IF(_xlfn.XLOOKUP(C400, customers!$A$1:$A$1001, customers!$C$1:$C$1001,,0) = 0, "", _xlfn.XLOOKUP(C400, customers!$A$1:$A$1001, customers!$C$1:$C$1001,,0))</f>
        <v>gsibrayb2@wsj.com</v>
      </c>
      <c r="H400" s="3" t="str">
        <f xml:space="preserve"> _xlfn.XLOOKUP(C400, customers!$A$1:$A$1001, customers!$G$1:$G$1001,,0)</f>
        <v>United States</v>
      </c>
      <c r="I400" s="4" t="str">
        <f xml:space="preserve"> INDEX(products!$A$1:$G$49, MATCH(orders!$D400, products!$A$1:$A$49,0), MATCH(orders!I$1, products!$A$1:$G$1,0))</f>
        <v>Ara</v>
      </c>
      <c r="J400" s="4" t="str">
        <f xml:space="preserve"> INDEX(products!$A$1:$G$49, MATCH(orders!$D400, products!$A$1:$A$49,0), MATCH(orders!J$1, products!$A$1:$G$1,0))</f>
        <v>D</v>
      </c>
      <c r="K400" s="8">
        <f xml:space="preserve"> INDEX(products!$A$1:$G$49, MATCH(orders!$D400, products!$A$1:$A$49,0), MATCH(orders!K$1, products!$A$1:$G$1,0))</f>
        <v>0.2</v>
      </c>
      <c r="L400" s="10">
        <f xml:space="preserve"> INDEX(products!$A$1:$G$49, MATCH(orders!$D400, products!$A$1:$A$49,0), MATCH(orders!L$1, products!$A$1:$G$1,0))</f>
        <v>2.9849999999999999</v>
      </c>
      <c r="M400" s="10">
        <f t="shared" si="6"/>
        <v>17.91</v>
      </c>
      <c r="N400" s="5" t="str" cm="1">
        <f t="array" ref="N400" xml:space="preserve"> _xlfn.IFS(I400 = "Rob", "Robusta", I400 = "Ara", "Arabica", I400 = "Exc", "Excelsa", I400 = "Lib", "Liberica")</f>
        <v>Arabica</v>
      </c>
      <c r="O400" s="12" t="str" cm="1">
        <f t="array" ref="O400" xml:space="preserve"> _xlfn.IFS(J400 = "M", "Medium", J400 = "L", "Light", J400 = "D", "Dark")</f>
        <v>Dark</v>
      </c>
      <c r="P400" s="4" t="str">
        <f xml:space="preserve"> _xlfn.XLOOKUP(Orders[[#This Row],[Customer ID]], customers!$A$1:$A$1001, customers!$I$1:$I$1001,,0)</f>
        <v>Yes</v>
      </c>
    </row>
    <row r="401" spans="1:16" x14ac:dyDescent="0.3">
      <c r="A401" s="11" t="s">
        <v>2739</v>
      </c>
      <c r="B401" s="6">
        <v>43539</v>
      </c>
      <c r="C401" s="3" t="s">
        <v>2740</v>
      </c>
      <c r="D401" s="4" t="s">
        <v>6185</v>
      </c>
      <c r="E401" s="3">
        <v>6</v>
      </c>
      <c r="F401" s="3" t="str">
        <f xml:space="preserve"> _xlfn.XLOOKUP(C401,customers!$A$1:$A$1001,customers!$B$1:$B$1001,,0)</f>
        <v>Ingelbert Hotchkin</v>
      </c>
      <c r="G401" s="3" t="str">
        <f xml:space="preserve"> IF(_xlfn.XLOOKUP(C401, customers!$A$1:$A$1001, customers!$C$1:$C$1001,,0) = 0, "", _xlfn.XLOOKUP(C401, customers!$A$1:$A$1001, customers!$C$1:$C$1001,,0))</f>
        <v>ihotchkinb3@mit.edu</v>
      </c>
      <c r="H401" s="3" t="str">
        <f xml:space="preserve"> _xlfn.XLOOKUP(C401, customers!$A$1:$A$1001, customers!$G$1:$G$1001,,0)</f>
        <v>United Kingdom</v>
      </c>
      <c r="I401" s="4" t="str">
        <f xml:space="preserve"> INDEX(products!$A$1:$G$49, MATCH(orders!$D401, products!$A$1:$A$49,0), MATCH(orders!I$1, products!$A$1:$G$1,0))</f>
        <v>Exc</v>
      </c>
      <c r="J401" s="4" t="str">
        <f xml:space="preserve"> INDEX(products!$A$1:$G$49, MATCH(orders!$D401, products!$A$1:$A$49,0), MATCH(orders!J$1, products!$A$1:$G$1,0))</f>
        <v>D</v>
      </c>
      <c r="K401" s="8">
        <f xml:space="preserve"> INDEX(products!$A$1:$G$49, MATCH(orders!$D401, products!$A$1:$A$49,0), MATCH(orders!K$1, products!$A$1:$G$1,0))</f>
        <v>2.5</v>
      </c>
      <c r="L401" s="10">
        <f xml:space="preserve"> INDEX(products!$A$1:$G$49, MATCH(orders!$D401, products!$A$1:$A$49,0), MATCH(orders!L$1, products!$A$1:$G$1,0))</f>
        <v>27.945</v>
      </c>
      <c r="M401" s="10">
        <f t="shared" si="6"/>
        <v>167.67000000000002</v>
      </c>
      <c r="N401" s="5" t="str" cm="1">
        <f t="array" ref="N401" xml:space="preserve"> _xlfn.IFS(I401 = "Rob", "Robusta", I401 = "Ara", "Arabica", I401 = "Exc", "Excelsa", I401 = "Lib", "Liberica")</f>
        <v>Excelsa</v>
      </c>
      <c r="O401" s="12" t="str" cm="1">
        <f t="array" ref="O401" xml:space="preserve"> _xlfn.IFS(J401 = "M", "Medium", J401 = "L", "Light", J401 = "D", "Dark")</f>
        <v>Dark</v>
      </c>
      <c r="P401" s="4" t="str">
        <f xml:space="preserve"> _xlfn.XLOOKUP(Orders[[#This Row],[Customer ID]], customers!$A$1:$A$1001, customers!$I$1:$I$1001,,0)</f>
        <v>No</v>
      </c>
    </row>
    <row r="402" spans="1:16" x14ac:dyDescent="0.3">
      <c r="A402" s="11" t="s">
        <v>2745</v>
      </c>
      <c r="B402" s="6">
        <v>44332</v>
      </c>
      <c r="C402" s="3" t="s">
        <v>2746</v>
      </c>
      <c r="D402" s="4" t="s">
        <v>6170</v>
      </c>
      <c r="E402" s="3">
        <v>4</v>
      </c>
      <c r="F402" s="3" t="str">
        <f xml:space="preserve"> _xlfn.XLOOKUP(C402,customers!$A$1:$A$1001,customers!$B$1:$B$1001,,0)</f>
        <v>Neely Broadberrie</v>
      </c>
      <c r="G402" s="3" t="str">
        <f xml:space="preserve"> IF(_xlfn.XLOOKUP(C402, customers!$A$1:$A$1001, customers!$C$1:$C$1001,,0) = 0, "", _xlfn.XLOOKUP(C402, customers!$A$1:$A$1001, customers!$C$1:$C$1001,,0))</f>
        <v>nbroadberrieb4@gnu.org</v>
      </c>
      <c r="H402" s="3" t="str">
        <f xml:space="preserve"> _xlfn.XLOOKUP(C402, customers!$A$1:$A$1001, customers!$G$1:$G$1001,,0)</f>
        <v>United States</v>
      </c>
      <c r="I402" s="4" t="str">
        <f xml:space="preserve"> INDEX(products!$A$1:$G$49, MATCH(orders!$D402, products!$A$1:$A$49,0), MATCH(orders!I$1, products!$A$1:$G$1,0))</f>
        <v>Lib</v>
      </c>
      <c r="J402" s="4" t="str">
        <f xml:space="preserve"> INDEX(products!$A$1:$G$49, MATCH(orders!$D402, products!$A$1:$A$49,0), MATCH(orders!J$1, products!$A$1:$G$1,0))</f>
        <v>L</v>
      </c>
      <c r="K402" s="8">
        <f xml:space="preserve"> INDEX(products!$A$1:$G$49, MATCH(orders!$D402, products!$A$1:$A$49,0), MATCH(orders!K$1, products!$A$1:$G$1,0))</f>
        <v>1</v>
      </c>
      <c r="L402" s="10">
        <f xml:space="preserve"> INDEX(products!$A$1:$G$49, MATCH(orders!$D402, products!$A$1:$A$49,0), MATCH(orders!L$1, products!$A$1:$G$1,0))</f>
        <v>15.85</v>
      </c>
      <c r="M402" s="10">
        <f t="shared" si="6"/>
        <v>63.4</v>
      </c>
      <c r="N402" s="5" t="str" cm="1">
        <f t="array" ref="N402" xml:space="preserve"> _xlfn.IFS(I402 = "Rob", "Robusta", I402 = "Ara", "Arabica", I402 = "Exc", "Excelsa", I402 = "Lib", "Liberica")</f>
        <v>Liberica</v>
      </c>
      <c r="O402" s="12" t="str" cm="1">
        <f t="array" ref="O402" xml:space="preserve"> _xlfn.IFS(J402 = "M", "Medium", J402 = "L", "Light", J402 = "D", "Dark")</f>
        <v>Light</v>
      </c>
      <c r="P402" s="4" t="str">
        <f xml:space="preserve"> _xlfn.XLOOKUP(Orders[[#This Row],[Customer ID]], customers!$A$1:$A$1001, customers!$I$1:$I$1001,,0)</f>
        <v>No</v>
      </c>
    </row>
    <row r="403" spans="1:16" x14ac:dyDescent="0.3">
      <c r="A403" s="11" t="s">
        <v>2751</v>
      </c>
      <c r="B403" s="6">
        <v>43591</v>
      </c>
      <c r="C403" s="3" t="s">
        <v>2752</v>
      </c>
      <c r="D403" s="4" t="s">
        <v>6159</v>
      </c>
      <c r="E403" s="3">
        <v>2</v>
      </c>
      <c r="F403" s="3" t="str">
        <f xml:space="preserve"> _xlfn.XLOOKUP(C403,customers!$A$1:$A$1001,customers!$B$1:$B$1001,,0)</f>
        <v>Rutger Pithcock</v>
      </c>
      <c r="G403" s="3" t="str">
        <f xml:space="preserve"> IF(_xlfn.XLOOKUP(C403, customers!$A$1:$A$1001, customers!$C$1:$C$1001,,0) = 0, "", _xlfn.XLOOKUP(C403, customers!$A$1:$A$1001, customers!$C$1:$C$1001,,0))</f>
        <v>rpithcockb5@yellowbook.com</v>
      </c>
      <c r="H403" s="3" t="str">
        <f xml:space="preserve"> _xlfn.XLOOKUP(C403, customers!$A$1:$A$1001, customers!$G$1:$G$1001,,0)</f>
        <v>United States</v>
      </c>
      <c r="I403" s="4" t="str">
        <f xml:space="preserve"> INDEX(products!$A$1:$G$49, MATCH(orders!$D403, products!$A$1:$A$49,0), MATCH(orders!I$1, products!$A$1:$G$1,0))</f>
        <v>Lib</v>
      </c>
      <c r="J403" s="4" t="str">
        <f xml:space="preserve"> INDEX(products!$A$1:$G$49, MATCH(orders!$D403, products!$A$1:$A$49,0), MATCH(orders!J$1, products!$A$1:$G$1,0))</f>
        <v>M</v>
      </c>
      <c r="K403" s="8">
        <f xml:space="preserve"> INDEX(products!$A$1:$G$49, MATCH(orders!$D403, products!$A$1:$A$49,0), MATCH(orders!K$1, products!$A$1:$G$1,0))</f>
        <v>0.2</v>
      </c>
      <c r="L403" s="10">
        <f xml:space="preserve"> INDEX(products!$A$1:$G$49, MATCH(orders!$D403, products!$A$1:$A$49,0), MATCH(orders!L$1, products!$A$1:$G$1,0))</f>
        <v>4.3650000000000002</v>
      </c>
      <c r="M403" s="10">
        <f t="shared" si="6"/>
        <v>8.73</v>
      </c>
      <c r="N403" s="5" t="str" cm="1">
        <f t="array" ref="N403" xml:space="preserve"> _xlfn.IFS(I403 = "Rob", "Robusta", I403 = "Ara", "Arabica", I403 = "Exc", "Excelsa", I403 = "Lib", "Liberica")</f>
        <v>Liberica</v>
      </c>
      <c r="O403" s="12" t="str" cm="1">
        <f t="array" ref="O403" xml:space="preserve"> _xlfn.IFS(J403 = "M", "Medium", J403 = "L", "Light", J403 = "D", "Dark")</f>
        <v>Medium</v>
      </c>
      <c r="P403" s="4" t="str">
        <f xml:space="preserve"> _xlfn.XLOOKUP(Orders[[#This Row],[Customer ID]], customers!$A$1:$A$1001, customers!$I$1:$I$1001,,0)</f>
        <v>Yes</v>
      </c>
    </row>
    <row r="404" spans="1:16" x14ac:dyDescent="0.3">
      <c r="A404" s="11" t="s">
        <v>2757</v>
      </c>
      <c r="B404" s="6">
        <v>43502</v>
      </c>
      <c r="C404" s="3" t="s">
        <v>2758</v>
      </c>
      <c r="D404" s="4" t="s">
        <v>6177</v>
      </c>
      <c r="E404" s="3">
        <v>3</v>
      </c>
      <c r="F404" s="3" t="str">
        <f xml:space="preserve"> _xlfn.XLOOKUP(C404,customers!$A$1:$A$1001,customers!$B$1:$B$1001,,0)</f>
        <v>Gale Croysdale</v>
      </c>
      <c r="G404" s="3" t="str">
        <f xml:space="preserve"> IF(_xlfn.XLOOKUP(C404, customers!$A$1:$A$1001, customers!$C$1:$C$1001,,0) = 0, "", _xlfn.XLOOKUP(C404, customers!$A$1:$A$1001, customers!$C$1:$C$1001,,0))</f>
        <v>gcroysdaleb6@nih.gov</v>
      </c>
      <c r="H404" s="3" t="str">
        <f xml:space="preserve"> _xlfn.XLOOKUP(C404, customers!$A$1:$A$1001, customers!$G$1:$G$1001,,0)</f>
        <v>United States</v>
      </c>
      <c r="I404" s="4" t="str">
        <f xml:space="preserve"> INDEX(products!$A$1:$G$49, MATCH(orders!$D404, products!$A$1:$A$49,0), MATCH(orders!I$1, products!$A$1:$G$1,0))</f>
        <v>Rob</v>
      </c>
      <c r="J404" s="4" t="str">
        <f xml:space="preserve"> INDEX(products!$A$1:$G$49, MATCH(orders!$D404, products!$A$1:$A$49,0), MATCH(orders!J$1, products!$A$1:$G$1,0))</f>
        <v>D</v>
      </c>
      <c r="K404" s="8">
        <f xml:space="preserve"> INDEX(products!$A$1:$G$49, MATCH(orders!$D404, products!$A$1:$A$49,0), MATCH(orders!K$1, products!$A$1:$G$1,0))</f>
        <v>1</v>
      </c>
      <c r="L404" s="10">
        <f xml:space="preserve"> INDEX(products!$A$1:$G$49, MATCH(orders!$D404, products!$A$1:$A$49,0), MATCH(orders!L$1, products!$A$1:$G$1,0))</f>
        <v>8.9499999999999993</v>
      </c>
      <c r="M404" s="10">
        <f t="shared" si="6"/>
        <v>26.849999999999998</v>
      </c>
      <c r="N404" s="5" t="str" cm="1">
        <f t="array" ref="N404" xml:space="preserve"> _xlfn.IFS(I404 = "Rob", "Robusta", I404 = "Ara", "Arabica", I404 = "Exc", "Excelsa", I404 = "Lib", "Liberica")</f>
        <v>Robusta</v>
      </c>
      <c r="O404" s="12" t="str" cm="1">
        <f t="array" ref="O404" xml:space="preserve"> _xlfn.IFS(J404 = "M", "Medium", J404 = "L", "Light", J404 = "D", "Dark")</f>
        <v>Dark</v>
      </c>
      <c r="P404" s="4" t="str">
        <f xml:space="preserve"> _xlfn.XLOOKUP(Orders[[#This Row],[Customer ID]], customers!$A$1:$A$1001, customers!$I$1:$I$1001,,0)</f>
        <v>Yes</v>
      </c>
    </row>
    <row r="405" spans="1:16" x14ac:dyDescent="0.3">
      <c r="A405" s="11" t="s">
        <v>2763</v>
      </c>
      <c r="B405" s="6">
        <v>44295</v>
      </c>
      <c r="C405" s="3" t="s">
        <v>2764</v>
      </c>
      <c r="D405" s="4" t="s">
        <v>6145</v>
      </c>
      <c r="E405" s="3">
        <v>2</v>
      </c>
      <c r="F405" s="3" t="str">
        <f xml:space="preserve"> _xlfn.XLOOKUP(C405,customers!$A$1:$A$1001,customers!$B$1:$B$1001,,0)</f>
        <v>Benedetto Gozzett</v>
      </c>
      <c r="G405" s="3" t="str">
        <f xml:space="preserve"> IF(_xlfn.XLOOKUP(C405, customers!$A$1:$A$1001, customers!$C$1:$C$1001,,0) = 0, "", _xlfn.XLOOKUP(C405, customers!$A$1:$A$1001, customers!$C$1:$C$1001,,0))</f>
        <v>bgozzettb7@github.com</v>
      </c>
      <c r="H405" s="3" t="str">
        <f xml:space="preserve"> _xlfn.XLOOKUP(C405, customers!$A$1:$A$1001, customers!$G$1:$G$1001,,0)</f>
        <v>United States</v>
      </c>
      <c r="I405" s="4" t="str">
        <f xml:space="preserve"> INDEX(products!$A$1:$G$49, MATCH(orders!$D405, products!$A$1:$A$49,0), MATCH(orders!I$1, products!$A$1:$G$1,0))</f>
        <v>Lib</v>
      </c>
      <c r="J405" s="4" t="str">
        <f xml:space="preserve"> INDEX(products!$A$1:$G$49, MATCH(orders!$D405, products!$A$1:$A$49,0), MATCH(orders!J$1, products!$A$1:$G$1,0))</f>
        <v>L</v>
      </c>
      <c r="K405" s="8">
        <f xml:space="preserve"> INDEX(products!$A$1:$G$49, MATCH(orders!$D405, products!$A$1:$A$49,0), MATCH(orders!K$1, products!$A$1:$G$1,0))</f>
        <v>0.2</v>
      </c>
      <c r="L405" s="10">
        <f xml:space="preserve"> INDEX(products!$A$1:$G$49, MATCH(orders!$D405, products!$A$1:$A$49,0), MATCH(orders!L$1, products!$A$1:$G$1,0))</f>
        <v>4.7549999999999999</v>
      </c>
      <c r="M405" s="10">
        <f t="shared" si="6"/>
        <v>9.51</v>
      </c>
      <c r="N405" s="5" t="str" cm="1">
        <f t="array" ref="N405" xml:space="preserve"> _xlfn.IFS(I405 = "Rob", "Robusta", I405 = "Ara", "Arabica", I405 = "Exc", "Excelsa", I405 = "Lib", "Liberica")</f>
        <v>Liberica</v>
      </c>
      <c r="O405" s="12" t="str" cm="1">
        <f t="array" ref="O405" xml:space="preserve"> _xlfn.IFS(J405 = "M", "Medium", J405 = "L", "Light", J405 = "D", "Dark")</f>
        <v>Light</v>
      </c>
      <c r="P405" s="4" t="str">
        <f xml:space="preserve"> _xlfn.XLOOKUP(Orders[[#This Row],[Customer ID]], customers!$A$1:$A$1001, customers!$I$1:$I$1001,,0)</f>
        <v>No</v>
      </c>
    </row>
    <row r="406" spans="1:16" x14ac:dyDescent="0.3">
      <c r="A406" s="11" t="s">
        <v>2769</v>
      </c>
      <c r="B406" s="6">
        <v>43971</v>
      </c>
      <c r="C406" s="3" t="s">
        <v>2770</v>
      </c>
      <c r="D406" s="4" t="s">
        <v>6147</v>
      </c>
      <c r="E406" s="3">
        <v>4</v>
      </c>
      <c r="F406" s="3" t="str">
        <f xml:space="preserve"> _xlfn.XLOOKUP(C406,customers!$A$1:$A$1001,customers!$B$1:$B$1001,,0)</f>
        <v>Tania Craggs</v>
      </c>
      <c r="G406" s="3" t="str">
        <f xml:space="preserve"> IF(_xlfn.XLOOKUP(C406, customers!$A$1:$A$1001, customers!$C$1:$C$1001,,0) = 0, "", _xlfn.XLOOKUP(C406, customers!$A$1:$A$1001, customers!$C$1:$C$1001,,0))</f>
        <v>tcraggsb8@house.gov</v>
      </c>
      <c r="H406" s="3" t="str">
        <f xml:space="preserve"> _xlfn.XLOOKUP(C406, customers!$A$1:$A$1001, customers!$G$1:$G$1001,,0)</f>
        <v>Ireland</v>
      </c>
      <c r="I406" s="4" t="str">
        <f xml:space="preserve"> INDEX(products!$A$1:$G$49, MATCH(orders!$D406, products!$A$1:$A$49,0), MATCH(orders!I$1, products!$A$1:$G$1,0))</f>
        <v>Ara</v>
      </c>
      <c r="J406" s="4" t="str">
        <f xml:space="preserve"> INDEX(products!$A$1:$G$49, MATCH(orders!$D406, products!$A$1:$A$49,0), MATCH(orders!J$1, products!$A$1:$G$1,0))</f>
        <v>D</v>
      </c>
      <c r="K406" s="8">
        <f xml:space="preserve"> INDEX(products!$A$1:$G$49, MATCH(orders!$D406, products!$A$1:$A$49,0), MATCH(orders!K$1, products!$A$1:$G$1,0))</f>
        <v>1</v>
      </c>
      <c r="L406" s="10">
        <f xml:space="preserve"> INDEX(products!$A$1:$G$49, MATCH(orders!$D406, products!$A$1:$A$49,0), MATCH(orders!L$1, products!$A$1:$G$1,0))</f>
        <v>9.9499999999999993</v>
      </c>
      <c r="M406" s="10">
        <f t="shared" si="6"/>
        <v>39.799999999999997</v>
      </c>
      <c r="N406" s="5" t="str" cm="1">
        <f t="array" ref="N406" xml:space="preserve"> _xlfn.IFS(I406 = "Rob", "Robusta", I406 = "Ara", "Arabica", I406 = "Exc", "Excelsa", I406 = "Lib", "Liberica")</f>
        <v>Arabica</v>
      </c>
      <c r="O406" s="12" t="str" cm="1">
        <f t="array" ref="O406" xml:space="preserve"> _xlfn.IFS(J406 = "M", "Medium", J406 = "L", "Light", J406 = "D", "Dark")</f>
        <v>Dark</v>
      </c>
      <c r="P406" s="4" t="str">
        <f xml:space="preserve"> _xlfn.XLOOKUP(Orders[[#This Row],[Customer ID]], customers!$A$1:$A$1001, customers!$I$1:$I$1001,,0)</f>
        <v>No</v>
      </c>
    </row>
    <row r="407" spans="1:16" x14ac:dyDescent="0.3">
      <c r="A407" s="11" t="s">
        <v>2775</v>
      </c>
      <c r="B407" s="6">
        <v>44167</v>
      </c>
      <c r="C407" s="3" t="s">
        <v>2776</v>
      </c>
      <c r="D407" s="4" t="s">
        <v>6139</v>
      </c>
      <c r="E407" s="3">
        <v>3</v>
      </c>
      <c r="F407" s="3" t="str">
        <f xml:space="preserve"> _xlfn.XLOOKUP(C407,customers!$A$1:$A$1001,customers!$B$1:$B$1001,,0)</f>
        <v>Leonie Cullrford</v>
      </c>
      <c r="G407" s="3" t="str">
        <f xml:space="preserve"> IF(_xlfn.XLOOKUP(C407, customers!$A$1:$A$1001, customers!$C$1:$C$1001,,0) = 0, "", _xlfn.XLOOKUP(C407, customers!$A$1:$A$1001, customers!$C$1:$C$1001,,0))</f>
        <v>lcullrfordb9@xing.com</v>
      </c>
      <c r="H407" s="3" t="str">
        <f xml:space="preserve"> _xlfn.XLOOKUP(C407, customers!$A$1:$A$1001, customers!$G$1:$G$1001,,0)</f>
        <v>United States</v>
      </c>
      <c r="I407" s="4" t="str">
        <f xml:space="preserve"> INDEX(products!$A$1:$G$49, MATCH(orders!$D407, products!$A$1:$A$49,0), MATCH(orders!I$1, products!$A$1:$G$1,0))</f>
        <v>Exc</v>
      </c>
      <c r="J407" s="4" t="str">
        <f xml:space="preserve"> INDEX(products!$A$1:$G$49, MATCH(orders!$D407, products!$A$1:$A$49,0), MATCH(orders!J$1, products!$A$1:$G$1,0))</f>
        <v>M</v>
      </c>
      <c r="K407" s="8">
        <f xml:space="preserve"> INDEX(products!$A$1:$G$49, MATCH(orders!$D407, products!$A$1:$A$49,0), MATCH(orders!K$1, products!$A$1:$G$1,0))</f>
        <v>0.5</v>
      </c>
      <c r="L407" s="10">
        <f xml:space="preserve"> INDEX(products!$A$1:$G$49, MATCH(orders!$D407, products!$A$1:$A$49,0), MATCH(orders!L$1, products!$A$1:$G$1,0))</f>
        <v>8.25</v>
      </c>
      <c r="M407" s="10">
        <f t="shared" si="6"/>
        <v>24.75</v>
      </c>
      <c r="N407" s="5" t="str" cm="1">
        <f t="array" ref="N407" xml:space="preserve"> _xlfn.IFS(I407 = "Rob", "Robusta", I407 = "Ara", "Arabica", I407 = "Exc", "Excelsa", I407 = "Lib", "Liberica")</f>
        <v>Excelsa</v>
      </c>
      <c r="O407" s="12" t="str" cm="1">
        <f t="array" ref="O407" xml:space="preserve"> _xlfn.IFS(J407 = "M", "Medium", J407 = "L", "Light", J407 = "D", "Dark")</f>
        <v>Medium</v>
      </c>
      <c r="P407" s="4" t="str">
        <f xml:space="preserve"> _xlfn.XLOOKUP(Orders[[#This Row],[Customer ID]], customers!$A$1:$A$1001, customers!$I$1:$I$1001,,0)</f>
        <v>Yes</v>
      </c>
    </row>
    <row r="408" spans="1:16" x14ac:dyDescent="0.3">
      <c r="A408" s="11" t="s">
        <v>2781</v>
      </c>
      <c r="B408" s="6">
        <v>44416</v>
      </c>
      <c r="C408" s="3" t="s">
        <v>2782</v>
      </c>
      <c r="D408" s="4" t="s">
        <v>6141</v>
      </c>
      <c r="E408" s="3">
        <v>5</v>
      </c>
      <c r="F408" s="3" t="str">
        <f xml:space="preserve"> _xlfn.XLOOKUP(C408,customers!$A$1:$A$1001,customers!$B$1:$B$1001,,0)</f>
        <v>Auguste Rizon</v>
      </c>
      <c r="G408" s="3" t="str">
        <f xml:space="preserve"> IF(_xlfn.XLOOKUP(C408, customers!$A$1:$A$1001, customers!$C$1:$C$1001,,0) = 0, "", _xlfn.XLOOKUP(C408, customers!$A$1:$A$1001, customers!$C$1:$C$1001,,0))</f>
        <v>arizonba@xing.com</v>
      </c>
      <c r="H408" s="3" t="str">
        <f xml:space="preserve"> _xlfn.XLOOKUP(C408, customers!$A$1:$A$1001, customers!$G$1:$G$1001,,0)</f>
        <v>United States</v>
      </c>
      <c r="I408" s="4" t="str">
        <f xml:space="preserve"> INDEX(products!$A$1:$G$49, MATCH(orders!$D408, products!$A$1:$A$49,0), MATCH(orders!I$1, products!$A$1:$G$1,0))</f>
        <v>Exc</v>
      </c>
      <c r="J408" s="4" t="str">
        <f xml:space="preserve"> INDEX(products!$A$1:$G$49, MATCH(orders!$D408, products!$A$1:$A$49,0), MATCH(orders!J$1, products!$A$1:$G$1,0))</f>
        <v>M</v>
      </c>
      <c r="K408" s="8">
        <f xml:space="preserve"> INDEX(products!$A$1:$G$49, MATCH(orders!$D408, products!$A$1:$A$49,0), MATCH(orders!K$1, products!$A$1:$G$1,0))</f>
        <v>1</v>
      </c>
      <c r="L408" s="10">
        <f xml:space="preserve"> INDEX(products!$A$1:$G$49, MATCH(orders!$D408, products!$A$1:$A$49,0), MATCH(orders!L$1, products!$A$1:$G$1,0))</f>
        <v>13.75</v>
      </c>
      <c r="M408" s="10">
        <f t="shared" si="6"/>
        <v>68.75</v>
      </c>
      <c r="N408" s="5" t="str" cm="1">
        <f t="array" ref="N408" xml:space="preserve"> _xlfn.IFS(I408 = "Rob", "Robusta", I408 = "Ara", "Arabica", I408 = "Exc", "Excelsa", I408 = "Lib", "Liberica")</f>
        <v>Excelsa</v>
      </c>
      <c r="O408" s="12" t="str" cm="1">
        <f t="array" ref="O408" xml:space="preserve"> _xlfn.IFS(J408 = "M", "Medium", J408 = "L", "Light", J408 = "D", "Dark")</f>
        <v>Medium</v>
      </c>
      <c r="P408" s="4" t="str">
        <f xml:space="preserve"> _xlfn.XLOOKUP(Orders[[#This Row],[Customer ID]], customers!$A$1:$A$1001, customers!$I$1:$I$1001,,0)</f>
        <v>Yes</v>
      </c>
    </row>
    <row r="409" spans="1:16" x14ac:dyDescent="0.3">
      <c r="A409" s="11" t="s">
        <v>2787</v>
      </c>
      <c r="B409" s="6">
        <v>44595</v>
      </c>
      <c r="C409" s="3" t="s">
        <v>2788</v>
      </c>
      <c r="D409" s="4" t="s">
        <v>6139</v>
      </c>
      <c r="E409" s="3">
        <v>6</v>
      </c>
      <c r="F409" s="3" t="str">
        <f xml:space="preserve"> _xlfn.XLOOKUP(C409,customers!$A$1:$A$1001,customers!$B$1:$B$1001,,0)</f>
        <v>Lorin Guerrazzi</v>
      </c>
      <c r="G409" s="3" t="str">
        <f xml:space="preserve"> IF(_xlfn.XLOOKUP(C409, customers!$A$1:$A$1001, customers!$C$1:$C$1001,,0) = 0, "", _xlfn.XLOOKUP(C409, customers!$A$1:$A$1001, customers!$C$1:$C$1001,,0))</f>
        <v/>
      </c>
      <c r="H409" s="3" t="str">
        <f xml:space="preserve"> _xlfn.XLOOKUP(C409, customers!$A$1:$A$1001, customers!$G$1:$G$1001,,0)</f>
        <v>Ireland</v>
      </c>
      <c r="I409" s="4" t="str">
        <f xml:space="preserve"> INDEX(products!$A$1:$G$49, MATCH(orders!$D409, products!$A$1:$A$49,0), MATCH(orders!I$1, products!$A$1:$G$1,0))</f>
        <v>Exc</v>
      </c>
      <c r="J409" s="4" t="str">
        <f xml:space="preserve"> INDEX(products!$A$1:$G$49, MATCH(orders!$D409, products!$A$1:$A$49,0), MATCH(orders!J$1, products!$A$1:$G$1,0))</f>
        <v>M</v>
      </c>
      <c r="K409" s="8">
        <f xml:space="preserve"> INDEX(products!$A$1:$G$49, MATCH(orders!$D409, products!$A$1:$A$49,0), MATCH(orders!K$1, products!$A$1:$G$1,0))</f>
        <v>0.5</v>
      </c>
      <c r="L409" s="10">
        <f xml:space="preserve"> INDEX(products!$A$1:$G$49, MATCH(orders!$D409, products!$A$1:$A$49,0), MATCH(orders!L$1, products!$A$1:$G$1,0))</f>
        <v>8.25</v>
      </c>
      <c r="M409" s="10">
        <f t="shared" si="6"/>
        <v>49.5</v>
      </c>
      <c r="N409" s="5" t="str" cm="1">
        <f t="array" ref="N409" xml:space="preserve"> _xlfn.IFS(I409 = "Rob", "Robusta", I409 = "Ara", "Arabica", I409 = "Exc", "Excelsa", I409 = "Lib", "Liberica")</f>
        <v>Excelsa</v>
      </c>
      <c r="O409" s="12" t="str" cm="1">
        <f t="array" ref="O409" xml:space="preserve"> _xlfn.IFS(J409 = "M", "Medium", J409 = "L", "Light", J409 = "D", "Dark")</f>
        <v>Medium</v>
      </c>
      <c r="P409" s="4" t="str">
        <f xml:space="preserve"> _xlfn.XLOOKUP(Orders[[#This Row],[Customer ID]], customers!$A$1:$A$1001, customers!$I$1:$I$1001,,0)</f>
        <v>No</v>
      </c>
    </row>
    <row r="410" spans="1:16" x14ac:dyDescent="0.3">
      <c r="A410" s="11" t="s">
        <v>2792</v>
      </c>
      <c r="B410" s="6">
        <v>44659</v>
      </c>
      <c r="C410" s="3" t="s">
        <v>2793</v>
      </c>
      <c r="D410" s="4" t="s">
        <v>6175</v>
      </c>
      <c r="E410" s="3">
        <v>2</v>
      </c>
      <c r="F410" s="3" t="str">
        <f xml:space="preserve"> _xlfn.XLOOKUP(C410,customers!$A$1:$A$1001,customers!$B$1:$B$1001,,0)</f>
        <v>Felice Miell</v>
      </c>
      <c r="G410" s="3" t="str">
        <f xml:space="preserve"> IF(_xlfn.XLOOKUP(C410, customers!$A$1:$A$1001, customers!$C$1:$C$1001,,0) = 0, "", _xlfn.XLOOKUP(C410, customers!$A$1:$A$1001, customers!$C$1:$C$1001,,0))</f>
        <v>fmiellbc@spiegel.de</v>
      </c>
      <c r="H410" s="3" t="str">
        <f xml:space="preserve"> _xlfn.XLOOKUP(C410, customers!$A$1:$A$1001, customers!$G$1:$G$1001,,0)</f>
        <v>United States</v>
      </c>
      <c r="I410" s="4" t="str">
        <f xml:space="preserve"> INDEX(products!$A$1:$G$49, MATCH(orders!$D410, products!$A$1:$A$49,0), MATCH(orders!I$1, products!$A$1:$G$1,0))</f>
        <v>Ara</v>
      </c>
      <c r="J410" s="4" t="str">
        <f xml:space="preserve"> INDEX(products!$A$1:$G$49, MATCH(orders!$D410, products!$A$1:$A$49,0), MATCH(orders!J$1, products!$A$1:$G$1,0))</f>
        <v>M</v>
      </c>
      <c r="K410" s="8">
        <f xml:space="preserve"> INDEX(products!$A$1:$G$49, MATCH(orders!$D410, products!$A$1:$A$49,0), MATCH(orders!K$1, products!$A$1:$G$1,0))</f>
        <v>2.5</v>
      </c>
      <c r="L410" s="10">
        <f xml:space="preserve"> INDEX(products!$A$1:$G$49, MATCH(orders!$D410, products!$A$1:$A$49,0), MATCH(orders!L$1, products!$A$1:$G$1,0))</f>
        <v>25.874999999999996</v>
      </c>
      <c r="M410" s="10">
        <f t="shared" si="6"/>
        <v>51.749999999999993</v>
      </c>
      <c r="N410" s="5" t="str" cm="1">
        <f t="array" ref="N410" xml:space="preserve"> _xlfn.IFS(I410 = "Rob", "Robusta", I410 = "Ara", "Arabica", I410 = "Exc", "Excelsa", I410 = "Lib", "Liberica")</f>
        <v>Arabica</v>
      </c>
      <c r="O410" s="12" t="str" cm="1">
        <f t="array" ref="O410" xml:space="preserve"> _xlfn.IFS(J410 = "M", "Medium", J410 = "L", "Light", J410 = "D", "Dark")</f>
        <v>Medium</v>
      </c>
      <c r="P410" s="4" t="str">
        <f xml:space="preserve"> _xlfn.XLOOKUP(Orders[[#This Row],[Customer ID]], customers!$A$1:$A$1001, customers!$I$1:$I$1001,,0)</f>
        <v>Yes</v>
      </c>
    </row>
    <row r="411" spans="1:16" x14ac:dyDescent="0.3">
      <c r="A411" s="11" t="s">
        <v>2798</v>
      </c>
      <c r="B411" s="6">
        <v>44203</v>
      </c>
      <c r="C411" s="3" t="s">
        <v>2799</v>
      </c>
      <c r="D411" s="4" t="s">
        <v>6170</v>
      </c>
      <c r="E411" s="3">
        <v>3</v>
      </c>
      <c r="F411" s="3" t="str">
        <f xml:space="preserve"> _xlfn.XLOOKUP(C411,customers!$A$1:$A$1001,customers!$B$1:$B$1001,,0)</f>
        <v>Hamish Skeech</v>
      </c>
      <c r="G411" s="3" t="str">
        <f xml:space="preserve"> IF(_xlfn.XLOOKUP(C411, customers!$A$1:$A$1001, customers!$C$1:$C$1001,,0) = 0, "", _xlfn.XLOOKUP(C411, customers!$A$1:$A$1001, customers!$C$1:$C$1001,,0))</f>
        <v/>
      </c>
      <c r="H411" s="3" t="str">
        <f xml:space="preserve"> _xlfn.XLOOKUP(C411, customers!$A$1:$A$1001, customers!$G$1:$G$1001,,0)</f>
        <v>Ireland</v>
      </c>
      <c r="I411" s="4" t="str">
        <f xml:space="preserve"> INDEX(products!$A$1:$G$49, MATCH(orders!$D411, products!$A$1:$A$49,0), MATCH(orders!I$1, products!$A$1:$G$1,0))</f>
        <v>Lib</v>
      </c>
      <c r="J411" s="4" t="str">
        <f xml:space="preserve"> INDEX(products!$A$1:$G$49, MATCH(orders!$D411, products!$A$1:$A$49,0), MATCH(orders!J$1, products!$A$1:$G$1,0))</f>
        <v>L</v>
      </c>
      <c r="K411" s="8">
        <f xml:space="preserve"> INDEX(products!$A$1:$G$49, MATCH(orders!$D411, products!$A$1:$A$49,0), MATCH(orders!K$1, products!$A$1:$G$1,0))</f>
        <v>1</v>
      </c>
      <c r="L411" s="10">
        <f xml:space="preserve"> INDEX(products!$A$1:$G$49, MATCH(orders!$D411, products!$A$1:$A$49,0), MATCH(orders!L$1, products!$A$1:$G$1,0))</f>
        <v>15.85</v>
      </c>
      <c r="M411" s="10">
        <f t="shared" si="6"/>
        <v>47.55</v>
      </c>
      <c r="N411" s="5" t="str" cm="1">
        <f t="array" ref="N411" xml:space="preserve"> _xlfn.IFS(I411 = "Rob", "Robusta", I411 = "Ara", "Arabica", I411 = "Exc", "Excelsa", I411 = "Lib", "Liberica")</f>
        <v>Liberica</v>
      </c>
      <c r="O411" s="12" t="str" cm="1">
        <f t="array" ref="O411" xml:space="preserve"> _xlfn.IFS(J411 = "M", "Medium", J411 = "L", "Light", J411 = "D", "Dark")</f>
        <v>Light</v>
      </c>
      <c r="P411" s="4" t="str">
        <f xml:space="preserve"> _xlfn.XLOOKUP(Orders[[#This Row],[Customer ID]], customers!$A$1:$A$1001, customers!$I$1:$I$1001,,0)</f>
        <v>Yes</v>
      </c>
    </row>
    <row r="412" spans="1:16" x14ac:dyDescent="0.3">
      <c r="A412" s="11" t="s">
        <v>2803</v>
      </c>
      <c r="B412" s="6">
        <v>44441</v>
      </c>
      <c r="C412" s="3" t="s">
        <v>2804</v>
      </c>
      <c r="D412" s="4" t="s">
        <v>6167</v>
      </c>
      <c r="E412" s="3">
        <v>4</v>
      </c>
      <c r="F412" s="3" t="str">
        <f xml:space="preserve"> _xlfn.XLOOKUP(C412,customers!$A$1:$A$1001,customers!$B$1:$B$1001,,0)</f>
        <v>Giordano Lorenzin</v>
      </c>
      <c r="G412" s="3" t="str">
        <f xml:space="preserve"> IF(_xlfn.XLOOKUP(C412, customers!$A$1:$A$1001, customers!$C$1:$C$1001,,0) = 0, "", _xlfn.XLOOKUP(C412, customers!$A$1:$A$1001, customers!$C$1:$C$1001,,0))</f>
        <v/>
      </c>
      <c r="H412" s="3" t="str">
        <f xml:space="preserve"> _xlfn.XLOOKUP(C412, customers!$A$1:$A$1001, customers!$G$1:$G$1001,,0)</f>
        <v>United States</v>
      </c>
      <c r="I412" s="4" t="str">
        <f xml:space="preserve"> INDEX(products!$A$1:$G$49, MATCH(orders!$D412, products!$A$1:$A$49,0), MATCH(orders!I$1, products!$A$1:$G$1,0))</f>
        <v>Ara</v>
      </c>
      <c r="J412" s="4" t="str">
        <f xml:space="preserve"> INDEX(products!$A$1:$G$49, MATCH(orders!$D412, products!$A$1:$A$49,0), MATCH(orders!J$1, products!$A$1:$G$1,0))</f>
        <v>L</v>
      </c>
      <c r="K412" s="8">
        <f xml:space="preserve"> INDEX(products!$A$1:$G$49, MATCH(orders!$D412, products!$A$1:$A$49,0), MATCH(orders!K$1, products!$A$1:$G$1,0))</f>
        <v>0.2</v>
      </c>
      <c r="L412" s="10">
        <f xml:space="preserve"> INDEX(products!$A$1:$G$49, MATCH(orders!$D412, products!$A$1:$A$49,0), MATCH(orders!L$1, products!$A$1:$G$1,0))</f>
        <v>3.8849999999999998</v>
      </c>
      <c r="M412" s="10">
        <f t="shared" si="6"/>
        <v>15.54</v>
      </c>
      <c r="N412" s="5" t="str" cm="1">
        <f t="array" ref="N412" xml:space="preserve"> _xlfn.IFS(I412 = "Rob", "Robusta", I412 = "Ara", "Arabica", I412 = "Exc", "Excelsa", I412 = "Lib", "Liberica")</f>
        <v>Arabica</v>
      </c>
      <c r="O412" s="12" t="str" cm="1">
        <f t="array" ref="O412" xml:space="preserve"> _xlfn.IFS(J412 = "M", "Medium", J412 = "L", "Light", J412 = "D", "Dark")</f>
        <v>Light</v>
      </c>
      <c r="P412" s="4" t="str">
        <f xml:space="preserve"> _xlfn.XLOOKUP(Orders[[#This Row],[Customer ID]], customers!$A$1:$A$1001, customers!$I$1:$I$1001,,0)</f>
        <v>No</v>
      </c>
    </row>
    <row r="413" spans="1:16" x14ac:dyDescent="0.3">
      <c r="A413" s="11" t="s">
        <v>2808</v>
      </c>
      <c r="B413" s="6">
        <v>44504</v>
      </c>
      <c r="C413" s="3" t="s">
        <v>2809</v>
      </c>
      <c r="D413" s="4" t="s">
        <v>6162</v>
      </c>
      <c r="E413" s="3">
        <v>6</v>
      </c>
      <c r="F413" s="3" t="str">
        <f xml:space="preserve"> _xlfn.XLOOKUP(C413,customers!$A$1:$A$1001,customers!$B$1:$B$1001,,0)</f>
        <v>Harwilll Bishell</v>
      </c>
      <c r="G413" s="3" t="str">
        <f xml:space="preserve"> IF(_xlfn.XLOOKUP(C413, customers!$A$1:$A$1001, customers!$C$1:$C$1001,,0) = 0, "", _xlfn.XLOOKUP(C413, customers!$A$1:$A$1001, customers!$C$1:$C$1001,,0))</f>
        <v/>
      </c>
      <c r="H413" s="3" t="str">
        <f xml:space="preserve"> _xlfn.XLOOKUP(C413, customers!$A$1:$A$1001, customers!$G$1:$G$1001,,0)</f>
        <v>United States</v>
      </c>
      <c r="I413" s="4" t="str">
        <f xml:space="preserve"> INDEX(products!$A$1:$G$49, MATCH(orders!$D413, products!$A$1:$A$49,0), MATCH(orders!I$1, products!$A$1:$G$1,0))</f>
        <v>Lib</v>
      </c>
      <c r="J413" s="4" t="str">
        <f xml:space="preserve"> INDEX(products!$A$1:$G$49, MATCH(orders!$D413, products!$A$1:$A$49,0), MATCH(orders!J$1, products!$A$1:$G$1,0))</f>
        <v>M</v>
      </c>
      <c r="K413" s="8">
        <f xml:space="preserve"> INDEX(products!$A$1:$G$49, MATCH(orders!$D413, products!$A$1:$A$49,0), MATCH(orders!K$1, products!$A$1:$G$1,0))</f>
        <v>1</v>
      </c>
      <c r="L413" s="10">
        <f xml:space="preserve"> INDEX(products!$A$1:$G$49, MATCH(orders!$D413, products!$A$1:$A$49,0), MATCH(orders!L$1, products!$A$1:$G$1,0))</f>
        <v>14.55</v>
      </c>
      <c r="M413" s="10">
        <f t="shared" si="6"/>
        <v>87.300000000000011</v>
      </c>
      <c r="N413" s="5" t="str" cm="1">
        <f t="array" ref="N413" xml:space="preserve"> _xlfn.IFS(I413 = "Rob", "Robusta", I413 = "Ara", "Arabica", I413 = "Exc", "Excelsa", I413 = "Lib", "Liberica")</f>
        <v>Liberica</v>
      </c>
      <c r="O413" s="12" t="str" cm="1">
        <f t="array" ref="O413" xml:space="preserve"> _xlfn.IFS(J413 = "M", "Medium", J413 = "L", "Light", J413 = "D", "Dark")</f>
        <v>Medium</v>
      </c>
      <c r="P413" s="4" t="str">
        <f xml:space="preserve"> _xlfn.XLOOKUP(Orders[[#This Row],[Customer ID]], customers!$A$1:$A$1001, customers!$I$1:$I$1001,,0)</f>
        <v>Yes</v>
      </c>
    </row>
    <row r="414" spans="1:16" x14ac:dyDescent="0.3">
      <c r="A414" s="11" t="s">
        <v>2813</v>
      </c>
      <c r="B414" s="6">
        <v>44410</v>
      </c>
      <c r="C414" s="3" t="s">
        <v>2814</v>
      </c>
      <c r="D414" s="4" t="s">
        <v>6155</v>
      </c>
      <c r="E414" s="3">
        <v>5</v>
      </c>
      <c r="F414" s="3" t="str">
        <f xml:space="preserve"> _xlfn.XLOOKUP(C414,customers!$A$1:$A$1001,customers!$B$1:$B$1001,,0)</f>
        <v>Freeland Missenden</v>
      </c>
      <c r="G414" s="3" t="str">
        <f xml:space="preserve"> IF(_xlfn.XLOOKUP(C414, customers!$A$1:$A$1001, customers!$C$1:$C$1001,,0) = 0, "", _xlfn.XLOOKUP(C414, customers!$A$1:$A$1001, customers!$C$1:$C$1001,,0))</f>
        <v/>
      </c>
      <c r="H414" s="3" t="str">
        <f xml:space="preserve"> _xlfn.XLOOKUP(C414, customers!$A$1:$A$1001, customers!$G$1:$G$1001,,0)</f>
        <v>United States</v>
      </c>
      <c r="I414" s="4" t="str">
        <f xml:space="preserve"> INDEX(products!$A$1:$G$49, MATCH(orders!$D414, products!$A$1:$A$49,0), MATCH(orders!I$1, products!$A$1:$G$1,0))</f>
        <v>Ara</v>
      </c>
      <c r="J414" s="4" t="str">
        <f xml:space="preserve"> INDEX(products!$A$1:$G$49, MATCH(orders!$D414, products!$A$1:$A$49,0), MATCH(orders!J$1, products!$A$1:$G$1,0))</f>
        <v>M</v>
      </c>
      <c r="K414" s="8">
        <f xml:space="preserve"> INDEX(products!$A$1:$G$49, MATCH(orders!$D414, products!$A$1:$A$49,0), MATCH(orders!K$1, products!$A$1:$G$1,0))</f>
        <v>1</v>
      </c>
      <c r="L414" s="10">
        <f xml:space="preserve"> INDEX(products!$A$1:$G$49, MATCH(orders!$D414, products!$A$1:$A$49,0), MATCH(orders!L$1, products!$A$1:$G$1,0))</f>
        <v>11.25</v>
      </c>
      <c r="M414" s="10">
        <f t="shared" si="6"/>
        <v>56.25</v>
      </c>
      <c r="N414" s="5" t="str" cm="1">
        <f t="array" ref="N414" xml:space="preserve"> _xlfn.IFS(I414 = "Rob", "Robusta", I414 = "Ara", "Arabica", I414 = "Exc", "Excelsa", I414 = "Lib", "Liberica")</f>
        <v>Arabica</v>
      </c>
      <c r="O414" s="12" t="str" cm="1">
        <f t="array" ref="O414" xml:space="preserve"> _xlfn.IFS(J414 = "M", "Medium", J414 = "L", "Light", J414 = "D", "Dark")</f>
        <v>Medium</v>
      </c>
      <c r="P414" s="4" t="str">
        <f xml:space="preserve"> _xlfn.XLOOKUP(Orders[[#This Row],[Customer ID]], customers!$A$1:$A$1001, customers!$I$1:$I$1001,,0)</f>
        <v>Yes</v>
      </c>
    </row>
    <row r="415" spans="1:16" x14ac:dyDescent="0.3">
      <c r="A415" s="11" t="s">
        <v>2818</v>
      </c>
      <c r="B415" s="6">
        <v>43857</v>
      </c>
      <c r="C415" s="3" t="s">
        <v>2819</v>
      </c>
      <c r="D415" s="4" t="s">
        <v>6164</v>
      </c>
      <c r="E415" s="3">
        <v>1</v>
      </c>
      <c r="F415" s="3" t="str">
        <f xml:space="preserve"> _xlfn.XLOOKUP(C415,customers!$A$1:$A$1001,customers!$B$1:$B$1001,,0)</f>
        <v>Waylan Springall</v>
      </c>
      <c r="G415" s="3" t="str">
        <f xml:space="preserve"> IF(_xlfn.XLOOKUP(C415, customers!$A$1:$A$1001, customers!$C$1:$C$1001,,0) = 0, "", _xlfn.XLOOKUP(C415, customers!$A$1:$A$1001, customers!$C$1:$C$1001,,0))</f>
        <v>wspringallbh@jugem.jp</v>
      </c>
      <c r="H415" s="3" t="str">
        <f xml:space="preserve"> _xlfn.XLOOKUP(C415, customers!$A$1:$A$1001, customers!$G$1:$G$1001,,0)</f>
        <v>United States</v>
      </c>
      <c r="I415" s="4" t="str">
        <f xml:space="preserve"> INDEX(products!$A$1:$G$49, MATCH(orders!$D415, products!$A$1:$A$49,0), MATCH(orders!I$1, products!$A$1:$G$1,0))</f>
        <v>Lib</v>
      </c>
      <c r="J415" s="4" t="str">
        <f xml:space="preserve"> INDEX(products!$A$1:$G$49, MATCH(orders!$D415, products!$A$1:$A$49,0), MATCH(orders!J$1, products!$A$1:$G$1,0))</f>
        <v>L</v>
      </c>
      <c r="K415" s="8">
        <f xml:space="preserve"> INDEX(products!$A$1:$G$49, MATCH(orders!$D415, products!$A$1:$A$49,0), MATCH(orders!K$1, products!$A$1:$G$1,0))</f>
        <v>2.5</v>
      </c>
      <c r="L415" s="10">
        <f xml:space="preserve"> INDEX(products!$A$1:$G$49, MATCH(orders!$D415, products!$A$1:$A$49,0), MATCH(orders!L$1, products!$A$1:$G$1,0))</f>
        <v>36.454999999999998</v>
      </c>
      <c r="M415" s="10">
        <f t="shared" si="6"/>
        <v>36.454999999999998</v>
      </c>
      <c r="N415" s="5" t="str" cm="1">
        <f t="array" ref="N415" xml:space="preserve"> _xlfn.IFS(I415 = "Rob", "Robusta", I415 = "Ara", "Arabica", I415 = "Exc", "Excelsa", I415 = "Lib", "Liberica")</f>
        <v>Liberica</v>
      </c>
      <c r="O415" s="12" t="str" cm="1">
        <f t="array" ref="O415" xml:space="preserve"> _xlfn.IFS(J415 = "M", "Medium", J415 = "L", "Light", J415 = "D", "Dark")</f>
        <v>Light</v>
      </c>
      <c r="P415" s="4" t="str">
        <f xml:space="preserve"> _xlfn.XLOOKUP(Orders[[#This Row],[Customer ID]], customers!$A$1:$A$1001, customers!$I$1:$I$1001,,0)</f>
        <v>Yes</v>
      </c>
    </row>
    <row r="416" spans="1:16" x14ac:dyDescent="0.3">
      <c r="A416" s="11" t="s">
        <v>2824</v>
      </c>
      <c r="B416" s="6">
        <v>43802</v>
      </c>
      <c r="C416" s="3" t="s">
        <v>2825</v>
      </c>
      <c r="D416" s="4" t="s">
        <v>6178</v>
      </c>
      <c r="E416" s="3">
        <v>3</v>
      </c>
      <c r="F416" s="3" t="str">
        <f xml:space="preserve"> _xlfn.XLOOKUP(C416,customers!$A$1:$A$1001,customers!$B$1:$B$1001,,0)</f>
        <v>Kiri Avramow</v>
      </c>
      <c r="G416" s="3" t="str">
        <f xml:space="preserve"> IF(_xlfn.XLOOKUP(C416, customers!$A$1:$A$1001, customers!$C$1:$C$1001,,0) = 0, "", _xlfn.XLOOKUP(C416, customers!$A$1:$A$1001, customers!$C$1:$C$1001,,0))</f>
        <v/>
      </c>
      <c r="H416" s="3" t="str">
        <f xml:space="preserve"> _xlfn.XLOOKUP(C416, customers!$A$1:$A$1001, customers!$G$1:$G$1001,,0)</f>
        <v>United States</v>
      </c>
      <c r="I416" s="4" t="str">
        <f xml:space="preserve"> INDEX(products!$A$1:$G$49, MATCH(orders!$D416, products!$A$1:$A$49,0), MATCH(orders!I$1, products!$A$1:$G$1,0))</f>
        <v>Rob</v>
      </c>
      <c r="J416" s="4" t="str">
        <f xml:space="preserve"> INDEX(products!$A$1:$G$49, MATCH(orders!$D416, products!$A$1:$A$49,0), MATCH(orders!J$1, products!$A$1:$G$1,0))</f>
        <v>L</v>
      </c>
      <c r="K416" s="8">
        <f xml:space="preserve"> INDEX(products!$A$1:$G$49, MATCH(orders!$D416, products!$A$1:$A$49,0), MATCH(orders!K$1, products!$A$1:$G$1,0))</f>
        <v>0.2</v>
      </c>
      <c r="L416" s="10">
        <f xml:space="preserve"> INDEX(products!$A$1:$G$49, MATCH(orders!$D416, products!$A$1:$A$49,0), MATCH(orders!L$1, products!$A$1:$G$1,0))</f>
        <v>3.5849999999999995</v>
      </c>
      <c r="M416" s="10">
        <f t="shared" si="6"/>
        <v>10.754999999999999</v>
      </c>
      <c r="N416" s="5" t="str" cm="1">
        <f t="array" ref="N416" xml:space="preserve"> _xlfn.IFS(I416 = "Rob", "Robusta", I416 = "Ara", "Arabica", I416 = "Exc", "Excelsa", I416 = "Lib", "Liberica")</f>
        <v>Robusta</v>
      </c>
      <c r="O416" s="12" t="str" cm="1">
        <f t="array" ref="O416" xml:space="preserve"> _xlfn.IFS(J416 = "M", "Medium", J416 = "L", "Light", J416 = "D", "Dark")</f>
        <v>Light</v>
      </c>
      <c r="P416" s="4" t="str">
        <f xml:space="preserve"> _xlfn.XLOOKUP(Orders[[#This Row],[Customer ID]], customers!$A$1:$A$1001, customers!$I$1:$I$1001,,0)</f>
        <v>Yes</v>
      </c>
    </row>
    <row r="417" spans="1:16" x14ac:dyDescent="0.3">
      <c r="A417" s="11" t="s">
        <v>2829</v>
      </c>
      <c r="B417" s="6">
        <v>43683</v>
      </c>
      <c r="C417" s="3" t="s">
        <v>2830</v>
      </c>
      <c r="D417" s="4" t="s">
        <v>6174</v>
      </c>
      <c r="E417" s="3">
        <v>3</v>
      </c>
      <c r="F417" s="3" t="str">
        <f xml:space="preserve"> _xlfn.XLOOKUP(C417,customers!$A$1:$A$1001,customers!$B$1:$B$1001,,0)</f>
        <v>Gregg Hawkyens</v>
      </c>
      <c r="G417" s="3" t="str">
        <f xml:space="preserve"> IF(_xlfn.XLOOKUP(C417, customers!$A$1:$A$1001, customers!$C$1:$C$1001,,0) = 0, "", _xlfn.XLOOKUP(C417, customers!$A$1:$A$1001, customers!$C$1:$C$1001,,0))</f>
        <v>ghawkyensbj@census.gov</v>
      </c>
      <c r="H417" s="3" t="str">
        <f xml:space="preserve"> _xlfn.XLOOKUP(C417, customers!$A$1:$A$1001, customers!$G$1:$G$1001,,0)</f>
        <v>United States</v>
      </c>
      <c r="I417" s="4" t="str">
        <f xml:space="preserve"> INDEX(products!$A$1:$G$49, MATCH(orders!$D417, products!$A$1:$A$49,0), MATCH(orders!I$1, products!$A$1:$G$1,0))</f>
        <v>Rob</v>
      </c>
      <c r="J417" s="4" t="str">
        <f xml:space="preserve"> INDEX(products!$A$1:$G$49, MATCH(orders!$D417, products!$A$1:$A$49,0), MATCH(orders!J$1, products!$A$1:$G$1,0))</f>
        <v>M</v>
      </c>
      <c r="K417" s="8">
        <f xml:space="preserve"> INDEX(products!$A$1:$G$49, MATCH(orders!$D417, products!$A$1:$A$49,0), MATCH(orders!K$1, products!$A$1:$G$1,0))</f>
        <v>0.2</v>
      </c>
      <c r="L417" s="10">
        <f xml:space="preserve"> INDEX(products!$A$1:$G$49, MATCH(orders!$D417, products!$A$1:$A$49,0), MATCH(orders!L$1, products!$A$1:$G$1,0))</f>
        <v>2.9849999999999999</v>
      </c>
      <c r="M417" s="10">
        <f t="shared" si="6"/>
        <v>8.9550000000000001</v>
      </c>
      <c r="N417" s="5" t="str" cm="1">
        <f t="array" ref="N417" xml:space="preserve"> _xlfn.IFS(I417 = "Rob", "Robusta", I417 = "Ara", "Arabica", I417 = "Exc", "Excelsa", I417 = "Lib", "Liberica")</f>
        <v>Robusta</v>
      </c>
      <c r="O417" s="12" t="str" cm="1">
        <f t="array" ref="O417" xml:space="preserve"> _xlfn.IFS(J417 = "M", "Medium", J417 = "L", "Light", J417 = "D", "Dark")</f>
        <v>Medium</v>
      </c>
      <c r="P417" s="4" t="str">
        <f xml:space="preserve"> _xlfn.XLOOKUP(Orders[[#This Row],[Customer ID]], customers!$A$1:$A$1001, customers!$I$1:$I$1001,,0)</f>
        <v>No</v>
      </c>
    </row>
    <row r="418" spans="1:16" x14ac:dyDescent="0.3">
      <c r="A418" s="11" t="s">
        <v>2834</v>
      </c>
      <c r="B418" s="6">
        <v>43901</v>
      </c>
      <c r="C418" s="3" t="s">
        <v>2835</v>
      </c>
      <c r="D418" s="4" t="s">
        <v>6180</v>
      </c>
      <c r="E418" s="3">
        <v>3</v>
      </c>
      <c r="F418" s="3" t="str">
        <f xml:space="preserve"> _xlfn.XLOOKUP(C418,customers!$A$1:$A$1001,customers!$B$1:$B$1001,,0)</f>
        <v>Reggis Pracy</v>
      </c>
      <c r="G418" s="3" t="str">
        <f xml:space="preserve"> IF(_xlfn.XLOOKUP(C418, customers!$A$1:$A$1001, customers!$C$1:$C$1001,,0) = 0, "", _xlfn.XLOOKUP(C418, customers!$A$1:$A$1001, customers!$C$1:$C$1001,,0))</f>
        <v/>
      </c>
      <c r="H418" s="3" t="str">
        <f xml:space="preserve"> _xlfn.XLOOKUP(C418, customers!$A$1:$A$1001, customers!$G$1:$G$1001,,0)</f>
        <v>United States</v>
      </c>
      <c r="I418" s="4" t="str">
        <f xml:space="preserve"> INDEX(products!$A$1:$G$49, MATCH(orders!$D418, products!$A$1:$A$49,0), MATCH(orders!I$1, products!$A$1:$G$1,0))</f>
        <v>Ara</v>
      </c>
      <c r="J418" s="4" t="str">
        <f xml:space="preserve"> INDEX(products!$A$1:$G$49, MATCH(orders!$D418, products!$A$1:$A$49,0), MATCH(orders!J$1, products!$A$1:$G$1,0))</f>
        <v>L</v>
      </c>
      <c r="K418" s="8">
        <f xml:space="preserve"> INDEX(products!$A$1:$G$49, MATCH(orders!$D418, products!$A$1:$A$49,0), MATCH(orders!K$1, products!$A$1:$G$1,0))</f>
        <v>0.5</v>
      </c>
      <c r="L418" s="10">
        <f xml:space="preserve"> INDEX(products!$A$1:$G$49, MATCH(orders!$D418, products!$A$1:$A$49,0), MATCH(orders!L$1, products!$A$1:$G$1,0))</f>
        <v>7.77</v>
      </c>
      <c r="M418" s="10">
        <f t="shared" si="6"/>
        <v>23.31</v>
      </c>
      <c r="N418" s="5" t="str" cm="1">
        <f t="array" ref="N418" xml:space="preserve"> _xlfn.IFS(I418 = "Rob", "Robusta", I418 = "Ara", "Arabica", I418 = "Exc", "Excelsa", I418 = "Lib", "Liberica")</f>
        <v>Arabica</v>
      </c>
      <c r="O418" s="12" t="str" cm="1">
        <f t="array" ref="O418" xml:space="preserve"> _xlfn.IFS(J418 = "M", "Medium", J418 = "L", "Light", J418 = "D", "Dark")</f>
        <v>Light</v>
      </c>
      <c r="P418" s="4" t="str">
        <f xml:space="preserve"> _xlfn.XLOOKUP(Orders[[#This Row],[Customer ID]], customers!$A$1:$A$1001, customers!$I$1:$I$1001,,0)</f>
        <v>Yes</v>
      </c>
    </row>
    <row r="419" spans="1:16" x14ac:dyDescent="0.3">
      <c r="A419" s="11" t="s">
        <v>2839</v>
      </c>
      <c r="B419" s="6">
        <v>44457</v>
      </c>
      <c r="C419" s="3" t="s">
        <v>2840</v>
      </c>
      <c r="D419" s="4" t="s">
        <v>6182</v>
      </c>
      <c r="E419" s="3">
        <v>1</v>
      </c>
      <c r="F419" s="3" t="str">
        <f xml:space="preserve"> _xlfn.XLOOKUP(C419,customers!$A$1:$A$1001,customers!$B$1:$B$1001,,0)</f>
        <v>Paula Denis</v>
      </c>
      <c r="G419" s="3" t="str">
        <f xml:space="preserve"> IF(_xlfn.XLOOKUP(C419, customers!$A$1:$A$1001, customers!$C$1:$C$1001,,0) = 0, "", _xlfn.XLOOKUP(C419, customers!$A$1:$A$1001, customers!$C$1:$C$1001,,0))</f>
        <v/>
      </c>
      <c r="H419" s="3" t="str">
        <f xml:space="preserve"> _xlfn.XLOOKUP(C419, customers!$A$1:$A$1001, customers!$G$1:$G$1001,,0)</f>
        <v>United States</v>
      </c>
      <c r="I419" s="4" t="str">
        <f xml:space="preserve"> INDEX(products!$A$1:$G$49, MATCH(orders!$D419, products!$A$1:$A$49,0), MATCH(orders!I$1, products!$A$1:$G$1,0))</f>
        <v>Ara</v>
      </c>
      <c r="J419" s="4" t="str">
        <f xml:space="preserve"> INDEX(products!$A$1:$G$49, MATCH(orders!$D419, products!$A$1:$A$49,0), MATCH(orders!J$1, products!$A$1:$G$1,0))</f>
        <v>L</v>
      </c>
      <c r="K419" s="8">
        <f xml:space="preserve"> INDEX(products!$A$1:$G$49, MATCH(orders!$D419, products!$A$1:$A$49,0), MATCH(orders!K$1, products!$A$1:$G$1,0))</f>
        <v>2.5</v>
      </c>
      <c r="L419" s="10">
        <f xml:space="preserve"> INDEX(products!$A$1:$G$49, MATCH(orders!$D419, products!$A$1:$A$49,0), MATCH(orders!L$1, products!$A$1:$G$1,0))</f>
        <v>29.784999999999997</v>
      </c>
      <c r="M419" s="10">
        <f t="shared" si="6"/>
        <v>29.784999999999997</v>
      </c>
      <c r="N419" s="5" t="str" cm="1">
        <f t="array" ref="N419" xml:space="preserve"> _xlfn.IFS(I419 = "Rob", "Robusta", I419 = "Ara", "Arabica", I419 = "Exc", "Excelsa", I419 = "Lib", "Liberica")</f>
        <v>Arabica</v>
      </c>
      <c r="O419" s="12" t="str" cm="1">
        <f t="array" ref="O419" xml:space="preserve"> _xlfn.IFS(J419 = "M", "Medium", J419 = "L", "Light", J419 = "D", "Dark")</f>
        <v>Light</v>
      </c>
      <c r="P419" s="4" t="str">
        <f xml:space="preserve"> _xlfn.XLOOKUP(Orders[[#This Row],[Customer ID]], customers!$A$1:$A$1001, customers!$I$1:$I$1001,,0)</f>
        <v>Yes</v>
      </c>
    </row>
    <row r="420" spans="1:16" x14ac:dyDescent="0.3">
      <c r="A420" s="11" t="s">
        <v>2844</v>
      </c>
      <c r="B420" s="6">
        <v>44142</v>
      </c>
      <c r="C420" s="3" t="s">
        <v>2845</v>
      </c>
      <c r="D420" s="4" t="s">
        <v>6182</v>
      </c>
      <c r="E420" s="3">
        <v>5</v>
      </c>
      <c r="F420" s="3" t="str">
        <f xml:space="preserve"> _xlfn.XLOOKUP(C420,customers!$A$1:$A$1001,customers!$B$1:$B$1001,,0)</f>
        <v>Broderick McGilvra</v>
      </c>
      <c r="G420" s="3" t="str">
        <f xml:space="preserve"> IF(_xlfn.XLOOKUP(C420, customers!$A$1:$A$1001, customers!$C$1:$C$1001,,0) = 0, "", _xlfn.XLOOKUP(C420, customers!$A$1:$A$1001, customers!$C$1:$C$1001,,0))</f>
        <v>bmcgilvrabm@so-net.ne.jp</v>
      </c>
      <c r="H420" s="3" t="str">
        <f xml:space="preserve"> _xlfn.XLOOKUP(C420, customers!$A$1:$A$1001, customers!$G$1:$G$1001,,0)</f>
        <v>United States</v>
      </c>
      <c r="I420" s="4" t="str">
        <f xml:space="preserve"> INDEX(products!$A$1:$G$49, MATCH(orders!$D420, products!$A$1:$A$49,0), MATCH(orders!I$1, products!$A$1:$G$1,0))</f>
        <v>Ara</v>
      </c>
      <c r="J420" s="4" t="str">
        <f xml:space="preserve"> INDEX(products!$A$1:$G$49, MATCH(orders!$D420, products!$A$1:$A$49,0), MATCH(orders!J$1, products!$A$1:$G$1,0))</f>
        <v>L</v>
      </c>
      <c r="K420" s="8">
        <f xml:space="preserve"> INDEX(products!$A$1:$G$49, MATCH(orders!$D420, products!$A$1:$A$49,0), MATCH(orders!K$1, products!$A$1:$G$1,0))</f>
        <v>2.5</v>
      </c>
      <c r="L420" s="10">
        <f xml:space="preserve"> INDEX(products!$A$1:$G$49, MATCH(orders!$D420, products!$A$1:$A$49,0), MATCH(orders!L$1, products!$A$1:$G$1,0))</f>
        <v>29.784999999999997</v>
      </c>
      <c r="M420" s="10">
        <f t="shared" si="6"/>
        <v>148.92499999999998</v>
      </c>
      <c r="N420" s="5" t="str" cm="1">
        <f t="array" ref="N420" xml:space="preserve"> _xlfn.IFS(I420 = "Rob", "Robusta", I420 = "Ara", "Arabica", I420 = "Exc", "Excelsa", I420 = "Lib", "Liberica")</f>
        <v>Arabica</v>
      </c>
      <c r="O420" s="12" t="str" cm="1">
        <f t="array" ref="O420" xml:space="preserve"> _xlfn.IFS(J420 = "M", "Medium", J420 = "L", "Light", J420 = "D", "Dark")</f>
        <v>Light</v>
      </c>
      <c r="P420" s="4" t="str">
        <f xml:space="preserve"> _xlfn.XLOOKUP(Orders[[#This Row],[Customer ID]], customers!$A$1:$A$1001, customers!$I$1:$I$1001,,0)</f>
        <v>Yes</v>
      </c>
    </row>
    <row r="421" spans="1:16" x14ac:dyDescent="0.3">
      <c r="A421" s="11" t="s">
        <v>2849</v>
      </c>
      <c r="B421" s="6">
        <v>44739</v>
      </c>
      <c r="C421" s="3" t="s">
        <v>2850</v>
      </c>
      <c r="D421" s="4" t="s">
        <v>6160</v>
      </c>
      <c r="E421" s="3">
        <v>1</v>
      </c>
      <c r="F421" s="3" t="str">
        <f xml:space="preserve"> _xlfn.XLOOKUP(C421,customers!$A$1:$A$1001,customers!$B$1:$B$1001,,0)</f>
        <v>Annabella Danzey</v>
      </c>
      <c r="G421" s="3" t="str">
        <f xml:space="preserve"> IF(_xlfn.XLOOKUP(C421, customers!$A$1:$A$1001, customers!$C$1:$C$1001,,0) = 0, "", _xlfn.XLOOKUP(C421, customers!$A$1:$A$1001, customers!$C$1:$C$1001,,0))</f>
        <v>adanzeybn@github.com</v>
      </c>
      <c r="H421" s="3" t="str">
        <f xml:space="preserve"> _xlfn.XLOOKUP(C421, customers!$A$1:$A$1001, customers!$G$1:$G$1001,,0)</f>
        <v>United States</v>
      </c>
      <c r="I421" s="4" t="str">
        <f xml:space="preserve"> INDEX(products!$A$1:$G$49, MATCH(orders!$D421, products!$A$1:$A$49,0), MATCH(orders!I$1, products!$A$1:$G$1,0))</f>
        <v>Lib</v>
      </c>
      <c r="J421" s="4" t="str">
        <f xml:space="preserve"> INDEX(products!$A$1:$G$49, MATCH(orders!$D421, products!$A$1:$A$49,0), MATCH(orders!J$1, products!$A$1:$G$1,0))</f>
        <v>M</v>
      </c>
      <c r="K421" s="8">
        <f xml:space="preserve"> INDEX(products!$A$1:$G$49, MATCH(orders!$D421, products!$A$1:$A$49,0), MATCH(orders!K$1, products!$A$1:$G$1,0))</f>
        <v>0.5</v>
      </c>
      <c r="L421" s="10">
        <f xml:space="preserve"> INDEX(products!$A$1:$G$49, MATCH(orders!$D421, products!$A$1:$A$49,0), MATCH(orders!L$1, products!$A$1:$G$1,0))</f>
        <v>8.73</v>
      </c>
      <c r="M421" s="10">
        <f t="shared" si="6"/>
        <v>8.73</v>
      </c>
      <c r="N421" s="5" t="str" cm="1">
        <f t="array" ref="N421" xml:space="preserve"> _xlfn.IFS(I421 = "Rob", "Robusta", I421 = "Ara", "Arabica", I421 = "Exc", "Excelsa", I421 = "Lib", "Liberica")</f>
        <v>Liberica</v>
      </c>
      <c r="O421" s="12" t="str" cm="1">
        <f t="array" ref="O421" xml:space="preserve"> _xlfn.IFS(J421 = "M", "Medium", J421 = "L", "Light", J421 = "D", "Dark")</f>
        <v>Medium</v>
      </c>
      <c r="P421" s="4" t="str">
        <f xml:space="preserve"> _xlfn.XLOOKUP(Orders[[#This Row],[Customer ID]], customers!$A$1:$A$1001, customers!$I$1:$I$1001,,0)</f>
        <v>Yes</v>
      </c>
    </row>
    <row r="422" spans="1:16" x14ac:dyDescent="0.3">
      <c r="A422" s="11" t="s">
        <v>2855</v>
      </c>
      <c r="B422" s="6">
        <v>43866</v>
      </c>
      <c r="C422" s="3" t="s">
        <v>2586</v>
      </c>
      <c r="D422" s="4" t="s">
        <v>6169</v>
      </c>
      <c r="E422" s="3">
        <v>4</v>
      </c>
      <c r="F422" s="3" t="str">
        <f xml:space="preserve"> _xlfn.XLOOKUP(C422,customers!$A$1:$A$1001,customers!$B$1:$B$1001,,0)</f>
        <v>Terri Farra</v>
      </c>
      <c r="G422" s="3" t="str">
        <f xml:space="preserve"> IF(_xlfn.XLOOKUP(C422, customers!$A$1:$A$1001, customers!$C$1:$C$1001,,0) = 0, "", _xlfn.XLOOKUP(C422, customers!$A$1:$A$1001, customers!$C$1:$C$1001,,0))</f>
        <v>tfarraac@behance.net</v>
      </c>
      <c r="H422" s="3" t="str">
        <f xml:space="preserve"> _xlfn.XLOOKUP(C422, customers!$A$1:$A$1001, customers!$G$1:$G$1001,,0)</f>
        <v>United States</v>
      </c>
      <c r="I422" s="4" t="str">
        <f xml:space="preserve"> INDEX(products!$A$1:$G$49, MATCH(orders!$D422, products!$A$1:$A$49,0), MATCH(orders!I$1, products!$A$1:$G$1,0))</f>
        <v>Lib</v>
      </c>
      <c r="J422" s="4" t="str">
        <f xml:space="preserve"> INDEX(products!$A$1:$G$49, MATCH(orders!$D422, products!$A$1:$A$49,0), MATCH(orders!J$1, products!$A$1:$G$1,0))</f>
        <v>D</v>
      </c>
      <c r="K422" s="8">
        <f xml:space="preserve"> INDEX(products!$A$1:$G$49, MATCH(orders!$D422, products!$A$1:$A$49,0), MATCH(orders!K$1, products!$A$1:$G$1,0))</f>
        <v>0.5</v>
      </c>
      <c r="L422" s="10">
        <f xml:space="preserve"> INDEX(products!$A$1:$G$49, MATCH(orders!$D422, products!$A$1:$A$49,0), MATCH(orders!L$1, products!$A$1:$G$1,0))</f>
        <v>7.77</v>
      </c>
      <c r="M422" s="10">
        <f t="shared" si="6"/>
        <v>31.08</v>
      </c>
      <c r="N422" s="5" t="str" cm="1">
        <f t="array" ref="N422" xml:space="preserve"> _xlfn.IFS(I422 = "Rob", "Robusta", I422 = "Ara", "Arabica", I422 = "Exc", "Excelsa", I422 = "Lib", "Liberica")</f>
        <v>Liberica</v>
      </c>
      <c r="O422" s="12" t="str" cm="1">
        <f t="array" ref="O422" xml:space="preserve"> _xlfn.IFS(J422 = "M", "Medium", J422 = "L", "Light", J422 = "D", "Dark")</f>
        <v>Dark</v>
      </c>
      <c r="P422" s="4" t="str">
        <f xml:space="preserve"> _xlfn.XLOOKUP(Orders[[#This Row],[Customer ID]], customers!$A$1:$A$1001, customers!$I$1:$I$1001,,0)</f>
        <v>No</v>
      </c>
    </row>
    <row r="423" spans="1:16" x14ac:dyDescent="0.3">
      <c r="A423" s="11" t="s">
        <v>2855</v>
      </c>
      <c r="B423" s="6">
        <v>43866</v>
      </c>
      <c r="C423" s="3" t="s">
        <v>2586</v>
      </c>
      <c r="D423" s="4" t="s">
        <v>6168</v>
      </c>
      <c r="E423" s="3">
        <v>6</v>
      </c>
      <c r="F423" s="3" t="str">
        <f xml:space="preserve"> _xlfn.XLOOKUP(C423,customers!$A$1:$A$1001,customers!$B$1:$B$1001,,0)</f>
        <v>Terri Farra</v>
      </c>
      <c r="G423" s="3" t="str">
        <f xml:space="preserve"> IF(_xlfn.XLOOKUP(C423, customers!$A$1:$A$1001, customers!$C$1:$C$1001,,0) = 0, "", _xlfn.XLOOKUP(C423, customers!$A$1:$A$1001, customers!$C$1:$C$1001,,0))</f>
        <v>tfarraac@behance.net</v>
      </c>
      <c r="H423" s="3" t="str">
        <f xml:space="preserve"> _xlfn.XLOOKUP(C423, customers!$A$1:$A$1001, customers!$G$1:$G$1001,,0)</f>
        <v>United States</v>
      </c>
      <c r="I423" s="4" t="str">
        <f xml:space="preserve"> INDEX(products!$A$1:$G$49, MATCH(orders!$D423, products!$A$1:$A$49,0), MATCH(orders!I$1, products!$A$1:$G$1,0))</f>
        <v>Ara</v>
      </c>
      <c r="J423" s="4" t="str">
        <f xml:space="preserve"> INDEX(products!$A$1:$G$49, MATCH(orders!$D423, products!$A$1:$A$49,0), MATCH(orders!J$1, products!$A$1:$G$1,0))</f>
        <v>D</v>
      </c>
      <c r="K423" s="8">
        <f xml:space="preserve"> INDEX(products!$A$1:$G$49, MATCH(orders!$D423, products!$A$1:$A$49,0), MATCH(orders!K$1, products!$A$1:$G$1,0))</f>
        <v>2.5</v>
      </c>
      <c r="L423" s="10">
        <f xml:space="preserve"> INDEX(products!$A$1:$G$49, MATCH(orders!$D423, products!$A$1:$A$49,0), MATCH(orders!L$1, products!$A$1:$G$1,0))</f>
        <v>22.884999999999998</v>
      </c>
      <c r="M423" s="10">
        <f t="shared" si="6"/>
        <v>137.31</v>
      </c>
      <c r="N423" s="5" t="str" cm="1">
        <f t="array" ref="N423" xml:space="preserve"> _xlfn.IFS(I423 = "Rob", "Robusta", I423 = "Ara", "Arabica", I423 = "Exc", "Excelsa", I423 = "Lib", "Liberica")</f>
        <v>Arabica</v>
      </c>
      <c r="O423" s="12" t="str" cm="1">
        <f t="array" ref="O423" xml:space="preserve"> _xlfn.IFS(J423 = "M", "Medium", J423 = "L", "Light", J423 = "D", "Dark")</f>
        <v>Dark</v>
      </c>
      <c r="P423" s="4" t="str">
        <f xml:space="preserve"> _xlfn.XLOOKUP(Orders[[#This Row],[Customer ID]], customers!$A$1:$A$1001, customers!$I$1:$I$1001,,0)</f>
        <v>No</v>
      </c>
    </row>
    <row r="424" spans="1:16" x14ac:dyDescent="0.3">
      <c r="A424" s="11" t="s">
        <v>2866</v>
      </c>
      <c r="B424" s="6">
        <v>43868</v>
      </c>
      <c r="C424" s="3" t="s">
        <v>2867</v>
      </c>
      <c r="D424" s="4" t="s">
        <v>6158</v>
      </c>
      <c r="E424" s="3">
        <v>5</v>
      </c>
      <c r="F424" s="3" t="str">
        <f xml:space="preserve"> _xlfn.XLOOKUP(C424,customers!$A$1:$A$1001,customers!$B$1:$B$1001,,0)</f>
        <v>Nevins Glowacz</v>
      </c>
      <c r="G424" s="3" t="str">
        <f xml:space="preserve"> IF(_xlfn.XLOOKUP(C424, customers!$A$1:$A$1001, customers!$C$1:$C$1001,,0) = 0, "", _xlfn.XLOOKUP(C424, customers!$A$1:$A$1001, customers!$C$1:$C$1001,,0))</f>
        <v/>
      </c>
      <c r="H424" s="3" t="str">
        <f xml:space="preserve"> _xlfn.XLOOKUP(C424, customers!$A$1:$A$1001, customers!$G$1:$G$1001,,0)</f>
        <v>United States</v>
      </c>
      <c r="I424" s="4" t="str">
        <f xml:space="preserve"> INDEX(products!$A$1:$G$49, MATCH(orders!$D424, products!$A$1:$A$49,0), MATCH(orders!I$1, products!$A$1:$G$1,0))</f>
        <v>Ara</v>
      </c>
      <c r="J424" s="4" t="str">
        <f xml:space="preserve"> INDEX(products!$A$1:$G$49, MATCH(orders!$D424, products!$A$1:$A$49,0), MATCH(orders!J$1, products!$A$1:$G$1,0))</f>
        <v>D</v>
      </c>
      <c r="K424" s="8">
        <f xml:space="preserve"> INDEX(products!$A$1:$G$49, MATCH(orders!$D424, products!$A$1:$A$49,0), MATCH(orders!K$1, products!$A$1:$G$1,0))</f>
        <v>0.5</v>
      </c>
      <c r="L424" s="10">
        <f xml:space="preserve"> INDEX(products!$A$1:$G$49, MATCH(orders!$D424, products!$A$1:$A$49,0), MATCH(orders!L$1, products!$A$1:$G$1,0))</f>
        <v>5.97</v>
      </c>
      <c r="M424" s="10">
        <f t="shared" si="6"/>
        <v>29.849999999999998</v>
      </c>
      <c r="N424" s="5" t="str" cm="1">
        <f t="array" ref="N424" xml:space="preserve"> _xlfn.IFS(I424 = "Rob", "Robusta", I424 = "Ara", "Arabica", I424 = "Exc", "Excelsa", I424 = "Lib", "Liberica")</f>
        <v>Arabica</v>
      </c>
      <c r="O424" s="12" t="str" cm="1">
        <f t="array" ref="O424" xml:space="preserve"> _xlfn.IFS(J424 = "M", "Medium", J424 = "L", "Light", J424 = "D", "Dark")</f>
        <v>Dark</v>
      </c>
      <c r="P424" s="4" t="str">
        <f xml:space="preserve"> _xlfn.XLOOKUP(Orders[[#This Row],[Customer ID]], customers!$A$1:$A$1001, customers!$I$1:$I$1001,,0)</f>
        <v>No</v>
      </c>
    </row>
    <row r="425" spans="1:16" x14ac:dyDescent="0.3">
      <c r="A425" s="11" t="s">
        <v>2871</v>
      </c>
      <c r="B425" s="6">
        <v>44183</v>
      </c>
      <c r="C425" s="3" t="s">
        <v>2872</v>
      </c>
      <c r="D425" s="4" t="s">
        <v>6146</v>
      </c>
      <c r="E425" s="3">
        <v>3</v>
      </c>
      <c r="F425" s="3" t="str">
        <f xml:space="preserve"> _xlfn.XLOOKUP(C425,customers!$A$1:$A$1001,customers!$B$1:$B$1001,,0)</f>
        <v>Adelice Isabell</v>
      </c>
      <c r="G425" s="3" t="str">
        <f xml:space="preserve"> IF(_xlfn.XLOOKUP(C425, customers!$A$1:$A$1001, customers!$C$1:$C$1001,,0) = 0, "", _xlfn.XLOOKUP(C425, customers!$A$1:$A$1001, customers!$C$1:$C$1001,,0))</f>
        <v/>
      </c>
      <c r="H425" s="3" t="str">
        <f xml:space="preserve"> _xlfn.XLOOKUP(C425, customers!$A$1:$A$1001, customers!$G$1:$G$1001,,0)</f>
        <v>United States</v>
      </c>
      <c r="I425" s="4" t="str">
        <f xml:space="preserve"> INDEX(products!$A$1:$G$49, MATCH(orders!$D425, products!$A$1:$A$49,0), MATCH(orders!I$1, products!$A$1:$G$1,0))</f>
        <v>Rob</v>
      </c>
      <c r="J425" s="4" t="str">
        <f xml:space="preserve"> INDEX(products!$A$1:$G$49, MATCH(orders!$D425, products!$A$1:$A$49,0), MATCH(orders!J$1, products!$A$1:$G$1,0))</f>
        <v>M</v>
      </c>
      <c r="K425" s="8">
        <f xml:space="preserve"> INDEX(products!$A$1:$G$49, MATCH(orders!$D425, products!$A$1:$A$49,0), MATCH(orders!K$1, products!$A$1:$G$1,0))</f>
        <v>0.5</v>
      </c>
      <c r="L425" s="10">
        <f xml:space="preserve"> INDEX(products!$A$1:$G$49, MATCH(orders!$D425, products!$A$1:$A$49,0), MATCH(orders!L$1, products!$A$1:$G$1,0))</f>
        <v>5.97</v>
      </c>
      <c r="M425" s="10">
        <f t="shared" si="6"/>
        <v>17.91</v>
      </c>
      <c r="N425" s="5" t="str" cm="1">
        <f t="array" ref="N425" xml:space="preserve"> _xlfn.IFS(I425 = "Rob", "Robusta", I425 = "Ara", "Arabica", I425 = "Exc", "Excelsa", I425 = "Lib", "Liberica")</f>
        <v>Robusta</v>
      </c>
      <c r="O425" s="12" t="str" cm="1">
        <f t="array" ref="O425" xml:space="preserve"> _xlfn.IFS(J425 = "M", "Medium", J425 = "L", "Light", J425 = "D", "Dark")</f>
        <v>Medium</v>
      </c>
      <c r="P425" s="4" t="str">
        <f xml:space="preserve"> _xlfn.XLOOKUP(Orders[[#This Row],[Customer ID]], customers!$A$1:$A$1001, customers!$I$1:$I$1001,,0)</f>
        <v>No</v>
      </c>
    </row>
    <row r="426" spans="1:16" x14ac:dyDescent="0.3">
      <c r="A426" s="11" t="s">
        <v>2876</v>
      </c>
      <c r="B426" s="6">
        <v>44431</v>
      </c>
      <c r="C426" s="3" t="s">
        <v>2877</v>
      </c>
      <c r="D426" s="4" t="s">
        <v>6176</v>
      </c>
      <c r="E426" s="3">
        <v>3</v>
      </c>
      <c r="F426" s="3" t="str">
        <f xml:space="preserve"> _xlfn.XLOOKUP(C426,customers!$A$1:$A$1001,customers!$B$1:$B$1001,,0)</f>
        <v>Yulma Dombrell</v>
      </c>
      <c r="G426" s="3" t="str">
        <f xml:space="preserve"> IF(_xlfn.XLOOKUP(C426, customers!$A$1:$A$1001, customers!$C$1:$C$1001,,0) = 0, "", _xlfn.XLOOKUP(C426, customers!$A$1:$A$1001, customers!$C$1:$C$1001,,0))</f>
        <v>ydombrellbs@dedecms.com</v>
      </c>
      <c r="H426" s="3" t="str">
        <f xml:space="preserve"> _xlfn.XLOOKUP(C426, customers!$A$1:$A$1001, customers!$G$1:$G$1001,,0)</f>
        <v>United States</v>
      </c>
      <c r="I426" s="4" t="str">
        <f xml:space="preserve"> INDEX(products!$A$1:$G$49, MATCH(orders!$D426, products!$A$1:$A$49,0), MATCH(orders!I$1, products!$A$1:$G$1,0))</f>
        <v>Exc</v>
      </c>
      <c r="J426" s="4" t="str">
        <f xml:space="preserve"> INDEX(products!$A$1:$G$49, MATCH(orders!$D426, products!$A$1:$A$49,0), MATCH(orders!J$1, products!$A$1:$G$1,0))</f>
        <v>L</v>
      </c>
      <c r="K426" s="8">
        <f xml:space="preserve"> INDEX(products!$A$1:$G$49, MATCH(orders!$D426, products!$A$1:$A$49,0), MATCH(orders!K$1, products!$A$1:$G$1,0))</f>
        <v>0.5</v>
      </c>
      <c r="L426" s="10">
        <f xml:space="preserve"> INDEX(products!$A$1:$G$49, MATCH(orders!$D426, products!$A$1:$A$49,0), MATCH(orders!L$1, products!$A$1:$G$1,0))</f>
        <v>8.91</v>
      </c>
      <c r="M426" s="10">
        <f t="shared" si="6"/>
        <v>26.73</v>
      </c>
      <c r="N426" s="5" t="str" cm="1">
        <f t="array" ref="N426" xml:space="preserve"> _xlfn.IFS(I426 = "Rob", "Robusta", I426 = "Ara", "Arabica", I426 = "Exc", "Excelsa", I426 = "Lib", "Liberica")</f>
        <v>Excelsa</v>
      </c>
      <c r="O426" s="12" t="str" cm="1">
        <f t="array" ref="O426" xml:space="preserve"> _xlfn.IFS(J426 = "M", "Medium", J426 = "L", "Light", J426 = "D", "Dark")</f>
        <v>Light</v>
      </c>
      <c r="P426" s="4" t="str">
        <f xml:space="preserve"> _xlfn.XLOOKUP(Orders[[#This Row],[Customer ID]], customers!$A$1:$A$1001, customers!$I$1:$I$1001,,0)</f>
        <v>Yes</v>
      </c>
    </row>
    <row r="427" spans="1:16" x14ac:dyDescent="0.3">
      <c r="A427" s="11" t="s">
        <v>2882</v>
      </c>
      <c r="B427" s="6">
        <v>44428</v>
      </c>
      <c r="C427" s="3" t="s">
        <v>2883</v>
      </c>
      <c r="D427" s="4" t="s">
        <v>6177</v>
      </c>
      <c r="E427" s="3">
        <v>2</v>
      </c>
      <c r="F427" s="3" t="str">
        <f xml:space="preserve"> _xlfn.XLOOKUP(C427,customers!$A$1:$A$1001,customers!$B$1:$B$1001,,0)</f>
        <v>Alric Darth</v>
      </c>
      <c r="G427" s="3" t="str">
        <f xml:space="preserve"> IF(_xlfn.XLOOKUP(C427, customers!$A$1:$A$1001, customers!$C$1:$C$1001,,0) = 0, "", _xlfn.XLOOKUP(C427, customers!$A$1:$A$1001, customers!$C$1:$C$1001,,0))</f>
        <v>adarthbt@t.co</v>
      </c>
      <c r="H427" s="3" t="str">
        <f xml:space="preserve"> _xlfn.XLOOKUP(C427, customers!$A$1:$A$1001, customers!$G$1:$G$1001,,0)</f>
        <v>United States</v>
      </c>
      <c r="I427" s="4" t="str">
        <f xml:space="preserve"> INDEX(products!$A$1:$G$49, MATCH(orders!$D427, products!$A$1:$A$49,0), MATCH(orders!I$1, products!$A$1:$G$1,0))</f>
        <v>Rob</v>
      </c>
      <c r="J427" s="4" t="str">
        <f xml:space="preserve"> INDEX(products!$A$1:$G$49, MATCH(orders!$D427, products!$A$1:$A$49,0), MATCH(orders!J$1, products!$A$1:$G$1,0))</f>
        <v>D</v>
      </c>
      <c r="K427" s="8">
        <f xml:space="preserve"> INDEX(products!$A$1:$G$49, MATCH(orders!$D427, products!$A$1:$A$49,0), MATCH(orders!K$1, products!$A$1:$G$1,0))</f>
        <v>1</v>
      </c>
      <c r="L427" s="10">
        <f xml:space="preserve"> INDEX(products!$A$1:$G$49, MATCH(orders!$D427, products!$A$1:$A$49,0), MATCH(orders!L$1, products!$A$1:$G$1,0))</f>
        <v>8.9499999999999993</v>
      </c>
      <c r="M427" s="10">
        <f t="shared" si="6"/>
        <v>17.899999999999999</v>
      </c>
      <c r="N427" s="5" t="str" cm="1">
        <f t="array" ref="N427" xml:space="preserve"> _xlfn.IFS(I427 = "Rob", "Robusta", I427 = "Ara", "Arabica", I427 = "Exc", "Excelsa", I427 = "Lib", "Liberica")</f>
        <v>Robusta</v>
      </c>
      <c r="O427" s="12" t="str" cm="1">
        <f t="array" ref="O427" xml:space="preserve"> _xlfn.IFS(J427 = "M", "Medium", J427 = "L", "Light", J427 = "D", "Dark")</f>
        <v>Dark</v>
      </c>
      <c r="P427" s="4" t="str">
        <f xml:space="preserve"> _xlfn.XLOOKUP(Orders[[#This Row],[Customer ID]], customers!$A$1:$A$1001, customers!$I$1:$I$1001,,0)</f>
        <v>No</v>
      </c>
    </row>
    <row r="428" spans="1:16" x14ac:dyDescent="0.3">
      <c r="A428" s="11" t="s">
        <v>2888</v>
      </c>
      <c r="B428" s="6">
        <v>43556</v>
      </c>
      <c r="C428" s="3" t="s">
        <v>2889</v>
      </c>
      <c r="D428" s="4" t="s">
        <v>6178</v>
      </c>
      <c r="E428" s="3">
        <v>4</v>
      </c>
      <c r="F428" s="3" t="str">
        <f xml:space="preserve"> _xlfn.XLOOKUP(C428,customers!$A$1:$A$1001,customers!$B$1:$B$1001,,0)</f>
        <v>Manuel Darrigoe</v>
      </c>
      <c r="G428" s="3" t="str">
        <f xml:space="preserve"> IF(_xlfn.XLOOKUP(C428, customers!$A$1:$A$1001, customers!$C$1:$C$1001,,0) = 0, "", _xlfn.XLOOKUP(C428, customers!$A$1:$A$1001, customers!$C$1:$C$1001,,0))</f>
        <v>mdarrigoebu@hud.gov</v>
      </c>
      <c r="H428" s="3" t="str">
        <f xml:space="preserve"> _xlfn.XLOOKUP(C428, customers!$A$1:$A$1001, customers!$G$1:$G$1001,,0)</f>
        <v>Ireland</v>
      </c>
      <c r="I428" s="4" t="str">
        <f xml:space="preserve"> INDEX(products!$A$1:$G$49, MATCH(orders!$D428, products!$A$1:$A$49,0), MATCH(orders!I$1, products!$A$1:$G$1,0))</f>
        <v>Rob</v>
      </c>
      <c r="J428" s="4" t="str">
        <f xml:space="preserve"> INDEX(products!$A$1:$G$49, MATCH(orders!$D428, products!$A$1:$A$49,0), MATCH(orders!J$1, products!$A$1:$G$1,0))</f>
        <v>L</v>
      </c>
      <c r="K428" s="8">
        <f xml:space="preserve"> INDEX(products!$A$1:$G$49, MATCH(orders!$D428, products!$A$1:$A$49,0), MATCH(orders!K$1, products!$A$1:$G$1,0))</f>
        <v>0.2</v>
      </c>
      <c r="L428" s="10">
        <f xml:space="preserve"> INDEX(products!$A$1:$G$49, MATCH(orders!$D428, products!$A$1:$A$49,0), MATCH(orders!L$1, products!$A$1:$G$1,0))</f>
        <v>3.5849999999999995</v>
      </c>
      <c r="M428" s="10">
        <f t="shared" si="6"/>
        <v>14.339999999999998</v>
      </c>
      <c r="N428" s="5" t="str" cm="1">
        <f t="array" ref="N428" xml:space="preserve"> _xlfn.IFS(I428 = "Rob", "Robusta", I428 = "Ara", "Arabica", I428 = "Exc", "Excelsa", I428 = "Lib", "Liberica")</f>
        <v>Robusta</v>
      </c>
      <c r="O428" s="12" t="str" cm="1">
        <f t="array" ref="O428" xml:space="preserve"> _xlfn.IFS(J428 = "M", "Medium", J428 = "L", "Light", J428 = "D", "Dark")</f>
        <v>Light</v>
      </c>
      <c r="P428" s="4" t="str">
        <f xml:space="preserve"> _xlfn.XLOOKUP(Orders[[#This Row],[Customer ID]], customers!$A$1:$A$1001, customers!$I$1:$I$1001,,0)</f>
        <v>Yes</v>
      </c>
    </row>
    <row r="429" spans="1:16" x14ac:dyDescent="0.3">
      <c r="A429" s="11" t="s">
        <v>2894</v>
      </c>
      <c r="B429" s="6">
        <v>44224</v>
      </c>
      <c r="C429" s="3" t="s">
        <v>2895</v>
      </c>
      <c r="D429" s="4" t="s">
        <v>6175</v>
      </c>
      <c r="E429" s="3">
        <v>3</v>
      </c>
      <c r="F429" s="3" t="str">
        <f xml:space="preserve"> _xlfn.XLOOKUP(C429,customers!$A$1:$A$1001,customers!$B$1:$B$1001,,0)</f>
        <v>Kynthia Berick</v>
      </c>
      <c r="G429" s="3" t="str">
        <f xml:space="preserve"> IF(_xlfn.XLOOKUP(C429, customers!$A$1:$A$1001, customers!$C$1:$C$1001,,0) = 0, "", _xlfn.XLOOKUP(C429, customers!$A$1:$A$1001, customers!$C$1:$C$1001,,0))</f>
        <v/>
      </c>
      <c r="H429" s="3" t="str">
        <f xml:space="preserve"> _xlfn.XLOOKUP(C429, customers!$A$1:$A$1001, customers!$G$1:$G$1001,,0)</f>
        <v>United States</v>
      </c>
      <c r="I429" s="4" t="str">
        <f xml:space="preserve"> INDEX(products!$A$1:$G$49, MATCH(orders!$D429, products!$A$1:$A$49,0), MATCH(orders!I$1, products!$A$1:$G$1,0))</f>
        <v>Ara</v>
      </c>
      <c r="J429" s="4" t="str">
        <f xml:space="preserve"> INDEX(products!$A$1:$G$49, MATCH(orders!$D429, products!$A$1:$A$49,0), MATCH(orders!J$1, products!$A$1:$G$1,0))</f>
        <v>M</v>
      </c>
      <c r="K429" s="8">
        <f xml:space="preserve"> INDEX(products!$A$1:$G$49, MATCH(orders!$D429, products!$A$1:$A$49,0), MATCH(orders!K$1, products!$A$1:$G$1,0))</f>
        <v>2.5</v>
      </c>
      <c r="L429" s="10">
        <f xml:space="preserve"> INDEX(products!$A$1:$G$49, MATCH(orders!$D429, products!$A$1:$A$49,0), MATCH(orders!L$1, products!$A$1:$G$1,0))</f>
        <v>25.874999999999996</v>
      </c>
      <c r="M429" s="10">
        <f t="shared" si="6"/>
        <v>77.624999999999986</v>
      </c>
      <c r="N429" s="5" t="str" cm="1">
        <f t="array" ref="N429" xml:space="preserve"> _xlfn.IFS(I429 = "Rob", "Robusta", I429 = "Ara", "Arabica", I429 = "Exc", "Excelsa", I429 = "Lib", "Liberica")</f>
        <v>Arabica</v>
      </c>
      <c r="O429" s="12" t="str" cm="1">
        <f t="array" ref="O429" xml:space="preserve"> _xlfn.IFS(J429 = "M", "Medium", J429 = "L", "Light", J429 = "D", "Dark")</f>
        <v>Medium</v>
      </c>
      <c r="P429" s="4" t="str">
        <f xml:space="preserve"> _xlfn.XLOOKUP(Orders[[#This Row],[Customer ID]], customers!$A$1:$A$1001, customers!$I$1:$I$1001,,0)</f>
        <v>Yes</v>
      </c>
    </row>
    <row r="430" spans="1:16" x14ac:dyDescent="0.3">
      <c r="A430" s="11" t="s">
        <v>2899</v>
      </c>
      <c r="B430" s="6">
        <v>43759</v>
      </c>
      <c r="C430" s="3" t="s">
        <v>2900</v>
      </c>
      <c r="D430" s="4" t="s">
        <v>6179</v>
      </c>
      <c r="E430" s="3">
        <v>5</v>
      </c>
      <c r="F430" s="3" t="str">
        <f xml:space="preserve"> _xlfn.XLOOKUP(C430,customers!$A$1:$A$1001,customers!$B$1:$B$1001,,0)</f>
        <v>Minetta Ackrill</v>
      </c>
      <c r="G430" s="3" t="str">
        <f xml:space="preserve"> IF(_xlfn.XLOOKUP(C430, customers!$A$1:$A$1001, customers!$C$1:$C$1001,,0) = 0, "", _xlfn.XLOOKUP(C430, customers!$A$1:$A$1001, customers!$C$1:$C$1001,,0))</f>
        <v>mackrillbw@bandcamp.com</v>
      </c>
      <c r="H430" s="3" t="str">
        <f xml:space="preserve"> _xlfn.XLOOKUP(C430, customers!$A$1:$A$1001, customers!$G$1:$G$1001,,0)</f>
        <v>United States</v>
      </c>
      <c r="I430" s="4" t="str">
        <f xml:space="preserve"> INDEX(products!$A$1:$G$49, MATCH(orders!$D430, products!$A$1:$A$49,0), MATCH(orders!I$1, products!$A$1:$G$1,0))</f>
        <v>Rob</v>
      </c>
      <c r="J430" s="4" t="str">
        <f xml:space="preserve"> INDEX(products!$A$1:$G$49, MATCH(orders!$D430, products!$A$1:$A$49,0), MATCH(orders!J$1, products!$A$1:$G$1,0))</f>
        <v>L</v>
      </c>
      <c r="K430" s="8">
        <f xml:space="preserve"> INDEX(products!$A$1:$G$49, MATCH(orders!$D430, products!$A$1:$A$49,0), MATCH(orders!K$1, products!$A$1:$G$1,0))</f>
        <v>1</v>
      </c>
      <c r="L430" s="10">
        <f xml:space="preserve"> INDEX(products!$A$1:$G$49, MATCH(orders!$D430, products!$A$1:$A$49,0), MATCH(orders!L$1, products!$A$1:$G$1,0))</f>
        <v>11.95</v>
      </c>
      <c r="M430" s="10">
        <f t="shared" si="6"/>
        <v>59.75</v>
      </c>
      <c r="N430" s="5" t="str" cm="1">
        <f t="array" ref="N430" xml:space="preserve"> _xlfn.IFS(I430 = "Rob", "Robusta", I430 = "Ara", "Arabica", I430 = "Exc", "Excelsa", I430 = "Lib", "Liberica")</f>
        <v>Robusta</v>
      </c>
      <c r="O430" s="12" t="str" cm="1">
        <f t="array" ref="O430" xml:space="preserve"> _xlfn.IFS(J430 = "M", "Medium", J430 = "L", "Light", J430 = "D", "Dark")</f>
        <v>Light</v>
      </c>
      <c r="P430" s="4" t="str">
        <f xml:space="preserve"> _xlfn.XLOOKUP(Orders[[#This Row],[Customer ID]], customers!$A$1:$A$1001, customers!$I$1:$I$1001,,0)</f>
        <v>No</v>
      </c>
    </row>
    <row r="431" spans="1:16" x14ac:dyDescent="0.3">
      <c r="A431" s="11" t="s">
        <v>2905</v>
      </c>
      <c r="B431" s="6">
        <v>44367</v>
      </c>
      <c r="C431" s="3" t="s">
        <v>2586</v>
      </c>
      <c r="D431" s="4" t="s">
        <v>6140</v>
      </c>
      <c r="E431" s="3">
        <v>6</v>
      </c>
      <c r="F431" s="3" t="str">
        <f xml:space="preserve"> _xlfn.XLOOKUP(C431,customers!$A$1:$A$1001,customers!$B$1:$B$1001,,0)</f>
        <v>Terri Farra</v>
      </c>
      <c r="G431" s="3" t="str">
        <f xml:space="preserve"> IF(_xlfn.XLOOKUP(C431, customers!$A$1:$A$1001, customers!$C$1:$C$1001,,0) = 0, "", _xlfn.XLOOKUP(C431, customers!$A$1:$A$1001, customers!$C$1:$C$1001,,0))</f>
        <v>tfarraac@behance.net</v>
      </c>
      <c r="H431" s="3" t="str">
        <f xml:space="preserve"> _xlfn.XLOOKUP(C431, customers!$A$1:$A$1001, customers!$G$1:$G$1001,,0)</f>
        <v>United States</v>
      </c>
      <c r="I431" s="4" t="str">
        <f xml:space="preserve"> INDEX(products!$A$1:$G$49, MATCH(orders!$D431, products!$A$1:$A$49,0), MATCH(orders!I$1, products!$A$1:$G$1,0))</f>
        <v>Ara</v>
      </c>
      <c r="J431" s="4" t="str">
        <f xml:space="preserve"> INDEX(products!$A$1:$G$49, MATCH(orders!$D431, products!$A$1:$A$49,0), MATCH(orders!J$1, products!$A$1:$G$1,0))</f>
        <v>L</v>
      </c>
      <c r="K431" s="8">
        <f xml:space="preserve"> INDEX(products!$A$1:$G$49, MATCH(orders!$D431, products!$A$1:$A$49,0), MATCH(orders!K$1, products!$A$1:$G$1,0))</f>
        <v>1</v>
      </c>
      <c r="L431" s="10">
        <f xml:space="preserve"> INDEX(products!$A$1:$G$49, MATCH(orders!$D431, products!$A$1:$A$49,0), MATCH(orders!L$1, products!$A$1:$G$1,0))</f>
        <v>12.95</v>
      </c>
      <c r="M431" s="10">
        <f t="shared" si="6"/>
        <v>77.699999999999989</v>
      </c>
      <c r="N431" s="5" t="str" cm="1">
        <f t="array" ref="N431" xml:space="preserve"> _xlfn.IFS(I431 = "Rob", "Robusta", I431 = "Ara", "Arabica", I431 = "Exc", "Excelsa", I431 = "Lib", "Liberica")</f>
        <v>Arabica</v>
      </c>
      <c r="O431" s="12" t="str" cm="1">
        <f t="array" ref="O431" xml:space="preserve"> _xlfn.IFS(J431 = "M", "Medium", J431 = "L", "Light", J431 = "D", "Dark")</f>
        <v>Light</v>
      </c>
      <c r="P431" s="4" t="str">
        <f xml:space="preserve"> _xlfn.XLOOKUP(Orders[[#This Row],[Customer ID]], customers!$A$1:$A$1001, customers!$I$1:$I$1001,,0)</f>
        <v>No</v>
      </c>
    </row>
    <row r="432" spans="1:16" x14ac:dyDescent="0.3">
      <c r="A432" s="11" t="s">
        <v>2911</v>
      </c>
      <c r="B432" s="6">
        <v>44504</v>
      </c>
      <c r="C432" s="3" t="s">
        <v>2912</v>
      </c>
      <c r="D432" s="4" t="s">
        <v>6163</v>
      </c>
      <c r="E432" s="3">
        <v>2</v>
      </c>
      <c r="F432" s="3" t="str">
        <f xml:space="preserve"> _xlfn.XLOOKUP(C432,customers!$A$1:$A$1001,customers!$B$1:$B$1001,,0)</f>
        <v>Melosa Kippen</v>
      </c>
      <c r="G432" s="3" t="str">
        <f xml:space="preserve"> IF(_xlfn.XLOOKUP(C432, customers!$A$1:$A$1001, customers!$C$1:$C$1001,,0) = 0, "", _xlfn.XLOOKUP(C432, customers!$A$1:$A$1001, customers!$C$1:$C$1001,,0))</f>
        <v>mkippenby@dion.ne.jp</v>
      </c>
      <c r="H432" s="3" t="str">
        <f xml:space="preserve"> _xlfn.XLOOKUP(C432, customers!$A$1:$A$1001, customers!$G$1:$G$1001,,0)</f>
        <v>United States</v>
      </c>
      <c r="I432" s="4" t="str">
        <f xml:space="preserve"> INDEX(products!$A$1:$G$49, MATCH(orders!$D432, products!$A$1:$A$49,0), MATCH(orders!I$1, products!$A$1:$G$1,0))</f>
        <v>Rob</v>
      </c>
      <c r="J432" s="4" t="str">
        <f xml:space="preserve"> INDEX(products!$A$1:$G$49, MATCH(orders!$D432, products!$A$1:$A$49,0), MATCH(orders!J$1, products!$A$1:$G$1,0))</f>
        <v>D</v>
      </c>
      <c r="K432" s="8">
        <f xml:space="preserve"> INDEX(products!$A$1:$G$49, MATCH(orders!$D432, products!$A$1:$A$49,0), MATCH(orders!K$1, products!$A$1:$G$1,0))</f>
        <v>0.2</v>
      </c>
      <c r="L432" s="10">
        <f xml:space="preserve"> INDEX(products!$A$1:$G$49, MATCH(orders!$D432, products!$A$1:$A$49,0), MATCH(orders!L$1, products!$A$1:$G$1,0))</f>
        <v>2.6849999999999996</v>
      </c>
      <c r="M432" s="10">
        <f t="shared" si="6"/>
        <v>5.3699999999999992</v>
      </c>
      <c r="N432" s="5" t="str" cm="1">
        <f t="array" ref="N432" xml:space="preserve"> _xlfn.IFS(I432 = "Rob", "Robusta", I432 = "Ara", "Arabica", I432 = "Exc", "Excelsa", I432 = "Lib", "Liberica")</f>
        <v>Robusta</v>
      </c>
      <c r="O432" s="12" t="str" cm="1">
        <f t="array" ref="O432" xml:space="preserve"> _xlfn.IFS(J432 = "M", "Medium", J432 = "L", "Light", J432 = "D", "Dark")</f>
        <v>Dark</v>
      </c>
      <c r="P432" s="4" t="str">
        <f xml:space="preserve"> _xlfn.XLOOKUP(Orders[[#This Row],[Customer ID]], customers!$A$1:$A$1001, customers!$I$1:$I$1001,,0)</f>
        <v>Yes</v>
      </c>
    </row>
    <row r="433" spans="1:16" x14ac:dyDescent="0.3">
      <c r="A433" s="11" t="s">
        <v>2917</v>
      </c>
      <c r="B433" s="6">
        <v>44291</v>
      </c>
      <c r="C433" s="3" t="s">
        <v>2918</v>
      </c>
      <c r="D433" s="4" t="s">
        <v>6185</v>
      </c>
      <c r="E433" s="3">
        <v>3</v>
      </c>
      <c r="F433" s="3" t="str">
        <f xml:space="preserve"> _xlfn.XLOOKUP(C433,customers!$A$1:$A$1001,customers!$B$1:$B$1001,,0)</f>
        <v>Witty Ranson</v>
      </c>
      <c r="G433" s="3" t="str">
        <f xml:space="preserve"> IF(_xlfn.XLOOKUP(C433, customers!$A$1:$A$1001, customers!$C$1:$C$1001,,0) = 0, "", _xlfn.XLOOKUP(C433, customers!$A$1:$A$1001, customers!$C$1:$C$1001,,0))</f>
        <v>wransonbz@ted.com</v>
      </c>
      <c r="H433" s="3" t="str">
        <f xml:space="preserve"> _xlfn.XLOOKUP(C433, customers!$A$1:$A$1001, customers!$G$1:$G$1001,,0)</f>
        <v>Ireland</v>
      </c>
      <c r="I433" s="4" t="str">
        <f xml:space="preserve"> INDEX(products!$A$1:$G$49, MATCH(orders!$D433, products!$A$1:$A$49,0), MATCH(orders!I$1, products!$A$1:$G$1,0))</f>
        <v>Exc</v>
      </c>
      <c r="J433" s="4" t="str">
        <f xml:space="preserve"> INDEX(products!$A$1:$G$49, MATCH(orders!$D433, products!$A$1:$A$49,0), MATCH(orders!J$1, products!$A$1:$G$1,0))</f>
        <v>D</v>
      </c>
      <c r="K433" s="8">
        <f xml:space="preserve"> INDEX(products!$A$1:$G$49, MATCH(orders!$D433, products!$A$1:$A$49,0), MATCH(orders!K$1, products!$A$1:$G$1,0))</f>
        <v>2.5</v>
      </c>
      <c r="L433" s="10">
        <f xml:space="preserve"> INDEX(products!$A$1:$G$49, MATCH(orders!$D433, products!$A$1:$A$49,0), MATCH(orders!L$1, products!$A$1:$G$1,0))</f>
        <v>27.945</v>
      </c>
      <c r="M433" s="10">
        <f t="shared" si="6"/>
        <v>83.835000000000008</v>
      </c>
      <c r="N433" s="5" t="str" cm="1">
        <f t="array" ref="N433" xml:space="preserve"> _xlfn.IFS(I433 = "Rob", "Robusta", I433 = "Ara", "Arabica", I433 = "Exc", "Excelsa", I433 = "Lib", "Liberica")</f>
        <v>Excelsa</v>
      </c>
      <c r="O433" s="12" t="str" cm="1">
        <f t="array" ref="O433" xml:space="preserve"> _xlfn.IFS(J433 = "M", "Medium", J433 = "L", "Light", J433 = "D", "Dark")</f>
        <v>Dark</v>
      </c>
      <c r="P433" s="4" t="str">
        <f xml:space="preserve"> _xlfn.XLOOKUP(Orders[[#This Row],[Customer ID]], customers!$A$1:$A$1001, customers!$I$1:$I$1001,,0)</f>
        <v>Yes</v>
      </c>
    </row>
    <row r="434" spans="1:16" x14ac:dyDescent="0.3">
      <c r="A434" s="11" t="s">
        <v>2923</v>
      </c>
      <c r="B434" s="6">
        <v>43808</v>
      </c>
      <c r="C434" s="3" t="s">
        <v>2924</v>
      </c>
      <c r="D434" s="4" t="s">
        <v>6155</v>
      </c>
      <c r="E434" s="3">
        <v>2</v>
      </c>
      <c r="F434" s="3" t="str">
        <f xml:space="preserve"> _xlfn.XLOOKUP(C434,customers!$A$1:$A$1001,customers!$B$1:$B$1001,,0)</f>
        <v>Rod Gowdie</v>
      </c>
      <c r="G434" s="3" t="str">
        <f xml:space="preserve"> IF(_xlfn.XLOOKUP(C434, customers!$A$1:$A$1001, customers!$C$1:$C$1001,,0) = 0, "", _xlfn.XLOOKUP(C434, customers!$A$1:$A$1001, customers!$C$1:$C$1001,,0))</f>
        <v/>
      </c>
      <c r="H434" s="3" t="str">
        <f xml:space="preserve"> _xlfn.XLOOKUP(C434, customers!$A$1:$A$1001, customers!$G$1:$G$1001,,0)</f>
        <v>United States</v>
      </c>
      <c r="I434" s="4" t="str">
        <f xml:space="preserve"> INDEX(products!$A$1:$G$49, MATCH(orders!$D434, products!$A$1:$A$49,0), MATCH(orders!I$1, products!$A$1:$G$1,0))</f>
        <v>Ara</v>
      </c>
      <c r="J434" s="4" t="str">
        <f xml:space="preserve"> INDEX(products!$A$1:$G$49, MATCH(orders!$D434, products!$A$1:$A$49,0), MATCH(orders!J$1, products!$A$1:$G$1,0))</f>
        <v>M</v>
      </c>
      <c r="K434" s="8">
        <f xml:space="preserve"> INDEX(products!$A$1:$G$49, MATCH(orders!$D434, products!$A$1:$A$49,0), MATCH(orders!K$1, products!$A$1:$G$1,0))</f>
        <v>1</v>
      </c>
      <c r="L434" s="10">
        <f xml:space="preserve"> INDEX(products!$A$1:$G$49, MATCH(orders!$D434, products!$A$1:$A$49,0), MATCH(orders!L$1, products!$A$1:$G$1,0))</f>
        <v>11.25</v>
      </c>
      <c r="M434" s="10">
        <f t="shared" si="6"/>
        <v>22.5</v>
      </c>
      <c r="N434" s="5" t="str" cm="1">
        <f t="array" ref="N434" xml:space="preserve"> _xlfn.IFS(I434 = "Rob", "Robusta", I434 = "Ara", "Arabica", I434 = "Exc", "Excelsa", I434 = "Lib", "Liberica")</f>
        <v>Arabica</v>
      </c>
      <c r="O434" s="12" t="str" cm="1">
        <f t="array" ref="O434" xml:space="preserve"> _xlfn.IFS(J434 = "M", "Medium", J434 = "L", "Light", J434 = "D", "Dark")</f>
        <v>Medium</v>
      </c>
      <c r="P434" s="4" t="str">
        <f xml:space="preserve"> _xlfn.XLOOKUP(Orders[[#This Row],[Customer ID]], customers!$A$1:$A$1001, customers!$I$1:$I$1001,,0)</f>
        <v>No</v>
      </c>
    </row>
    <row r="435" spans="1:16" x14ac:dyDescent="0.3">
      <c r="A435" s="11" t="s">
        <v>2928</v>
      </c>
      <c r="B435" s="6">
        <v>44563</v>
      </c>
      <c r="C435" s="3" t="s">
        <v>2929</v>
      </c>
      <c r="D435" s="4" t="s">
        <v>6181</v>
      </c>
      <c r="E435" s="3">
        <v>6</v>
      </c>
      <c r="F435" s="3" t="str">
        <f xml:space="preserve"> _xlfn.XLOOKUP(C435,customers!$A$1:$A$1001,customers!$B$1:$B$1001,,0)</f>
        <v>Lemuel Rignold</v>
      </c>
      <c r="G435" s="3" t="str">
        <f xml:space="preserve"> IF(_xlfn.XLOOKUP(C435, customers!$A$1:$A$1001, customers!$C$1:$C$1001,,0) = 0, "", _xlfn.XLOOKUP(C435, customers!$A$1:$A$1001, customers!$C$1:$C$1001,,0))</f>
        <v>lrignoldc1@miibeian.gov.cn</v>
      </c>
      <c r="H435" s="3" t="str">
        <f xml:space="preserve"> _xlfn.XLOOKUP(C435, customers!$A$1:$A$1001, customers!$G$1:$G$1001,,0)</f>
        <v>United States</v>
      </c>
      <c r="I435" s="4" t="str">
        <f xml:space="preserve"> INDEX(products!$A$1:$G$49, MATCH(orders!$D435, products!$A$1:$A$49,0), MATCH(orders!I$1, products!$A$1:$G$1,0))</f>
        <v>Lib</v>
      </c>
      <c r="J435" s="4" t="str">
        <f xml:space="preserve"> INDEX(products!$A$1:$G$49, MATCH(orders!$D435, products!$A$1:$A$49,0), MATCH(orders!J$1, products!$A$1:$G$1,0))</f>
        <v>M</v>
      </c>
      <c r="K435" s="8">
        <f xml:space="preserve"> INDEX(products!$A$1:$G$49, MATCH(orders!$D435, products!$A$1:$A$49,0), MATCH(orders!K$1, products!$A$1:$G$1,0))</f>
        <v>2.5</v>
      </c>
      <c r="L435" s="10">
        <f xml:space="preserve"> INDEX(products!$A$1:$G$49, MATCH(orders!$D435, products!$A$1:$A$49,0), MATCH(orders!L$1, products!$A$1:$G$1,0))</f>
        <v>33.464999999999996</v>
      </c>
      <c r="M435" s="10">
        <f t="shared" si="6"/>
        <v>200.78999999999996</v>
      </c>
      <c r="N435" s="5" t="str" cm="1">
        <f t="array" ref="N435" xml:space="preserve"> _xlfn.IFS(I435 = "Rob", "Robusta", I435 = "Ara", "Arabica", I435 = "Exc", "Excelsa", I435 = "Lib", "Liberica")</f>
        <v>Liberica</v>
      </c>
      <c r="O435" s="12" t="str" cm="1">
        <f t="array" ref="O435" xml:space="preserve"> _xlfn.IFS(J435 = "M", "Medium", J435 = "L", "Light", J435 = "D", "Dark")</f>
        <v>Medium</v>
      </c>
      <c r="P435" s="4" t="str">
        <f xml:space="preserve"> _xlfn.XLOOKUP(Orders[[#This Row],[Customer ID]], customers!$A$1:$A$1001, customers!$I$1:$I$1001,,0)</f>
        <v>Yes</v>
      </c>
    </row>
    <row r="436" spans="1:16" x14ac:dyDescent="0.3">
      <c r="A436" s="11" t="s">
        <v>2934</v>
      </c>
      <c r="B436" s="6">
        <v>43807</v>
      </c>
      <c r="C436" s="3" t="s">
        <v>2935</v>
      </c>
      <c r="D436" s="4" t="s">
        <v>6155</v>
      </c>
      <c r="E436" s="3">
        <v>6</v>
      </c>
      <c r="F436" s="3" t="str">
        <f xml:space="preserve"> _xlfn.XLOOKUP(C436,customers!$A$1:$A$1001,customers!$B$1:$B$1001,,0)</f>
        <v>Nevsa Fields</v>
      </c>
      <c r="G436" s="3" t="str">
        <f xml:space="preserve"> IF(_xlfn.XLOOKUP(C436, customers!$A$1:$A$1001, customers!$C$1:$C$1001,,0) = 0, "", _xlfn.XLOOKUP(C436, customers!$A$1:$A$1001, customers!$C$1:$C$1001,,0))</f>
        <v/>
      </c>
      <c r="H436" s="3" t="str">
        <f xml:space="preserve"> _xlfn.XLOOKUP(C436, customers!$A$1:$A$1001, customers!$G$1:$G$1001,,0)</f>
        <v>United States</v>
      </c>
      <c r="I436" s="4" t="str">
        <f xml:space="preserve"> INDEX(products!$A$1:$G$49, MATCH(orders!$D436, products!$A$1:$A$49,0), MATCH(orders!I$1, products!$A$1:$G$1,0))</f>
        <v>Ara</v>
      </c>
      <c r="J436" s="4" t="str">
        <f xml:space="preserve"> INDEX(products!$A$1:$G$49, MATCH(orders!$D436, products!$A$1:$A$49,0), MATCH(orders!J$1, products!$A$1:$G$1,0))</f>
        <v>M</v>
      </c>
      <c r="K436" s="8">
        <f xml:space="preserve"> INDEX(products!$A$1:$G$49, MATCH(orders!$D436, products!$A$1:$A$49,0), MATCH(orders!K$1, products!$A$1:$G$1,0))</f>
        <v>1</v>
      </c>
      <c r="L436" s="10">
        <f xml:space="preserve"> INDEX(products!$A$1:$G$49, MATCH(orders!$D436, products!$A$1:$A$49,0), MATCH(orders!L$1, products!$A$1:$G$1,0))</f>
        <v>11.25</v>
      </c>
      <c r="M436" s="10">
        <f t="shared" si="6"/>
        <v>67.5</v>
      </c>
      <c r="N436" s="5" t="str" cm="1">
        <f t="array" ref="N436" xml:space="preserve"> _xlfn.IFS(I436 = "Rob", "Robusta", I436 = "Ara", "Arabica", I436 = "Exc", "Excelsa", I436 = "Lib", "Liberica")</f>
        <v>Arabica</v>
      </c>
      <c r="O436" s="12" t="str" cm="1">
        <f t="array" ref="O436" xml:space="preserve"> _xlfn.IFS(J436 = "M", "Medium", J436 = "L", "Light", J436 = "D", "Dark")</f>
        <v>Medium</v>
      </c>
      <c r="P436" s="4" t="str">
        <f xml:space="preserve"> _xlfn.XLOOKUP(Orders[[#This Row],[Customer ID]], customers!$A$1:$A$1001, customers!$I$1:$I$1001,,0)</f>
        <v>No</v>
      </c>
    </row>
    <row r="437" spans="1:16" x14ac:dyDescent="0.3">
      <c r="A437" s="11" t="s">
        <v>2939</v>
      </c>
      <c r="B437" s="6">
        <v>44528</v>
      </c>
      <c r="C437" s="3" t="s">
        <v>2940</v>
      </c>
      <c r="D437" s="4" t="s">
        <v>6139</v>
      </c>
      <c r="E437" s="3">
        <v>1</v>
      </c>
      <c r="F437" s="3" t="str">
        <f xml:space="preserve"> _xlfn.XLOOKUP(C437,customers!$A$1:$A$1001,customers!$B$1:$B$1001,,0)</f>
        <v>Chance Rowthorn</v>
      </c>
      <c r="G437" s="3" t="str">
        <f xml:space="preserve"> IF(_xlfn.XLOOKUP(C437, customers!$A$1:$A$1001, customers!$C$1:$C$1001,,0) = 0, "", _xlfn.XLOOKUP(C437, customers!$A$1:$A$1001, customers!$C$1:$C$1001,,0))</f>
        <v>crowthornc3@msn.com</v>
      </c>
      <c r="H437" s="3" t="str">
        <f xml:space="preserve"> _xlfn.XLOOKUP(C437, customers!$A$1:$A$1001, customers!$G$1:$G$1001,,0)</f>
        <v>United States</v>
      </c>
      <c r="I437" s="4" t="str">
        <f xml:space="preserve"> INDEX(products!$A$1:$G$49, MATCH(orders!$D437, products!$A$1:$A$49,0), MATCH(orders!I$1, products!$A$1:$G$1,0))</f>
        <v>Exc</v>
      </c>
      <c r="J437" s="4" t="str">
        <f xml:space="preserve"> INDEX(products!$A$1:$G$49, MATCH(orders!$D437, products!$A$1:$A$49,0), MATCH(orders!J$1, products!$A$1:$G$1,0))</f>
        <v>M</v>
      </c>
      <c r="K437" s="8">
        <f xml:space="preserve"> INDEX(products!$A$1:$G$49, MATCH(orders!$D437, products!$A$1:$A$49,0), MATCH(orders!K$1, products!$A$1:$G$1,0))</f>
        <v>0.5</v>
      </c>
      <c r="L437" s="10">
        <f xml:space="preserve"> INDEX(products!$A$1:$G$49, MATCH(orders!$D437, products!$A$1:$A$49,0), MATCH(orders!L$1, products!$A$1:$G$1,0))</f>
        <v>8.25</v>
      </c>
      <c r="M437" s="10">
        <f t="shared" si="6"/>
        <v>8.25</v>
      </c>
      <c r="N437" s="5" t="str" cm="1">
        <f t="array" ref="N437" xml:space="preserve"> _xlfn.IFS(I437 = "Rob", "Robusta", I437 = "Ara", "Arabica", I437 = "Exc", "Excelsa", I437 = "Lib", "Liberica")</f>
        <v>Excelsa</v>
      </c>
      <c r="O437" s="12" t="str" cm="1">
        <f t="array" ref="O437" xml:space="preserve"> _xlfn.IFS(J437 = "M", "Medium", J437 = "L", "Light", J437 = "D", "Dark")</f>
        <v>Medium</v>
      </c>
      <c r="P437" s="4" t="str">
        <f xml:space="preserve"> _xlfn.XLOOKUP(Orders[[#This Row],[Customer ID]], customers!$A$1:$A$1001, customers!$I$1:$I$1001,,0)</f>
        <v>No</v>
      </c>
    </row>
    <row r="438" spans="1:16" x14ac:dyDescent="0.3">
      <c r="A438" s="11" t="s">
        <v>2945</v>
      </c>
      <c r="B438" s="6">
        <v>44631</v>
      </c>
      <c r="C438" s="3" t="s">
        <v>2946</v>
      </c>
      <c r="D438" s="4" t="s">
        <v>6145</v>
      </c>
      <c r="E438" s="3">
        <v>2</v>
      </c>
      <c r="F438" s="3" t="str">
        <f xml:space="preserve"> _xlfn.XLOOKUP(C438,customers!$A$1:$A$1001,customers!$B$1:$B$1001,,0)</f>
        <v>Orly Ryland</v>
      </c>
      <c r="G438" s="3" t="str">
        <f xml:space="preserve"> IF(_xlfn.XLOOKUP(C438, customers!$A$1:$A$1001, customers!$C$1:$C$1001,,0) = 0, "", _xlfn.XLOOKUP(C438, customers!$A$1:$A$1001, customers!$C$1:$C$1001,,0))</f>
        <v>orylandc4@deviantart.com</v>
      </c>
      <c r="H438" s="3" t="str">
        <f xml:space="preserve"> _xlfn.XLOOKUP(C438, customers!$A$1:$A$1001, customers!$G$1:$G$1001,,0)</f>
        <v>United States</v>
      </c>
      <c r="I438" s="4" t="str">
        <f xml:space="preserve"> INDEX(products!$A$1:$G$49, MATCH(orders!$D438, products!$A$1:$A$49,0), MATCH(orders!I$1, products!$A$1:$G$1,0))</f>
        <v>Lib</v>
      </c>
      <c r="J438" s="4" t="str">
        <f xml:space="preserve"> INDEX(products!$A$1:$G$49, MATCH(orders!$D438, products!$A$1:$A$49,0), MATCH(orders!J$1, products!$A$1:$G$1,0))</f>
        <v>L</v>
      </c>
      <c r="K438" s="8">
        <f xml:space="preserve"> INDEX(products!$A$1:$G$49, MATCH(orders!$D438, products!$A$1:$A$49,0), MATCH(orders!K$1, products!$A$1:$G$1,0))</f>
        <v>0.2</v>
      </c>
      <c r="L438" s="10">
        <f xml:space="preserve"> INDEX(products!$A$1:$G$49, MATCH(orders!$D438, products!$A$1:$A$49,0), MATCH(orders!L$1, products!$A$1:$G$1,0))</f>
        <v>4.7549999999999999</v>
      </c>
      <c r="M438" s="10">
        <f t="shared" si="6"/>
        <v>9.51</v>
      </c>
      <c r="N438" s="5" t="str" cm="1">
        <f t="array" ref="N438" xml:space="preserve"> _xlfn.IFS(I438 = "Rob", "Robusta", I438 = "Ara", "Arabica", I438 = "Exc", "Excelsa", I438 = "Lib", "Liberica")</f>
        <v>Liberica</v>
      </c>
      <c r="O438" s="12" t="str" cm="1">
        <f t="array" ref="O438" xml:space="preserve"> _xlfn.IFS(J438 = "M", "Medium", J438 = "L", "Light", J438 = "D", "Dark")</f>
        <v>Light</v>
      </c>
      <c r="P438" s="4" t="str">
        <f xml:space="preserve"> _xlfn.XLOOKUP(Orders[[#This Row],[Customer ID]], customers!$A$1:$A$1001, customers!$I$1:$I$1001,,0)</f>
        <v>Yes</v>
      </c>
    </row>
    <row r="439" spans="1:16" x14ac:dyDescent="0.3">
      <c r="A439" s="11" t="s">
        <v>2951</v>
      </c>
      <c r="B439" s="6">
        <v>44213</v>
      </c>
      <c r="C439" s="3" t="s">
        <v>2952</v>
      </c>
      <c r="D439" s="4" t="s">
        <v>6165</v>
      </c>
      <c r="E439" s="3">
        <v>1</v>
      </c>
      <c r="F439" s="3" t="str">
        <f xml:space="preserve"> _xlfn.XLOOKUP(C439,customers!$A$1:$A$1001,customers!$B$1:$B$1001,,0)</f>
        <v>Willabella Abramski</v>
      </c>
      <c r="G439" s="3" t="str">
        <f xml:space="preserve"> IF(_xlfn.XLOOKUP(C439, customers!$A$1:$A$1001, customers!$C$1:$C$1001,,0) = 0, "", _xlfn.XLOOKUP(C439, customers!$A$1:$A$1001, customers!$C$1:$C$1001,,0))</f>
        <v/>
      </c>
      <c r="H439" s="3" t="str">
        <f xml:space="preserve"> _xlfn.XLOOKUP(C439, customers!$A$1:$A$1001, customers!$G$1:$G$1001,,0)</f>
        <v>United States</v>
      </c>
      <c r="I439" s="4" t="str">
        <f xml:space="preserve"> INDEX(products!$A$1:$G$49, MATCH(orders!$D439, products!$A$1:$A$49,0), MATCH(orders!I$1, products!$A$1:$G$1,0))</f>
        <v>Lib</v>
      </c>
      <c r="J439" s="4" t="str">
        <f xml:space="preserve"> INDEX(products!$A$1:$G$49, MATCH(orders!$D439, products!$A$1:$A$49,0), MATCH(orders!J$1, products!$A$1:$G$1,0))</f>
        <v>D</v>
      </c>
      <c r="K439" s="8">
        <f xml:space="preserve"> INDEX(products!$A$1:$G$49, MATCH(orders!$D439, products!$A$1:$A$49,0), MATCH(orders!K$1, products!$A$1:$G$1,0))</f>
        <v>2.5</v>
      </c>
      <c r="L439" s="10">
        <f xml:space="preserve"> INDEX(products!$A$1:$G$49, MATCH(orders!$D439, products!$A$1:$A$49,0), MATCH(orders!L$1, products!$A$1:$G$1,0))</f>
        <v>29.784999999999997</v>
      </c>
      <c r="M439" s="10">
        <f t="shared" si="6"/>
        <v>29.784999999999997</v>
      </c>
      <c r="N439" s="5" t="str" cm="1">
        <f t="array" ref="N439" xml:space="preserve"> _xlfn.IFS(I439 = "Rob", "Robusta", I439 = "Ara", "Arabica", I439 = "Exc", "Excelsa", I439 = "Lib", "Liberica")</f>
        <v>Liberica</v>
      </c>
      <c r="O439" s="12" t="str" cm="1">
        <f t="array" ref="O439" xml:space="preserve"> _xlfn.IFS(J439 = "M", "Medium", J439 = "L", "Light", J439 = "D", "Dark")</f>
        <v>Dark</v>
      </c>
      <c r="P439" s="4" t="str">
        <f xml:space="preserve"> _xlfn.XLOOKUP(Orders[[#This Row],[Customer ID]], customers!$A$1:$A$1001, customers!$I$1:$I$1001,,0)</f>
        <v>No</v>
      </c>
    </row>
    <row r="440" spans="1:16" x14ac:dyDescent="0.3">
      <c r="A440" s="11" t="s">
        <v>2956</v>
      </c>
      <c r="B440" s="6">
        <v>43483</v>
      </c>
      <c r="C440" s="3" t="s">
        <v>3042</v>
      </c>
      <c r="D440" s="4" t="s">
        <v>6169</v>
      </c>
      <c r="E440" s="3">
        <v>2</v>
      </c>
      <c r="F440" s="3" t="str">
        <f xml:space="preserve"> _xlfn.XLOOKUP(C440,customers!$A$1:$A$1001,customers!$B$1:$B$1001,,0)</f>
        <v>Morgen Seson</v>
      </c>
      <c r="G440" s="3" t="str">
        <f xml:space="preserve"> IF(_xlfn.XLOOKUP(C440, customers!$A$1:$A$1001, customers!$C$1:$C$1001,,0) = 0, "", _xlfn.XLOOKUP(C440, customers!$A$1:$A$1001, customers!$C$1:$C$1001,,0))</f>
        <v>msesonck@census.gov</v>
      </c>
      <c r="H440" s="3" t="str">
        <f xml:space="preserve"> _xlfn.XLOOKUP(C440, customers!$A$1:$A$1001, customers!$G$1:$G$1001,,0)</f>
        <v>United States</v>
      </c>
      <c r="I440" s="4" t="str">
        <f xml:space="preserve"> INDEX(products!$A$1:$G$49, MATCH(orders!$D440, products!$A$1:$A$49,0), MATCH(orders!I$1, products!$A$1:$G$1,0))</f>
        <v>Lib</v>
      </c>
      <c r="J440" s="4" t="str">
        <f xml:space="preserve"> INDEX(products!$A$1:$G$49, MATCH(orders!$D440, products!$A$1:$A$49,0), MATCH(orders!J$1, products!$A$1:$G$1,0))</f>
        <v>D</v>
      </c>
      <c r="K440" s="8">
        <f xml:space="preserve"> INDEX(products!$A$1:$G$49, MATCH(orders!$D440, products!$A$1:$A$49,0), MATCH(orders!K$1, products!$A$1:$G$1,0))</f>
        <v>0.5</v>
      </c>
      <c r="L440" s="10">
        <f xml:space="preserve"> INDEX(products!$A$1:$G$49, MATCH(orders!$D440, products!$A$1:$A$49,0), MATCH(orders!L$1, products!$A$1:$G$1,0))</f>
        <v>7.77</v>
      </c>
      <c r="M440" s="10">
        <f t="shared" si="6"/>
        <v>15.54</v>
      </c>
      <c r="N440" s="5" t="str" cm="1">
        <f t="array" ref="N440" xml:space="preserve"> _xlfn.IFS(I440 = "Rob", "Robusta", I440 = "Ara", "Arabica", I440 = "Exc", "Excelsa", I440 = "Lib", "Liberica")</f>
        <v>Liberica</v>
      </c>
      <c r="O440" s="12" t="str" cm="1">
        <f t="array" ref="O440" xml:space="preserve"> _xlfn.IFS(J440 = "M", "Medium", J440 = "L", "Light", J440 = "D", "Dark")</f>
        <v>Dark</v>
      </c>
      <c r="P440" s="4" t="str">
        <f xml:space="preserve"> _xlfn.XLOOKUP(Orders[[#This Row],[Customer ID]], customers!$A$1:$A$1001, customers!$I$1:$I$1001,,0)</f>
        <v>No</v>
      </c>
    </row>
    <row r="441" spans="1:16" x14ac:dyDescent="0.3">
      <c r="A441" s="11" t="s">
        <v>2962</v>
      </c>
      <c r="B441" s="6">
        <v>43562</v>
      </c>
      <c r="C441" s="3" t="s">
        <v>2963</v>
      </c>
      <c r="D441" s="4" t="s">
        <v>6176</v>
      </c>
      <c r="E441" s="3">
        <v>4</v>
      </c>
      <c r="F441" s="3" t="str">
        <f xml:space="preserve"> _xlfn.XLOOKUP(C441,customers!$A$1:$A$1001,customers!$B$1:$B$1001,,0)</f>
        <v>Chickie Ragless</v>
      </c>
      <c r="G441" s="3" t="str">
        <f xml:space="preserve"> IF(_xlfn.XLOOKUP(C441, customers!$A$1:$A$1001, customers!$C$1:$C$1001,,0) = 0, "", _xlfn.XLOOKUP(C441, customers!$A$1:$A$1001, customers!$C$1:$C$1001,,0))</f>
        <v>craglessc7@webmd.com</v>
      </c>
      <c r="H441" s="3" t="str">
        <f xml:space="preserve"> _xlfn.XLOOKUP(C441, customers!$A$1:$A$1001, customers!$G$1:$G$1001,,0)</f>
        <v>Ireland</v>
      </c>
      <c r="I441" s="4" t="str">
        <f xml:space="preserve"> INDEX(products!$A$1:$G$49, MATCH(orders!$D441, products!$A$1:$A$49,0), MATCH(orders!I$1, products!$A$1:$G$1,0))</f>
        <v>Exc</v>
      </c>
      <c r="J441" s="4" t="str">
        <f xml:space="preserve"> INDEX(products!$A$1:$G$49, MATCH(orders!$D441, products!$A$1:$A$49,0), MATCH(orders!J$1, products!$A$1:$G$1,0))</f>
        <v>L</v>
      </c>
      <c r="K441" s="8">
        <f xml:space="preserve"> INDEX(products!$A$1:$G$49, MATCH(orders!$D441, products!$A$1:$A$49,0), MATCH(orders!K$1, products!$A$1:$G$1,0))</f>
        <v>0.5</v>
      </c>
      <c r="L441" s="10">
        <f xml:space="preserve"> INDEX(products!$A$1:$G$49, MATCH(orders!$D441, products!$A$1:$A$49,0), MATCH(orders!L$1, products!$A$1:$G$1,0))</f>
        <v>8.91</v>
      </c>
      <c r="M441" s="10">
        <f t="shared" si="6"/>
        <v>35.64</v>
      </c>
      <c r="N441" s="5" t="str" cm="1">
        <f t="array" ref="N441" xml:space="preserve"> _xlfn.IFS(I441 = "Rob", "Robusta", I441 = "Ara", "Arabica", I441 = "Exc", "Excelsa", I441 = "Lib", "Liberica")</f>
        <v>Excelsa</v>
      </c>
      <c r="O441" s="12" t="str" cm="1">
        <f t="array" ref="O441" xml:space="preserve"> _xlfn.IFS(J441 = "M", "Medium", J441 = "L", "Light", J441 = "D", "Dark")</f>
        <v>Light</v>
      </c>
      <c r="P441" s="4" t="str">
        <f xml:space="preserve"> _xlfn.XLOOKUP(Orders[[#This Row],[Customer ID]], customers!$A$1:$A$1001, customers!$I$1:$I$1001,,0)</f>
        <v>No</v>
      </c>
    </row>
    <row r="442" spans="1:16" x14ac:dyDescent="0.3">
      <c r="A442" s="11" t="s">
        <v>2968</v>
      </c>
      <c r="B442" s="6">
        <v>44230</v>
      </c>
      <c r="C442" s="3" t="s">
        <v>2969</v>
      </c>
      <c r="D442" s="4" t="s">
        <v>6175</v>
      </c>
      <c r="E442" s="3">
        <v>4</v>
      </c>
      <c r="F442" s="3" t="str">
        <f xml:space="preserve"> _xlfn.XLOOKUP(C442,customers!$A$1:$A$1001,customers!$B$1:$B$1001,,0)</f>
        <v>Freda Hollows</v>
      </c>
      <c r="G442" s="3" t="str">
        <f xml:space="preserve"> IF(_xlfn.XLOOKUP(C442, customers!$A$1:$A$1001, customers!$C$1:$C$1001,,0) = 0, "", _xlfn.XLOOKUP(C442, customers!$A$1:$A$1001, customers!$C$1:$C$1001,,0))</f>
        <v>fhollowsc8@blogtalkradio.com</v>
      </c>
      <c r="H442" s="3" t="str">
        <f xml:space="preserve"> _xlfn.XLOOKUP(C442, customers!$A$1:$A$1001, customers!$G$1:$G$1001,,0)</f>
        <v>United States</v>
      </c>
      <c r="I442" s="4" t="str">
        <f xml:space="preserve"> INDEX(products!$A$1:$G$49, MATCH(orders!$D442, products!$A$1:$A$49,0), MATCH(orders!I$1, products!$A$1:$G$1,0))</f>
        <v>Ara</v>
      </c>
      <c r="J442" s="4" t="str">
        <f xml:space="preserve"> INDEX(products!$A$1:$G$49, MATCH(orders!$D442, products!$A$1:$A$49,0), MATCH(orders!J$1, products!$A$1:$G$1,0))</f>
        <v>M</v>
      </c>
      <c r="K442" s="8">
        <f xml:space="preserve"> INDEX(products!$A$1:$G$49, MATCH(orders!$D442, products!$A$1:$A$49,0), MATCH(orders!K$1, products!$A$1:$G$1,0))</f>
        <v>2.5</v>
      </c>
      <c r="L442" s="10">
        <f xml:space="preserve"> INDEX(products!$A$1:$G$49, MATCH(orders!$D442, products!$A$1:$A$49,0), MATCH(orders!L$1, products!$A$1:$G$1,0))</f>
        <v>25.874999999999996</v>
      </c>
      <c r="M442" s="10">
        <f t="shared" si="6"/>
        <v>103.49999999999999</v>
      </c>
      <c r="N442" s="5" t="str" cm="1">
        <f t="array" ref="N442" xml:space="preserve"> _xlfn.IFS(I442 = "Rob", "Robusta", I442 = "Ara", "Arabica", I442 = "Exc", "Excelsa", I442 = "Lib", "Liberica")</f>
        <v>Arabica</v>
      </c>
      <c r="O442" s="12" t="str" cm="1">
        <f t="array" ref="O442" xml:space="preserve"> _xlfn.IFS(J442 = "M", "Medium", J442 = "L", "Light", J442 = "D", "Dark")</f>
        <v>Medium</v>
      </c>
      <c r="P442" s="4" t="str">
        <f xml:space="preserve"> _xlfn.XLOOKUP(Orders[[#This Row],[Customer ID]], customers!$A$1:$A$1001, customers!$I$1:$I$1001,,0)</f>
        <v>Yes</v>
      </c>
    </row>
    <row r="443" spans="1:16" x14ac:dyDescent="0.3">
      <c r="A443" s="11" t="s">
        <v>2974</v>
      </c>
      <c r="B443" s="6">
        <v>43573</v>
      </c>
      <c r="C443" s="3" t="s">
        <v>2975</v>
      </c>
      <c r="D443" s="4" t="s">
        <v>6183</v>
      </c>
      <c r="E443" s="3">
        <v>3</v>
      </c>
      <c r="F443" s="3" t="str">
        <f xml:space="preserve"> _xlfn.XLOOKUP(C443,customers!$A$1:$A$1001,customers!$B$1:$B$1001,,0)</f>
        <v>Livy Lathleiff</v>
      </c>
      <c r="G443" s="3" t="str">
        <f xml:space="preserve"> IF(_xlfn.XLOOKUP(C443, customers!$A$1:$A$1001, customers!$C$1:$C$1001,,0) = 0, "", _xlfn.XLOOKUP(C443, customers!$A$1:$A$1001, customers!$C$1:$C$1001,,0))</f>
        <v>llathleiffc9@nationalgeographic.com</v>
      </c>
      <c r="H443" s="3" t="str">
        <f xml:space="preserve"> _xlfn.XLOOKUP(C443, customers!$A$1:$A$1001, customers!$G$1:$G$1001,,0)</f>
        <v>Ireland</v>
      </c>
      <c r="I443" s="4" t="str">
        <f xml:space="preserve"> INDEX(products!$A$1:$G$49, MATCH(orders!$D443, products!$A$1:$A$49,0), MATCH(orders!I$1, products!$A$1:$G$1,0))</f>
        <v>Exc</v>
      </c>
      <c r="J443" s="4" t="str">
        <f xml:space="preserve"> INDEX(products!$A$1:$G$49, MATCH(orders!$D443, products!$A$1:$A$49,0), MATCH(orders!J$1, products!$A$1:$G$1,0))</f>
        <v>D</v>
      </c>
      <c r="K443" s="8">
        <f xml:space="preserve"> INDEX(products!$A$1:$G$49, MATCH(orders!$D443, products!$A$1:$A$49,0), MATCH(orders!K$1, products!$A$1:$G$1,0))</f>
        <v>1</v>
      </c>
      <c r="L443" s="10">
        <f xml:space="preserve"> INDEX(products!$A$1:$G$49, MATCH(orders!$D443, products!$A$1:$A$49,0), MATCH(orders!L$1, products!$A$1:$G$1,0))</f>
        <v>12.15</v>
      </c>
      <c r="M443" s="10">
        <f t="shared" si="6"/>
        <v>36.450000000000003</v>
      </c>
      <c r="N443" s="5" t="str" cm="1">
        <f t="array" ref="N443" xml:space="preserve"> _xlfn.IFS(I443 = "Rob", "Robusta", I443 = "Ara", "Arabica", I443 = "Exc", "Excelsa", I443 = "Lib", "Liberica")</f>
        <v>Excelsa</v>
      </c>
      <c r="O443" s="12" t="str" cm="1">
        <f t="array" ref="O443" xml:space="preserve"> _xlfn.IFS(J443 = "M", "Medium", J443 = "L", "Light", J443 = "D", "Dark")</f>
        <v>Dark</v>
      </c>
      <c r="P443" s="4" t="str">
        <f xml:space="preserve"> _xlfn.XLOOKUP(Orders[[#This Row],[Customer ID]], customers!$A$1:$A$1001, customers!$I$1:$I$1001,,0)</f>
        <v>Yes</v>
      </c>
    </row>
    <row r="444" spans="1:16" x14ac:dyDescent="0.3">
      <c r="A444" s="11" t="s">
        <v>2980</v>
      </c>
      <c r="B444" s="6">
        <v>44384</v>
      </c>
      <c r="C444" s="3" t="s">
        <v>2981</v>
      </c>
      <c r="D444" s="4" t="s">
        <v>6173</v>
      </c>
      <c r="E444" s="3">
        <v>5</v>
      </c>
      <c r="F444" s="3" t="str">
        <f xml:space="preserve"> _xlfn.XLOOKUP(C444,customers!$A$1:$A$1001,customers!$B$1:$B$1001,,0)</f>
        <v>Koralle Heads</v>
      </c>
      <c r="G444" s="3" t="str">
        <f xml:space="preserve"> IF(_xlfn.XLOOKUP(C444, customers!$A$1:$A$1001, customers!$C$1:$C$1001,,0) = 0, "", _xlfn.XLOOKUP(C444, customers!$A$1:$A$1001, customers!$C$1:$C$1001,,0))</f>
        <v>kheadsca@jalbum.net</v>
      </c>
      <c r="H444" s="3" t="str">
        <f xml:space="preserve"> _xlfn.XLOOKUP(C444, customers!$A$1:$A$1001, customers!$G$1:$G$1001,,0)</f>
        <v>United States</v>
      </c>
      <c r="I444" s="4" t="str">
        <f xml:space="preserve"> INDEX(products!$A$1:$G$49, MATCH(orders!$D444, products!$A$1:$A$49,0), MATCH(orders!I$1, products!$A$1:$G$1,0))</f>
        <v>Rob</v>
      </c>
      <c r="J444" s="4" t="str">
        <f xml:space="preserve"> INDEX(products!$A$1:$G$49, MATCH(orders!$D444, products!$A$1:$A$49,0), MATCH(orders!J$1, products!$A$1:$G$1,0))</f>
        <v>L</v>
      </c>
      <c r="K444" s="8">
        <f xml:space="preserve"> INDEX(products!$A$1:$G$49, MATCH(orders!$D444, products!$A$1:$A$49,0), MATCH(orders!K$1, products!$A$1:$G$1,0))</f>
        <v>0.5</v>
      </c>
      <c r="L444" s="10">
        <f xml:space="preserve"> INDEX(products!$A$1:$G$49, MATCH(orders!$D444, products!$A$1:$A$49,0), MATCH(orders!L$1, products!$A$1:$G$1,0))</f>
        <v>7.169999999999999</v>
      </c>
      <c r="M444" s="10">
        <f t="shared" si="6"/>
        <v>35.849999999999994</v>
      </c>
      <c r="N444" s="5" t="str" cm="1">
        <f t="array" ref="N444" xml:space="preserve"> _xlfn.IFS(I444 = "Rob", "Robusta", I444 = "Ara", "Arabica", I444 = "Exc", "Excelsa", I444 = "Lib", "Liberica")</f>
        <v>Robusta</v>
      </c>
      <c r="O444" s="12" t="str" cm="1">
        <f t="array" ref="O444" xml:space="preserve"> _xlfn.IFS(J444 = "M", "Medium", J444 = "L", "Light", J444 = "D", "Dark")</f>
        <v>Light</v>
      </c>
      <c r="P444" s="4" t="str">
        <f xml:space="preserve"> _xlfn.XLOOKUP(Orders[[#This Row],[Customer ID]], customers!$A$1:$A$1001, customers!$I$1:$I$1001,,0)</f>
        <v>No</v>
      </c>
    </row>
    <row r="445" spans="1:16" x14ac:dyDescent="0.3">
      <c r="A445" s="11" t="s">
        <v>2986</v>
      </c>
      <c r="B445" s="6">
        <v>44250</v>
      </c>
      <c r="C445" s="3" t="s">
        <v>2987</v>
      </c>
      <c r="D445" s="4" t="s">
        <v>6184</v>
      </c>
      <c r="E445" s="3">
        <v>5</v>
      </c>
      <c r="F445" s="3" t="str">
        <f xml:space="preserve"> _xlfn.XLOOKUP(C445,customers!$A$1:$A$1001,customers!$B$1:$B$1001,,0)</f>
        <v>Theo Bowne</v>
      </c>
      <c r="G445" s="3" t="str">
        <f xml:space="preserve"> IF(_xlfn.XLOOKUP(C445, customers!$A$1:$A$1001, customers!$C$1:$C$1001,,0) = 0, "", _xlfn.XLOOKUP(C445, customers!$A$1:$A$1001, customers!$C$1:$C$1001,,0))</f>
        <v>tbownecb@unicef.org</v>
      </c>
      <c r="H445" s="3" t="str">
        <f xml:space="preserve"> _xlfn.XLOOKUP(C445, customers!$A$1:$A$1001, customers!$G$1:$G$1001,,0)</f>
        <v>Ireland</v>
      </c>
      <c r="I445" s="4" t="str">
        <f xml:space="preserve"> INDEX(products!$A$1:$G$49, MATCH(orders!$D445, products!$A$1:$A$49,0), MATCH(orders!I$1, products!$A$1:$G$1,0))</f>
        <v>Exc</v>
      </c>
      <c r="J445" s="4" t="str">
        <f xml:space="preserve"> INDEX(products!$A$1:$G$49, MATCH(orders!$D445, products!$A$1:$A$49,0), MATCH(orders!J$1, products!$A$1:$G$1,0))</f>
        <v>L</v>
      </c>
      <c r="K445" s="8">
        <f xml:space="preserve"> INDEX(products!$A$1:$G$49, MATCH(orders!$D445, products!$A$1:$A$49,0), MATCH(orders!K$1, products!$A$1:$G$1,0))</f>
        <v>0.2</v>
      </c>
      <c r="L445" s="10">
        <f xml:space="preserve"> INDEX(products!$A$1:$G$49, MATCH(orders!$D445, products!$A$1:$A$49,0), MATCH(orders!L$1, products!$A$1:$G$1,0))</f>
        <v>4.4550000000000001</v>
      </c>
      <c r="M445" s="10">
        <f t="shared" si="6"/>
        <v>22.274999999999999</v>
      </c>
      <c r="N445" s="5" t="str" cm="1">
        <f t="array" ref="N445" xml:space="preserve"> _xlfn.IFS(I445 = "Rob", "Robusta", I445 = "Ara", "Arabica", I445 = "Exc", "Excelsa", I445 = "Lib", "Liberica")</f>
        <v>Excelsa</v>
      </c>
      <c r="O445" s="12" t="str" cm="1">
        <f t="array" ref="O445" xml:space="preserve"> _xlfn.IFS(J445 = "M", "Medium", J445 = "L", "Light", J445 = "D", "Dark")</f>
        <v>Light</v>
      </c>
      <c r="P445" s="4" t="str">
        <f xml:space="preserve"> _xlfn.XLOOKUP(Orders[[#This Row],[Customer ID]], customers!$A$1:$A$1001, customers!$I$1:$I$1001,,0)</f>
        <v>Yes</v>
      </c>
    </row>
    <row r="446" spans="1:16" x14ac:dyDescent="0.3">
      <c r="A446" s="11" t="s">
        <v>2992</v>
      </c>
      <c r="B446" s="6">
        <v>44418</v>
      </c>
      <c r="C446" s="3" t="s">
        <v>2993</v>
      </c>
      <c r="D446" s="4" t="s">
        <v>6156</v>
      </c>
      <c r="E446" s="3">
        <v>6</v>
      </c>
      <c r="F446" s="3" t="str">
        <f xml:space="preserve"> _xlfn.XLOOKUP(C446,customers!$A$1:$A$1001,customers!$B$1:$B$1001,,0)</f>
        <v>Rasia Jacquemard</v>
      </c>
      <c r="G446" s="3" t="str">
        <f xml:space="preserve"> IF(_xlfn.XLOOKUP(C446, customers!$A$1:$A$1001, customers!$C$1:$C$1001,,0) = 0, "", _xlfn.XLOOKUP(C446, customers!$A$1:$A$1001, customers!$C$1:$C$1001,,0))</f>
        <v>rjacquemardcc@acquirethisname.com</v>
      </c>
      <c r="H446" s="3" t="str">
        <f xml:space="preserve"> _xlfn.XLOOKUP(C446, customers!$A$1:$A$1001, customers!$G$1:$G$1001,,0)</f>
        <v>Ireland</v>
      </c>
      <c r="I446" s="4" t="str">
        <f xml:space="preserve"> INDEX(products!$A$1:$G$49, MATCH(orders!$D446, products!$A$1:$A$49,0), MATCH(orders!I$1, products!$A$1:$G$1,0))</f>
        <v>Exc</v>
      </c>
      <c r="J446" s="4" t="str">
        <f xml:space="preserve"> INDEX(products!$A$1:$G$49, MATCH(orders!$D446, products!$A$1:$A$49,0), MATCH(orders!J$1, products!$A$1:$G$1,0))</f>
        <v>M</v>
      </c>
      <c r="K446" s="8">
        <f xml:space="preserve"> INDEX(products!$A$1:$G$49, MATCH(orders!$D446, products!$A$1:$A$49,0), MATCH(orders!K$1, products!$A$1:$G$1,0))</f>
        <v>0.2</v>
      </c>
      <c r="L446" s="10">
        <f xml:space="preserve"> INDEX(products!$A$1:$G$49, MATCH(orders!$D446, products!$A$1:$A$49,0), MATCH(orders!L$1, products!$A$1:$G$1,0))</f>
        <v>4.125</v>
      </c>
      <c r="M446" s="10">
        <f t="shared" si="6"/>
        <v>24.75</v>
      </c>
      <c r="N446" s="5" t="str" cm="1">
        <f t="array" ref="N446" xml:space="preserve"> _xlfn.IFS(I446 = "Rob", "Robusta", I446 = "Ara", "Arabica", I446 = "Exc", "Excelsa", I446 = "Lib", "Liberica")</f>
        <v>Excelsa</v>
      </c>
      <c r="O446" s="12" t="str" cm="1">
        <f t="array" ref="O446" xml:space="preserve"> _xlfn.IFS(J446 = "M", "Medium", J446 = "L", "Light", J446 = "D", "Dark")</f>
        <v>Medium</v>
      </c>
      <c r="P446" s="4" t="str">
        <f xml:space="preserve"> _xlfn.XLOOKUP(Orders[[#This Row],[Customer ID]], customers!$A$1:$A$1001, customers!$I$1:$I$1001,,0)</f>
        <v>No</v>
      </c>
    </row>
    <row r="447" spans="1:16" x14ac:dyDescent="0.3">
      <c r="A447" s="11" t="s">
        <v>2999</v>
      </c>
      <c r="B447" s="6">
        <v>43784</v>
      </c>
      <c r="C447" s="3" t="s">
        <v>3000</v>
      </c>
      <c r="D447" s="4" t="s">
        <v>6181</v>
      </c>
      <c r="E447" s="3">
        <v>2</v>
      </c>
      <c r="F447" s="3" t="str">
        <f xml:space="preserve"> _xlfn.XLOOKUP(C447,customers!$A$1:$A$1001,customers!$B$1:$B$1001,,0)</f>
        <v>Kizzie Warman</v>
      </c>
      <c r="G447" s="3" t="str">
        <f xml:space="preserve"> IF(_xlfn.XLOOKUP(C447, customers!$A$1:$A$1001, customers!$C$1:$C$1001,,0) = 0, "", _xlfn.XLOOKUP(C447, customers!$A$1:$A$1001, customers!$C$1:$C$1001,,0))</f>
        <v>kwarmancd@printfriendly.com</v>
      </c>
      <c r="H447" s="3" t="str">
        <f xml:space="preserve"> _xlfn.XLOOKUP(C447, customers!$A$1:$A$1001, customers!$G$1:$G$1001,,0)</f>
        <v>Ireland</v>
      </c>
      <c r="I447" s="4" t="str">
        <f xml:space="preserve"> INDEX(products!$A$1:$G$49, MATCH(orders!$D447, products!$A$1:$A$49,0), MATCH(orders!I$1, products!$A$1:$G$1,0))</f>
        <v>Lib</v>
      </c>
      <c r="J447" s="4" t="str">
        <f xml:space="preserve"> INDEX(products!$A$1:$G$49, MATCH(orders!$D447, products!$A$1:$A$49,0), MATCH(orders!J$1, products!$A$1:$G$1,0))</f>
        <v>M</v>
      </c>
      <c r="K447" s="8">
        <f xml:space="preserve"> INDEX(products!$A$1:$G$49, MATCH(orders!$D447, products!$A$1:$A$49,0), MATCH(orders!K$1, products!$A$1:$G$1,0))</f>
        <v>2.5</v>
      </c>
      <c r="L447" s="10">
        <f xml:space="preserve"> INDEX(products!$A$1:$G$49, MATCH(orders!$D447, products!$A$1:$A$49,0), MATCH(orders!L$1, products!$A$1:$G$1,0))</f>
        <v>33.464999999999996</v>
      </c>
      <c r="M447" s="10">
        <f t="shared" si="6"/>
        <v>66.929999999999993</v>
      </c>
      <c r="N447" s="5" t="str" cm="1">
        <f t="array" ref="N447" xml:space="preserve"> _xlfn.IFS(I447 = "Rob", "Robusta", I447 = "Ara", "Arabica", I447 = "Exc", "Excelsa", I447 = "Lib", "Liberica")</f>
        <v>Liberica</v>
      </c>
      <c r="O447" s="12" t="str" cm="1">
        <f t="array" ref="O447" xml:space="preserve"> _xlfn.IFS(J447 = "M", "Medium", J447 = "L", "Light", J447 = "D", "Dark")</f>
        <v>Medium</v>
      </c>
      <c r="P447" s="4" t="str">
        <f xml:space="preserve"> _xlfn.XLOOKUP(Orders[[#This Row],[Customer ID]], customers!$A$1:$A$1001, customers!$I$1:$I$1001,,0)</f>
        <v>Yes</v>
      </c>
    </row>
    <row r="448" spans="1:16" x14ac:dyDescent="0.3">
      <c r="A448" s="11" t="s">
        <v>3004</v>
      </c>
      <c r="B448" s="6">
        <v>43816</v>
      </c>
      <c r="C448" s="3" t="s">
        <v>3005</v>
      </c>
      <c r="D448" s="4" t="s">
        <v>6160</v>
      </c>
      <c r="E448" s="3">
        <v>1</v>
      </c>
      <c r="F448" s="3" t="str">
        <f xml:space="preserve"> _xlfn.XLOOKUP(C448,customers!$A$1:$A$1001,customers!$B$1:$B$1001,,0)</f>
        <v>Wain Cholomin</v>
      </c>
      <c r="G448" s="3" t="str">
        <f xml:space="preserve"> IF(_xlfn.XLOOKUP(C448, customers!$A$1:$A$1001, customers!$C$1:$C$1001,,0) = 0, "", _xlfn.XLOOKUP(C448, customers!$A$1:$A$1001, customers!$C$1:$C$1001,,0))</f>
        <v>wcholomince@about.com</v>
      </c>
      <c r="H448" s="3" t="str">
        <f xml:space="preserve"> _xlfn.XLOOKUP(C448, customers!$A$1:$A$1001, customers!$G$1:$G$1001,,0)</f>
        <v>United Kingdom</v>
      </c>
      <c r="I448" s="4" t="str">
        <f xml:space="preserve"> INDEX(products!$A$1:$G$49, MATCH(orders!$D448, products!$A$1:$A$49,0), MATCH(orders!I$1, products!$A$1:$G$1,0))</f>
        <v>Lib</v>
      </c>
      <c r="J448" s="4" t="str">
        <f xml:space="preserve"> INDEX(products!$A$1:$G$49, MATCH(orders!$D448, products!$A$1:$A$49,0), MATCH(orders!J$1, products!$A$1:$G$1,0))</f>
        <v>M</v>
      </c>
      <c r="K448" s="8">
        <f xml:space="preserve"> INDEX(products!$A$1:$G$49, MATCH(orders!$D448, products!$A$1:$A$49,0), MATCH(orders!K$1, products!$A$1:$G$1,0))</f>
        <v>0.5</v>
      </c>
      <c r="L448" s="10">
        <f xml:space="preserve"> INDEX(products!$A$1:$G$49, MATCH(orders!$D448, products!$A$1:$A$49,0), MATCH(orders!L$1, products!$A$1:$G$1,0))</f>
        <v>8.73</v>
      </c>
      <c r="M448" s="10">
        <f t="shared" si="6"/>
        <v>8.73</v>
      </c>
      <c r="N448" s="5" t="str" cm="1">
        <f t="array" ref="N448" xml:space="preserve"> _xlfn.IFS(I448 = "Rob", "Robusta", I448 = "Ara", "Arabica", I448 = "Exc", "Excelsa", I448 = "Lib", "Liberica")</f>
        <v>Liberica</v>
      </c>
      <c r="O448" s="12" t="str" cm="1">
        <f t="array" ref="O448" xml:space="preserve"> _xlfn.IFS(J448 = "M", "Medium", J448 = "L", "Light", J448 = "D", "Dark")</f>
        <v>Medium</v>
      </c>
      <c r="P448" s="4" t="str">
        <f xml:space="preserve"> _xlfn.XLOOKUP(Orders[[#This Row],[Customer ID]], customers!$A$1:$A$1001, customers!$I$1:$I$1001,,0)</f>
        <v>Yes</v>
      </c>
    </row>
    <row r="449" spans="1:16" x14ac:dyDescent="0.3">
      <c r="A449" s="11" t="s">
        <v>3010</v>
      </c>
      <c r="B449" s="6">
        <v>43908</v>
      </c>
      <c r="C449" s="3" t="s">
        <v>3011</v>
      </c>
      <c r="D449" s="4" t="s">
        <v>6146</v>
      </c>
      <c r="E449" s="3">
        <v>3</v>
      </c>
      <c r="F449" s="3" t="str">
        <f xml:space="preserve"> _xlfn.XLOOKUP(C449,customers!$A$1:$A$1001,customers!$B$1:$B$1001,,0)</f>
        <v>Arleen Braidman</v>
      </c>
      <c r="G449" s="3" t="str">
        <f xml:space="preserve"> IF(_xlfn.XLOOKUP(C449, customers!$A$1:$A$1001, customers!$C$1:$C$1001,,0) = 0, "", _xlfn.XLOOKUP(C449, customers!$A$1:$A$1001, customers!$C$1:$C$1001,,0))</f>
        <v>abraidmancf@census.gov</v>
      </c>
      <c r="H449" s="3" t="str">
        <f xml:space="preserve"> _xlfn.XLOOKUP(C449, customers!$A$1:$A$1001, customers!$G$1:$G$1001,,0)</f>
        <v>United States</v>
      </c>
      <c r="I449" s="4" t="str">
        <f xml:space="preserve"> INDEX(products!$A$1:$G$49, MATCH(orders!$D449, products!$A$1:$A$49,0), MATCH(orders!I$1, products!$A$1:$G$1,0))</f>
        <v>Rob</v>
      </c>
      <c r="J449" s="4" t="str">
        <f xml:space="preserve"> INDEX(products!$A$1:$G$49, MATCH(orders!$D449, products!$A$1:$A$49,0), MATCH(orders!J$1, products!$A$1:$G$1,0))</f>
        <v>M</v>
      </c>
      <c r="K449" s="8">
        <f xml:space="preserve"> INDEX(products!$A$1:$G$49, MATCH(orders!$D449, products!$A$1:$A$49,0), MATCH(orders!K$1, products!$A$1:$G$1,0))</f>
        <v>0.5</v>
      </c>
      <c r="L449" s="10">
        <f xml:space="preserve"> INDEX(products!$A$1:$G$49, MATCH(orders!$D449, products!$A$1:$A$49,0), MATCH(orders!L$1, products!$A$1:$G$1,0))</f>
        <v>5.97</v>
      </c>
      <c r="M449" s="10">
        <f t="shared" si="6"/>
        <v>17.91</v>
      </c>
      <c r="N449" s="5" t="str" cm="1">
        <f t="array" ref="N449" xml:space="preserve"> _xlfn.IFS(I449 = "Rob", "Robusta", I449 = "Ara", "Arabica", I449 = "Exc", "Excelsa", I449 = "Lib", "Liberica")</f>
        <v>Robusta</v>
      </c>
      <c r="O449" s="12" t="str" cm="1">
        <f t="array" ref="O449" xml:space="preserve"> _xlfn.IFS(J449 = "M", "Medium", J449 = "L", "Light", J449 = "D", "Dark")</f>
        <v>Medium</v>
      </c>
      <c r="P449" s="4" t="str">
        <f xml:space="preserve"> _xlfn.XLOOKUP(Orders[[#This Row],[Customer ID]], customers!$A$1:$A$1001, customers!$I$1:$I$1001,,0)</f>
        <v>No</v>
      </c>
    </row>
    <row r="450" spans="1:16" x14ac:dyDescent="0.3">
      <c r="A450" s="11" t="s">
        <v>3015</v>
      </c>
      <c r="B450" s="6">
        <v>44718</v>
      </c>
      <c r="C450" s="3" t="s">
        <v>3016</v>
      </c>
      <c r="D450" s="4" t="s">
        <v>6173</v>
      </c>
      <c r="E450" s="3">
        <v>1</v>
      </c>
      <c r="F450" s="3" t="str">
        <f xml:space="preserve"> _xlfn.XLOOKUP(C450,customers!$A$1:$A$1001,customers!$B$1:$B$1001,,0)</f>
        <v>Pru Durban</v>
      </c>
      <c r="G450" s="3" t="str">
        <f xml:space="preserve"> IF(_xlfn.XLOOKUP(C450, customers!$A$1:$A$1001, customers!$C$1:$C$1001,,0) = 0, "", _xlfn.XLOOKUP(C450, customers!$A$1:$A$1001, customers!$C$1:$C$1001,,0))</f>
        <v>pdurbancg@symantec.com</v>
      </c>
      <c r="H450" s="3" t="str">
        <f xml:space="preserve"> _xlfn.XLOOKUP(C450, customers!$A$1:$A$1001, customers!$G$1:$G$1001,,0)</f>
        <v>Ireland</v>
      </c>
      <c r="I450" s="4" t="str">
        <f xml:space="preserve"> INDEX(products!$A$1:$G$49, MATCH(orders!$D450, products!$A$1:$A$49,0), MATCH(orders!I$1, products!$A$1:$G$1,0))</f>
        <v>Rob</v>
      </c>
      <c r="J450" s="4" t="str">
        <f xml:space="preserve"> INDEX(products!$A$1:$G$49, MATCH(orders!$D450, products!$A$1:$A$49,0), MATCH(orders!J$1, products!$A$1:$G$1,0))</f>
        <v>L</v>
      </c>
      <c r="K450" s="8">
        <f xml:space="preserve"> INDEX(products!$A$1:$G$49, MATCH(orders!$D450, products!$A$1:$A$49,0), MATCH(orders!K$1, products!$A$1:$G$1,0))</f>
        <v>0.5</v>
      </c>
      <c r="L450" s="10">
        <f xml:space="preserve"> INDEX(products!$A$1:$G$49, MATCH(orders!$D450, products!$A$1:$A$49,0), MATCH(orders!L$1, products!$A$1:$G$1,0))</f>
        <v>7.169999999999999</v>
      </c>
      <c r="M450" s="10">
        <f t="shared" si="6"/>
        <v>7.169999999999999</v>
      </c>
      <c r="N450" s="5" t="str" cm="1">
        <f t="array" ref="N450" xml:space="preserve"> _xlfn.IFS(I450 = "Rob", "Robusta", I450 = "Ara", "Arabica", I450 = "Exc", "Excelsa", I450 = "Lib", "Liberica")</f>
        <v>Robusta</v>
      </c>
      <c r="O450" s="12" t="str" cm="1">
        <f t="array" ref="O450" xml:space="preserve"> _xlfn.IFS(J450 = "M", "Medium", J450 = "L", "Light", J450 = "D", "Dark")</f>
        <v>Light</v>
      </c>
      <c r="P450" s="4" t="str">
        <f xml:space="preserve"> _xlfn.XLOOKUP(Orders[[#This Row],[Customer ID]], customers!$A$1:$A$1001, customers!$I$1:$I$1001,,0)</f>
        <v>No</v>
      </c>
    </row>
    <row r="451" spans="1:16" x14ac:dyDescent="0.3">
      <c r="A451" s="11" t="s">
        <v>3021</v>
      </c>
      <c r="B451" s="6">
        <v>44336</v>
      </c>
      <c r="C451" s="3" t="s">
        <v>3022</v>
      </c>
      <c r="D451" s="4" t="s">
        <v>6163</v>
      </c>
      <c r="E451" s="3">
        <v>2</v>
      </c>
      <c r="F451" s="3" t="str">
        <f xml:space="preserve"> _xlfn.XLOOKUP(C451,customers!$A$1:$A$1001,customers!$B$1:$B$1001,,0)</f>
        <v>Antone Harrold</v>
      </c>
      <c r="G451" s="3" t="str">
        <f xml:space="preserve"> IF(_xlfn.XLOOKUP(C451, customers!$A$1:$A$1001, customers!$C$1:$C$1001,,0) = 0, "", _xlfn.XLOOKUP(C451, customers!$A$1:$A$1001, customers!$C$1:$C$1001,,0))</f>
        <v>aharroldch@miibeian.gov.cn</v>
      </c>
      <c r="H451" s="3" t="str">
        <f xml:space="preserve"> _xlfn.XLOOKUP(C451, customers!$A$1:$A$1001, customers!$G$1:$G$1001,,0)</f>
        <v>United States</v>
      </c>
      <c r="I451" s="4" t="str">
        <f xml:space="preserve"> INDEX(products!$A$1:$G$49, MATCH(orders!$D451, products!$A$1:$A$49,0), MATCH(orders!I$1, products!$A$1:$G$1,0))</f>
        <v>Rob</v>
      </c>
      <c r="J451" s="4" t="str">
        <f xml:space="preserve"> INDEX(products!$A$1:$G$49, MATCH(orders!$D451, products!$A$1:$A$49,0), MATCH(orders!J$1, products!$A$1:$G$1,0))</f>
        <v>D</v>
      </c>
      <c r="K451" s="8">
        <f xml:space="preserve"> INDEX(products!$A$1:$G$49, MATCH(orders!$D451, products!$A$1:$A$49,0), MATCH(orders!K$1, products!$A$1:$G$1,0))</f>
        <v>0.2</v>
      </c>
      <c r="L451" s="10">
        <f xml:space="preserve"> INDEX(products!$A$1:$G$49, MATCH(orders!$D451, products!$A$1:$A$49,0), MATCH(orders!L$1, products!$A$1:$G$1,0))</f>
        <v>2.6849999999999996</v>
      </c>
      <c r="M451" s="10">
        <f t="shared" ref="M451:M514" si="7">L451*E451</f>
        <v>5.3699999999999992</v>
      </c>
      <c r="N451" s="5" t="str" cm="1">
        <f t="array" ref="N451" xml:space="preserve"> _xlfn.IFS(I451 = "Rob", "Robusta", I451 = "Ara", "Arabica", I451 = "Exc", "Excelsa", I451 = "Lib", "Liberica")</f>
        <v>Robusta</v>
      </c>
      <c r="O451" s="12" t="str" cm="1">
        <f t="array" ref="O451" xml:space="preserve"> _xlfn.IFS(J451 = "M", "Medium", J451 = "L", "Light", J451 = "D", "Dark")</f>
        <v>Dark</v>
      </c>
      <c r="P451" s="4" t="str">
        <f xml:space="preserve"> _xlfn.XLOOKUP(Orders[[#This Row],[Customer ID]], customers!$A$1:$A$1001, customers!$I$1:$I$1001,,0)</f>
        <v>No</v>
      </c>
    </row>
    <row r="452" spans="1:16" x14ac:dyDescent="0.3">
      <c r="A452" s="11" t="s">
        <v>3027</v>
      </c>
      <c r="B452" s="6">
        <v>44207</v>
      </c>
      <c r="C452" s="3" t="s">
        <v>3028</v>
      </c>
      <c r="D452" s="4" t="s">
        <v>6145</v>
      </c>
      <c r="E452" s="3">
        <v>5</v>
      </c>
      <c r="F452" s="3" t="str">
        <f xml:space="preserve"> _xlfn.XLOOKUP(C452,customers!$A$1:$A$1001,customers!$B$1:$B$1001,,0)</f>
        <v>Sim Pamphilon</v>
      </c>
      <c r="G452" s="3" t="str">
        <f xml:space="preserve"> IF(_xlfn.XLOOKUP(C452, customers!$A$1:$A$1001, customers!$C$1:$C$1001,,0) = 0, "", _xlfn.XLOOKUP(C452, customers!$A$1:$A$1001, customers!$C$1:$C$1001,,0))</f>
        <v>spamphilonci@mlb.com</v>
      </c>
      <c r="H452" s="3" t="str">
        <f xml:space="preserve"> _xlfn.XLOOKUP(C452, customers!$A$1:$A$1001, customers!$G$1:$G$1001,,0)</f>
        <v>Ireland</v>
      </c>
      <c r="I452" s="4" t="str">
        <f xml:space="preserve"> INDEX(products!$A$1:$G$49, MATCH(orders!$D452, products!$A$1:$A$49,0), MATCH(orders!I$1, products!$A$1:$G$1,0))</f>
        <v>Lib</v>
      </c>
      <c r="J452" s="4" t="str">
        <f xml:space="preserve"> INDEX(products!$A$1:$G$49, MATCH(orders!$D452, products!$A$1:$A$49,0), MATCH(orders!J$1, products!$A$1:$G$1,0))</f>
        <v>L</v>
      </c>
      <c r="K452" s="8">
        <f xml:space="preserve"> INDEX(products!$A$1:$G$49, MATCH(orders!$D452, products!$A$1:$A$49,0), MATCH(orders!K$1, products!$A$1:$G$1,0))</f>
        <v>0.2</v>
      </c>
      <c r="L452" s="10">
        <f xml:space="preserve"> INDEX(products!$A$1:$G$49, MATCH(orders!$D452, products!$A$1:$A$49,0), MATCH(orders!L$1, products!$A$1:$G$1,0))</f>
        <v>4.7549999999999999</v>
      </c>
      <c r="M452" s="10">
        <f t="shared" si="7"/>
        <v>23.774999999999999</v>
      </c>
      <c r="N452" s="5" t="str" cm="1">
        <f t="array" ref="N452" xml:space="preserve"> _xlfn.IFS(I452 = "Rob", "Robusta", I452 = "Ara", "Arabica", I452 = "Exc", "Excelsa", I452 = "Lib", "Liberica")</f>
        <v>Liberica</v>
      </c>
      <c r="O452" s="12" t="str" cm="1">
        <f t="array" ref="O452" xml:space="preserve"> _xlfn.IFS(J452 = "M", "Medium", J452 = "L", "Light", J452 = "D", "Dark")</f>
        <v>Light</v>
      </c>
      <c r="P452" s="4" t="str">
        <f xml:space="preserve"> _xlfn.XLOOKUP(Orders[[#This Row],[Customer ID]], customers!$A$1:$A$1001, customers!$I$1:$I$1001,,0)</f>
        <v>No</v>
      </c>
    </row>
    <row r="453" spans="1:16" x14ac:dyDescent="0.3">
      <c r="A453" s="11" t="s">
        <v>3035</v>
      </c>
      <c r="B453" s="6">
        <v>43518</v>
      </c>
      <c r="C453" s="3" t="s">
        <v>3036</v>
      </c>
      <c r="D453" s="4" t="s">
        <v>6149</v>
      </c>
      <c r="E453" s="3">
        <v>2</v>
      </c>
      <c r="F453" s="3" t="str">
        <f xml:space="preserve"> _xlfn.XLOOKUP(C453,customers!$A$1:$A$1001,customers!$B$1:$B$1001,,0)</f>
        <v>Mohandis Spurden</v>
      </c>
      <c r="G453" s="3" t="str">
        <f xml:space="preserve"> IF(_xlfn.XLOOKUP(C453, customers!$A$1:$A$1001, customers!$C$1:$C$1001,,0) = 0, "", _xlfn.XLOOKUP(C453, customers!$A$1:$A$1001, customers!$C$1:$C$1001,,0))</f>
        <v>mspurdencj@exblog.jp</v>
      </c>
      <c r="H453" s="3" t="str">
        <f xml:space="preserve"> _xlfn.XLOOKUP(C453, customers!$A$1:$A$1001, customers!$G$1:$G$1001,,0)</f>
        <v>United States</v>
      </c>
      <c r="I453" s="4" t="str">
        <f xml:space="preserve"> INDEX(products!$A$1:$G$49, MATCH(orders!$D453, products!$A$1:$A$49,0), MATCH(orders!I$1, products!$A$1:$G$1,0))</f>
        <v>Rob</v>
      </c>
      <c r="J453" s="4" t="str">
        <f xml:space="preserve"> INDEX(products!$A$1:$G$49, MATCH(orders!$D453, products!$A$1:$A$49,0), MATCH(orders!J$1, products!$A$1:$G$1,0))</f>
        <v>D</v>
      </c>
      <c r="K453" s="8">
        <f xml:space="preserve"> INDEX(products!$A$1:$G$49, MATCH(orders!$D453, products!$A$1:$A$49,0), MATCH(orders!K$1, products!$A$1:$G$1,0))</f>
        <v>2.5</v>
      </c>
      <c r="L453" s="10">
        <f xml:space="preserve"> INDEX(products!$A$1:$G$49, MATCH(orders!$D453, products!$A$1:$A$49,0), MATCH(orders!L$1, products!$A$1:$G$1,0))</f>
        <v>20.584999999999997</v>
      </c>
      <c r="M453" s="10">
        <f t="shared" si="7"/>
        <v>41.169999999999995</v>
      </c>
      <c r="N453" s="5" t="str" cm="1">
        <f t="array" ref="N453" xml:space="preserve"> _xlfn.IFS(I453 = "Rob", "Robusta", I453 = "Ara", "Arabica", I453 = "Exc", "Excelsa", I453 = "Lib", "Liberica")</f>
        <v>Robusta</v>
      </c>
      <c r="O453" s="12" t="str" cm="1">
        <f t="array" ref="O453" xml:space="preserve"> _xlfn.IFS(J453 = "M", "Medium", J453 = "L", "Light", J453 = "D", "Dark")</f>
        <v>Dark</v>
      </c>
      <c r="P453" s="4" t="str">
        <f xml:space="preserve"> _xlfn.XLOOKUP(Orders[[#This Row],[Customer ID]], customers!$A$1:$A$1001, customers!$I$1:$I$1001,,0)</f>
        <v>Yes</v>
      </c>
    </row>
    <row r="454" spans="1:16" x14ac:dyDescent="0.3">
      <c r="A454" s="11" t="s">
        <v>3041</v>
      </c>
      <c r="B454" s="6">
        <v>44524</v>
      </c>
      <c r="C454" s="3" t="s">
        <v>3042</v>
      </c>
      <c r="D454" s="4" t="s">
        <v>6167</v>
      </c>
      <c r="E454" s="3">
        <v>3</v>
      </c>
      <c r="F454" s="3" t="str">
        <f xml:space="preserve"> _xlfn.XLOOKUP(C454,customers!$A$1:$A$1001,customers!$B$1:$B$1001,,0)</f>
        <v>Morgen Seson</v>
      </c>
      <c r="G454" s="3" t="str">
        <f xml:space="preserve"> IF(_xlfn.XLOOKUP(C454, customers!$A$1:$A$1001, customers!$C$1:$C$1001,,0) = 0, "", _xlfn.XLOOKUP(C454, customers!$A$1:$A$1001, customers!$C$1:$C$1001,,0))</f>
        <v>msesonck@census.gov</v>
      </c>
      <c r="H454" s="3" t="str">
        <f xml:space="preserve"> _xlfn.XLOOKUP(C454, customers!$A$1:$A$1001, customers!$G$1:$G$1001,,0)</f>
        <v>United States</v>
      </c>
      <c r="I454" s="4" t="str">
        <f xml:space="preserve"> INDEX(products!$A$1:$G$49, MATCH(orders!$D454, products!$A$1:$A$49,0), MATCH(orders!I$1, products!$A$1:$G$1,0))</f>
        <v>Ara</v>
      </c>
      <c r="J454" s="4" t="str">
        <f xml:space="preserve"> INDEX(products!$A$1:$G$49, MATCH(orders!$D454, products!$A$1:$A$49,0), MATCH(orders!J$1, products!$A$1:$G$1,0))</f>
        <v>L</v>
      </c>
      <c r="K454" s="8">
        <f xml:space="preserve"> INDEX(products!$A$1:$G$49, MATCH(orders!$D454, products!$A$1:$A$49,0), MATCH(orders!K$1, products!$A$1:$G$1,0))</f>
        <v>0.2</v>
      </c>
      <c r="L454" s="10">
        <f xml:space="preserve"> INDEX(products!$A$1:$G$49, MATCH(orders!$D454, products!$A$1:$A$49,0), MATCH(orders!L$1, products!$A$1:$G$1,0))</f>
        <v>3.8849999999999998</v>
      </c>
      <c r="M454" s="10">
        <f t="shared" si="7"/>
        <v>11.654999999999999</v>
      </c>
      <c r="N454" s="5" t="str" cm="1">
        <f t="array" ref="N454" xml:space="preserve"> _xlfn.IFS(I454 = "Rob", "Robusta", I454 = "Ara", "Arabica", I454 = "Exc", "Excelsa", I454 = "Lib", "Liberica")</f>
        <v>Arabica</v>
      </c>
      <c r="O454" s="12" t="str" cm="1">
        <f t="array" ref="O454" xml:space="preserve"> _xlfn.IFS(J454 = "M", "Medium", J454 = "L", "Light", J454 = "D", "Dark")</f>
        <v>Light</v>
      </c>
      <c r="P454" s="4" t="str">
        <f xml:space="preserve"> _xlfn.XLOOKUP(Orders[[#This Row],[Customer ID]], customers!$A$1:$A$1001, customers!$I$1:$I$1001,,0)</f>
        <v>No</v>
      </c>
    </row>
    <row r="455" spans="1:16" x14ac:dyDescent="0.3">
      <c r="A455" s="11" t="s">
        <v>3047</v>
      </c>
      <c r="B455" s="6">
        <v>44579</v>
      </c>
      <c r="C455" s="3" t="s">
        <v>3048</v>
      </c>
      <c r="D455" s="4" t="s">
        <v>6161</v>
      </c>
      <c r="E455" s="3">
        <v>4</v>
      </c>
      <c r="F455" s="3" t="str">
        <f xml:space="preserve"> _xlfn.XLOOKUP(C455,customers!$A$1:$A$1001,customers!$B$1:$B$1001,,0)</f>
        <v>Nalani Pirrone</v>
      </c>
      <c r="G455" s="3" t="str">
        <f xml:space="preserve"> IF(_xlfn.XLOOKUP(C455, customers!$A$1:$A$1001, customers!$C$1:$C$1001,,0) = 0, "", _xlfn.XLOOKUP(C455, customers!$A$1:$A$1001, customers!$C$1:$C$1001,,0))</f>
        <v>npirronecl@weibo.com</v>
      </c>
      <c r="H455" s="3" t="str">
        <f xml:space="preserve"> _xlfn.XLOOKUP(C455, customers!$A$1:$A$1001, customers!$G$1:$G$1001,,0)</f>
        <v>United States</v>
      </c>
      <c r="I455" s="4" t="str">
        <f xml:space="preserve"> INDEX(products!$A$1:$G$49, MATCH(orders!$D455, products!$A$1:$A$49,0), MATCH(orders!I$1, products!$A$1:$G$1,0))</f>
        <v>Lib</v>
      </c>
      <c r="J455" s="4" t="str">
        <f xml:space="preserve"> INDEX(products!$A$1:$G$49, MATCH(orders!$D455, products!$A$1:$A$49,0), MATCH(orders!J$1, products!$A$1:$G$1,0))</f>
        <v>L</v>
      </c>
      <c r="K455" s="8">
        <f xml:space="preserve"> INDEX(products!$A$1:$G$49, MATCH(orders!$D455, products!$A$1:$A$49,0), MATCH(orders!K$1, products!$A$1:$G$1,0))</f>
        <v>0.5</v>
      </c>
      <c r="L455" s="10">
        <f xml:space="preserve"> INDEX(products!$A$1:$G$49, MATCH(orders!$D455, products!$A$1:$A$49,0), MATCH(orders!L$1, products!$A$1:$G$1,0))</f>
        <v>9.51</v>
      </c>
      <c r="M455" s="10">
        <f t="shared" si="7"/>
        <v>38.04</v>
      </c>
      <c r="N455" s="5" t="str" cm="1">
        <f t="array" ref="N455" xml:space="preserve"> _xlfn.IFS(I455 = "Rob", "Robusta", I455 = "Ara", "Arabica", I455 = "Exc", "Excelsa", I455 = "Lib", "Liberica")</f>
        <v>Liberica</v>
      </c>
      <c r="O455" s="12" t="str" cm="1">
        <f t="array" ref="O455" xml:space="preserve"> _xlfn.IFS(J455 = "M", "Medium", J455 = "L", "Light", J455 = "D", "Dark")</f>
        <v>Light</v>
      </c>
      <c r="P455" s="4" t="str">
        <f xml:space="preserve"> _xlfn.XLOOKUP(Orders[[#This Row],[Customer ID]], customers!$A$1:$A$1001, customers!$I$1:$I$1001,,0)</f>
        <v>No</v>
      </c>
    </row>
    <row r="456" spans="1:16" x14ac:dyDescent="0.3">
      <c r="A456" s="11" t="s">
        <v>3053</v>
      </c>
      <c r="B456" s="6">
        <v>44421</v>
      </c>
      <c r="C456" s="3" t="s">
        <v>3054</v>
      </c>
      <c r="D456" s="4" t="s">
        <v>6149</v>
      </c>
      <c r="E456" s="3">
        <v>4</v>
      </c>
      <c r="F456" s="3" t="str">
        <f xml:space="preserve"> _xlfn.XLOOKUP(C456,customers!$A$1:$A$1001,customers!$B$1:$B$1001,,0)</f>
        <v>Reube Cawley</v>
      </c>
      <c r="G456" s="3" t="str">
        <f xml:space="preserve"> IF(_xlfn.XLOOKUP(C456, customers!$A$1:$A$1001, customers!$C$1:$C$1001,,0) = 0, "", _xlfn.XLOOKUP(C456, customers!$A$1:$A$1001, customers!$C$1:$C$1001,,0))</f>
        <v>rcawleycm@yellowbook.com</v>
      </c>
      <c r="H456" s="3" t="str">
        <f xml:space="preserve"> _xlfn.XLOOKUP(C456, customers!$A$1:$A$1001, customers!$G$1:$G$1001,,0)</f>
        <v>Ireland</v>
      </c>
      <c r="I456" s="4" t="str">
        <f xml:space="preserve"> INDEX(products!$A$1:$G$49, MATCH(orders!$D456, products!$A$1:$A$49,0), MATCH(orders!I$1, products!$A$1:$G$1,0))</f>
        <v>Rob</v>
      </c>
      <c r="J456" s="4" t="str">
        <f xml:space="preserve"> INDEX(products!$A$1:$G$49, MATCH(orders!$D456, products!$A$1:$A$49,0), MATCH(orders!J$1, products!$A$1:$G$1,0))</f>
        <v>D</v>
      </c>
      <c r="K456" s="8">
        <f xml:space="preserve"> INDEX(products!$A$1:$G$49, MATCH(orders!$D456, products!$A$1:$A$49,0), MATCH(orders!K$1, products!$A$1:$G$1,0))</f>
        <v>2.5</v>
      </c>
      <c r="L456" s="10">
        <f xml:space="preserve"> INDEX(products!$A$1:$G$49, MATCH(orders!$D456, products!$A$1:$A$49,0), MATCH(orders!L$1, products!$A$1:$G$1,0))</f>
        <v>20.584999999999997</v>
      </c>
      <c r="M456" s="10">
        <f t="shared" si="7"/>
        <v>82.339999999999989</v>
      </c>
      <c r="N456" s="5" t="str" cm="1">
        <f t="array" ref="N456" xml:space="preserve"> _xlfn.IFS(I456 = "Rob", "Robusta", I456 = "Ara", "Arabica", I456 = "Exc", "Excelsa", I456 = "Lib", "Liberica")</f>
        <v>Robusta</v>
      </c>
      <c r="O456" s="12" t="str" cm="1">
        <f t="array" ref="O456" xml:space="preserve"> _xlfn.IFS(J456 = "M", "Medium", J456 = "L", "Light", J456 = "D", "Dark")</f>
        <v>Dark</v>
      </c>
      <c r="P456" s="4" t="str">
        <f xml:space="preserve"> _xlfn.XLOOKUP(Orders[[#This Row],[Customer ID]], customers!$A$1:$A$1001, customers!$I$1:$I$1001,,0)</f>
        <v>Yes</v>
      </c>
    </row>
    <row r="457" spans="1:16" x14ac:dyDescent="0.3">
      <c r="A457" s="11" t="s">
        <v>3058</v>
      </c>
      <c r="B457" s="6">
        <v>43841</v>
      </c>
      <c r="C457" s="3" t="s">
        <v>3059</v>
      </c>
      <c r="D457" s="4" t="s">
        <v>6145</v>
      </c>
      <c r="E457" s="3">
        <v>2</v>
      </c>
      <c r="F457" s="3" t="str">
        <f xml:space="preserve"> _xlfn.XLOOKUP(C457,customers!$A$1:$A$1001,customers!$B$1:$B$1001,,0)</f>
        <v>Stan Barribal</v>
      </c>
      <c r="G457" s="3" t="str">
        <f xml:space="preserve"> IF(_xlfn.XLOOKUP(C457, customers!$A$1:$A$1001, customers!$C$1:$C$1001,,0) = 0, "", _xlfn.XLOOKUP(C457, customers!$A$1:$A$1001, customers!$C$1:$C$1001,,0))</f>
        <v>sbarribalcn@microsoft.com</v>
      </c>
      <c r="H457" s="3" t="str">
        <f xml:space="preserve"> _xlfn.XLOOKUP(C457, customers!$A$1:$A$1001, customers!$G$1:$G$1001,,0)</f>
        <v>Ireland</v>
      </c>
      <c r="I457" s="4" t="str">
        <f xml:space="preserve"> INDEX(products!$A$1:$G$49, MATCH(orders!$D457, products!$A$1:$A$49,0), MATCH(orders!I$1, products!$A$1:$G$1,0))</f>
        <v>Lib</v>
      </c>
      <c r="J457" s="4" t="str">
        <f xml:space="preserve"> INDEX(products!$A$1:$G$49, MATCH(orders!$D457, products!$A$1:$A$49,0), MATCH(orders!J$1, products!$A$1:$G$1,0))</f>
        <v>L</v>
      </c>
      <c r="K457" s="8">
        <f xml:space="preserve"> INDEX(products!$A$1:$G$49, MATCH(orders!$D457, products!$A$1:$A$49,0), MATCH(orders!K$1, products!$A$1:$G$1,0))</f>
        <v>0.2</v>
      </c>
      <c r="L457" s="10">
        <f xml:space="preserve"> INDEX(products!$A$1:$G$49, MATCH(orders!$D457, products!$A$1:$A$49,0), MATCH(orders!L$1, products!$A$1:$G$1,0))</f>
        <v>4.7549999999999999</v>
      </c>
      <c r="M457" s="10">
        <f t="shared" si="7"/>
        <v>9.51</v>
      </c>
      <c r="N457" s="5" t="str" cm="1">
        <f t="array" ref="N457" xml:space="preserve"> _xlfn.IFS(I457 = "Rob", "Robusta", I457 = "Ara", "Arabica", I457 = "Exc", "Excelsa", I457 = "Lib", "Liberica")</f>
        <v>Liberica</v>
      </c>
      <c r="O457" s="12" t="str" cm="1">
        <f t="array" ref="O457" xml:space="preserve"> _xlfn.IFS(J457 = "M", "Medium", J457 = "L", "Light", J457 = "D", "Dark")</f>
        <v>Light</v>
      </c>
      <c r="P457" s="4" t="str">
        <f xml:space="preserve"> _xlfn.XLOOKUP(Orders[[#This Row],[Customer ID]], customers!$A$1:$A$1001, customers!$I$1:$I$1001,,0)</f>
        <v>Yes</v>
      </c>
    </row>
    <row r="458" spans="1:16" x14ac:dyDescent="0.3">
      <c r="A458" s="11" t="s">
        <v>3064</v>
      </c>
      <c r="B458" s="6">
        <v>44017</v>
      </c>
      <c r="C458" s="3" t="s">
        <v>3065</v>
      </c>
      <c r="D458" s="4" t="s">
        <v>6149</v>
      </c>
      <c r="E458" s="3">
        <v>2</v>
      </c>
      <c r="F458" s="3" t="str">
        <f xml:space="preserve"> _xlfn.XLOOKUP(C458,customers!$A$1:$A$1001,customers!$B$1:$B$1001,,0)</f>
        <v>Agnes Adamides</v>
      </c>
      <c r="G458" s="3" t="str">
        <f xml:space="preserve"> IF(_xlfn.XLOOKUP(C458, customers!$A$1:$A$1001, customers!$C$1:$C$1001,,0) = 0, "", _xlfn.XLOOKUP(C458, customers!$A$1:$A$1001, customers!$C$1:$C$1001,,0))</f>
        <v>aadamidesco@bizjournals.com</v>
      </c>
      <c r="H458" s="3" t="str">
        <f xml:space="preserve"> _xlfn.XLOOKUP(C458, customers!$A$1:$A$1001, customers!$G$1:$G$1001,,0)</f>
        <v>United Kingdom</v>
      </c>
      <c r="I458" s="4" t="str">
        <f xml:space="preserve"> INDEX(products!$A$1:$G$49, MATCH(orders!$D458, products!$A$1:$A$49,0), MATCH(orders!I$1, products!$A$1:$G$1,0))</f>
        <v>Rob</v>
      </c>
      <c r="J458" s="4" t="str">
        <f xml:space="preserve"> INDEX(products!$A$1:$G$49, MATCH(orders!$D458, products!$A$1:$A$49,0), MATCH(orders!J$1, products!$A$1:$G$1,0))</f>
        <v>D</v>
      </c>
      <c r="K458" s="8">
        <f xml:space="preserve"> INDEX(products!$A$1:$G$49, MATCH(orders!$D458, products!$A$1:$A$49,0), MATCH(orders!K$1, products!$A$1:$G$1,0))</f>
        <v>2.5</v>
      </c>
      <c r="L458" s="10">
        <f xml:space="preserve"> INDEX(products!$A$1:$G$49, MATCH(orders!$D458, products!$A$1:$A$49,0), MATCH(orders!L$1, products!$A$1:$G$1,0))</f>
        <v>20.584999999999997</v>
      </c>
      <c r="M458" s="10">
        <f t="shared" si="7"/>
        <v>41.169999999999995</v>
      </c>
      <c r="N458" s="5" t="str" cm="1">
        <f t="array" ref="N458" xml:space="preserve"> _xlfn.IFS(I458 = "Rob", "Robusta", I458 = "Ara", "Arabica", I458 = "Exc", "Excelsa", I458 = "Lib", "Liberica")</f>
        <v>Robusta</v>
      </c>
      <c r="O458" s="12" t="str" cm="1">
        <f t="array" ref="O458" xml:space="preserve"> _xlfn.IFS(J458 = "M", "Medium", J458 = "L", "Light", J458 = "D", "Dark")</f>
        <v>Dark</v>
      </c>
      <c r="P458" s="4" t="str">
        <f xml:space="preserve"> _xlfn.XLOOKUP(Orders[[#This Row],[Customer ID]], customers!$A$1:$A$1001, customers!$I$1:$I$1001,,0)</f>
        <v>No</v>
      </c>
    </row>
    <row r="459" spans="1:16" x14ac:dyDescent="0.3">
      <c r="A459" s="11" t="s">
        <v>3070</v>
      </c>
      <c r="B459" s="6">
        <v>43671</v>
      </c>
      <c r="C459" s="3" t="s">
        <v>3071</v>
      </c>
      <c r="D459" s="4" t="s">
        <v>6161</v>
      </c>
      <c r="E459" s="3">
        <v>5</v>
      </c>
      <c r="F459" s="3" t="str">
        <f xml:space="preserve"> _xlfn.XLOOKUP(C459,customers!$A$1:$A$1001,customers!$B$1:$B$1001,,0)</f>
        <v>Carmelita Thowes</v>
      </c>
      <c r="G459" s="3" t="str">
        <f xml:space="preserve"> IF(_xlfn.XLOOKUP(C459, customers!$A$1:$A$1001, customers!$C$1:$C$1001,,0) = 0, "", _xlfn.XLOOKUP(C459, customers!$A$1:$A$1001, customers!$C$1:$C$1001,,0))</f>
        <v>cthowescp@craigslist.org</v>
      </c>
      <c r="H459" s="3" t="str">
        <f xml:space="preserve"> _xlfn.XLOOKUP(C459, customers!$A$1:$A$1001, customers!$G$1:$G$1001,,0)</f>
        <v>United States</v>
      </c>
      <c r="I459" s="4" t="str">
        <f xml:space="preserve"> INDEX(products!$A$1:$G$49, MATCH(orders!$D459, products!$A$1:$A$49,0), MATCH(orders!I$1, products!$A$1:$G$1,0))</f>
        <v>Lib</v>
      </c>
      <c r="J459" s="4" t="str">
        <f xml:space="preserve"> INDEX(products!$A$1:$G$49, MATCH(orders!$D459, products!$A$1:$A$49,0), MATCH(orders!J$1, products!$A$1:$G$1,0))</f>
        <v>L</v>
      </c>
      <c r="K459" s="8">
        <f xml:space="preserve"> INDEX(products!$A$1:$G$49, MATCH(orders!$D459, products!$A$1:$A$49,0), MATCH(orders!K$1, products!$A$1:$G$1,0))</f>
        <v>0.5</v>
      </c>
      <c r="L459" s="10">
        <f xml:space="preserve"> INDEX(products!$A$1:$G$49, MATCH(orders!$D459, products!$A$1:$A$49,0), MATCH(orders!L$1, products!$A$1:$G$1,0))</f>
        <v>9.51</v>
      </c>
      <c r="M459" s="10">
        <f t="shared" si="7"/>
        <v>47.55</v>
      </c>
      <c r="N459" s="5" t="str" cm="1">
        <f t="array" ref="N459" xml:space="preserve"> _xlfn.IFS(I459 = "Rob", "Robusta", I459 = "Ara", "Arabica", I459 = "Exc", "Excelsa", I459 = "Lib", "Liberica")</f>
        <v>Liberica</v>
      </c>
      <c r="O459" s="12" t="str" cm="1">
        <f t="array" ref="O459" xml:space="preserve"> _xlfn.IFS(J459 = "M", "Medium", J459 = "L", "Light", J459 = "D", "Dark")</f>
        <v>Light</v>
      </c>
      <c r="P459" s="4" t="str">
        <f xml:space="preserve"> _xlfn.XLOOKUP(Orders[[#This Row],[Customer ID]], customers!$A$1:$A$1001, customers!$I$1:$I$1001,,0)</f>
        <v>No</v>
      </c>
    </row>
    <row r="460" spans="1:16" x14ac:dyDescent="0.3">
      <c r="A460" s="11" t="s">
        <v>3076</v>
      </c>
      <c r="B460" s="6">
        <v>44707</v>
      </c>
      <c r="C460" s="3" t="s">
        <v>3077</v>
      </c>
      <c r="D460" s="4" t="s">
        <v>6155</v>
      </c>
      <c r="E460" s="3">
        <v>4</v>
      </c>
      <c r="F460" s="3" t="str">
        <f xml:space="preserve"> _xlfn.XLOOKUP(C460,customers!$A$1:$A$1001,customers!$B$1:$B$1001,,0)</f>
        <v>Rodolfo Willoway</v>
      </c>
      <c r="G460" s="3" t="str">
        <f xml:space="preserve"> IF(_xlfn.XLOOKUP(C460, customers!$A$1:$A$1001, customers!$C$1:$C$1001,,0) = 0, "", _xlfn.XLOOKUP(C460, customers!$A$1:$A$1001, customers!$C$1:$C$1001,,0))</f>
        <v>rwillowaycq@admin.ch</v>
      </c>
      <c r="H460" s="3" t="str">
        <f xml:space="preserve"> _xlfn.XLOOKUP(C460, customers!$A$1:$A$1001, customers!$G$1:$G$1001,,0)</f>
        <v>United States</v>
      </c>
      <c r="I460" s="4" t="str">
        <f xml:space="preserve"> INDEX(products!$A$1:$G$49, MATCH(orders!$D460, products!$A$1:$A$49,0), MATCH(orders!I$1, products!$A$1:$G$1,0))</f>
        <v>Ara</v>
      </c>
      <c r="J460" s="4" t="str">
        <f xml:space="preserve"> INDEX(products!$A$1:$G$49, MATCH(orders!$D460, products!$A$1:$A$49,0), MATCH(orders!J$1, products!$A$1:$G$1,0))</f>
        <v>M</v>
      </c>
      <c r="K460" s="8">
        <f xml:space="preserve"> INDEX(products!$A$1:$G$49, MATCH(orders!$D460, products!$A$1:$A$49,0), MATCH(orders!K$1, products!$A$1:$G$1,0))</f>
        <v>1</v>
      </c>
      <c r="L460" s="10">
        <f xml:space="preserve"> INDEX(products!$A$1:$G$49, MATCH(orders!$D460, products!$A$1:$A$49,0), MATCH(orders!L$1, products!$A$1:$G$1,0))</f>
        <v>11.25</v>
      </c>
      <c r="M460" s="10">
        <f t="shared" si="7"/>
        <v>45</v>
      </c>
      <c r="N460" s="5" t="str" cm="1">
        <f t="array" ref="N460" xml:space="preserve"> _xlfn.IFS(I460 = "Rob", "Robusta", I460 = "Ara", "Arabica", I460 = "Exc", "Excelsa", I460 = "Lib", "Liberica")</f>
        <v>Arabica</v>
      </c>
      <c r="O460" s="12" t="str" cm="1">
        <f t="array" ref="O460" xml:space="preserve"> _xlfn.IFS(J460 = "M", "Medium", J460 = "L", "Light", J460 = "D", "Dark")</f>
        <v>Medium</v>
      </c>
      <c r="P460" s="4" t="str">
        <f xml:space="preserve"> _xlfn.XLOOKUP(Orders[[#This Row],[Customer ID]], customers!$A$1:$A$1001, customers!$I$1:$I$1001,,0)</f>
        <v>No</v>
      </c>
    </row>
    <row r="461" spans="1:16" x14ac:dyDescent="0.3">
      <c r="A461" s="11" t="s">
        <v>3082</v>
      </c>
      <c r="B461" s="6">
        <v>43840</v>
      </c>
      <c r="C461" s="3" t="s">
        <v>3083</v>
      </c>
      <c r="D461" s="4" t="s">
        <v>6145</v>
      </c>
      <c r="E461" s="3">
        <v>5</v>
      </c>
      <c r="F461" s="3" t="str">
        <f xml:space="preserve"> _xlfn.XLOOKUP(C461,customers!$A$1:$A$1001,customers!$B$1:$B$1001,,0)</f>
        <v>Alvis Elwin</v>
      </c>
      <c r="G461" s="3" t="str">
        <f xml:space="preserve"> IF(_xlfn.XLOOKUP(C461, customers!$A$1:$A$1001, customers!$C$1:$C$1001,,0) = 0, "", _xlfn.XLOOKUP(C461, customers!$A$1:$A$1001, customers!$C$1:$C$1001,,0))</f>
        <v>aelwincr@privacy.gov.au</v>
      </c>
      <c r="H461" s="3" t="str">
        <f xml:space="preserve"> _xlfn.XLOOKUP(C461, customers!$A$1:$A$1001, customers!$G$1:$G$1001,,0)</f>
        <v>United States</v>
      </c>
      <c r="I461" s="4" t="str">
        <f xml:space="preserve"> INDEX(products!$A$1:$G$49, MATCH(orders!$D461, products!$A$1:$A$49,0), MATCH(orders!I$1, products!$A$1:$G$1,0))</f>
        <v>Lib</v>
      </c>
      <c r="J461" s="4" t="str">
        <f xml:space="preserve"> INDEX(products!$A$1:$G$49, MATCH(orders!$D461, products!$A$1:$A$49,0), MATCH(orders!J$1, products!$A$1:$G$1,0))</f>
        <v>L</v>
      </c>
      <c r="K461" s="8">
        <f xml:space="preserve"> INDEX(products!$A$1:$G$49, MATCH(orders!$D461, products!$A$1:$A$49,0), MATCH(orders!K$1, products!$A$1:$G$1,0))</f>
        <v>0.2</v>
      </c>
      <c r="L461" s="10">
        <f xml:space="preserve"> INDEX(products!$A$1:$G$49, MATCH(orders!$D461, products!$A$1:$A$49,0), MATCH(orders!L$1, products!$A$1:$G$1,0))</f>
        <v>4.7549999999999999</v>
      </c>
      <c r="M461" s="10">
        <f t="shared" si="7"/>
        <v>23.774999999999999</v>
      </c>
      <c r="N461" s="5" t="str" cm="1">
        <f t="array" ref="N461" xml:space="preserve"> _xlfn.IFS(I461 = "Rob", "Robusta", I461 = "Ara", "Arabica", I461 = "Exc", "Excelsa", I461 = "Lib", "Liberica")</f>
        <v>Liberica</v>
      </c>
      <c r="O461" s="12" t="str" cm="1">
        <f t="array" ref="O461" xml:space="preserve"> _xlfn.IFS(J461 = "M", "Medium", J461 = "L", "Light", J461 = "D", "Dark")</f>
        <v>Light</v>
      </c>
      <c r="P461" s="4" t="str">
        <f xml:space="preserve"> _xlfn.XLOOKUP(Orders[[#This Row],[Customer ID]], customers!$A$1:$A$1001, customers!$I$1:$I$1001,,0)</f>
        <v>No</v>
      </c>
    </row>
    <row r="462" spans="1:16" x14ac:dyDescent="0.3">
      <c r="A462" s="11" t="s">
        <v>3088</v>
      </c>
      <c r="B462" s="6">
        <v>43602</v>
      </c>
      <c r="C462" s="3" t="s">
        <v>3089</v>
      </c>
      <c r="D462" s="4" t="s">
        <v>6172</v>
      </c>
      <c r="E462" s="3">
        <v>3</v>
      </c>
      <c r="F462" s="3" t="str">
        <f xml:space="preserve"> _xlfn.XLOOKUP(C462,customers!$A$1:$A$1001,customers!$B$1:$B$1001,,0)</f>
        <v>Araldo Bilbrook</v>
      </c>
      <c r="G462" s="3" t="str">
        <f xml:space="preserve"> IF(_xlfn.XLOOKUP(C462, customers!$A$1:$A$1001, customers!$C$1:$C$1001,,0) = 0, "", _xlfn.XLOOKUP(C462, customers!$A$1:$A$1001, customers!$C$1:$C$1001,,0))</f>
        <v>abilbrookcs@booking.com</v>
      </c>
      <c r="H462" s="3" t="str">
        <f xml:space="preserve"> _xlfn.XLOOKUP(C462, customers!$A$1:$A$1001, customers!$G$1:$G$1001,,0)</f>
        <v>Ireland</v>
      </c>
      <c r="I462" s="4" t="str">
        <f xml:space="preserve"> INDEX(products!$A$1:$G$49, MATCH(orders!$D462, products!$A$1:$A$49,0), MATCH(orders!I$1, products!$A$1:$G$1,0))</f>
        <v>Rob</v>
      </c>
      <c r="J462" s="4" t="str">
        <f xml:space="preserve"> INDEX(products!$A$1:$G$49, MATCH(orders!$D462, products!$A$1:$A$49,0), MATCH(orders!J$1, products!$A$1:$G$1,0))</f>
        <v>D</v>
      </c>
      <c r="K462" s="8">
        <f xml:space="preserve"> INDEX(products!$A$1:$G$49, MATCH(orders!$D462, products!$A$1:$A$49,0), MATCH(orders!K$1, products!$A$1:$G$1,0))</f>
        <v>0.5</v>
      </c>
      <c r="L462" s="10">
        <f xml:space="preserve"> INDEX(products!$A$1:$G$49, MATCH(orders!$D462, products!$A$1:$A$49,0), MATCH(orders!L$1, products!$A$1:$G$1,0))</f>
        <v>5.3699999999999992</v>
      </c>
      <c r="M462" s="10">
        <f t="shared" si="7"/>
        <v>16.11</v>
      </c>
      <c r="N462" s="5" t="str" cm="1">
        <f t="array" ref="N462" xml:space="preserve"> _xlfn.IFS(I462 = "Rob", "Robusta", I462 = "Ara", "Arabica", I462 = "Exc", "Excelsa", I462 = "Lib", "Liberica")</f>
        <v>Robusta</v>
      </c>
      <c r="O462" s="12" t="str" cm="1">
        <f t="array" ref="O462" xml:space="preserve"> _xlfn.IFS(J462 = "M", "Medium", J462 = "L", "Light", J462 = "D", "Dark")</f>
        <v>Dark</v>
      </c>
      <c r="P462" s="4" t="str">
        <f xml:space="preserve"> _xlfn.XLOOKUP(Orders[[#This Row],[Customer ID]], customers!$A$1:$A$1001, customers!$I$1:$I$1001,,0)</f>
        <v>Yes</v>
      </c>
    </row>
    <row r="463" spans="1:16" x14ac:dyDescent="0.3">
      <c r="A463" s="11" t="s">
        <v>3094</v>
      </c>
      <c r="B463" s="6">
        <v>44036</v>
      </c>
      <c r="C463" s="3" t="s">
        <v>3095</v>
      </c>
      <c r="D463" s="4" t="s">
        <v>6163</v>
      </c>
      <c r="E463" s="3">
        <v>4</v>
      </c>
      <c r="F463" s="3" t="str">
        <f xml:space="preserve"> _xlfn.XLOOKUP(C463,customers!$A$1:$A$1001,customers!$B$1:$B$1001,,0)</f>
        <v>Ransell McKall</v>
      </c>
      <c r="G463" s="3" t="str">
        <f xml:space="preserve"> IF(_xlfn.XLOOKUP(C463, customers!$A$1:$A$1001, customers!$C$1:$C$1001,,0) = 0, "", _xlfn.XLOOKUP(C463, customers!$A$1:$A$1001, customers!$C$1:$C$1001,,0))</f>
        <v>rmckallct@sakura.ne.jp</v>
      </c>
      <c r="H463" s="3" t="str">
        <f xml:space="preserve"> _xlfn.XLOOKUP(C463, customers!$A$1:$A$1001, customers!$G$1:$G$1001,,0)</f>
        <v>United Kingdom</v>
      </c>
      <c r="I463" s="4" t="str">
        <f xml:space="preserve"> INDEX(products!$A$1:$G$49, MATCH(orders!$D463, products!$A$1:$A$49,0), MATCH(orders!I$1, products!$A$1:$G$1,0))</f>
        <v>Rob</v>
      </c>
      <c r="J463" s="4" t="str">
        <f xml:space="preserve"> INDEX(products!$A$1:$G$49, MATCH(orders!$D463, products!$A$1:$A$49,0), MATCH(orders!J$1, products!$A$1:$G$1,0))</f>
        <v>D</v>
      </c>
      <c r="K463" s="8">
        <f xml:space="preserve"> INDEX(products!$A$1:$G$49, MATCH(orders!$D463, products!$A$1:$A$49,0), MATCH(orders!K$1, products!$A$1:$G$1,0))</f>
        <v>0.2</v>
      </c>
      <c r="L463" s="10">
        <f xml:space="preserve"> INDEX(products!$A$1:$G$49, MATCH(orders!$D463, products!$A$1:$A$49,0), MATCH(orders!L$1, products!$A$1:$G$1,0))</f>
        <v>2.6849999999999996</v>
      </c>
      <c r="M463" s="10">
        <f t="shared" si="7"/>
        <v>10.739999999999998</v>
      </c>
      <c r="N463" s="5" t="str" cm="1">
        <f t="array" ref="N463" xml:space="preserve"> _xlfn.IFS(I463 = "Rob", "Robusta", I463 = "Ara", "Arabica", I463 = "Exc", "Excelsa", I463 = "Lib", "Liberica")</f>
        <v>Robusta</v>
      </c>
      <c r="O463" s="12" t="str" cm="1">
        <f t="array" ref="O463" xml:space="preserve"> _xlfn.IFS(J463 = "M", "Medium", J463 = "L", "Light", J463 = "D", "Dark")</f>
        <v>Dark</v>
      </c>
      <c r="P463" s="4" t="str">
        <f xml:space="preserve"> _xlfn.XLOOKUP(Orders[[#This Row],[Customer ID]], customers!$A$1:$A$1001, customers!$I$1:$I$1001,,0)</f>
        <v>Yes</v>
      </c>
    </row>
    <row r="464" spans="1:16" x14ac:dyDescent="0.3">
      <c r="A464" s="11" t="s">
        <v>3100</v>
      </c>
      <c r="B464" s="6">
        <v>44124</v>
      </c>
      <c r="C464" s="3" t="s">
        <v>3101</v>
      </c>
      <c r="D464" s="4" t="s">
        <v>6147</v>
      </c>
      <c r="E464" s="3">
        <v>5</v>
      </c>
      <c r="F464" s="3" t="str">
        <f xml:space="preserve"> _xlfn.XLOOKUP(C464,customers!$A$1:$A$1001,customers!$B$1:$B$1001,,0)</f>
        <v>Borg Daile</v>
      </c>
      <c r="G464" s="3" t="str">
        <f xml:space="preserve"> IF(_xlfn.XLOOKUP(C464, customers!$A$1:$A$1001, customers!$C$1:$C$1001,,0) = 0, "", _xlfn.XLOOKUP(C464, customers!$A$1:$A$1001, customers!$C$1:$C$1001,,0))</f>
        <v>bdailecu@vistaprint.com</v>
      </c>
      <c r="H464" s="3" t="str">
        <f xml:space="preserve"> _xlfn.XLOOKUP(C464, customers!$A$1:$A$1001, customers!$G$1:$G$1001,,0)</f>
        <v>United States</v>
      </c>
      <c r="I464" s="4" t="str">
        <f xml:space="preserve"> INDEX(products!$A$1:$G$49, MATCH(orders!$D464, products!$A$1:$A$49,0), MATCH(orders!I$1, products!$A$1:$G$1,0))</f>
        <v>Ara</v>
      </c>
      <c r="J464" s="4" t="str">
        <f xml:space="preserve"> INDEX(products!$A$1:$G$49, MATCH(orders!$D464, products!$A$1:$A$49,0), MATCH(orders!J$1, products!$A$1:$G$1,0))</f>
        <v>D</v>
      </c>
      <c r="K464" s="8">
        <f xml:space="preserve"> INDEX(products!$A$1:$G$49, MATCH(orders!$D464, products!$A$1:$A$49,0), MATCH(orders!K$1, products!$A$1:$G$1,0))</f>
        <v>1</v>
      </c>
      <c r="L464" s="10">
        <f xml:space="preserve"> INDEX(products!$A$1:$G$49, MATCH(orders!$D464, products!$A$1:$A$49,0), MATCH(orders!L$1, products!$A$1:$G$1,0))</f>
        <v>9.9499999999999993</v>
      </c>
      <c r="M464" s="10">
        <f t="shared" si="7"/>
        <v>49.75</v>
      </c>
      <c r="N464" s="5" t="str" cm="1">
        <f t="array" ref="N464" xml:space="preserve"> _xlfn.IFS(I464 = "Rob", "Robusta", I464 = "Ara", "Arabica", I464 = "Exc", "Excelsa", I464 = "Lib", "Liberica")</f>
        <v>Arabica</v>
      </c>
      <c r="O464" s="12" t="str" cm="1">
        <f t="array" ref="O464" xml:space="preserve"> _xlfn.IFS(J464 = "M", "Medium", J464 = "L", "Light", J464 = "D", "Dark")</f>
        <v>Dark</v>
      </c>
      <c r="P464" s="4" t="str">
        <f xml:space="preserve"> _xlfn.XLOOKUP(Orders[[#This Row],[Customer ID]], customers!$A$1:$A$1001, customers!$I$1:$I$1001,,0)</f>
        <v>Yes</v>
      </c>
    </row>
    <row r="465" spans="1:16" x14ac:dyDescent="0.3">
      <c r="A465" s="11" t="s">
        <v>3106</v>
      </c>
      <c r="B465" s="6">
        <v>43730</v>
      </c>
      <c r="C465" s="3" t="s">
        <v>3107</v>
      </c>
      <c r="D465" s="4" t="s">
        <v>6141</v>
      </c>
      <c r="E465" s="3">
        <v>2</v>
      </c>
      <c r="F465" s="3" t="str">
        <f xml:space="preserve"> _xlfn.XLOOKUP(C465,customers!$A$1:$A$1001,customers!$B$1:$B$1001,,0)</f>
        <v>Adolphe Treherne</v>
      </c>
      <c r="G465" s="3" t="str">
        <f xml:space="preserve"> IF(_xlfn.XLOOKUP(C465, customers!$A$1:$A$1001, customers!$C$1:$C$1001,,0) = 0, "", _xlfn.XLOOKUP(C465, customers!$A$1:$A$1001, customers!$C$1:$C$1001,,0))</f>
        <v>atrehernecv@state.tx.us</v>
      </c>
      <c r="H465" s="3" t="str">
        <f xml:space="preserve"> _xlfn.XLOOKUP(C465, customers!$A$1:$A$1001, customers!$G$1:$G$1001,,0)</f>
        <v>Ireland</v>
      </c>
      <c r="I465" s="4" t="str">
        <f xml:space="preserve"> INDEX(products!$A$1:$G$49, MATCH(orders!$D465, products!$A$1:$A$49,0), MATCH(orders!I$1, products!$A$1:$G$1,0))</f>
        <v>Exc</v>
      </c>
      <c r="J465" s="4" t="str">
        <f xml:space="preserve"> INDEX(products!$A$1:$G$49, MATCH(orders!$D465, products!$A$1:$A$49,0), MATCH(orders!J$1, products!$A$1:$G$1,0))</f>
        <v>M</v>
      </c>
      <c r="K465" s="8">
        <f xml:space="preserve"> INDEX(products!$A$1:$G$49, MATCH(orders!$D465, products!$A$1:$A$49,0), MATCH(orders!K$1, products!$A$1:$G$1,0))</f>
        <v>1</v>
      </c>
      <c r="L465" s="10">
        <f xml:space="preserve"> INDEX(products!$A$1:$G$49, MATCH(orders!$D465, products!$A$1:$A$49,0), MATCH(orders!L$1, products!$A$1:$G$1,0))</f>
        <v>13.75</v>
      </c>
      <c r="M465" s="10">
        <f t="shared" si="7"/>
        <v>27.5</v>
      </c>
      <c r="N465" s="5" t="str" cm="1">
        <f t="array" ref="N465" xml:space="preserve"> _xlfn.IFS(I465 = "Rob", "Robusta", I465 = "Ara", "Arabica", I465 = "Exc", "Excelsa", I465 = "Lib", "Liberica")</f>
        <v>Excelsa</v>
      </c>
      <c r="O465" s="12" t="str" cm="1">
        <f t="array" ref="O465" xml:space="preserve"> _xlfn.IFS(J465 = "M", "Medium", J465 = "L", "Light", J465 = "D", "Dark")</f>
        <v>Medium</v>
      </c>
      <c r="P465" s="4" t="str">
        <f xml:space="preserve"> _xlfn.XLOOKUP(Orders[[#This Row],[Customer ID]], customers!$A$1:$A$1001, customers!$I$1:$I$1001,,0)</f>
        <v>No</v>
      </c>
    </row>
    <row r="466" spans="1:16" x14ac:dyDescent="0.3">
      <c r="A466" s="11" t="s">
        <v>3112</v>
      </c>
      <c r="B466" s="6">
        <v>43989</v>
      </c>
      <c r="C466" s="3" t="s">
        <v>3113</v>
      </c>
      <c r="D466" s="4" t="s">
        <v>6165</v>
      </c>
      <c r="E466" s="3">
        <v>4</v>
      </c>
      <c r="F466" s="3" t="str">
        <f xml:space="preserve"> _xlfn.XLOOKUP(C466,customers!$A$1:$A$1001,customers!$B$1:$B$1001,,0)</f>
        <v>Annetta Brentnall</v>
      </c>
      <c r="G466" s="3" t="str">
        <f xml:space="preserve"> IF(_xlfn.XLOOKUP(C466, customers!$A$1:$A$1001, customers!$C$1:$C$1001,,0) = 0, "", _xlfn.XLOOKUP(C466, customers!$A$1:$A$1001, customers!$C$1:$C$1001,,0))</f>
        <v>abrentnallcw@biglobe.ne.jp</v>
      </c>
      <c r="H466" s="3" t="str">
        <f xml:space="preserve"> _xlfn.XLOOKUP(C466, customers!$A$1:$A$1001, customers!$G$1:$G$1001,,0)</f>
        <v>United Kingdom</v>
      </c>
      <c r="I466" s="4" t="str">
        <f xml:space="preserve"> INDEX(products!$A$1:$G$49, MATCH(orders!$D466, products!$A$1:$A$49,0), MATCH(orders!I$1, products!$A$1:$G$1,0))</f>
        <v>Lib</v>
      </c>
      <c r="J466" s="4" t="str">
        <f xml:space="preserve"> INDEX(products!$A$1:$G$49, MATCH(orders!$D466, products!$A$1:$A$49,0), MATCH(orders!J$1, products!$A$1:$G$1,0))</f>
        <v>D</v>
      </c>
      <c r="K466" s="8">
        <f xml:space="preserve"> INDEX(products!$A$1:$G$49, MATCH(orders!$D466, products!$A$1:$A$49,0), MATCH(orders!K$1, products!$A$1:$G$1,0))</f>
        <v>2.5</v>
      </c>
      <c r="L466" s="10">
        <f xml:space="preserve"> INDEX(products!$A$1:$G$49, MATCH(orders!$D466, products!$A$1:$A$49,0), MATCH(orders!L$1, products!$A$1:$G$1,0))</f>
        <v>29.784999999999997</v>
      </c>
      <c r="M466" s="10">
        <f t="shared" si="7"/>
        <v>119.13999999999999</v>
      </c>
      <c r="N466" s="5" t="str" cm="1">
        <f t="array" ref="N466" xml:space="preserve"> _xlfn.IFS(I466 = "Rob", "Robusta", I466 = "Ara", "Arabica", I466 = "Exc", "Excelsa", I466 = "Lib", "Liberica")</f>
        <v>Liberica</v>
      </c>
      <c r="O466" s="12" t="str" cm="1">
        <f t="array" ref="O466" xml:space="preserve"> _xlfn.IFS(J466 = "M", "Medium", J466 = "L", "Light", J466 = "D", "Dark")</f>
        <v>Dark</v>
      </c>
      <c r="P466" s="4" t="str">
        <f xml:space="preserve"> _xlfn.XLOOKUP(Orders[[#This Row],[Customer ID]], customers!$A$1:$A$1001, customers!$I$1:$I$1001,,0)</f>
        <v>No</v>
      </c>
    </row>
    <row r="467" spans="1:16" x14ac:dyDescent="0.3">
      <c r="A467" s="11" t="s">
        <v>3118</v>
      </c>
      <c r="B467" s="6">
        <v>43814</v>
      </c>
      <c r="C467" s="3" t="s">
        <v>3119</v>
      </c>
      <c r="D467" s="4" t="s">
        <v>6149</v>
      </c>
      <c r="E467" s="3">
        <v>1</v>
      </c>
      <c r="F467" s="3" t="str">
        <f xml:space="preserve"> _xlfn.XLOOKUP(C467,customers!$A$1:$A$1001,customers!$B$1:$B$1001,,0)</f>
        <v>Dick Drinkall</v>
      </c>
      <c r="G467" s="3" t="str">
        <f xml:space="preserve"> IF(_xlfn.XLOOKUP(C467, customers!$A$1:$A$1001, customers!$C$1:$C$1001,,0) = 0, "", _xlfn.XLOOKUP(C467, customers!$A$1:$A$1001, customers!$C$1:$C$1001,,0))</f>
        <v>ddrinkallcx@psu.edu</v>
      </c>
      <c r="H467" s="3" t="str">
        <f xml:space="preserve"> _xlfn.XLOOKUP(C467, customers!$A$1:$A$1001, customers!$G$1:$G$1001,,0)</f>
        <v>United States</v>
      </c>
      <c r="I467" s="4" t="str">
        <f xml:space="preserve"> INDEX(products!$A$1:$G$49, MATCH(orders!$D467, products!$A$1:$A$49,0), MATCH(orders!I$1, products!$A$1:$G$1,0))</f>
        <v>Rob</v>
      </c>
      <c r="J467" s="4" t="str">
        <f xml:space="preserve"> INDEX(products!$A$1:$G$49, MATCH(orders!$D467, products!$A$1:$A$49,0), MATCH(orders!J$1, products!$A$1:$G$1,0))</f>
        <v>D</v>
      </c>
      <c r="K467" s="8">
        <f xml:space="preserve"> INDEX(products!$A$1:$G$49, MATCH(orders!$D467, products!$A$1:$A$49,0), MATCH(orders!K$1, products!$A$1:$G$1,0))</f>
        <v>2.5</v>
      </c>
      <c r="L467" s="10">
        <f xml:space="preserve"> INDEX(products!$A$1:$G$49, MATCH(orders!$D467, products!$A$1:$A$49,0), MATCH(orders!L$1, products!$A$1:$G$1,0))</f>
        <v>20.584999999999997</v>
      </c>
      <c r="M467" s="10">
        <f t="shared" si="7"/>
        <v>20.584999999999997</v>
      </c>
      <c r="N467" s="5" t="str" cm="1">
        <f t="array" ref="N467" xml:space="preserve"> _xlfn.IFS(I467 = "Rob", "Robusta", I467 = "Ara", "Arabica", I467 = "Exc", "Excelsa", I467 = "Lib", "Liberica")</f>
        <v>Robusta</v>
      </c>
      <c r="O467" s="12" t="str" cm="1">
        <f t="array" ref="O467" xml:space="preserve"> _xlfn.IFS(J467 = "M", "Medium", J467 = "L", "Light", J467 = "D", "Dark")</f>
        <v>Dark</v>
      </c>
      <c r="P467" s="4" t="str">
        <f xml:space="preserve"> _xlfn.XLOOKUP(Orders[[#This Row],[Customer ID]], customers!$A$1:$A$1001, customers!$I$1:$I$1001,,0)</f>
        <v>Yes</v>
      </c>
    </row>
    <row r="468" spans="1:16" x14ac:dyDescent="0.3">
      <c r="A468" s="11" t="s">
        <v>3124</v>
      </c>
      <c r="B468" s="6">
        <v>44171</v>
      </c>
      <c r="C468" s="3" t="s">
        <v>3125</v>
      </c>
      <c r="D468" s="4" t="s">
        <v>6154</v>
      </c>
      <c r="E468" s="3">
        <v>3</v>
      </c>
      <c r="F468" s="3" t="str">
        <f xml:space="preserve"> _xlfn.XLOOKUP(C468,customers!$A$1:$A$1001,customers!$B$1:$B$1001,,0)</f>
        <v>Dagny Kornel</v>
      </c>
      <c r="G468" s="3" t="str">
        <f xml:space="preserve"> IF(_xlfn.XLOOKUP(C468, customers!$A$1:$A$1001, customers!$C$1:$C$1001,,0) = 0, "", _xlfn.XLOOKUP(C468, customers!$A$1:$A$1001, customers!$C$1:$C$1001,,0))</f>
        <v>dkornelcy@cyberchimps.com</v>
      </c>
      <c r="H468" s="3" t="str">
        <f xml:space="preserve"> _xlfn.XLOOKUP(C468, customers!$A$1:$A$1001, customers!$G$1:$G$1001,,0)</f>
        <v>United States</v>
      </c>
      <c r="I468" s="4" t="str">
        <f xml:space="preserve"> INDEX(products!$A$1:$G$49, MATCH(orders!$D468, products!$A$1:$A$49,0), MATCH(orders!I$1, products!$A$1:$G$1,0))</f>
        <v>Ara</v>
      </c>
      <c r="J468" s="4" t="str">
        <f xml:space="preserve"> INDEX(products!$A$1:$G$49, MATCH(orders!$D468, products!$A$1:$A$49,0), MATCH(orders!J$1, products!$A$1:$G$1,0))</f>
        <v>D</v>
      </c>
      <c r="K468" s="8">
        <f xml:space="preserve"> INDEX(products!$A$1:$G$49, MATCH(orders!$D468, products!$A$1:$A$49,0), MATCH(orders!K$1, products!$A$1:$G$1,0))</f>
        <v>0.2</v>
      </c>
      <c r="L468" s="10">
        <f xml:space="preserve"> INDEX(products!$A$1:$G$49, MATCH(orders!$D468, products!$A$1:$A$49,0), MATCH(orders!L$1, products!$A$1:$G$1,0))</f>
        <v>2.9849999999999999</v>
      </c>
      <c r="M468" s="10">
        <f t="shared" si="7"/>
        <v>8.9550000000000001</v>
      </c>
      <c r="N468" s="5" t="str" cm="1">
        <f t="array" ref="N468" xml:space="preserve"> _xlfn.IFS(I468 = "Rob", "Robusta", I468 = "Ara", "Arabica", I468 = "Exc", "Excelsa", I468 = "Lib", "Liberica")</f>
        <v>Arabica</v>
      </c>
      <c r="O468" s="12" t="str" cm="1">
        <f t="array" ref="O468" xml:space="preserve"> _xlfn.IFS(J468 = "M", "Medium", J468 = "L", "Light", J468 = "D", "Dark")</f>
        <v>Dark</v>
      </c>
      <c r="P468" s="4" t="str">
        <f xml:space="preserve"> _xlfn.XLOOKUP(Orders[[#This Row],[Customer ID]], customers!$A$1:$A$1001, customers!$I$1:$I$1001,,0)</f>
        <v>Yes</v>
      </c>
    </row>
    <row r="469" spans="1:16" x14ac:dyDescent="0.3">
      <c r="A469" s="11" t="s">
        <v>3130</v>
      </c>
      <c r="B469" s="6">
        <v>44536</v>
      </c>
      <c r="C469" s="3" t="s">
        <v>3131</v>
      </c>
      <c r="D469" s="4" t="s">
        <v>6158</v>
      </c>
      <c r="E469" s="3">
        <v>1</v>
      </c>
      <c r="F469" s="3" t="str">
        <f xml:space="preserve"> _xlfn.XLOOKUP(C469,customers!$A$1:$A$1001,customers!$B$1:$B$1001,,0)</f>
        <v>Rhona Lequeux</v>
      </c>
      <c r="G469" s="3" t="str">
        <f xml:space="preserve"> IF(_xlfn.XLOOKUP(C469, customers!$A$1:$A$1001, customers!$C$1:$C$1001,,0) = 0, "", _xlfn.XLOOKUP(C469, customers!$A$1:$A$1001, customers!$C$1:$C$1001,,0))</f>
        <v>rlequeuxcz@newyorker.com</v>
      </c>
      <c r="H469" s="3" t="str">
        <f xml:space="preserve"> _xlfn.XLOOKUP(C469, customers!$A$1:$A$1001, customers!$G$1:$G$1001,,0)</f>
        <v>United States</v>
      </c>
      <c r="I469" s="4" t="str">
        <f xml:space="preserve"> INDEX(products!$A$1:$G$49, MATCH(orders!$D469, products!$A$1:$A$49,0), MATCH(orders!I$1, products!$A$1:$G$1,0))</f>
        <v>Ara</v>
      </c>
      <c r="J469" s="4" t="str">
        <f xml:space="preserve"> INDEX(products!$A$1:$G$49, MATCH(orders!$D469, products!$A$1:$A$49,0), MATCH(orders!J$1, products!$A$1:$G$1,0))</f>
        <v>D</v>
      </c>
      <c r="K469" s="8">
        <f xml:space="preserve"> INDEX(products!$A$1:$G$49, MATCH(orders!$D469, products!$A$1:$A$49,0), MATCH(orders!K$1, products!$A$1:$G$1,0))</f>
        <v>0.5</v>
      </c>
      <c r="L469" s="10">
        <f xml:space="preserve"> INDEX(products!$A$1:$G$49, MATCH(orders!$D469, products!$A$1:$A$49,0), MATCH(orders!L$1, products!$A$1:$G$1,0))</f>
        <v>5.97</v>
      </c>
      <c r="M469" s="10">
        <f t="shared" si="7"/>
        <v>5.97</v>
      </c>
      <c r="N469" s="5" t="str" cm="1">
        <f t="array" ref="N469" xml:space="preserve"> _xlfn.IFS(I469 = "Rob", "Robusta", I469 = "Ara", "Arabica", I469 = "Exc", "Excelsa", I469 = "Lib", "Liberica")</f>
        <v>Arabica</v>
      </c>
      <c r="O469" s="12" t="str" cm="1">
        <f t="array" ref="O469" xml:space="preserve"> _xlfn.IFS(J469 = "M", "Medium", J469 = "L", "Light", J469 = "D", "Dark")</f>
        <v>Dark</v>
      </c>
      <c r="P469" s="4" t="str">
        <f xml:space="preserve"> _xlfn.XLOOKUP(Orders[[#This Row],[Customer ID]], customers!$A$1:$A$1001, customers!$I$1:$I$1001,,0)</f>
        <v>No</v>
      </c>
    </row>
    <row r="470" spans="1:16" x14ac:dyDescent="0.3">
      <c r="A470" s="11" t="s">
        <v>3136</v>
      </c>
      <c r="B470" s="6">
        <v>44023</v>
      </c>
      <c r="C470" s="3" t="s">
        <v>3137</v>
      </c>
      <c r="D470" s="4" t="s">
        <v>6141</v>
      </c>
      <c r="E470" s="3">
        <v>3</v>
      </c>
      <c r="F470" s="3" t="str">
        <f xml:space="preserve"> _xlfn.XLOOKUP(C470,customers!$A$1:$A$1001,customers!$B$1:$B$1001,,0)</f>
        <v>Julius Mccaull</v>
      </c>
      <c r="G470" s="3" t="str">
        <f xml:space="preserve"> IF(_xlfn.XLOOKUP(C470, customers!$A$1:$A$1001, customers!$C$1:$C$1001,,0) = 0, "", _xlfn.XLOOKUP(C470, customers!$A$1:$A$1001, customers!$C$1:$C$1001,,0))</f>
        <v>jmccaulld0@parallels.com</v>
      </c>
      <c r="H470" s="3" t="str">
        <f xml:space="preserve"> _xlfn.XLOOKUP(C470, customers!$A$1:$A$1001, customers!$G$1:$G$1001,,0)</f>
        <v>United States</v>
      </c>
      <c r="I470" s="4" t="str">
        <f xml:space="preserve"> INDEX(products!$A$1:$G$49, MATCH(orders!$D470, products!$A$1:$A$49,0), MATCH(orders!I$1, products!$A$1:$G$1,0))</f>
        <v>Exc</v>
      </c>
      <c r="J470" s="4" t="str">
        <f xml:space="preserve"> INDEX(products!$A$1:$G$49, MATCH(orders!$D470, products!$A$1:$A$49,0), MATCH(orders!J$1, products!$A$1:$G$1,0))</f>
        <v>M</v>
      </c>
      <c r="K470" s="8">
        <f xml:space="preserve"> INDEX(products!$A$1:$G$49, MATCH(orders!$D470, products!$A$1:$A$49,0), MATCH(orders!K$1, products!$A$1:$G$1,0))</f>
        <v>1</v>
      </c>
      <c r="L470" s="10">
        <f xml:space="preserve"> INDEX(products!$A$1:$G$49, MATCH(orders!$D470, products!$A$1:$A$49,0), MATCH(orders!L$1, products!$A$1:$G$1,0))</f>
        <v>13.75</v>
      </c>
      <c r="M470" s="10">
        <f t="shared" si="7"/>
        <v>41.25</v>
      </c>
      <c r="N470" s="5" t="str" cm="1">
        <f t="array" ref="N470" xml:space="preserve"> _xlfn.IFS(I470 = "Rob", "Robusta", I470 = "Ara", "Arabica", I470 = "Exc", "Excelsa", I470 = "Lib", "Liberica")</f>
        <v>Excelsa</v>
      </c>
      <c r="O470" s="12" t="str" cm="1">
        <f t="array" ref="O470" xml:space="preserve"> _xlfn.IFS(J470 = "M", "Medium", J470 = "L", "Light", J470 = "D", "Dark")</f>
        <v>Medium</v>
      </c>
      <c r="P470" s="4" t="str">
        <f xml:space="preserve"> _xlfn.XLOOKUP(Orders[[#This Row],[Customer ID]], customers!$A$1:$A$1001, customers!$I$1:$I$1001,,0)</f>
        <v>Yes</v>
      </c>
    </row>
    <row r="471" spans="1:16" x14ac:dyDescent="0.3">
      <c r="A471" s="11" t="s">
        <v>3141</v>
      </c>
      <c r="B471" s="6">
        <v>44375</v>
      </c>
      <c r="C471" s="3" t="s">
        <v>3194</v>
      </c>
      <c r="D471" s="4" t="s">
        <v>6184</v>
      </c>
      <c r="E471" s="3">
        <v>5</v>
      </c>
      <c r="F471" s="3" t="str">
        <f xml:space="preserve"> _xlfn.XLOOKUP(C471,customers!$A$1:$A$1001,customers!$B$1:$B$1001,,0)</f>
        <v>Ailey Brash</v>
      </c>
      <c r="G471" s="3" t="str">
        <f xml:space="preserve"> IF(_xlfn.XLOOKUP(C471, customers!$A$1:$A$1001, customers!$C$1:$C$1001,,0) = 0, "", _xlfn.XLOOKUP(C471, customers!$A$1:$A$1001, customers!$C$1:$C$1001,,0))</f>
        <v>abrashda@plala.or.jp</v>
      </c>
      <c r="H471" s="3" t="str">
        <f xml:space="preserve"> _xlfn.XLOOKUP(C471, customers!$A$1:$A$1001, customers!$G$1:$G$1001,,0)</f>
        <v>United States</v>
      </c>
      <c r="I471" s="4" t="str">
        <f xml:space="preserve"> INDEX(products!$A$1:$G$49, MATCH(orders!$D471, products!$A$1:$A$49,0), MATCH(orders!I$1, products!$A$1:$G$1,0))</f>
        <v>Exc</v>
      </c>
      <c r="J471" s="4" t="str">
        <f xml:space="preserve"> INDEX(products!$A$1:$G$49, MATCH(orders!$D471, products!$A$1:$A$49,0), MATCH(orders!J$1, products!$A$1:$G$1,0))</f>
        <v>L</v>
      </c>
      <c r="K471" s="8">
        <f xml:space="preserve"> INDEX(products!$A$1:$G$49, MATCH(orders!$D471, products!$A$1:$A$49,0), MATCH(orders!K$1, products!$A$1:$G$1,0))</f>
        <v>0.2</v>
      </c>
      <c r="L471" s="10">
        <f xml:space="preserve"> INDEX(products!$A$1:$G$49, MATCH(orders!$D471, products!$A$1:$A$49,0), MATCH(orders!L$1, products!$A$1:$G$1,0))</f>
        <v>4.4550000000000001</v>
      </c>
      <c r="M471" s="10">
        <f t="shared" si="7"/>
        <v>22.274999999999999</v>
      </c>
      <c r="N471" s="5" t="str" cm="1">
        <f t="array" ref="N471" xml:space="preserve"> _xlfn.IFS(I471 = "Rob", "Robusta", I471 = "Ara", "Arabica", I471 = "Exc", "Excelsa", I471 = "Lib", "Liberica")</f>
        <v>Excelsa</v>
      </c>
      <c r="O471" s="12" t="str" cm="1">
        <f t="array" ref="O471" xml:space="preserve"> _xlfn.IFS(J471 = "M", "Medium", J471 = "L", "Light", J471 = "D", "Dark")</f>
        <v>Light</v>
      </c>
      <c r="P471" s="4" t="str">
        <f xml:space="preserve"> _xlfn.XLOOKUP(Orders[[#This Row],[Customer ID]], customers!$A$1:$A$1001, customers!$I$1:$I$1001,,0)</f>
        <v>Yes</v>
      </c>
    </row>
    <row r="472" spans="1:16" x14ac:dyDescent="0.3">
      <c r="A472" s="11" t="s">
        <v>3147</v>
      </c>
      <c r="B472" s="6">
        <v>44656</v>
      </c>
      <c r="C472" s="3" t="s">
        <v>3148</v>
      </c>
      <c r="D472" s="4" t="s">
        <v>6157</v>
      </c>
      <c r="E472" s="3">
        <v>1</v>
      </c>
      <c r="F472" s="3" t="str">
        <f xml:space="preserve"> _xlfn.XLOOKUP(C472,customers!$A$1:$A$1001,customers!$B$1:$B$1001,,0)</f>
        <v>Alberto Hutchinson</v>
      </c>
      <c r="G472" s="3" t="str">
        <f xml:space="preserve"> IF(_xlfn.XLOOKUP(C472, customers!$A$1:$A$1001, customers!$C$1:$C$1001,,0) = 0, "", _xlfn.XLOOKUP(C472, customers!$A$1:$A$1001, customers!$C$1:$C$1001,,0))</f>
        <v>ahutchinsond2@imgur.com</v>
      </c>
      <c r="H472" s="3" t="str">
        <f xml:space="preserve"> _xlfn.XLOOKUP(C472, customers!$A$1:$A$1001, customers!$G$1:$G$1001,,0)</f>
        <v>United States</v>
      </c>
      <c r="I472" s="4" t="str">
        <f xml:space="preserve"> INDEX(products!$A$1:$G$49, MATCH(orders!$D472, products!$A$1:$A$49,0), MATCH(orders!I$1, products!$A$1:$G$1,0))</f>
        <v>Ara</v>
      </c>
      <c r="J472" s="4" t="str">
        <f xml:space="preserve"> INDEX(products!$A$1:$G$49, MATCH(orders!$D472, products!$A$1:$A$49,0), MATCH(orders!J$1, products!$A$1:$G$1,0))</f>
        <v>M</v>
      </c>
      <c r="K472" s="8">
        <f xml:space="preserve"> INDEX(products!$A$1:$G$49, MATCH(orders!$D472, products!$A$1:$A$49,0), MATCH(orders!K$1, products!$A$1:$G$1,0))</f>
        <v>0.5</v>
      </c>
      <c r="L472" s="10">
        <f xml:space="preserve"> INDEX(products!$A$1:$G$49, MATCH(orders!$D472, products!$A$1:$A$49,0), MATCH(orders!L$1, products!$A$1:$G$1,0))</f>
        <v>6.75</v>
      </c>
      <c r="M472" s="10">
        <f t="shared" si="7"/>
        <v>6.75</v>
      </c>
      <c r="N472" s="5" t="str" cm="1">
        <f t="array" ref="N472" xml:space="preserve"> _xlfn.IFS(I472 = "Rob", "Robusta", I472 = "Ara", "Arabica", I472 = "Exc", "Excelsa", I472 = "Lib", "Liberica")</f>
        <v>Arabica</v>
      </c>
      <c r="O472" s="12" t="str" cm="1">
        <f t="array" ref="O472" xml:space="preserve"> _xlfn.IFS(J472 = "M", "Medium", J472 = "L", "Light", J472 = "D", "Dark")</f>
        <v>Medium</v>
      </c>
      <c r="P472" s="4" t="str">
        <f xml:space="preserve"> _xlfn.XLOOKUP(Orders[[#This Row],[Customer ID]], customers!$A$1:$A$1001, customers!$I$1:$I$1001,,0)</f>
        <v>Yes</v>
      </c>
    </row>
    <row r="473" spans="1:16" x14ac:dyDescent="0.3">
      <c r="A473" s="11" t="s">
        <v>3153</v>
      </c>
      <c r="B473" s="6">
        <v>44644</v>
      </c>
      <c r="C473" s="3" t="s">
        <v>3154</v>
      </c>
      <c r="D473" s="4" t="s">
        <v>6181</v>
      </c>
      <c r="E473" s="3">
        <v>4</v>
      </c>
      <c r="F473" s="3" t="str">
        <f xml:space="preserve"> _xlfn.XLOOKUP(C473,customers!$A$1:$A$1001,customers!$B$1:$B$1001,,0)</f>
        <v>Lamond Gheeraert</v>
      </c>
      <c r="G473" s="3" t="str">
        <f xml:space="preserve"> IF(_xlfn.XLOOKUP(C473, customers!$A$1:$A$1001, customers!$C$1:$C$1001,,0) = 0, "", _xlfn.XLOOKUP(C473, customers!$A$1:$A$1001, customers!$C$1:$C$1001,,0))</f>
        <v/>
      </c>
      <c r="H473" s="3" t="str">
        <f xml:space="preserve"> _xlfn.XLOOKUP(C473, customers!$A$1:$A$1001, customers!$G$1:$G$1001,,0)</f>
        <v>United States</v>
      </c>
      <c r="I473" s="4" t="str">
        <f xml:space="preserve"> INDEX(products!$A$1:$G$49, MATCH(orders!$D473, products!$A$1:$A$49,0), MATCH(orders!I$1, products!$A$1:$G$1,0))</f>
        <v>Lib</v>
      </c>
      <c r="J473" s="4" t="str">
        <f xml:space="preserve"> INDEX(products!$A$1:$G$49, MATCH(orders!$D473, products!$A$1:$A$49,0), MATCH(orders!J$1, products!$A$1:$G$1,0))</f>
        <v>M</v>
      </c>
      <c r="K473" s="8">
        <f xml:space="preserve"> INDEX(products!$A$1:$G$49, MATCH(orders!$D473, products!$A$1:$A$49,0), MATCH(orders!K$1, products!$A$1:$G$1,0))</f>
        <v>2.5</v>
      </c>
      <c r="L473" s="10">
        <f xml:space="preserve"> INDEX(products!$A$1:$G$49, MATCH(orders!$D473, products!$A$1:$A$49,0), MATCH(orders!L$1, products!$A$1:$G$1,0))</f>
        <v>33.464999999999996</v>
      </c>
      <c r="M473" s="10">
        <f t="shared" si="7"/>
        <v>133.85999999999999</v>
      </c>
      <c r="N473" s="5" t="str" cm="1">
        <f t="array" ref="N473" xml:space="preserve"> _xlfn.IFS(I473 = "Rob", "Robusta", I473 = "Ara", "Arabica", I473 = "Exc", "Excelsa", I473 = "Lib", "Liberica")</f>
        <v>Liberica</v>
      </c>
      <c r="O473" s="12" t="str" cm="1">
        <f t="array" ref="O473" xml:space="preserve"> _xlfn.IFS(J473 = "M", "Medium", J473 = "L", "Light", J473 = "D", "Dark")</f>
        <v>Medium</v>
      </c>
      <c r="P473" s="4" t="str">
        <f xml:space="preserve"> _xlfn.XLOOKUP(Orders[[#This Row],[Customer ID]], customers!$A$1:$A$1001, customers!$I$1:$I$1001,,0)</f>
        <v>Yes</v>
      </c>
    </row>
    <row r="474" spans="1:16" x14ac:dyDescent="0.3">
      <c r="A474" s="11" t="s">
        <v>3158</v>
      </c>
      <c r="B474" s="6">
        <v>43869</v>
      </c>
      <c r="C474" s="3" t="s">
        <v>3159</v>
      </c>
      <c r="D474" s="4" t="s">
        <v>6154</v>
      </c>
      <c r="E474" s="3">
        <v>2</v>
      </c>
      <c r="F474" s="3" t="str">
        <f xml:space="preserve"> _xlfn.XLOOKUP(C474,customers!$A$1:$A$1001,customers!$B$1:$B$1001,,0)</f>
        <v>Roxine Drivers</v>
      </c>
      <c r="G474" s="3" t="str">
        <f xml:space="preserve"> IF(_xlfn.XLOOKUP(C474, customers!$A$1:$A$1001, customers!$C$1:$C$1001,,0) = 0, "", _xlfn.XLOOKUP(C474, customers!$A$1:$A$1001, customers!$C$1:$C$1001,,0))</f>
        <v>rdriversd4@hexun.com</v>
      </c>
      <c r="H474" s="3" t="str">
        <f xml:space="preserve"> _xlfn.XLOOKUP(C474, customers!$A$1:$A$1001, customers!$G$1:$G$1001,,0)</f>
        <v>United States</v>
      </c>
      <c r="I474" s="4" t="str">
        <f xml:space="preserve"> INDEX(products!$A$1:$G$49, MATCH(orders!$D474, products!$A$1:$A$49,0), MATCH(orders!I$1, products!$A$1:$G$1,0))</f>
        <v>Ara</v>
      </c>
      <c r="J474" s="4" t="str">
        <f xml:space="preserve"> INDEX(products!$A$1:$G$49, MATCH(orders!$D474, products!$A$1:$A$49,0), MATCH(orders!J$1, products!$A$1:$G$1,0))</f>
        <v>D</v>
      </c>
      <c r="K474" s="8">
        <f xml:space="preserve"> INDEX(products!$A$1:$G$49, MATCH(orders!$D474, products!$A$1:$A$49,0), MATCH(orders!K$1, products!$A$1:$G$1,0))</f>
        <v>0.2</v>
      </c>
      <c r="L474" s="10">
        <f xml:space="preserve"> INDEX(products!$A$1:$G$49, MATCH(orders!$D474, products!$A$1:$A$49,0), MATCH(orders!L$1, products!$A$1:$G$1,0))</f>
        <v>2.9849999999999999</v>
      </c>
      <c r="M474" s="10">
        <f t="shared" si="7"/>
        <v>5.97</v>
      </c>
      <c r="N474" s="5" t="str" cm="1">
        <f t="array" ref="N474" xml:space="preserve"> _xlfn.IFS(I474 = "Rob", "Robusta", I474 = "Ara", "Arabica", I474 = "Exc", "Excelsa", I474 = "Lib", "Liberica")</f>
        <v>Arabica</v>
      </c>
      <c r="O474" s="12" t="str" cm="1">
        <f t="array" ref="O474" xml:space="preserve"> _xlfn.IFS(J474 = "M", "Medium", J474 = "L", "Light", J474 = "D", "Dark")</f>
        <v>Dark</v>
      </c>
      <c r="P474" s="4" t="str">
        <f xml:space="preserve"> _xlfn.XLOOKUP(Orders[[#This Row],[Customer ID]], customers!$A$1:$A$1001, customers!$I$1:$I$1001,,0)</f>
        <v>No</v>
      </c>
    </row>
    <row r="475" spans="1:16" x14ac:dyDescent="0.3">
      <c r="A475" s="11" t="s">
        <v>3164</v>
      </c>
      <c r="B475" s="6">
        <v>44603</v>
      </c>
      <c r="C475" s="3" t="s">
        <v>3165</v>
      </c>
      <c r="D475" s="4" t="s">
        <v>6140</v>
      </c>
      <c r="E475" s="3">
        <v>2</v>
      </c>
      <c r="F475" s="3" t="str">
        <f xml:space="preserve"> _xlfn.XLOOKUP(C475,customers!$A$1:$A$1001,customers!$B$1:$B$1001,,0)</f>
        <v>Heloise Zeal</v>
      </c>
      <c r="G475" s="3" t="str">
        <f xml:space="preserve"> IF(_xlfn.XLOOKUP(C475, customers!$A$1:$A$1001, customers!$C$1:$C$1001,,0) = 0, "", _xlfn.XLOOKUP(C475, customers!$A$1:$A$1001, customers!$C$1:$C$1001,,0))</f>
        <v>hzeald5@google.de</v>
      </c>
      <c r="H475" s="3" t="str">
        <f xml:space="preserve"> _xlfn.XLOOKUP(C475, customers!$A$1:$A$1001, customers!$G$1:$G$1001,,0)</f>
        <v>United States</v>
      </c>
      <c r="I475" s="4" t="str">
        <f xml:space="preserve"> INDEX(products!$A$1:$G$49, MATCH(orders!$D475, products!$A$1:$A$49,0), MATCH(orders!I$1, products!$A$1:$G$1,0))</f>
        <v>Ara</v>
      </c>
      <c r="J475" s="4" t="str">
        <f xml:space="preserve"> INDEX(products!$A$1:$G$49, MATCH(orders!$D475, products!$A$1:$A$49,0), MATCH(orders!J$1, products!$A$1:$G$1,0))</f>
        <v>L</v>
      </c>
      <c r="K475" s="8">
        <f xml:space="preserve"> INDEX(products!$A$1:$G$49, MATCH(orders!$D475, products!$A$1:$A$49,0), MATCH(orders!K$1, products!$A$1:$G$1,0))</f>
        <v>1</v>
      </c>
      <c r="L475" s="10">
        <f xml:space="preserve"> INDEX(products!$A$1:$G$49, MATCH(orders!$D475, products!$A$1:$A$49,0), MATCH(orders!L$1, products!$A$1:$G$1,0))</f>
        <v>12.95</v>
      </c>
      <c r="M475" s="10">
        <f t="shared" si="7"/>
        <v>25.9</v>
      </c>
      <c r="N475" s="5" t="str" cm="1">
        <f t="array" ref="N475" xml:space="preserve"> _xlfn.IFS(I475 = "Rob", "Robusta", I475 = "Ara", "Arabica", I475 = "Exc", "Excelsa", I475 = "Lib", "Liberica")</f>
        <v>Arabica</v>
      </c>
      <c r="O475" s="12" t="str" cm="1">
        <f t="array" ref="O475" xml:space="preserve"> _xlfn.IFS(J475 = "M", "Medium", J475 = "L", "Light", J475 = "D", "Dark")</f>
        <v>Light</v>
      </c>
      <c r="P475" s="4" t="str">
        <f xml:space="preserve"> _xlfn.XLOOKUP(Orders[[#This Row],[Customer ID]], customers!$A$1:$A$1001, customers!$I$1:$I$1001,,0)</f>
        <v>No</v>
      </c>
    </row>
    <row r="476" spans="1:16" x14ac:dyDescent="0.3">
      <c r="A476" s="11" t="s">
        <v>3170</v>
      </c>
      <c r="B476" s="6">
        <v>44014</v>
      </c>
      <c r="C476" s="3" t="s">
        <v>3171</v>
      </c>
      <c r="D476" s="4" t="s">
        <v>6166</v>
      </c>
      <c r="E476" s="3">
        <v>1</v>
      </c>
      <c r="F476" s="3" t="str">
        <f xml:space="preserve"> _xlfn.XLOOKUP(C476,customers!$A$1:$A$1001,customers!$B$1:$B$1001,,0)</f>
        <v>Granger Smallcombe</v>
      </c>
      <c r="G476" s="3" t="str">
        <f xml:space="preserve"> IF(_xlfn.XLOOKUP(C476, customers!$A$1:$A$1001, customers!$C$1:$C$1001,,0) = 0, "", _xlfn.XLOOKUP(C476, customers!$A$1:$A$1001, customers!$C$1:$C$1001,,0))</f>
        <v>gsmallcombed6@ucla.edu</v>
      </c>
      <c r="H476" s="3" t="str">
        <f xml:space="preserve"> _xlfn.XLOOKUP(C476, customers!$A$1:$A$1001, customers!$G$1:$G$1001,,0)</f>
        <v>Ireland</v>
      </c>
      <c r="I476" s="4" t="str">
        <f xml:space="preserve"> INDEX(products!$A$1:$G$49, MATCH(orders!$D476, products!$A$1:$A$49,0), MATCH(orders!I$1, products!$A$1:$G$1,0))</f>
        <v>Exc</v>
      </c>
      <c r="J476" s="4" t="str">
        <f xml:space="preserve"> INDEX(products!$A$1:$G$49, MATCH(orders!$D476, products!$A$1:$A$49,0), MATCH(orders!J$1, products!$A$1:$G$1,0))</f>
        <v>M</v>
      </c>
      <c r="K476" s="8">
        <f xml:space="preserve"> INDEX(products!$A$1:$G$49, MATCH(orders!$D476, products!$A$1:$A$49,0), MATCH(orders!K$1, products!$A$1:$G$1,0))</f>
        <v>2.5</v>
      </c>
      <c r="L476" s="10">
        <f xml:space="preserve"> INDEX(products!$A$1:$G$49, MATCH(orders!$D476, products!$A$1:$A$49,0), MATCH(orders!L$1, products!$A$1:$G$1,0))</f>
        <v>31.624999999999996</v>
      </c>
      <c r="M476" s="10">
        <f t="shared" si="7"/>
        <v>31.624999999999996</v>
      </c>
      <c r="N476" s="5" t="str" cm="1">
        <f t="array" ref="N476" xml:space="preserve"> _xlfn.IFS(I476 = "Rob", "Robusta", I476 = "Ara", "Arabica", I476 = "Exc", "Excelsa", I476 = "Lib", "Liberica")</f>
        <v>Excelsa</v>
      </c>
      <c r="O476" s="12" t="str" cm="1">
        <f t="array" ref="O476" xml:space="preserve"> _xlfn.IFS(J476 = "M", "Medium", J476 = "L", "Light", J476 = "D", "Dark")</f>
        <v>Medium</v>
      </c>
      <c r="P476" s="4" t="str">
        <f xml:space="preserve"> _xlfn.XLOOKUP(Orders[[#This Row],[Customer ID]], customers!$A$1:$A$1001, customers!$I$1:$I$1001,,0)</f>
        <v>Yes</v>
      </c>
    </row>
    <row r="477" spans="1:16" x14ac:dyDescent="0.3">
      <c r="A477" s="11" t="s">
        <v>3176</v>
      </c>
      <c r="B477" s="6">
        <v>44767</v>
      </c>
      <c r="C477" s="3" t="s">
        <v>3177</v>
      </c>
      <c r="D477" s="4" t="s">
        <v>6159</v>
      </c>
      <c r="E477" s="3">
        <v>2</v>
      </c>
      <c r="F477" s="3" t="str">
        <f xml:space="preserve"> _xlfn.XLOOKUP(C477,customers!$A$1:$A$1001,customers!$B$1:$B$1001,,0)</f>
        <v>Daryn Dibley</v>
      </c>
      <c r="G477" s="3" t="str">
        <f xml:space="preserve"> IF(_xlfn.XLOOKUP(C477, customers!$A$1:$A$1001, customers!$C$1:$C$1001,,0) = 0, "", _xlfn.XLOOKUP(C477, customers!$A$1:$A$1001, customers!$C$1:$C$1001,,0))</f>
        <v>ddibleyd7@feedburner.com</v>
      </c>
      <c r="H477" s="3" t="str">
        <f xml:space="preserve"> _xlfn.XLOOKUP(C477, customers!$A$1:$A$1001, customers!$G$1:$G$1001,,0)</f>
        <v>United States</v>
      </c>
      <c r="I477" s="4" t="str">
        <f xml:space="preserve"> INDEX(products!$A$1:$G$49, MATCH(orders!$D477, products!$A$1:$A$49,0), MATCH(orders!I$1, products!$A$1:$G$1,0))</f>
        <v>Lib</v>
      </c>
      <c r="J477" s="4" t="str">
        <f xml:space="preserve"> INDEX(products!$A$1:$G$49, MATCH(orders!$D477, products!$A$1:$A$49,0), MATCH(orders!J$1, products!$A$1:$G$1,0))</f>
        <v>M</v>
      </c>
      <c r="K477" s="8">
        <f xml:space="preserve"> INDEX(products!$A$1:$G$49, MATCH(orders!$D477, products!$A$1:$A$49,0), MATCH(orders!K$1, products!$A$1:$G$1,0))</f>
        <v>0.2</v>
      </c>
      <c r="L477" s="10">
        <f xml:space="preserve"> INDEX(products!$A$1:$G$49, MATCH(orders!$D477, products!$A$1:$A$49,0), MATCH(orders!L$1, products!$A$1:$G$1,0))</f>
        <v>4.3650000000000002</v>
      </c>
      <c r="M477" s="10">
        <f t="shared" si="7"/>
        <v>8.73</v>
      </c>
      <c r="N477" s="5" t="str" cm="1">
        <f t="array" ref="N477" xml:space="preserve"> _xlfn.IFS(I477 = "Rob", "Robusta", I477 = "Ara", "Arabica", I477 = "Exc", "Excelsa", I477 = "Lib", "Liberica")</f>
        <v>Liberica</v>
      </c>
      <c r="O477" s="12" t="str" cm="1">
        <f t="array" ref="O477" xml:space="preserve"> _xlfn.IFS(J477 = "M", "Medium", J477 = "L", "Light", J477 = "D", "Dark")</f>
        <v>Medium</v>
      </c>
      <c r="P477" s="4" t="str">
        <f xml:space="preserve"> _xlfn.XLOOKUP(Orders[[#This Row],[Customer ID]], customers!$A$1:$A$1001, customers!$I$1:$I$1001,,0)</f>
        <v>No</v>
      </c>
    </row>
    <row r="478" spans="1:16" x14ac:dyDescent="0.3">
      <c r="A478" s="11" t="s">
        <v>3181</v>
      </c>
      <c r="B478" s="6">
        <v>44274</v>
      </c>
      <c r="C478" s="3" t="s">
        <v>3182</v>
      </c>
      <c r="D478" s="4" t="s">
        <v>6184</v>
      </c>
      <c r="E478" s="3">
        <v>6</v>
      </c>
      <c r="F478" s="3" t="str">
        <f xml:space="preserve"> _xlfn.XLOOKUP(C478,customers!$A$1:$A$1001,customers!$B$1:$B$1001,,0)</f>
        <v>Gardy Dimitriou</v>
      </c>
      <c r="G478" s="3" t="str">
        <f xml:space="preserve"> IF(_xlfn.XLOOKUP(C478, customers!$A$1:$A$1001, customers!$C$1:$C$1001,,0) = 0, "", _xlfn.XLOOKUP(C478, customers!$A$1:$A$1001, customers!$C$1:$C$1001,,0))</f>
        <v>gdimitrioud8@chronoengine.com</v>
      </c>
      <c r="H478" s="3" t="str">
        <f xml:space="preserve"> _xlfn.XLOOKUP(C478, customers!$A$1:$A$1001, customers!$G$1:$G$1001,,0)</f>
        <v>United States</v>
      </c>
      <c r="I478" s="4" t="str">
        <f xml:space="preserve"> INDEX(products!$A$1:$G$49, MATCH(orders!$D478, products!$A$1:$A$49,0), MATCH(orders!I$1, products!$A$1:$G$1,0))</f>
        <v>Exc</v>
      </c>
      <c r="J478" s="4" t="str">
        <f xml:space="preserve"> INDEX(products!$A$1:$G$49, MATCH(orders!$D478, products!$A$1:$A$49,0), MATCH(orders!J$1, products!$A$1:$G$1,0))</f>
        <v>L</v>
      </c>
      <c r="K478" s="8">
        <f xml:space="preserve"> INDEX(products!$A$1:$G$49, MATCH(orders!$D478, products!$A$1:$A$49,0), MATCH(orders!K$1, products!$A$1:$G$1,0))</f>
        <v>0.2</v>
      </c>
      <c r="L478" s="10">
        <f xml:space="preserve"> INDEX(products!$A$1:$G$49, MATCH(orders!$D478, products!$A$1:$A$49,0), MATCH(orders!L$1, products!$A$1:$G$1,0))</f>
        <v>4.4550000000000001</v>
      </c>
      <c r="M478" s="10">
        <f t="shared" si="7"/>
        <v>26.73</v>
      </c>
      <c r="N478" s="5" t="str" cm="1">
        <f t="array" ref="N478" xml:space="preserve"> _xlfn.IFS(I478 = "Rob", "Robusta", I478 = "Ara", "Arabica", I478 = "Exc", "Excelsa", I478 = "Lib", "Liberica")</f>
        <v>Excelsa</v>
      </c>
      <c r="O478" s="12" t="str" cm="1">
        <f t="array" ref="O478" xml:space="preserve"> _xlfn.IFS(J478 = "M", "Medium", J478 = "L", "Light", J478 = "D", "Dark")</f>
        <v>Light</v>
      </c>
      <c r="P478" s="4" t="str">
        <f xml:space="preserve"> _xlfn.XLOOKUP(Orders[[#This Row],[Customer ID]], customers!$A$1:$A$1001, customers!$I$1:$I$1001,,0)</f>
        <v>Yes</v>
      </c>
    </row>
    <row r="479" spans="1:16" x14ac:dyDescent="0.3">
      <c r="A479" s="11" t="s">
        <v>3187</v>
      </c>
      <c r="B479" s="6">
        <v>43962</v>
      </c>
      <c r="C479" s="3" t="s">
        <v>3188</v>
      </c>
      <c r="D479" s="4" t="s">
        <v>6159</v>
      </c>
      <c r="E479" s="3">
        <v>6</v>
      </c>
      <c r="F479" s="3" t="str">
        <f xml:space="preserve"> _xlfn.XLOOKUP(C479,customers!$A$1:$A$1001,customers!$B$1:$B$1001,,0)</f>
        <v>Fanny Flanagan</v>
      </c>
      <c r="G479" s="3" t="str">
        <f xml:space="preserve"> IF(_xlfn.XLOOKUP(C479, customers!$A$1:$A$1001, customers!$C$1:$C$1001,,0) = 0, "", _xlfn.XLOOKUP(C479, customers!$A$1:$A$1001, customers!$C$1:$C$1001,,0))</f>
        <v>fflanagand9@woothemes.com</v>
      </c>
      <c r="H479" s="3" t="str">
        <f xml:space="preserve"> _xlfn.XLOOKUP(C479, customers!$A$1:$A$1001, customers!$G$1:$G$1001,,0)</f>
        <v>United States</v>
      </c>
      <c r="I479" s="4" t="str">
        <f xml:space="preserve"> INDEX(products!$A$1:$G$49, MATCH(orders!$D479, products!$A$1:$A$49,0), MATCH(orders!I$1, products!$A$1:$G$1,0))</f>
        <v>Lib</v>
      </c>
      <c r="J479" s="4" t="str">
        <f xml:space="preserve"> INDEX(products!$A$1:$G$49, MATCH(orders!$D479, products!$A$1:$A$49,0), MATCH(orders!J$1, products!$A$1:$G$1,0))</f>
        <v>M</v>
      </c>
      <c r="K479" s="8">
        <f xml:space="preserve"> INDEX(products!$A$1:$G$49, MATCH(orders!$D479, products!$A$1:$A$49,0), MATCH(orders!K$1, products!$A$1:$G$1,0))</f>
        <v>0.2</v>
      </c>
      <c r="L479" s="10">
        <f xml:space="preserve"> INDEX(products!$A$1:$G$49, MATCH(orders!$D479, products!$A$1:$A$49,0), MATCH(orders!L$1, products!$A$1:$G$1,0))</f>
        <v>4.3650000000000002</v>
      </c>
      <c r="M479" s="10">
        <f t="shared" si="7"/>
        <v>26.19</v>
      </c>
      <c r="N479" s="5" t="str" cm="1">
        <f t="array" ref="N479" xml:space="preserve"> _xlfn.IFS(I479 = "Rob", "Robusta", I479 = "Ara", "Arabica", I479 = "Exc", "Excelsa", I479 = "Lib", "Liberica")</f>
        <v>Liberica</v>
      </c>
      <c r="O479" s="12" t="str" cm="1">
        <f t="array" ref="O479" xml:space="preserve"> _xlfn.IFS(J479 = "M", "Medium", J479 = "L", "Light", J479 = "D", "Dark")</f>
        <v>Medium</v>
      </c>
      <c r="P479" s="4" t="str">
        <f xml:space="preserve"> _xlfn.XLOOKUP(Orders[[#This Row],[Customer ID]], customers!$A$1:$A$1001, customers!$I$1:$I$1001,,0)</f>
        <v>No</v>
      </c>
    </row>
    <row r="480" spans="1:16" x14ac:dyDescent="0.3">
      <c r="A480" s="11" t="s">
        <v>3193</v>
      </c>
      <c r="B480" s="6">
        <v>43624</v>
      </c>
      <c r="C480" s="3" t="s">
        <v>3194</v>
      </c>
      <c r="D480" s="4" t="s">
        <v>6177</v>
      </c>
      <c r="E480" s="3">
        <v>6</v>
      </c>
      <c r="F480" s="3" t="str">
        <f xml:space="preserve"> _xlfn.XLOOKUP(C480,customers!$A$1:$A$1001,customers!$B$1:$B$1001,,0)</f>
        <v>Ailey Brash</v>
      </c>
      <c r="G480" s="3" t="str">
        <f xml:space="preserve"> IF(_xlfn.XLOOKUP(C480, customers!$A$1:$A$1001, customers!$C$1:$C$1001,,0) = 0, "", _xlfn.XLOOKUP(C480, customers!$A$1:$A$1001, customers!$C$1:$C$1001,,0))</f>
        <v>abrashda@plala.or.jp</v>
      </c>
      <c r="H480" s="3" t="str">
        <f xml:space="preserve"> _xlfn.XLOOKUP(C480, customers!$A$1:$A$1001, customers!$G$1:$G$1001,,0)</f>
        <v>United States</v>
      </c>
      <c r="I480" s="4" t="str">
        <f xml:space="preserve"> INDEX(products!$A$1:$G$49, MATCH(orders!$D480, products!$A$1:$A$49,0), MATCH(orders!I$1, products!$A$1:$G$1,0))</f>
        <v>Rob</v>
      </c>
      <c r="J480" s="4" t="str">
        <f xml:space="preserve"> INDEX(products!$A$1:$G$49, MATCH(orders!$D480, products!$A$1:$A$49,0), MATCH(orders!J$1, products!$A$1:$G$1,0))</f>
        <v>D</v>
      </c>
      <c r="K480" s="8">
        <f xml:space="preserve"> INDEX(products!$A$1:$G$49, MATCH(orders!$D480, products!$A$1:$A$49,0), MATCH(orders!K$1, products!$A$1:$G$1,0))</f>
        <v>1</v>
      </c>
      <c r="L480" s="10">
        <f xml:space="preserve"> INDEX(products!$A$1:$G$49, MATCH(orders!$D480, products!$A$1:$A$49,0), MATCH(orders!L$1, products!$A$1:$G$1,0))</f>
        <v>8.9499999999999993</v>
      </c>
      <c r="M480" s="10">
        <f t="shared" si="7"/>
        <v>53.699999999999996</v>
      </c>
      <c r="N480" s="5" t="str" cm="1">
        <f t="array" ref="N480" xml:space="preserve"> _xlfn.IFS(I480 = "Rob", "Robusta", I480 = "Ara", "Arabica", I480 = "Exc", "Excelsa", I480 = "Lib", "Liberica")</f>
        <v>Robusta</v>
      </c>
      <c r="O480" s="12" t="str" cm="1">
        <f t="array" ref="O480" xml:space="preserve"> _xlfn.IFS(J480 = "M", "Medium", J480 = "L", "Light", J480 = "D", "Dark")</f>
        <v>Dark</v>
      </c>
      <c r="P480" s="4" t="str">
        <f xml:space="preserve"> _xlfn.XLOOKUP(Orders[[#This Row],[Customer ID]], customers!$A$1:$A$1001, customers!$I$1:$I$1001,,0)</f>
        <v>Yes</v>
      </c>
    </row>
    <row r="481" spans="1:16" x14ac:dyDescent="0.3">
      <c r="A481" s="11" t="s">
        <v>3193</v>
      </c>
      <c r="B481" s="6">
        <v>43624</v>
      </c>
      <c r="C481" s="3" t="s">
        <v>3194</v>
      </c>
      <c r="D481" s="4" t="s">
        <v>6166</v>
      </c>
      <c r="E481" s="3">
        <v>4</v>
      </c>
      <c r="F481" s="3" t="str">
        <f xml:space="preserve"> _xlfn.XLOOKUP(C481,customers!$A$1:$A$1001,customers!$B$1:$B$1001,,0)</f>
        <v>Ailey Brash</v>
      </c>
      <c r="G481" s="3" t="str">
        <f xml:space="preserve"> IF(_xlfn.XLOOKUP(C481, customers!$A$1:$A$1001, customers!$C$1:$C$1001,,0) = 0, "", _xlfn.XLOOKUP(C481, customers!$A$1:$A$1001, customers!$C$1:$C$1001,,0))</f>
        <v>abrashda@plala.or.jp</v>
      </c>
      <c r="H481" s="3" t="str">
        <f xml:space="preserve"> _xlfn.XLOOKUP(C481, customers!$A$1:$A$1001, customers!$G$1:$G$1001,,0)</f>
        <v>United States</v>
      </c>
      <c r="I481" s="4" t="str">
        <f xml:space="preserve"> INDEX(products!$A$1:$G$49, MATCH(orders!$D481, products!$A$1:$A$49,0), MATCH(orders!I$1, products!$A$1:$G$1,0))</f>
        <v>Exc</v>
      </c>
      <c r="J481" s="4" t="str">
        <f xml:space="preserve"> INDEX(products!$A$1:$G$49, MATCH(orders!$D481, products!$A$1:$A$49,0), MATCH(orders!J$1, products!$A$1:$G$1,0))</f>
        <v>M</v>
      </c>
      <c r="K481" s="8">
        <f xml:space="preserve"> INDEX(products!$A$1:$G$49, MATCH(orders!$D481, products!$A$1:$A$49,0), MATCH(orders!K$1, products!$A$1:$G$1,0))</f>
        <v>2.5</v>
      </c>
      <c r="L481" s="10">
        <f xml:space="preserve"> INDEX(products!$A$1:$G$49, MATCH(orders!$D481, products!$A$1:$A$49,0), MATCH(orders!L$1, products!$A$1:$G$1,0))</f>
        <v>31.624999999999996</v>
      </c>
      <c r="M481" s="10">
        <f t="shared" si="7"/>
        <v>126.49999999999999</v>
      </c>
      <c r="N481" s="5" t="str" cm="1">
        <f t="array" ref="N481" xml:space="preserve"> _xlfn.IFS(I481 = "Rob", "Robusta", I481 = "Ara", "Arabica", I481 = "Exc", "Excelsa", I481 = "Lib", "Liberica")</f>
        <v>Excelsa</v>
      </c>
      <c r="O481" s="12" t="str" cm="1">
        <f t="array" ref="O481" xml:space="preserve"> _xlfn.IFS(J481 = "M", "Medium", J481 = "L", "Light", J481 = "D", "Dark")</f>
        <v>Medium</v>
      </c>
      <c r="P481" s="4" t="str">
        <f xml:space="preserve"> _xlfn.XLOOKUP(Orders[[#This Row],[Customer ID]], customers!$A$1:$A$1001, customers!$I$1:$I$1001,,0)</f>
        <v>Yes</v>
      </c>
    </row>
    <row r="482" spans="1:16" x14ac:dyDescent="0.3">
      <c r="A482" s="11" t="s">
        <v>3193</v>
      </c>
      <c r="B482" s="6">
        <v>43624</v>
      </c>
      <c r="C482" s="3" t="s">
        <v>3194</v>
      </c>
      <c r="D482" s="4" t="s">
        <v>6156</v>
      </c>
      <c r="E482" s="3">
        <v>1</v>
      </c>
      <c r="F482" s="3" t="str">
        <f xml:space="preserve"> _xlfn.XLOOKUP(C482,customers!$A$1:$A$1001,customers!$B$1:$B$1001,,0)</f>
        <v>Ailey Brash</v>
      </c>
      <c r="G482" s="3" t="str">
        <f xml:space="preserve"> IF(_xlfn.XLOOKUP(C482, customers!$A$1:$A$1001, customers!$C$1:$C$1001,,0) = 0, "", _xlfn.XLOOKUP(C482, customers!$A$1:$A$1001, customers!$C$1:$C$1001,,0))</f>
        <v>abrashda@plala.or.jp</v>
      </c>
      <c r="H482" s="3" t="str">
        <f xml:space="preserve"> _xlfn.XLOOKUP(C482, customers!$A$1:$A$1001, customers!$G$1:$G$1001,,0)</f>
        <v>United States</v>
      </c>
      <c r="I482" s="4" t="str">
        <f xml:space="preserve"> INDEX(products!$A$1:$G$49, MATCH(orders!$D482, products!$A$1:$A$49,0), MATCH(orders!I$1, products!$A$1:$G$1,0))</f>
        <v>Exc</v>
      </c>
      <c r="J482" s="4" t="str">
        <f xml:space="preserve"> INDEX(products!$A$1:$G$49, MATCH(orders!$D482, products!$A$1:$A$49,0), MATCH(orders!J$1, products!$A$1:$G$1,0))</f>
        <v>M</v>
      </c>
      <c r="K482" s="8">
        <f xml:space="preserve"> INDEX(products!$A$1:$G$49, MATCH(orders!$D482, products!$A$1:$A$49,0), MATCH(orders!K$1, products!$A$1:$G$1,0))</f>
        <v>0.2</v>
      </c>
      <c r="L482" s="10">
        <f xml:space="preserve"> INDEX(products!$A$1:$G$49, MATCH(orders!$D482, products!$A$1:$A$49,0), MATCH(orders!L$1, products!$A$1:$G$1,0))</f>
        <v>4.125</v>
      </c>
      <c r="M482" s="10">
        <f t="shared" si="7"/>
        <v>4.125</v>
      </c>
      <c r="N482" s="5" t="str" cm="1">
        <f t="array" ref="N482" xml:space="preserve"> _xlfn.IFS(I482 = "Rob", "Robusta", I482 = "Ara", "Arabica", I482 = "Exc", "Excelsa", I482 = "Lib", "Liberica")</f>
        <v>Excelsa</v>
      </c>
      <c r="O482" s="12" t="str" cm="1">
        <f t="array" ref="O482" xml:space="preserve"> _xlfn.IFS(J482 = "M", "Medium", J482 = "L", "Light", J482 = "D", "Dark")</f>
        <v>Medium</v>
      </c>
      <c r="P482" s="4" t="str">
        <f xml:space="preserve"> _xlfn.XLOOKUP(Orders[[#This Row],[Customer ID]], customers!$A$1:$A$1001, customers!$I$1:$I$1001,,0)</f>
        <v>Yes</v>
      </c>
    </row>
    <row r="483" spans="1:16" x14ac:dyDescent="0.3">
      <c r="A483" s="11" t="s">
        <v>3208</v>
      </c>
      <c r="B483" s="6">
        <v>43747</v>
      </c>
      <c r="C483" s="3" t="s">
        <v>3209</v>
      </c>
      <c r="D483" s="4" t="s">
        <v>6179</v>
      </c>
      <c r="E483" s="3">
        <v>2</v>
      </c>
      <c r="F483" s="3" t="str">
        <f xml:space="preserve"> _xlfn.XLOOKUP(C483,customers!$A$1:$A$1001,customers!$B$1:$B$1001,,0)</f>
        <v>Nanny Izhakov</v>
      </c>
      <c r="G483" s="3" t="str">
        <f xml:space="preserve"> IF(_xlfn.XLOOKUP(C483, customers!$A$1:$A$1001, customers!$C$1:$C$1001,,0) = 0, "", _xlfn.XLOOKUP(C483, customers!$A$1:$A$1001, customers!$C$1:$C$1001,,0))</f>
        <v>nizhakovdd@aol.com</v>
      </c>
      <c r="H483" s="3" t="str">
        <f xml:space="preserve"> _xlfn.XLOOKUP(C483, customers!$A$1:$A$1001, customers!$G$1:$G$1001,,0)</f>
        <v>United Kingdom</v>
      </c>
      <c r="I483" s="4" t="str">
        <f xml:space="preserve"> INDEX(products!$A$1:$G$49, MATCH(orders!$D483, products!$A$1:$A$49,0), MATCH(orders!I$1, products!$A$1:$G$1,0))</f>
        <v>Rob</v>
      </c>
      <c r="J483" s="4" t="str">
        <f xml:space="preserve"> INDEX(products!$A$1:$G$49, MATCH(orders!$D483, products!$A$1:$A$49,0), MATCH(orders!J$1, products!$A$1:$G$1,0))</f>
        <v>L</v>
      </c>
      <c r="K483" s="8">
        <f xml:space="preserve"> INDEX(products!$A$1:$G$49, MATCH(orders!$D483, products!$A$1:$A$49,0), MATCH(orders!K$1, products!$A$1:$G$1,0))</f>
        <v>1</v>
      </c>
      <c r="L483" s="10">
        <f xml:space="preserve"> INDEX(products!$A$1:$G$49, MATCH(orders!$D483, products!$A$1:$A$49,0), MATCH(orders!L$1, products!$A$1:$G$1,0))</f>
        <v>11.95</v>
      </c>
      <c r="M483" s="10">
        <f t="shared" si="7"/>
        <v>23.9</v>
      </c>
      <c r="N483" s="5" t="str" cm="1">
        <f t="array" ref="N483" xml:space="preserve"> _xlfn.IFS(I483 = "Rob", "Robusta", I483 = "Ara", "Arabica", I483 = "Exc", "Excelsa", I483 = "Lib", "Liberica")</f>
        <v>Robusta</v>
      </c>
      <c r="O483" s="12" t="str" cm="1">
        <f t="array" ref="O483" xml:space="preserve"> _xlfn.IFS(J483 = "M", "Medium", J483 = "L", "Light", J483 = "D", "Dark")</f>
        <v>Light</v>
      </c>
      <c r="P483" s="4" t="str">
        <f xml:space="preserve"> _xlfn.XLOOKUP(Orders[[#This Row],[Customer ID]], customers!$A$1:$A$1001, customers!$I$1:$I$1001,,0)</f>
        <v>No</v>
      </c>
    </row>
    <row r="484" spans="1:16" x14ac:dyDescent="0.3">
      <c r="A484" s="11" t="s">
        <v>3214</v>
      </c>
      <c r="B484" s="6">
        <v>44247</v>
      </c>
      <c r="C484" s="3" t="s">
        <v>3215</v>
      </c>
      <c r="D484" s="4" t="s">
        <v>6185</v>
      </c>
      <c r="E484" s="3">
        <v>5</v>
      </c>
      <c r="F484" s="3" t="str">
        <f xml:space="preserve"> _xlfn.XLOOKUP(C484,customers!$A$1:$A$1001,customers!$B$1:$B$1001,,0)</f>
        <v>Stanly Keets</v>
      </c>
      <c r="G484" s="3" t="str">
        <f xml:space="preserve"> IF(_xlfn.XLOOKUP(C484, customers!$A$1:$A$1001, customers!$C$1:$C$1001,,0) = 0, "", _xlfn.XLOOKUP(C484, customers!$A$1:$A$1001, customers!$C$1:$C$1001,,0))</f>
        <v>skeetsde@answers.com</v>
      </c>
      <c r="H484" s="3" t="str">
        <f xml:space="preserve"> _xlfn.XLOOKUP(C484, customers!$A$1:$A$1001, customers!$G$1:$G$1001,,0)</f>
        <v>United States</v>
      </c>
      <c r="I484" s="4" t="str">
        <f xml:space="preserve"> INDEX(products!$A$1:$G$49, MATCH(orders!$D484, products!$A$1:$A$49,0), MATCH(orders!I$1, products!$A$1:$G$1,0))</f>
        <v>Exc</v>
      </c>
      <c r="J484" s="4" t="str">
        <f xml:space="preserve"> INDEX(products!$A$1:$G$49, MATCH(orders!$D484, products!$A$1:$A$49,0), MATCH(orders!J$1, products!$A$1:$G$1,0))</f>
        <v>D</v>
      </c>
      <c r="K484" s="8">
        <f xml:space="preserve"> INDEX(products!$A$1:$G$49, MATCH(orders!$D484, products!$A$1:$A$49,0), MATCH(orders!K$1, products!$A$1:$G$1,0))</f>
        <v>2.5</v>
      </c>
      <c r="L484" s="10">
        <f xml:space="preserve"> INDEX(products!$A$1:$G$49, MATCH(orders!$D484, products!$A$1:$A$49,0), MATCH(orders!L$1, products!$A$1:$G$1,0))</f>
        <v>27.945</v>
      </c>
      <c r="M484" s="10">
        <f t="shared" si="7"/>
        <v>139.72499999999999</v>
      </c>
      <c r="N484" s="5" t="str" cm="1">
        <f t="array" ref="N484" xml:space="preserve"> _xlfn.IFS(I484 = "Rob", "Robusta", I484 = "Ara", "Arabica", I484 = "Exc", "Excelsa", I484 = "Lib", "Liberica")</f>
        <v>Excelsa</v>
      </c>
      <c r="O484" s="12" t="str" cm="1">
        <f t="array" ref="O484" xml:space="preserve"> _xlfn.IFS(J484 = "M", "Medium", J484 = "L", "Light", J484 = "D", "Dark")</f>
        <v>Dark</v>
      </c>
      <c r="P484" s="4" t="str">
        <f xml:space="preserve"> _xlfn.XLOOKUP(Orders[[#This Row],[Customer ID]], customers!$A$1:$A$1001, customers!$I$1:$I$1001,,0)</f>
        <v>Yes</v>
      </c>
    </row>
    <row r="485" spans="1:16" x14ac:dyDescent="0.3">
      <c r="A485" s="11" t="s">
        <v>3220</v>
      </c>
      <c r="B485" s="6">
        <v>43790</v>
      </c>
      <c r="C485" s="3" t="s">
        <v>3221</v>
      </c>
      <c r="D485" s="4" t="s">
        <v>6165</v>
      </c>
      <c r="E485" s="3">
        <v>2</v>
      </c>
      <c r="F485" s="3" t="str">
        <f xml:space="preserve"> _xlfn.XLOOKUP(C485,customers!$A$1:$A$1001,customers!$B$1:$B$1001,,0)</f>
        <v>Orion Dyott</v>
      </c>
      <c r="G485" s="3" t="str">
        <f xml:space="preserve"> IF(_xlfn.XLOOKUP(C485, customers!$A$1:$A$1001, customers!$C$1:$C$1001,,0) = 0, "", _xlfn.XLOOKUP(C485, customers!$A$1:$A$1001, customers!$C$1:$C$1001,,0))</f>
        <v/>
      </c>
      <c r="H485" s="3" t="str">
        <f xml:space="preserve"> _xlfn.XLOOKUP(C485, customers!$A$1:$A$1001, customers!$G$1:$G$1001,,0)</f>
        <v>United States</v>
      </c>
      <c r="I485" s="4" t="str">
        <f xml:space="preserve"> INDEX(products!$A$1:$G$49, MATCH(orders!$D485, products!$A$1:$A$49,0), MATCH(orders!I$1, products!$A$1:$G$1,0))</f>
        <v>Lib</v>
      </c>
      <c r="J485" s="4" t="str">
        <f xml:space="preserve"> INDEX(products!$A$1:$G$49, MATCH(orders!$D485, products!$A$1:$A$49,0), MATCH(orders!J$1, products!$A$1:$G$1,0))</f>
        <v>D</v>
      </c>
      <c r="K485" s="8">
        <f xml:space="preserve"> INDEX(products!$A$1:$G$49, MATCH(orders!$D485, products!$A$1:$A$49,0), MATCH(orders!K$1, products!$A$1:$G$1,0))</f>
        <v>2.5</v>
      </c>
      <c r="L485" s="10">
        <f xml:space="preserve"> INDEX(products!$A$1:$G$49, MATCH(orders!$D485, products!$A$1:$A$49,0), MATCH(orders!L$1, products!$A$1:$G$1,0))</f>
        <v>29.784999999999997</v>
      </c>
      <c r="M485" s="10">
        <f t="shared" si="7"/>
        <v>59.569999999999993</v>
      </c>
      <c r="N485" s="5" t="str" cm="1">
        <f t="array" ref="N485" xml:space="preserve"> _xlfn.IFS(I485 = "Rob", "Robusta", I485 = "Ara", "Arabica", I485 = "Exc", "Excelsa", I485 = "Lib", "Liberica")</f>
        <v>Liberica</v>
      </c>
      <c r="O485" s="12" t="str" cm="1">
        <f t="array" ref="O485" xml:space="preserve"> _xlfn.IFS(J485 = "M", "Medium", J485 = "L", "Light", J485 = "D", "Dark")</f>
        <v>Dark</v>
      </c>
      <c r="P485" s="4" t="str">
        <f xml:space="preserve"> _xlfn.XLOOKUP(Orders[[#This Row],[Customer ID]], customers!$A$1:$A$1001, customers!$I$1:$I$1001,,0)</f>
        <v>Yes</v>
      </c>
    </row>
    <row r="486" spans="1:16" x14ac:dyDescent="0.3">
      <c r="A486" s="11" t="s">
        <v>3225</v>
      </c>
      <c r="B486" s="6">
        <v>44479</v>
      </c>
      <c r="C486" s="3" t="s">
        <v>3226</v>
      </c>
      <c r="D486" s="4" t="s">
        <v>6161</v>
      </c>
      <c r="E486" s="3">
        <v>6</v>
      </c>
      <c r="F486" s="3" t="str">
        <f xml:space="preserve"> _xlfn.XLOOKUP(C486,customers!$A$1:$A$1001,customers!$B$1:$B$1001,,0)</f>
        <v>Keefer Cake</v>
      </c>
      <c r="G486" s="3" t="str">
        <f xml:space="preserve"> IF(_xlfn.XLOOKUP(C486, customers!$A$1:$A$1001, customers!$C$1:$C$1001,,0) = 0, "", _xlfn.XLOOKUP(C486, customers!$A$1:$A$1001, customers!$C$1:$C$1001,,0))</f>
        <v>kcakedg@huffingtonpost.com</v>
      </c>
      <c r="H486" s="3" t="str">
        <f xml:space="preserve"> _xlfn.XLOOKUP(C486, customers!$A$1:$A$1001, customers!$G$1:$G$1001,,0)</f>
        <v>United States</v>
      </c>
      <c r="I486" s="4" t="str">
        <f xml:space="preserve"> INDEX(products!$A$1:$G$49, MATCH(orders!$D486, products!$A$1:$A$49,0), MATCH(orders!I$1, products!$A$1:$G$1,0))</f>
        <v>Lib</v>
      </c>
      <c r="J486" s="4" t="str">
        <f xml:space="preserve"> INDEX(products!$A$1:$G$49, MATCH(orders!$D486, products!$A$1:$A$49,0), MATCH(orders!J$1, products!$A$1:$G$1,0))</f>
        <v>L</v>
      </c>
      <c r="K486" s="8">
        <f xml:space="preserve"> INDEX(products!$A$1:$G$49, MATCH(orders!$D486, products!$A$1:$A$49,0), MATCH(orders!K$1, products!$A$1:$G$1,0))</f>
        <v>0.5</v>
      </c>
      <c r="L486" s="10">
        <f xml:space="preserve"> INDEX(products!$A$1:$G$49, MATCH(orders!$D486, products!$A$1:$A$49,0), MATCH(orders!L$1, products!$A$1:$G$1,0))</f>
        <v>9.51</v>
      </c>
      <c r="M486" s="10">
        <f t="shared" si="7"/>
        <v>57.06</v>
      </c>
      <c r="N486" s="5" t="str" cm="1">
        <f t="array" ref="N486" xml:space="preserve"> _xlfn.IFS(I486 = "Rob", "Robusta", I486 = "Ara", "Arabica", I486 = "Exc", "Excelsa", I486 = "Lib", "Liberica")</f>
        <v>Liberica</v>
      </c>
      <c r="O486" s="12" t="str" cm="1">
        <f t="array" ref="O486" xml:space="preserve"> _xlfn.IFS(J486 = "M", "Medium", J486 = "L", "Light", J486 = "D", "Dark")</f>
        <v>Light</v>
      </c>
      <c r="P486" s="4" t="str">
        <f xml:space="preserve"> _xlfn.XLOOKUP(Orders[[#This Row],[Customer ID]], customers!$A$1:$A$1001, customers!$I$1:$I$1001,,0)</f>
        <v>No</v>
      </c>
    </row>
    <row r="487" spans="1:16" x14ac:dyDescent="0.3">
      <c r="A487" s="11" t="s">
        <v>3230</v>
      </c>
      <c r="B487" s="6">
        <v>44413</v>
      </c>
      <c r="C487" s="3" t="s">
        <v>3231</v>
      </c>
      <c r="D487" s="4" t="s">
        <v>6178</v>
      </c>
      <c r="E487" s="3">
        <v>6</v>
      </c>
      <c r="F487" s="3" t="str">
        <f xml:space="preserve"> _xlfn.XLOOKUP(C487,customers!$A$1:$A$1001,customers!$B$1:$B$1001,,0)</f>
        <v>Morna Hansed</v>
      </c>
      <c r="G487" s="3" t="str">
        <f xml:space="preserve"> IF(_xlfn.XLOOKUP(C487, customers!$A$1:$A$1001, customers!$C$1:$C$1001,,0) = 0, "", _xlfn.XLOOKUP(C487, customers!$A$1:$A$1001, customers!$C$1:$C$1001,,0))</f>
        <v>mhanseddh@instagram.com</v>
      </c>
      <c r="H487" s="3" t="str">
        <f xml:space="preserve"> _xlfn.XLOOKUP(C487, customers!$A$1:$A$1001, customers!$G$1:$G$1001,,0)</f>
        <v>Ireland</v>
      </c>
      <c r="I487" s="4" t="str">
        <f xml:space="preserve"> INDEX(products!$A$1:$G$49, MATCH(orders!$D487, products!$A$1:$A$49,0), MATCH(orders!I$1, products!$A$1:$G$1,0))</f>
        <v>Rob</v>
      </c>
      <c r="J487" s="4" t="str">
        <f xml:space="preserve"> INDEX(products!$A$1:$G$49, MATCH(orders!$D487, products!$A$1:$A$49,0), MATCH(orders!J$1, products!$A$1:$G$1,0))</f>
        <v>L</v>
      </c>
      <c r="K487" s="8">
        <f xml:space="preserve"> INDEX(products!$A$1:$G$49, MATCH(orders!$D487, products!$A$1:$A$49,0), MATCH(orders!K$1, products!$A$1:$G$1,0))</f>
        <v>0.2</v>
      </c>
      <c r="L487" s="10">
        <f xml:space="preserve"> INDEX(products!$A$1:$G$49, MATCH(orders!$D487, products!$A$1:$A$49,0), MATCH(orders!L$1, products!$A$1:$G$1,0))</f>
        <v>3.5849999999999995</v>
      </c>
      <c r="M487" s="10">
        <f t="shared" si="7"/>
        <v>21.509999999999998</v>
      </c>
      <c r="N487" s="5" t="str" cm="1">
        <f t="array" ref="N487" xml:space="preserve"> _xlfn.IFS(I487 = "Rob", "Robusta", I487 = "Ara", "Arabica", I487 = "Exc", "Excelsa", I487 = "Lib", "Liberica")</f>
        <v>Robusta</v>
      </c>
      <c r="O487" s="12" t="str" cm="1">
        <f t="array" ref="O487" xml:space="preserve"> _xlfn.IFS(J487 = "M", "Medium", J487 = "L", "Light", J487 = "D", "Dark")</f>
        <v>Light</v>
      </c>
      <c r="P487" s="4" t="str">
        <f xml:space="preserve"> _xlfn.XLOOKUP(Orders[[#This Row],[Customer ID]], customers!$A$1:$A$1001, customers!$I$1:$I$1001,,0)</f>
        <v>Yes</v>
      </c>
    </row>
    <row r="488" spans="1:16" x14ac:dyDescent="0.3">
      <c r="A488" s="11" t="s">
        <v>3236</v>
      </c>
      <c r="B488" s="6">
        <v>44043</v>
      </c>
      <c r="C488" s="3" t="s">
        <v>3237</v>
      </c>
      <c r="D488" s="4" t="s">
        <v>6160</v>
      </c>
      <c r="E488" s="3">
        <v>6</v>
      </c>
      <c r="F488" s="3" t="str">
        <f xml:space="preserve"> _xlfn.XLOOKUP(C488,customers!$A$1:$A$1001,customers!$B$1:$B$1001,,0)</f>
        <v>Franny Kienlein</v>
      </c>
      <c r="G488" s="3" t="str">
        <f xml:space="preserve"> IF(_xlfn.XLOOKUP(C488, customers!$A$1:$A$1001, customers!$C$1:$C$1001,,0) = 0, "", _xlfn.XLOOKUP(C488, customers!$A$1:$A$1001, customers!$C$1:$C$1001,,0))</f>
        <v>fkienleindi@trellian.com</v>
      </c>
      <c r="H488" s="3" t="str">
        <f xml:space="preserve"> _xlfn.XLOOKUP(C488, customers!$A$1:$A$1001, customers!$G$1:$G$1001,,0)</f>
        <v>Ireland</v>
      </c>
      <c r="I488" s="4" t="str">
        <f xml:space="preserve"> INDEX(products!$A$1:$G$49, MATCH(orders!$D488, products!$A$1:$A$49,0), MATCH(orders!I$1, products!$A$1:$G$1,0))</f>
        <v>Lib</v>
      </c>
      <c r="J488" s="4" t="str">
        <f xml:space="preserve"> INDEX(products!$A$1:$G$49, MATCH(orders!$D488, products!$A$1:$A$49,0), MATCH(orders!J$1, products!$A$1:$G$1,0))</f>
        <v>M</v>
      </c>
      <c r="K488" s="8">
        <f xml:space="preserve"> INDEX(products!$A$1:$G$49, MATCH(orders!$D488, products!$A$1:$A$49,0), MATCH(orders!K$1, products!$A$1:$G$1,0))</f>
        <v>0.5</v>
      </c>
      <c r="L488" s="10">
        <f xml:space="preserve"> INDEX(products!$A$1:$G$49, MATCH(orders!$D488, products!$A$1:$A$49,0), MATCH(orders!L$1, products!$A$1:$G$1,0))</f>
        <v>8.73</v>
      </c>
      <c r="M488" s="10">
        <f t="shared" si="7"/>
        <v>52.38</v>
      </c>
      <c r="N488" s="5" t="str" cm="1">
        <f t="array" ref="N488" xml:space="preserve"> _xlfn.IFS(I488 = "Rob", "Robusta", I488 = "Ara", "Arabica", I488 = "Exc", "Excelsa", I488 = "Lib", "Liberica")</f>
        <v>Liberica</v>
      </c>
      <c r="O488" s="12" t="str" cm="1">
        <f t="array" ref="O488" xml:space="preserve"> _xlfn.IFS(J488 = "M", "Medium", J488 = "L", "Light", J488 = "D", "Dark")</f>
        <v>Medium</v>
      </c>
      <c r="P488" s="4" t="str">
        <f xml:space="preserve"> _xlfn.XLOOKUP(Orders[[#This Row],[Customer ID]], customers!$A$1:$A$1001, customers!$I$1:$I$1001,,0)</f>
        <v>Yes</v>
      </c>
    </row>
    <row r="489" spans="1:16" x14ac:dyDescent="0.3">
      <c r="A489" s="11" t="s">
        <v>3242</v>
      </c>
      <c r="B489" s="6">
        <v>44093</v>
      </c>
      <c r="C489" s="3" t="s">
        <v>3243</v>
      </c>
      <c r="D489" s="4" t="s">
        <v>6183</v>
      </c>
      <c r="E489" s="3">
        <v>6</v>
      </c>
      <c r="F489" s="3" t="str">
        <f xml:space="preserve"> _xlfn.XLOOKUP(C489,customers!$A$1:$A$1001,customers!$B$1:$B$1001,,0)</f>
        <v>Klarika Egglestone</v>
      </c>
      <c r="G489" s="3" t="str">
        <f xml:space="preserve"> IF(_xlfn.XLOOKUP(C489, customers!$A$1:$A$1001, customers!$C$1:$C$1001,,0) = 0, "", _xlfn.XLOOKUP(C489, customers!$A$1:$A$1001, customers!$C$1:$C$1001,,0))</f>
        <v>kegglestonedj@sphinn.com</v>
      </c>
      <c r="H489" s="3" t="str">
        <f xml:space="preserve"> _xlfn.XLOOKUP(C489, customers!$A$1:$A$1001, customers!$G$1:$G$1001,,0)</f>
        <v>Ireland</v>
      </c>
      <c r="I489" s="4" t="str">
        <f xml:space="preserve"> INDEX(products!$A$1:$G$49, MATCH(orders!$D489, products!$A$1:$A$49,0), MATCH(orders!I$1, products!$A$1:$G$1,0))</f>
        <v>Exc</v>
      </c>
      <c r="J489" s="4" t="str">
        <f xml:space="preserve"> INDEX(products!$A$1:$G$49, MATCH(orders!$D489, products!$A$1:$A$49,0), MATCH(orders!J$1, products!$A$1:$G$1,0))</f>
        <v>D</v>
      </c>
      <c r="K489" s="8">
        <f xml:space="preserve"> INDEX(products!$A$1:$G$49, MATCH(orders!$D489, products!$A$1:$A$49,0), MATCH(orders!K$1, products!$A$1:$G$1,0))</f>
        <v>1</v>
      </c>
      <c r="L489" s="10">
        <f xml:space="preserve"> INDEX(products!$A$1:$G$49, MATCH(orders!$D489, products!$A$1:$A$49,0), MATCH(orders!L$1, products!$A$1:$G$1,0))</f>
        <v>12.15</v>
      </c>
      <c r="M489" s="10">
        <f t="shared" si="7"/>
        <v>72.900000000000006</v>
      </c>
      <c r="N489" s="5" t="str" cm="1">
        <f t="array" ref="N489" xml:space="preserve"> _xlfn.IFS(I489 = "Rob", "Robusta", I489 = "Ara", "Arabica", I489 = "Exc", "Excelsa", I489 = "Lib", "Liberica")</f>
        <v>Excelsa</v>
      </c>
      <c r="O489" s="12" t="str" cm="1">
        <f t="array" ref="O489" xml:space="preserve"> _xlfn.IFS(J489 = "M", "Medium", J489 = "L", "Light", J489 = "D", "Dark")</f>
        <v>Dark</v>
      </c>
      <c r="P489" s="4" t="str">
        <f xml:space="preserve"> _xlfn.XLOOKUP(Orders[[#This Row],[Customer ID]], customers!$A$1:$A$1001, customers!$I$1:$I$1001,,0)</f>
        <v>No</v>
      </c>
    </row>
    <row r="490" spans="1:16" x14ac:dyDescent="0.3">
      <c r="A490" s="11" t="s">
        <v>3248</v>
      </c>
      <c r="B490" s="6">
        <v>43954</v>
      </c>
      <c r="C490" s="3" t="s">
        <v>3249</v>
      </c>
      <c r="D490" s="4" t="s">
        <v>6174</v>
      </c>
      <c r="E490" s="3">
        <v>5</v>
      </c>
      <c r="F490" s="3" t="str">
        <f xml:space="preserve"> _xlfn.XLOOKUP(C490,customers!$A$1:$A$1001,customers!$B$1:$B$1001,,0)</f>
        <v>Becky Semkins</v>
      </c>
      <c r="G490" s="3" t="str">
        <f xml:space="preserve"> IF(_xlfn.XLOOKUP(C490, customers!$A$1:$A$1001, customers!$C$1:$C$1001,,0) = 0, "", _xlfn.XLOOKUP(C490, customers!$A$1:$A$1001, customers!$C$1:$C$1001,,0))</f>
        <v>bsemkinsdk@unc.edu</v>
      </c>
      <c r="H490" s="3" t="str">
        <f xml:space="preserve"> _xlfn.XLOOKUP(C490, customers!$A$1:$A$1001, customers!$G$1:$G$1001,,0)</f>
        <v>Ireland</v>
      </c>
      <c r="I490" s="4" t="str">
        <f xml:space="preserve"> INDEX(products!$A$1:$G$49, MATCH(orders!$D490, products!$A$1:$A$49,0), MATCH(orders!I$1, products!$A$1:$G$1,0))</f>
        <v>Rob</v>
      </c>
      <c r="J490" s="4" t="str">
        <f xml:space="preserve"> INDEX(products!$A$1:$G$49, MATCH(orders!$D490, products!$A$1:$A$49,0), MATCH(orders!J$1, products!$A$1:$G$1,0))</f>
        <v>M</v>
      </c>
      <c r="K490" s="8">
        <f xml:space="preserve"> INDEX(products!$A$1:$G$49, MATCH(orders!$D490, products!$A$1:$A$49,0), MATCH(orders!K$1, products!$A$1:$G$1,0))</f>
        <v>0.2</v>
      </c>
      <c r="L490" s="10">
        <f xml:space="preserve"> INDEX(products!$A$1:$G$49, MATCH(orders!$D490, products!$A$1:$A$49,0), MATCH(orders!L$1, products!$A$1:$G$1,0))</f>
        <v>2.9849999999999999</v>
      </c>
      <c r="M490" s="10">
        <f t="shared" si="7"/>
        <v>14.924999999999999</v>
      </c>
      <c r="N490" s="5" t="str" cm="1">
        <f t="array" ref="N490" xml:space="preserve"> _xlfn.IFS(I490 = "Rob", "Robusta", I490 = "Ara", "Arabica", I490 = "Exc", "Excelsa", I490 = "Lib", "Liberica")</f>
        <v>Robusta</v>
      </c>
      <c r="O490" s="12" t="str" cm="1">
        <f t="array" ref="O490" xml:space="preserve"> _xlfn.IFS(J490 = "M", "Medium", J490 = "L", "Light", J490 = "D", "Dark")</f>
        <v>Medium</v>
      </c>
      <c r="P490" s="4" t="str">
        <f xml:space="preserve"> _xlfn.XLOOKUP(Orders[[#This Row],[Customer ID]], customers!$A$1:$A$1001, customers!$I$1:$I$1001,,0)</f>
        <v>Yes</v>
      </c>
    </row>
    <row r="491" spans="1:16" x14ac:dyDescent="0.3">
      <c r="A491" s="11" t="s">
        <v>3254</v>
      </c>
      <c r="B491" s="6">
        <v>43654</v>
      </c>
      <c r="C491" s="3" t="s">
        <v>3255</v>
      </c>
      <c r="D491" s="4" t="s">
        <v>6170</v>
      </c>
      <c r="E491" s="3">
        <v>6</v>
      </c>
      <c r="F491" s="3" t="str">
        <f xml:space="preserve"> _xlfn.XLOOKUP(C491,customers!$A$1:$A$1001,customers!$B$1:$B$1001,,0)</f>
        <v>Sean Lorenzetti</v>
      </c>
      <c r="G491" s="3" t="str">
        <f xml:space="preserve"> IF(_xlfn.XLOOKUP(C491, customers!$A$1:$A$1001, customers!$C$1:$C$1001,,0) = 0, "", _xlfn.XLOOKUP(C491, customers!$A$1:$A$1001, customers!$C$1:$C$1001,,0))</f>
        <v>slorenzettidl@is.gd</v>
      </c>
      <c r="H491" s="3" t="str">
        <f xml:space="preserve"> _xlfn.XLOOKUP(C491, customers!$A$1:$A$1001, customers!$G$1:$G$1001,,0)</f>
        <v>United States</v>
      </c>
      <c r="I491" s="4" t="str">
        <f xml:space="preserve"> INDEX(products!$A$1:$G$49, MATCH(orders!$D491, products!$A$1:$A$49,0), MATCH(orders!I$1, products!$A$1:$G$1,0))</f>
        <v>Lib</v>
      </c>
      <c r="J491" s="4" t="str">
        <f xml:space="preserve"> INDEX(products!$A$1:$G$49, MATCH(orders!$D491, products!$A$1:$A$49,0), MATCH(orders!J$1, products!$A$1:$G$1,0))</f>
        <v>L</v>
      </c>
      <c r="K491" s="8">
        <f xml:space="preserve"> INDEX(products!$A$1:$G$49, MATCH(orders!$D491, products!$A$1:$A$49,0), MATCH(orders!K$1, products!$A$1:$G$1,0))</f>
        <v>1</v>
      </c>
      <c r="L491" s="10">
        <f xml:space="preserve"> INDEX(products!$A$1:$G$49, MATCH(orders!$D491, products!$A$1:$A$49,0), MATCH(orders!L$1, products!$A$1:$G$1,0))</f>
        <v>15.85</v>
      </c>
      <c r="M491" s="10">
        <f t="shared" si="7"/>
        <v>95.1</v>
      </c>
      <c r="N491" s="5" t="str" cm="1">
        <f t="array" ref="N491" xml:space="preserve"> _xlfn.IFS(I491 = "Rob", "Robusta", I491 = "Ara", "Arabica", I491 = "Exc", "Excelsa", I491 = "Lib", "Liberica")</f>
        <v>Liberica</v>
      </c>
      <c r="O491" s="12" t="str" cm="1">
        <f t="array" ref="O491" xml:space="preserve"> _xlfn.IFS(J491 = "M", "Medium", J491 = "L", "Light", J491 = "D", "Dark")</f>
        <v>Light</v>
      </c>
      <c r="P491" s="4" t="str">
        <f xml:space="preserve"> _xlfn.XLOOKUP(Orders[[#This Row],[Customer ID]], customers!$A$1:$A$1001, customers!$I$1:$I$1001,,0)</f>
        <v>No</v>
      </c>
    </row>
    <row r="492" spans="1:16" x14ac:dyDescent="0.3">
      <c r="A492" s="11" t="s">
        <v>3260</v>
      </c>
      <c r="B492" s="6">
        <v>43764</v>
      </c>
      <c r="C492" s="3" t="s">
        <v>3261</v>
      </c>
      <c r="D492" s="4" t="s">
        <v>6169</v>
      </c>
      <c r="E492" s="3">
        <v>2</v>
      </c>
      <c r="F492" s="3" t="str">
        <f xml:space="preserve"> _xlfn.XLOOKUP(C492,customers!$A$1:$A$1001,customers!$B$1:$B$1001,,0)</f>
        <v>Bob Giannazzi</v>
      </c>
      <c r="G492" s="3" t="str">
        <f xml:space="preserve"> IF(_xlfn.XLOOKUP(C492, customers!$A$1:$A$1001, customers!$C$1:$C$1001,,0) = 0, "", _xlfn.XLOOKUP(C492, customers!$A$1:$A$1001, customers!$C$1:$C$1001,,0))</f>
        <v>bgiannazzidm@apple.com</v>
      </c>
      <c r="H492" s="3" t="str">
        <f xml:space="preserve"> _xlfn.XLOOKUP(C492, customers!$A$1:$A$1001, customers!$G$1:$G$1001,,0)</f>
        <v>United States</v>
      </c>
      <c r="I492" s="4" t="str">
        <f xml:space="preserve"> INDEX(products!$A$1:$G$49, MATCH(orders!$D492, products!$A$1:$A$49,0), MATCH(orders!I$1, products!$A$1:$G$1,0))</f>
        <v>Lib</v>
      </c>
      <c r="J492" s="4" t="str">
        <f xml:space="preserve"> INDEX(products!$A$1:$G$49, MATCH(orders!$D492, products!$A$1:$A$49,0), MATCH(orders!J$1, products!$A$1:$G$1,0))</f>
        <v>D</v>
      </c>
      <c r="K492" s="8">
        <f xml:space="preserve"> INDEX(products!$A$1:$G$49, MATCH(orders!$D492, products!$A$1:$A$49,0), MATCH(orders!K$1, products!$A$1:$G$1,0))</f>
        <v>0.5</v>
      </c>
      <c r="L492" s="10">
        <f xml:space="preserve"> INDEX(products!$A$1:$G$49, MATCH(orders!$D492, products!$A$1:$A$49,0), MATCH(orders!L$1, products!$A$1:$G$1,0))</f>
        <v>7.77</v>
      </c>
      <c r="M492" s="10">
        <f t="shared" si="7"/>
        <v>15.54</v>
      </c>
      <c r="N492" s="5" t="str" cm="1">
        <f t="array" ref="N492" xml:space="preserve"> _xlfn.IFS(I492 = "Rob", "Robusta", I492 = "Ara", "Arabica", I492 = "Exc", "Excelsa", I492 = "Lib", "Liberica")</f>
        <v>Liberica</v>
      </c>
      <c r="O492" s="12" t="str" cm="1">
        <f t="array" ref="O492" xml:space="preserve"> _xlfn.IFS(J492 = "M", "Medium", J492 = "L", "Light", J492 = "D", "Dark")</f>
        <v>Dark</v>
      </c>
      <c r="P492" s="4" t="str">
        <f xml:space="preserve"> _xlfn.XLOOKUP(Orders[[#This Row],[Customer ID]], customers!$A$1:$A$1001, customers!$I$1:$I$1001,,0)</f>
        <v>No</v>
      </c>
    </row>
    <row r="493" spans="1:16" x14ac:dyDescent="0.3">
      <c r="A493" s="11" t="s">
        <v>3266</v>
      </c>
      <c r="B493" s="6">
        <v>44101</v>
      </c>
      <c r="C493" s="3" t="s">
        <v>3267</v>
      </c>
      <c r="D493" s="4" t="s">
        <v>6150</v>
      </c>
      <c r="E493" s="3">
        <v>6</v>
      </c>
      <c r="F493" s="3" t="str">
        <f xml:space="preserve"> _xlfn.XLOOKUP(C493,customers!$A$1:$A$1001,customers!$B$1:$B$1001,,0)</f>
        <v>Kendra Backshell</v>
      </c>
      <c r="G493" s="3" t="str">
        <f xml:space="preserve"> IF(_xlfn.XLOOKUP(C493, customers!$A$1:$A$1001, customers!$C$1:$C$1001,,0) = 0, "", _xlfn.XLOOKUP(C493, customers!$A$1:$A$1001, customers!$C$1:$C$1001,,0))</f>
        <v/>
      </c>
      <c r="H493" s="3" t="str">
        <f xml:space="preserve"> _xlfn.XLOOKUP(C493, customers!$A$1:$A$1001, customers!$G$1:$G$1001,,0)</f>
        <v>United States</v>
      </c>
      <c r="I493" s="4" t="str">
        <f xml:space="preserve"> INDEX(products!$A$1:$G$49, MATCH(orders!$D493, products!$A$1:$A$49,0), MATCH(orders!I$1, products!$A$1:$G$1,0))</f>
        <v>Lib</v>
      </c>
      <c r="J493" s="4" t="str">
        <f xml:space="preserve"> INDEX(products!$A$1:$G$49, MATCH(orders!$D493, products!$A$1:$A$49,0), MATCH(orders!J$1, products!$A$1:$G$1,0))</f>
        <v>D</v>
      </c>
      <c r="K493" s="8">
        <f xml:space="preserve"> INDEX(products!$A$1:$G$49, MATCH(orders!$D493, products!$A$1:$A$49,0), MATCH(orders!K$1, products!$A$1:$G$1,0))</f>
        <v>0.2</v>
      </c>
      <c r="L493" s="10">
        <f xml:space="preserve"> INDEX(products!$A$1:$G$49, MATCH(orders!$D493, products!$A$1:$A$49,0), MATCH(orders!L$1, products!$A$1:$G$1,0))</f>
        <v>3.8849999999999998</v>
      </c>
      <c r="M493" s="10">
        <f t="shared" si="7"/>
        <v>23.31</v>
      </c>
      <c r="N493" s="5" t="str" cm="1">
        <f t="array" ref="N493" xml:space="preserve"> _xlfn.IFS(I493 = "Rob", "Robusta", I493 = "Ara", "Arabica", I493 = "Exc", "Excelsa", I493 = "Lib", "Liberica")</f>
        <v>Liberica</v>
      </c>
      <c r="O493" s="12" t="str" cm="1">
        <f t="array" ref="O493" xml:space="preserve"> _xlfn.IFS(J493 = "M", "Medium", J493 = "L", "Light", J493 = "D", "Dark")</f>
        <v>Dark</v>
      </c>
      <c r="P493" s="4" t="str">
        <f xml:space="preserve"> _xlfn.XLOOKUP(Orders[[#This Row],[Customer ID]], customers!$A$1:$A$1001, customers!$I$1:$I$1001,,0)</f>
        <v>No</v>
      </c>
    </row>
    <row r="494" spans="1:16" x14ac:dyDescent="0.3">
      <c r="A494" s="11" t="s">
        <v>3271</v>
      </c>
      <c r="B494" s="6">
        <v>44620</v>
      </c>
      <c r="C494" s="3" t="s">
        <v>3272</v>
      </c>
      <c r="D494" s="4" t="s">
        <v>6156</v>
      </c>
      <c r="E494" s="3">
        <v>1</v>
      </c>
      <c r="F494" s="3" t="str">
        <f xml:space="preserve"> _xlfn.XLOOKUP(C494,customers!$A$1:$A$1001,customers!$B$1:$B$1001,,0)</f>
        <v>Uriah Lethbrig</v>
      </c>
      <c r="G494" s="3" t="str">
        <f xml:space="preserve"> IF(_xlfn.XLOOKUP(C494, customers!$A$1:$A$1001, customers!$C$1:$C$1001,,0) = 0, "", _xlfn.XLOOKUP(C494, customers!$A$1:$A$1001, customers!$C$1:$C$1001,,0))</f>
        <v>ulethbrigdo@hc360.com</v>
      </c>
      <c r="H494" s="3" t="str">
        <f xml:space="preserve"> _xlfn.XLOOKUP(C494, customers!$A$1:$A$1001, customers!$G$1:$G$1001,,0)</f>
        <v>United States</v>
      </c>
      <c r="I494" s="4" t="str">
        <f xml:space="preserve"> INDEX(products!$A$1:$G$49, MATCH(orders!$D494, products!$A$1:$A$49,0), MATCH(orders!I$1, products!$A$1:$G$1,0))</f>
        <v>Exc</v>
      </c>
      <c r="J494" s="4" t="str">
        <f xml:space="preserve"> INDEX(products!$A$1:$G$49, MATCH(orders!$D494, products!$A$1:$A$49,0), MATCH(orders!J$1, products!$A$1:$G$1,0))</f>
        <v>M</v>
      </c>
      <c r="K494" s="8">
        <f xml:space="preserve"> INDEX(products!$A$1:$G$49, MATCH(orders!$D494, products!$A$1:$A$49,0), MATCH(orders!K$1, products!$A$1:$G$1,0))</f>
        <v>0.2</v>
      </c>
      <c r="L494" s="10">
        <f xml:space="preserve"> INDEX(products!$A$1:$G$49, MATCH(orders!$D494, products!$A$1:$A$49,0), MATCH(orders!L$1, products!$A$1:$G$1,0))</f>
        <v>4.125</v>
      </c>
      <c r="M494" s="10">
        <f t="shared" si="7"/>
        <v>4.125</v>
      </c>
      <c r="N494" s="5" t="str" cm="1">
        <f t="array" ref="N494" xml:space="preserve"> _xlfn.IFS(I494 = "Rob", "Robusta", I494 = "Ara", "Arabica", I494 = "Exc", "Excelsa", I494 = "Lib", "Liberica")</f>
        <v>Excelsa</v>
      </c>
      <c r="O494" s="12" t="str" cm="1">
        <f t="array" ref="O494" xml:space="preserve"> _xlfn.IFS(J494 = "M", "Medium", J494 = "L", "Light", J494 = "D", "Dark")</f>
        <v>Medium</v>
      </c>
      <c r="P494" s="4" t="str">
        <f xml:space="preserve"> _xlfn.XLOOKUP(Orders[[#This Row],[Customer ID]], customers!$A$1:$A$1001, customers!$I$1:$I$1001,,0)</f>
        <v>Yes</v>
      </c>
    </row>
    <row r="495" spans="1:16" x14ac:dyDescent="0.3">
      <c r="A495" s="11" t="s">
        <v>3277</v>
      </c>
      <c r="B495" s="6">
        <v>44090</v>
      </c>
      <c r="C495" s="3" t="s">
        <v>3278</v>
      </c>
      <c r="D495" s="4" t="s">
        <v>6146</v>
      </c>
      <c r="E495" s="3">
        <v>6</v>
      </c>
      <c r="F495" s="3" t="str">
        <f xml:space="preserve"> _xlfn.XLOOKUP(C495,customers!$A$1:$A$1001,customers!$B$1:$B$1001,,0)</f>
        <v>Sky Farnish</v>
      </c>
      <c r="G495" s="3" t="str">
        <f xml:space="preserve"> IF(_xlfn.XLOOKUP(C495, customers!$A$1:$A$1001, customers!$C$1:$C$1001,,0) = 0, "", _xlfn.XLOOKUP(C495, customers!$A$1:$A$1001, customers!$C$1:$C$1001,,0))</f>
        <v>sfarnishdp@dmoz.org</v>
      </c>
      <c r="H495" s="3" t="str">
        <f xml:space="preserve"> _xlfn.XLOOKUP(C495, customers!$A$1:$A$1001, customers!$G$1:$G$1001,,0)</f>
        <v>United Kingdom</v>
      </c>
      <c r="I495" s="4" t="str">
        <f xml:space="preserve"> INDEX(products!$A$1:$G$49, MATCH(orders!$D495, products!$A$1:$A$49,0), MATCH(orders!I$1, products!$A$1:$G$1,0))</f>
        <v>Rob</v>
      </c>
      <c r="J495" s="4" t="str">
        <f xml:space="preserve"> INDEX(products!$A$1:$G$49, MATCH(orders!$D495, products!$A$1:$A$49,0), MATCH(orders!J$1, products!$A$1:$G$1,0))</f>
        <v>M</v>
      </c>
      <c r="K495" s="8">
        <f xml:space="preserve"> INDEX(products!$A$1:$G$49, MATCH(orders!$D495, products!$A$1:$A$49,0), MATCH(orders!K$1, products!$A$1:$G$1,0))</f>
        <v>0.5</v>
      </c>
      <c r="L495" s="10">
        <f xml:space="preserve"> INDEX(products!$A$1:$G$49, MATCH(orders!$D495, products!$A$1:$A$49,0), MATCH(orders!L$1, products!$A$1:$G$1,0))</f>
        <v>5.97</v>
      </c>
      <c r="M495" s="10">
        <f t="shared" si="7"/>
        <v>35.82</v>
      </c>
      <c r="N495" s="5" t="str" cm="1">
        <f t="array" ref="N495" xml:space="preserve"> _xlfn.IFS(I495 = "Rob", "Robusta", I495 = "Ara", "Arabica", I495 = "Exc", "Excelsa", I495 = "Lib", "Liberica")</f>
        <v>Robusta</v>
      </c>
      <c r="O495" s="12" t="str" cm="1">
        <f t="array" ref="O495" xml:space="preserve"> _xlfn.IFS(J495 = "M", "Medium", J495 = "L", "Light", J495 = "D", "Dark")</f>
        <v>Medium</v>
      </c>
      <c r="P495" s="4" t="str">
        <f xml:space="preserve"> _xlfn.XLOOKUP(Orders[[#This Row],[Customer ID]], customers!$A$1:$A$1001, customers!$I$1:$I$1001,,0)</f>
        <v>No</v>
      </c>
    </row>
    <row r="496" spans="1:16" x14ac:dyDescent="0.3">
      <c r="A496" s="11" t="s">
        <v>3283</v>
      </c>
      <c r="B496" s="6">
        <v>44132</v>
      </c>
      <c r="C496" s="3" t="s">
        <v>3284</v>
      </c>
      <c r="D496" s="4" t="s">
        <v>6170</v>
      </c>
      <c r="E496" s="3">
        <v>2</v>
      </c>
      <c r="F496" s="3" t="str">
        <f xml:space="preserve"> _xlfn.XLOOKUP(C496,customers!$A$1:$A$1001,customers!$B$1:$B$1001,,0)</f>
        <v>Felicia Jecock</v>
      </c>
      <c r="G496" s="3" t="str">
        <f xml:space="preserve"> IF(_xlfn.XLOOKUP(C496, customers!$A$1:$A$1001, customers!$C$1:$C$1001,,0) = 0, "", _xlfn.XLOOKUP(C496, customers!$A$1:$A$1001, customers!$C$1:$C$1001,,0))</f>
        <v>fjecockdq@unicef.org</v>
      </c>
      <c r="H496" s="3" t="str">
        <f xml:space="preserve"> _xlfn.XLOOKUP(C496, customers!$A$1:$A$1001, customers!$G$1:$G$1001,,0)</f>
        <v>United States</v>
      </c>
      <c r="I496" s="4" t="str">
        <f xml:space="preserve"> INDEX(products!$A$1:$G$49, MATCH(orders!$D496, products!$A$1:$A$49,0), MATCH(orders!I$1, products!$A$1:$G$1,0))</f>
        <v>Lib</v>
      </c>
      <c r="J496" s="4" t="str">
        <f xml:space="preserve"> INDEX(products!$A$1:$G$49, MATCH(orders!$D496, products!$A$1:$A$49,0), MATCH(orders!J$1, products!$A$1:$G$1,0))</f>
        <v>L</v>
      </c>
      <c r="K496" s="8">
        <f xml:space="preserve"> INDEX(products!$A$1:$G$49, MATCH(orders!$D496, products!$A$1:$A$49,0), MATCH(orders!K$1, products!$A$1:$G$1,0))</f>
        <v>1</v>
      </c>
      <c r="L496" s="10">
        <f xml:space="preserve"> INDEX(products!$A$1:$G$49, MATCH(orders!$D496, products!$A$1:$A$49,0), MATCH(orders!L$1, products!$A$1:$G$1,0))</f>
        <v>15.85</v>
      </c>
      <c r="M496" s="10">
        <f t="shared" si="7"/>
        <v>31.7</v>
      </c>
      <c r="N496" s="5" t="str" cm="1">
        <f t="array" ref="N496" xml:space="preserve"> _xlfn.IFS(I496 = "Rob", "Robusta", I496 = "Ara", "Arabica", I496 = "Exc", "Excelsa", I496 = "Lib", "Liberica")</f>
        <v>Liberica</v>
      </c>
      <c r="O496" s="12" t="str" cm="1">
        <f t="array" ref="O496" xml:space="preserve"> _xlfn.IFS(J496 = "M", "Medium", J496 = "L", "Light", J496 = "D", "Dark")</f>
        <v>Light</v>
      </c>
      <c r="P496" s="4" t="str">
        <f xml:space="preserve"> _xlfn.XLOOKUP(Orders[[#This Row],[Customer ID]], customers!$A$1:$A$1001, customers!$I$1:$I$1001,,0)</f>
        <v>No</v>
      </c>
    </row>
    <row r="497" spans="1:16" x14ac:dyDescent="0.3">
      <c r="A497" s="11" t="s">
        <v>3289</v>
      </c>
      <c r="B497" s="6">
        <v>43710</v>
      </c>
      <c r="C497" s="3" t="s">
        <v>3290</v>
      </c>
      <c r="D497" s="4" t="s">
        <v>6170</v>
      </c>
      <c r="E497" s="3">
        <v>5</v>
      </c>
      <c r="F497" s="3" t="str">
        <f xml:space="preserve"> _xlfn.XLOOKUP(C497,customers!$A$1:$A$1001,customers!$B$1:$B$1001,,0)</f>
        <v>Currey MacAllister</v>
      </c>
      <c r="G497" s="3" t="str">
        <f xml:space="preserve"> IF(_xlfn.XLOOKUP(C497, customers!$A$1:$A$1001, customers!$C$1:$C$1001,,0) = 0, "", _xlfn.XLOOKUP(C497, customers!$A$1:$A$1001, customers!$C$1:$C$1001,,0))</f>
        <v/>
      </c>
      <c r="H497" s="3" t="str">
        <f xml:space="preserve"> _xlfn.XLOOKUP(C497, customers!$A$1:$A$1001, customers!$G$1:$G$1001,,0)</f>
        <v>United States</v>
      </c>
      <c r="I497" s="4" t="str">
        <f xml:space="preserve"> INDEX(products!$A$1:$G$49, MATCH(orders!$D497, products!$A$1:$A$49,0), MATCH(orders!I$1, products!$A$1:$G$1,0))</f>
        <v>Lib</v>
      </c>
      <c r="J497" s="4" t="str">
        <f xml:space="preserve"> INDEX(products!$A$1:$G$49, MATCH(orders!$D497, products!$A$1:$A$49,0), MATCH(orders!J$1, products!$A$1:$G$1,0))</f>
        <v>L</v>
      </c>
      <c r="K497" s="8">
        <f xml:space="preserve"> INDEX(products!$A$1:$G$49, MATCH(orders!$D497, products!$A$1:$A$49,0), MATCH(orders!K$1, products!$A$1:$G$1,0))</f>
        <v>1</v>
      </c>
      <c r="L497" s="10">
        <f xml:space="preserve"> INDEX(products!$A$1:$G$49, MATCH(orders!$D497, products!$A$1:$A$49,0), MATCH(orders!L$1, products!$A$1:$G$1,0))</f>
        <v>15.85</v>
      </c>
      <c r="M497" s="10">
        <f t="shared" si="7"/>
        <v>79.25</v>
      </c>
      <c r="N497" s="5" t="str" cm="1">
        <f t="array" ref="N497" xml:space="preserve"> _xlfn.IFS(I497 = "Rob", "Robusta", I497 = "Ara", "Arabica", I497 = "Exc", "Excelsa", I497 = "Lib", "Liberica")</f>
        <v>Liberica</v>
      </c>
      <c r="O497" s="12" t="str" cm="1">
        <f t="array" ref="O497" xml:space="preserve"> _xlfn.IFS(J497 = "M", "Medium", J497 = "L", "Light", J497 = "D", "Dark")</f>
        <v>Light</v>
      </c>
      <c r="P497" s="4" t="str">
        <f xml:space="preserve"> _xlfn.XLOOKUP(Orders[[#This Row],[Customer ID]], customers!$A$1:$A$1001, customers!$I$1:$I$1001,,0)</f>
        <v>Yes</v>
      </c>
    </row>
    <row r="498" spans="1:16" x14ac:dyDescent="0.3">
      <c r="A498" s="11" t="s">
        <v>3294</v>
      </c>
      <c r="B498" s="6">
        <v>44438</v>
      </c>
      <c r="C498" s="3" t="s">
        <v>3295</v>
      </c>
      <c r="D498" s="4" t="s">
        <v>6153</v>
      </c>
      <c r="E498" s="3">
        <v>3</v>
      </c>
      <c r="F498" s="3" t="str">
        <f xml:space="preserve"> _xlfn.XLOOKUP(C498,customers!$A$1:$A$1001,customers!$B$1:$B$1001,,0)</f>
        <v>Hamlen Pallister</v>
      </c>
      <c r="G498" s="3" t="str">
        <f xml:space="preserve"> IF(_xlfn.XLOOKUP(C498, customers!$A$1:$A$1001, customers!$C$1:$C$1001,,0) = 0, "", _xlfn.XLOOKUP(C498, customers!$A$1:$A$1001, customers!$C$1:$C$1001,,0))</f>
        <v>hpallisterds@ning.com</v>
      </c>
      <c r="H498" s="3" t="str">
        <f xml:space="preserve"> _xlfn.XLOOKUP(C498, customers!$A$1:$A$1001, customers!$G$1:$G$1001,,0)</f>
        <v>United States</v>
      </c>
      <c r="I498" s="4" t="str">
        <f xml:space="preserve"> INDEX(products!$A$1:$G$49, MATCH(orders!$D498, products!$A$1:$A$49,0), MATCH(orders!I$1, products!$A$1:$G$1,0))</f>
        <v>Exc</v>
      </c>
      <c r="J498" s="4" t="str">
        <f xml:space="preserve"> INDEX(products!$A$1:$G$49, MATCH(orders!$D498, products!$A$1:$A$49,0), MATCH(orders!J$1, products!$A$1:$G$1,0))</f>
        <v>D</v>
      </c>
      <c r="K498" s="8">
        <f xml:space="preserve"> INDEX(products!$A$1:$G$49, MATCH(orders!$D498, products!$A$1:$A$49,0), MATCH(orders!K$1, products!$A$1:$G$1,0))</f>
        <v>0.2</v>
      </c>
      <c r="L498" s="10">
        <f xml:space="preserve"> INDEX(products!$A$1:$G$49, MATCH(orders!$D498, products!$A$1:$A$49,0), MATCH(orders!L$1, products!$A$1:$G$1,0))</f>
        <v>3.645</v>
      </c>
      <c r="M498" s="10">
        <f t="shared" si="7"/>
        <v>10.935</v>
      </c>
      <c r="N498" s="5" t="str" cm="1">
        <f t="array" ref="N498" xml:space="preserve"> _xlfn.IFS(I498 = "Rob", "Robusta", I498 = "Ara", "Arabica", I498 = "Exc", "Excelsa", I498 = "Lib", "Liberica")</f>
        <v>Excelsa</v>
      </c>
      <c r="O498" s="12" t="str" cm="1">
        <f t="array" ref="O498" xml:space="preserve"> _xlfn.IFS(J498 = "M", "Medium", J498 = "L", "Light", J498 = "D", "Dark")</f>
        <v>Dark</v>
      </c>
      <c r="P498" s="4" t="str">
        <f xml:space="preserve"> _xlfn.XLOOKUP(Orders[[#This Row],[Customer ID]], customers!$A$1:$A$1001, customers!$I$1:$I$1001,,0)</f>
        <v>No</v>
      </c>
    </row>
    <row r="499" spans="1:16" x14ac:dyDescent="0.3">
      <c r="A499" s="11" t="s">
        <v>3300</v>
      </c>
      <c r="B499" s="6">
        <v>44351</v>
      </c>
      <c r="C499" s="3" t="s">
        <v>3301</v>
      </c>
      <c r="D499" s="4" t="s">
        <v>6147</v>
      </c>
      <c r="E499" s="3">
        <v>4</v>
      </c>
      <c r="F499" s="3" t="str">
        <f xml:space="preserve"> _xlfn.XLOOKUP(C499,customers!$A$1:$A$1001,customers!$B$1:$B$1001,,0)</f>
        <v>Chantal Mersh</v>
      </c>
      <c r="G499" s="3" t="str">
        <f xml:space="preserve"> IF(_xlfn.XLOOKUP(C499, customers!$A$1:$A$1001, customers!$C$1:$C$1001,,0) = 0, "", _xlfn.XLOOKUP(C499, customers!$A$1:$A$1001, customers!$C$1:$C$1001,,0))</f>
        <v>cmershdt@drupal.org</v>
      </c>
      <c r="H499" s="3" t="str">
        <f xml:space="preserve"> _xlfn.XLOOKUP(C499, customers!$A$1:$A$1001, customers!$G$1:$G$1001,,0)</f>
        <v>Ireland</v>
      </c>
      <c r="I499" s="4" t="str">
        <f xml:space="preserve"> INDEX(products!$A$1:$G$49, MATCH(orders!$D499, products!$A$1:$A$49,0), MATCH(orders!I$1, products!$A$1:$G$1,0))</f>
        <v>Ara</v>
      </c>
      <c r="J499" s="4" t="str">
        <f xml:space="preserve"> INDEX(products!$A$1:$G$49, MATCH(orders!$D499, products!$A$1:$A$49,0), MATCH(orders!J$1, products!$A$1:$G$1,0))</f>
        <v>D</v>
      </c>
      <c r="K499" s="8">
        <f xml:space="preserve"> INDEX(products!$A$1:$G$49, MATCH(orders!$D499, products!$A$1:$A$49,0), MATCH(orders!K$1, products!$A$1:$G$1,0))</f>
        <v>1</v>
      </c>
      <c r="L499" s="10">
        <f xml:space="preserve"> INDEX(products!$A$1:$G$49, MATCH(orders!$D499, products!$A$1:$A$49,0), MATCH(orders!L$1, products!$A$1:$G$1,0))</f>
        <v>9.9499999999999993</v>
      </c>
      <c r="M499" s="10">
        <f t="shared" si="7"/>
        <v>39.799999999999997</v>
      </c>
      <c r="N499" s="5" t="str" cm="1">
        <f t="array" ref="N499" xml:space="preserve"> _xlfn.IFS(I499 = "Rob", "Robusta", I499 = "Ara", "Arabica", I499 = "Exc", "Excelsa", I499 = "Lib", "Liberica")</f>
        <v>Arabica</v>
      </c>
      <c r="O499" s="12" t="str" cm="1">
        <f t="array" ref="O499" xml:space="preserve"> _xlfn.IFS(J499 = "M", "Medium", J499 = "L", "Light", J499 = "D", "Dark")</f>
        <v>Dark</v>
      </c>
      <c r="P499" s="4" t="str">
        <f xml:space="preserve"> _xlfn.XLOOKUP(Orders[[#This Row],[Customer ID]], customers!$A$1:$A$1001, customers!$I$1:$I$1001,,0)</f>
        <v>No</v>
      </c>
    </row>
    <row r="500" spans="1:16" x14ac:dyDescent="0.3">
      <c r="A500" s="11" t="s">
        <v>3307</v>
      </c>
      <c r="B500" s="6">
        <v>44159</v>
      </c>
      <c r="C500" s="3" t="s">
        <v>3368</v>
      </c>
      <c r="D500" s="4" t="s">
        <v>6138</v>
      </c>
      <c r="E500" s="3">
        <v>5</v>
      </c>
      <c r="F500" s="3" t="str">
        <f xml:space="preserve"> _xlfn.XLOOKUP(C500,customers!$A$1:$A$1001,customers!$B$1:$B$1001,,0)</f>
        <v>Marja Urion</v>
      </c>
      <c r="G500" s="3" t="str">
        <f xml:space="preserve"> IF(_xlfn.XLOOKUP(C500, customers!$A$1:$A$1001, customers!$C$1:$C$1001,,0) = 0, "", _xlfn.XLOOKUP(C500, customers!$A$1:$A$1001, customers!$C$1:$C$1001,,0))</f>
        <v>murione5@alexa.com</v>
      </c>
      <c r="H500" s="3" t="str">
        <f xml:space="preserve"> _xlfn.XLOOKUP(C500, customers!$A$1:$A$1001, customers!$G$1:$G$1001,,0)</f>
        <v>Ireland</v>
      </c>
      <c r="I500" s="4" t="str">
        <f xml:space="preserve"> INDEX(products!$A$1:$G$49, MATCH(orders!$D500, products!$A$1:$A$49,0), MATCH(orders!I$1, products!$A$1:$G$1,0))</f>
        <v>Rob</v>
      </c>
      <c r="J500" s="4" t="str">
        <f xml:space="preserve"> INDEX(products!$A$1:$G$49, MATCH(orders!$D500, products!$A$1:$A$49,0), MATCH(orders!J$1, products!$A$1:$G$1,0))</f>
        <v>M</v>
      </c>
      <c r="K500" s="8">
        <f xml:space="preserve"> INDEX(products!$A$1:$G$49, MATCH(orders!$D500, products!$A$1:$A$49,0), MATCH(orders!K$1, products!$A$1:$G$1,0))</f>
        <v>1</v>
      </c>
      <c r="L500" s="10">
        <f xml:space="preserve"> INDEX(products!$A$1:$G$49, MATCH(orders!$D500, products!$A$1:$A$49,0), MATCH(orders!L$1, products!$A$1:$G$1,0))</f>
        <v>9.9499999999999993</v>
      </c>
      <c r="M500" s="10">
        <f t="shared" si="7"/>
        <v>49.75</v>
      </c>
      <c r="N500" s="5" t="str" cm="1">
        <f t="array" ref="N500" xml:space="preserve"> _xlfn.IFS(I500 = "Rob", "Robusta", I500 = "Ara", "Arabica", I500 = "Exc", "Excelsa", I500 = "Lib", "Liberica")</f>
        <v>Robusta</v>
      </c>
      <c r="O500" s="12" t="str" cm="1">
        <f t="array" ref="O500" xml:space="preserve"> _xlfn.IFS(J500 = "M", "Medium", J500 = "L", "Light", J500 = "D", "Dark")</f>
        <v>Medium</v>
      </c>
      <c r="P500" s="4" t="str">
        <f xml:space="preserve"> _xlfn.XLOOKUP(Orders[[#This Row],[Customer ID]], customers!$A$1:$A$1001, customers!$I$1:$I$1001,,0)</f>
        <v>Yes</v>
      </c>
    </row>
    <row r="501" spans="1:16" x14ac:dyDescent="0.3">
      <c r="A501" s="11" t="s">
        <v>3313</v>
      </c>
      <c r="B501" s="6">
        <v>44003</v>
      </c>
      <c r="C501" s="3" t="s">
        <v>3314</v>
      </c>
      <c r="D501" s="4" t="s">
        <v>6163</v>
      </c>
      <c r="E501" s="3">
        <v>3</v>
      </c>
      <c r="F501" s="3" t="str">
        <f xml:space="preserve"> _xlfn.XLOOKUP(C501,customers!$A$1:$A$1001,customers!$B$1:$B$1001,,0)</f>
        <v>Malynda Purbrick</v>
      </c>
      <c r="G501" s="3" t="str">
        <f xml:space="preserve"> IF(_xlfn.XLOOKUP(C501, customers!$A$1:$A$1001, customers!$C$1:$C$1001,,0) = 0, "", _xlfn.XLOOKUP(C501, customers!$A$1:$A$1001, customers!$C$1:$C$1001,,0))</f>
        <v/>
      </c>
      <c r="H501" s="3" t="str">
        <f xml:space="preserve"> _xlfn.XLOOKUP(C501, customers!$A$1:$A$1001, customers!$G$1:$G$1001,,0)</f>
        <v>Ireland</v>
      </c>
      <c r="I501" s="4" t="str">
        <f xml:space="preserve"> INDEX(products!$A$1:$G$49, MATCH(orders!$D501, products!$A$1:$A$49,0), MATCH(orders!I$1, products!$A$1:$G$1,0))</f>
        <v>Rob</v>
      </c>
      <c r="J501" s="4" t="str">
        <f xml:space="preserve"> INDEX(products!$A$1:$G$49, MATCH(orders!$D501, products!$A$1:$A$49,0), MATCH(orders!J$1, products!$A$1:$G$1,0))</f>
        <v>D</v>
      </c>
      <c r="K501" s="8">
        <f xml:space="preserve"> INDEX(products!$A$1:$G$49, MATCH(orders!$D501, products!$A$1:$A$49,0), MATCH(orders!K$1, products!$A$1:$G$1,0))</f>
        <v>0.2</v>
      </c>
      <c r="L501" s="10">
        <f xml:space="preserve"> INDEX(products!$A$1:$G$49, MATCH(orders!$D501, products!$A$1:$A$49,0), MATCH(orders!L$1, products!$A$1:$G$1,0))</f>
        <v>2.6849999999999996</v>
      </c>
      <c r="M501" s="10">
        <f t="shared" si="7"/>
        <v>8.0549999999999997</v>
      </c>
      <c r="N501" s="5" t="str" cm="1">
        <f t="array" ref="N501" xml:space="preserve"> _xlfn.IFS(I501 = "Rob", "Robusta", I501 = "Ara", "Arabica", I501 = "Exc", "Excelsa", I501 = "Lib", "Liberica")</f>
        <v>Robusta</v>
      </c>
      <c r="O501" s="12" t="str" cm="1">
        <f t="array" ref="O501" xml:space="preserve"> _xlfn.IFS(J501 = "M", "Medium", J501 = "L", "Light", J501 = "D", "Dark")</f>
        <v>Dark</v>
      </c>
      <c r="P501" s="4" t="str">
        <f xml:space="preserve"> _xlfn.XLOOKUP(Orders[[#This Row],[Customer ID]], customers!$A$1:$A$1001, customers!$I$1:$I$1001,,0)</f>
        <v>Yes</v>
      </c>
    </row>
    <row r="502" spans="1:16" x14ac:dyDescent="0.3">
      <c r="A502" s="11" t="s">
        <v>3318</v>
      </c>
      <c r="B502" s="6">
        <v>44025</v>
      </c>
      <c r="C502" s="3" t="s">
        <v>3319</v>
      </c>
      <c r="D502" s="4" t="s">
        <v>6179</v>
      </c>
      <c r="E502" s="3">
        <v>4</v>
      </c>
      <c r="F502" s="3" t="str">
        <f xml:space="preserve"> _xlfn.XLOOKUP(C502,customers!$A$1:$A$1001,customers!$B$1:$B$1001,,0)</f>
        <v>Alf Housaman</v>
      </c>
      <c r="G502" s="3" t="str">
        <f xml:space="preserve"> IF(_xlfn.XLOOKUP(C502, customers!$A$1:$A$1001, customers!$C$1:$C$1001,,0) = 0, "", _xlfn.XLOOKUP(C502, customers!$A$1:$A$1001, customers!$C$1:$C$1001,,0))</f>
        <v/>
      </c>
      <c r="H502" s="3" t="str">
        <f xml:space="preserve"> _xlfn.XLOOKUP(C502, customers!$A$1:$A$1001, customers!$G$1:$G$1001,,0)</f>
        <v>United States</v>
      </c>
      <c r="I502" s="4" t="str">
        <f xml:space="preserve"> INDEX(products!$A$1:$G$49, MATCH(orders!$D502, products!$A$1:$A$49,0), MATCH(orders!I$1, products!$A$1:$G$1,0))</f>
        <v>Rob</v>
      </c>
      <c r="J502" s="4" t="str">
        <f xml:space="preserve"> INDEX(products!$A$1:$G$49, MATCH(orders!$D502, products!$A$1:$A$49,0), MATCH(orders!J$1, products!$A$1:$G$1,0))</f>
        <v>L</v>
      </c>
      <c r="K502" s="8">
        <f xml:space="preserve"> INDEX(products!$A$1:$G$49, MATCH(orders!$D502, products!$A$1:$A$49,0), MATCH(orders!K$1, products!$A$1:$G$1,0))</f>
        <v>1</v>
      </c>
      <c r="L502" s="10">
        <f xml:space="preserve"> INDEX(products!$A$1:$G$49, MATCH(orders!$D502, products!$A$1:$A$49,0), MATCH(orders!L$1, products!$A$1:$G$1,0))</f>
        <v>11.95</v>
      </c>
      <c r="M502" s="10">
        <f t="shared" si="7"/>
        <v>47.8</v>
      </c>
      <c r="N502" s="5" t="str" cm="1">
        <f t="array" ref="N502" xml:space="preserve"> _xlfn.IFS(I502 = "Rob", "Robusta", I502 = "Ara", "Arabica", I502 = "Exc", "Excelsa", I502 = "Lib", "Liberica")</f>
        <v>Robusta</v>
      </c>
      <c r="O502" s="12" t="str" cm="1">
        <f t="array" ref="O502" xml:space="preserve"> _xlfn.IFS(J502 = "M", "Medium", J502 = "L", "Light", J502 = "D", "Dark")</f>
        <v>Light</v>
      </c>
      <c r="P502" s="4" t="str">
        <f xml:space="preserve"> _xlfn.XLOOKUP(Orders[[#This Row],[Customer ID]], customers!$A$1:$A$1001, customers!$I$1:$I$1001,,0)</f>
        <v>No</v>
      </c>
    </row>
    <row r="503" spans="1:16" x14ac:dyDescent="0.3">
      <c r="A503" s="11" t="s">
        <v>3323</v>
      </c>
      <c r="B503" s="6">
        <v>43467</v>
      </c>
      <c r="C503" s="3" t="s">
        <v>3324</v>
      </c>
      <c r="D503" s="4" t="s">
        <v>6174</v>
      </c>
      <c r="E503" s="3">
        <v>4</v>
      </c>
      <c r="F503" s="3" t="str">
        <f xml:space="preserve"> _xlfn.XLOOKUP(C503,customers!$A$1:$A$1001,customers!$B$1:$B$1001,,0)</f>
        <v>Gladi Ducker</v>
      </c>
      <c r="G503" s="3" t="str">
        <f xml:space="preserve"> IF(_xlfn.XLOOKUP(C503, customers!$A$1:$A$1001, customers!$C$1:$C$1001,,0) = 0, "", _xlfn.XLOOKUP(C503, customers!$A$1:$A$1001, customers!$C$1:$C$1001,,0))</f>
        <v>gduckerdx@patch.com</v>
      </c>
      <c r="H503" s="3" t="str">
        <f xml:space="preserve"> _xlfn.XLOOKUP(C503, customers!$A$1:$A$1001, customers!$G$1:$G$1001,,0)</f>
        <v>United Kingdom</v>
      </c>
      <c r="I503" s="4" t="str">
        <f xml:space="preserve"> INDEX(products!$A$1:$G$49, MATCH(orders!$D503, products!$A$1:$A$49,0), MATCH(orders!I$1, products!$A$1:$G$1,0))</f>
        <v>Rob</v>
      </c>
      <c r="J503" s="4" t="str">
        <f xml:space="preserve"> INDEX(products!$A$1:$G$49, MATCH(orders!$D503, products!$A$1:$A$49,0), MATCH(orders!J$1, products!$A$1:$G$1,0))</f>
        <v>M</v>
      </c>
      <c r="K503" s="8">
        <f xml:space="preserve"> INDEX(products!$A$1:$G$49, MATCH(orders!$D503, products!$A$1:$A$49,0), MATCH(orders!K$1, products!$A$1:$G$1,0))</f>
        <v>0.2</v>
      </c>
      <c r="L503" s="10">
        <f xml:space="preserve"> INDEX(products!$A$1:$G$49, MATCH(orders!$D503, products!$A$1:$A$49,0), MATCH(orders!L$1, products!$A$1:$G$1,0))</f>
        <v>2.9849999999999999</v>
      </c>
      <c r="M503" s="10">
        <f t="shared" si="7"/>
        <v>11.94</v>
      </c>
      <c r="N503" s="5" t="str" cm="1">
        <f t="array" ref="N503" xml:space="preserve"> _xlfn.IFS(I503 = "Rob", "Robusta", I503 = "Ara", "Arabica", I503 = "Exc", "Excelsa", I503 = "Lib", "Liberica")</f>
        <v>Robusta</v>
      </c>
      <c r="O503" s="12" t="str" cm="1">
        <f t="array" ref="O503" xml:space="preserve"> _xlfn.IFS(J503 = "M", "Medium", J503 = "L", "Light", J503 = "D", "Dark")</f>
        <v>Medium</v>
      </c>
      <c r="P503" s="4" t="str">
        <f xml:space="preserve"> _xlfn.XLOOKUP(Orders[[#This Row],[Customer ID]], customers!$A$1:$A$1001, customers!$I$1:$I$1001,,0)</f>
        <v>No</v>
      </c>
    </row>
    <row r="504" spans="1:16" x14ac:dyDescent="0.3">
      <c r="A504" s="11" t="s">
        <v>3323</v>
      </c>
      <c r="B504" s="6">
        <v>43467</v>
      </c>
      <c r="C504" s="3" t="s">
        <v>3324</v>
      </c>
      <c r="D504" s="4" t="s">
        <v>6156</v>
      </c>
      <c r="E504" s="3">
        <v>4</v>
      </c>
      <c r="F504" s="3" t="str">
        <f xml:space="preserve"> _xlfn.XLOOKUP(C504,customers!$A$1:$A$1001,customers!$B$1:$B$1001,,0)</f>
        <v>Gladi Ducker</v>
      </c>
      <c r="G504" s="3" t="str">
        <f xml:space="preserve"> IF(_xlfn.XLOOKUP(C504, customers!$A$1:$A$1001, customers!$C$1:$C$1001,,0) = 0, "", _xlfn.XLOOKUP(C504, customers!$A$1:$A$1001, customers!$C$1:$C$1001,,0))</f>
        <v>gduckerdx@patch.com</v>
      </c>
      <c r="H504" s="3" t="str">
        <f xml:space="preserve"> _xlfn.XLOOKUP(C504, customers!$A$1:$A$1001, customers!$G$1:$G$1001,,0)</f>
        <v>United Kingdom</v>
      </c>
      <c r="I504" s="4" t="str">
        <f xml:space="preserve"> INDEX(products!$A$1:$G$49, MATCH(orders!$D504, products!$A$1:$A$49,0), MATCH(orders!I$1, products!$A$1:$G$1,0))</f>
        <v>Exc</v>
      </c>
      <c r="J504" s="4" t="str">
        <f xml:space="preserve"> INDEX(products!$A$1:$G$49, MATCH(orders!$D504, products!$A$1:$A$49,0), MATCH(orders!J$1, products!$A$1:$G$1,0))</f>
        <v>M</v>
      </c>
      <c r="K504" s="8">
        <f xml:space="preserve"> INDEX(products!$A$1:$G$49, MATCH(orders!$D504, products!$A$1:$A$49,0), MATCH(orders!K$1, products!$A$1:$G$1,0))</f>
        <v>0.2</v>
      </c>
      <c r="L504" s="10">
        <f xml:space="preserve"> INDEX(products!$A$1:$G$49, MATCH(orders!$D504, products!$A$1:$A$49,0), MATCH(orders!L$1, products!$A$1:$G$1,0))</f>
        <v>4.125</v>
      </c>
      <c r="M504" s="10">
        <f t="shared" si="7"/>
        <v>16.5</v>
      </c>
      <c r="N504" s="5" t="str" cm="1">
        <f t="array" ref="N504" xml:space="preserve"> _xlfn.IFS(I504 = "Rob", "Robusta", I504 = "Ara", "Arabica", I504 = "Exc", "Excelsa", I504 = "Lib", "Liberica")</f>
        <v>Excelsa</v>
      </c>
      <c r="O504" s="12" t="str" cm="1">
        <f t="array" ref="O504" xml:space="preserve"> _xlfn.IFS(J504 = "M", "Medium", J504 = "L", "Light", J504 = "D", "Dark")</f>
        <v>Medium</v>
      </c>
      <c r="P504" s="4" t="str">
        <f xml:space="preserve"> _xlfn.XLOOKUP(Orders[[#This Row],[Customer ID]], customers!$A$1:$A$1001, customers!$I$1:$I$1001,,0)</f>
        <v>No</v>
      </c>
    </row>
    <row r="505" spans="1:16" x14ac:dyDescent="0.3">
      <c r="A505" s="11" t="s">
        <v>3323</v>
      </c>
      <c r="B505" s="6">
        <v>43467</v>
      </c>
      <c r="C505" s="3" t="s">
        <v>3324</v>
      </c>
      <c r="D505" s="4" t="s">
        <v>6143</v>
      </c>
      <c r="E505" s="3">
        <v>4</v>
      </c>
      <c r="F505" s="3" t="str">
        <f xml:space="preserve"> _xlfn.XLOOKUP(C505,customers!$A$1:$A$1001,customers!$B$1:$B$1001,,0)</f>
        <v>Gladi Ducker</v>
      </c>
      <c r="G505" s="3" t="str">
        <f xml:space="preserve"> IF(_xlfn.XLOOKUP(C505, customers!$A$1:$A$1001, customers!$C$1:$C$1001,,0) = 0, "", _xlfn.XLOOKUP(C505, customers!$A$1:$A$1001, customers!$C$1:$C$1001,,0))</f>
        <v>gduckerdx@patch.com</v>
      </c>
      <c r="H505" s="3" t="str">
        <f xml:space="preserve"> _xlfn.XLOOKUP(C505, customers!$A$1:$A$1001, customers!$G$1:$G$1001,,0)</f>
        <v>United Kingdom</v>
      </c>
      <c r="I505" s="4" t="str">
        <f xml:space="preserve"> INDEX(products!$A$1:$G$49, MATCH(orders!$D505, products!$A$1:$A$49,0), MATCH(orders!I$1, products!$A$1:$G$1,0))</f>
        <v>Lib</v>
      </c>
      <c r="J505" s="4" t="str">
        <f xml:space="preserve"> INDEX(products!$A$1:$G$49, MATCH(orders!$D505, products!$A$1:$A$49,0), MATCH(orders!J$1, products!$A$1:$G$1,0))</f>
        <v>D</v>
      </c>
      <c r="K505" s="8">
        <f xml:space="preserve"> INDEX(products!$A$1:$G$49, MATCH(orders!$D505, products!$A$1:$A$49,0), MATCH(orders!K$1, products!$A$1:$G$1,0))</f>
        <v>1</v>
      </c>
      <c r="L505" s="10">
        <f xml:space="preserve"> INDEX(products!$A$1:$G$49, MATCH(orders!$D505, products!$A$1:$A$49,0), MATCH(orders!L$1, products!$A$1:$G$1,0))</f>
        <v>12.95</v>
      </c>
      <c r="M505" s="10">
        <f t="shared" si="7"/>
        <v>51.8</v>
      </c>
      <c r="N505" s="5" t="str" cm="1">
        <f t="array" ref="N505" xml:space="preserve"> _xlfn.IFS(I505 = "Rob", "Robusta", I505 = "Ara", "Arabica", I505 = "Exc", "Excelsa", I505 = "Lib", "Liberica")</f>
        <v>Liberica</v>
      </c>
      <c r="O505" s="12" t="str" cm="1">
        <f t="array" ref="O505" xml:space="preserve"> _xlfn.IFS(J505 = "M", "Medium", J505 = "L", "Light", J505 = "D", "Dark")</f>
        <v>Dark</v>
      </c>
      <c r="P505" s="4" t="str">
        <f xml:space="preserve"> _xlfn.XLOOKUP(Orders[[#This Row],[Customer ID]], customers!$A$1:$A$1001, customers!$I$1:$I$1001,,0)</f>
        <v>No</v>
      </c>
    </row>
    <row r="506" spans="1:16" x14ac:dyDescent="0.3">
      <c r="A506" s="11" t="s">
        <v>3323</v>
      </c>
      <c r="B506" s="6">
        <v>43467</v>
      </c>
      <c r="C506" s="3" t="s">
        <v>3324</v>
      </c>
      <c r="D506" s="4" t="s">
        <v>6145</v>
      </c>
      <c r="E506" s="3">
        <v>3</v>
      </c>
      <c r="F506" s="3" t="str">
        <f xml:space="preserve"> _xlfn.XLOOKUP(C506,customers!$A$1:$A$1001,customers!$B$1:$B$1001,,0)</f>
        <v>Gladi Ducker</v>
      </c>
      <c r="G506" s="3" t="str">
        <f xml:space="preserve"> IF(_xlfn.XLOOKUP(C506, customers!$A$1:$A$1001, customers!$C$1:$C$1001,,0) = 0, "", _xlfn.XLOOKUP(C506, customers!$A$1:$A$1001, customers!$C$1:$C$1001,,0))</f>
        <v>gduckerdx@patch.com</v>
      </c>
      <c r="H506" s="3" t="str">
        <f xml:space="preserve"> _xlfn.XLOOKUP(C506, customers!$A$1:$A$1001, customers!$G$1:$G$1001,,0)</f>
        <v>United Kingdom</v>
      </c>
      <c r="I506" s="4" t="str">
        <f xml:space="preserve"> INDEX(products!$A$1:$G$49, MATCH(orders!$D506, products!$A$1:$A$49,0), MATCH(orders!I$1, products!$A$1:$G$1,0))</f>
        <v>Lib</v>
      </c>
      <c r="J506" s="4" t="str">
        <f xml:space="preserve"> INDEX(products!$A$1:$G$49, MATCH(orders!$D506, products!$A$1:$A$49,0), MATCH(orders!J$1, products!$A$1:$G$1,0))</f>
        <v>L</v>
      </c>
      <c r="K506" s="8">
        <f xml:space="preserve"> INDEX(products!$A$1:$G$49, MATCH(orders!$D506, products!$A$1:$A$49,0), MATCH(orders!K$1, products!$A$1:$G$1,0))</f>
        <v>0.2</v>
      </c>
      <c r="L506" s="10">
        <f xml:space="preserve"> INDEX(products!$A$1:$G$49, MATCH(orders!$D506, products!$A$1:$A$49,0), MATCH(orders!L$1, products!$A$1:$G$1,0))</f>
        <v>4.7549999999999999</v>
      </c>
      <c r="M506" s="10">
        <f t="shared" si="7"/>
        <v>14.265000000000001</v>
      </c>
      <c r="N506" s="5" t="str" cm="1">
        <f t="array" ref="N506" xml:space="preserve"> _xlfn.IFS(I506 = "Rob", "Robusta", I506 = "Ara", "Arabica", I506 = "Exc", "Excelsa", I506 = "Lib", "Liberica")</f>
        <v>Liberica</v>
      </c>
      <c r="O506" s="12" t="str" cm="1">
        <f t="array" ref="O506" xml:space="preserve"> _xlfn.IFS(J506 = "M", "Medium", J506 = "L", "Light", J506 = "D", "Dark")</f>
        <v>Light</v>
      </c>
      <c r="P506" s="4" t="str">
        <f xml:space="preserve"> _xlfn.XLOOKUP(Orders[[#This Row],[Customer ID]], customers!$A$1:$A$1001, customers!$I$1:$I$1001,,0)</f>
        <v>No</v>
      </c>
    </row>
    <row r="507" spans="1:16" x14ac:dyDescent="0.3">
      <c r="A507" s="11" t="s">
        <v>3343</v>
      </c>
      <c r="B507" s="6">
        <v>44609</v>
      </c>
      <c r="C507" s="3" t="s">
        <v>3344</v>
      </c>
      <c r="D507" s="4" t="s">
        <v>6159</v>
      </c>
      <c r="E507" s="3">
        <v>6</v>
      </c>
      <c r="F507" s="3" t="str">
        <f xml:space="preserve"> _xlfn.XLOOKUP(C507,customers!$A$1:$A$1001,customers!$B$1:$B$1001,,0)</f>
        <v>Wain Stearley</v>
      </c>
      <c r="G507" s="3" t="str">
        <f xml:space="preserve"> IF(_xlfn.XLOOKUP(C507, customers!$A$1:$A$1001, customers!$C$1:$C$1001,,0) = 0, "", _xlfn.XLOOKUP(C507, customers!$A$1:$A$1001, customers!$C$1:$C$1001,,0))</f>
        <v>wstearleye1@census.gov</v>
      </c>
      <c r="H507" s="3" t="str">
        <f xml:space="preserve"> _xlfn.XLOOKUP(C507, customers!$A$1:$A$1001, customers!$G$1:$G$1001,,0)</f>
        <v>United States</v>
      </c>
      <c r="I507" s="4" t="str">
        <f xml:space="preserve"> INDEX(products!$A$1:$G$49, MATCH(orders!$D507, products!$A$1:$A$49,0), MATCH(orders!I$1, products!$A$1:$G$1,0))</f>
        <v>Lib</v>
      </c>
      <c r="J507" s="4" t="str">
        <f xml:space="preserve"> INDEX(products!$A$1:$G$49, MATCH(orders!$D507, products!$A$1:$A$49,0), MATCH(orders!J$1, products!$A$1:$G$1,0))</f>
        <v>M</v>
      </c>
      <c r="K507" s="8">
        <f xml:space="preserve"> INDEX(products!$A$1:$G$49, MATCH(orders!$D507, products!$A$1:$A$49,0), MATCH(orders!K$1, products!$A$1:$G$1,0))</f>
        <v>0.2</v>
      </c>
      <c r="L507" s="10">
        <f xml:space="preserve"> INDEX(products!$A$1:$G$49, MATCH(orders!$D507, products!$A$1:$A$49,0), MATCH(orders!L$1, products!$A$1:$G$1,0))</f>
        <v>4.3650000000000002</v>
      </c>
      <c r="M507" s="10">
        <f t="shared" si="7"/>
        <v>26.19</v>
      </c>
      <c r="N507" s="5" t="str" cm="1">
        <f t="array" ref="N507" xml:space="preserve"> _xlfn.IFS(I507 = "Rob", "Robusta", I507 = "Ara", "Arabica", I507 = "Exc", "Excelsa", I507 = "Lib", "Liberica")</f>
        <v>Liberica</v>
      </c>
      <c r="O507" s="12" t="str" cm="1">
        <f t="array" ref="O507" xml:space="preserve"> _xlfn.IFS(J507 = "M", "Medium", J507 = "L", "Light", J507 = "D", "Dark")</f>
        <v>Medium</v>
      </c>
      <c r="P507" s="4" t="str">
        <f xml:space="preserve"> _xlfn.XLOOKUP(Orders[[#This Row],[Customer ID]], customers!$A$1:$A$1001, customers!$I$1:$I$1001,,0)</f>
        <v>No</v>
      </c>
    </row>
    <row r="508" spans="1:16" x14ac:dyDescent="0.3">
      <c r="A508" s="11" t="s">
        <v>3349</v>
      </c>
      <c r="B508" s="6">
        <v>44184</v>
      </c>
      <c r="C508" s="3" t="s">
        <v>3350</v>
      </c>
      <c r="D508" s="4" t="s">
        <v>6140</v>
      </c>
      <c r="E508" s="3">
        <v>2</v>
      </c>
      <c r="F508" s="3" t="str">
        <f xml:space="preserve"> _xlfn.XLOOKUP(C508,customers!$A$1:$A$1001,customers!$B$1:$B$1001,,0)</f>
        <v>Diane-marie Wincer</v>
      </c>
      <c r="G508" s="3" t="str">
        <f xml:space="preserve"> IF(_xlfn.XLOOKUP(C508, customers!$A$1:$A$1001, customers!$C$1:$C$1001,,0) = 0, "", _xlfn.XLOOKUP(C508, customers!$A$1:$A$1001, customers!$C$1:$C$1001,,0))</f>
        <v>dwincere2@marriott.com</v>
      </c>
      <c r="H508" s="3" t="str">
        <f xml:space="preserve"> _xlfn.XLOOKUP(C508, customers!$A$1:$A$1001, customers!$G$1:$G$1001,,0)</f>
        <v>United States</v>
      </c>
      <c r="I508" s="4" t="str">
        <f xml:space="preserve"> INDEX(products!$A$1:$G$49, MATCH(orders!$D508, products!$A$1:$A$49,0), MATCH(orders!I$1, products!$A$1:$G$1,0))</f>
        <v>Ara</v>
      </c>
      <c r="J508" s="4" t="str">
        <f xml:space="preserve"> INDEX(products!$A$1:$G$49, MATCH(orders!$D508, products!$A$1:$A$49,0), MATCH(orders!J$1, products!$A$1:$G$1,0))</f>
        <v>L</v>
      </c>
      <c r="K508" s="8">
        <f xml:space="preserve"> INDEX(products!$A$1:$G$49, MATCH(orders!$D508, products!$A$1:$A$49,0), MATCH(orders!K$1, products!$A$1:$G$1,0))</f>
        <v>1</v>
      </c>
      <c r="L508" s="10">
        <f xml:space="preserve"> INDEX(products!$A$1:$G$49, MATCH(orders!$D508, products!$A$1:$A$49,0), MATCH(orders!L$1, products!$A$1:$G$1,0))</f>
        <v>12.95</v>
      </c>
      <c r="M508" s="10">
        <f t="shared" si="7"/>
        <v>25.9</v>
      </c>
      <c r="N508" s="5" t="str" cm="1">
        <f t="array" ref="N508" xml:space="preserve"> _xlfn.IFS(I508 = "Rob", "Robusta", I508 = "Ara", "Arabica", I508 = "Exc", "Excelsa", I508 = "Lib", "Liberica")</f>
        <v>Arabica</v>
      </c>
      <c r="O508" s="12" t="str" cm="1">
        <f t="array" ref="O508" xml:space="preserve"> _xlfn.IFS(J508 = "M", "Medium", J508 = "L", "Light", J508 = "D", "Dark")</f>
        <v>Light</v>
      </c>
      <c r="P508" s="4" t="str">
        <f xml:space="preserve"> _xlfn.XLOOKUP(Orders[[#This Row],[Customer ID]], customers!$A$1:$A$1001, customers!$I$1:$I$1001,,0)</f>
        <v>Yes</v>
      </c>
    </row>
    <row r="509" spans="1:16" x14ac:dyDescent="0.3">
      <c r="A509" s="11" t="s">
        <v>3355</v>
      </c>
      <c r="B509" s="6">
        <v>43516</v>
      </c>
      <c r="C509" s="3" t="s">
        <v>3356</v>
      </c>
      <c r="D509" s="4" t="s">
        <v>6182</v>
      </c>
      <c r="E509" s="3">
        <v>3</v>
      </c>
      <c r="F509" s="3" t="str">
        <f xml:space="preserve"> _xlfn.XLOOKUP(C509,customers!$A$1:$A$1001,customers!$B$1:$B$1001,,0)</f>
        <v>Perry Lyfield</v>
      </c>
      <c r="G509" s="3" t="str">
        <f xml:space="preserve"> IF(_xlfn.XLOOKUP(C509, customers!$A$1:$A$1001, customers!$C$1:$C$1001,,0) = 0, "", _xlfn.XLOOKUP(C509, customers!$A$1:$A$1001, customers!$C$1:$C$1001,,0))</f>
        <v>plyfielde3@baidu.com</v>
      </c>
      <c r="H509" s="3" t="str">
        <f xml:space="preserve"> _xlfn.XLOOKUP(C509, customers!$A$1:$A$1001, customers!$G$1:$G$1001,,0)</f>
        <v>United States</v>
      </c>
      <c r="I509" s="4" t="str">
        <f xml:space="preserve"> INDEX(products!$A$1:$G$49, MATCH(orders!$D509, products!$A$1:$A$49,0), MATCH(orders!I$1, products!$A$1:$G$1,0))</f>
        <v>Ara</v>
      </c>
      <c r="J509" s="4" t="str">
        <f xml:space="preserve"> INDEX(products!$A$1:$G$49, MATCH(orders!$D509, products!$A$1:$A$49,0), MATCH(orders!J$1, products!$A$1:$G$1,0))</f>
        <v>L</v>
      </c>
      <c r="K509" s="8">
        <f xml:space="preserve"> INDEX(products!$A$1:$G$49, MATCH(orders!$D509, products!$A$1:$A$49,0), MATCH(orders!K$1, products!$A$1:$G$1,0))</f>
        <v>2.5</v>
      </c>
      <c r="L509" s="10">
        <f xml:space="preserve"> INDEX(products!$A$1:$G$49, MATCH(orders!$D509, products!$A$1:$A$49,0), MATCH(orders!L$1, products!$A$1:$G$1,0))</f>
        <v>29.784999999999997</v>
      </c>
      <c r="M509" s="10">
        <f t="shared" si="7"/>
        <v>89.35499999999999</v>
      </c>
      <c r="N509" s="5" t="str" cm="1">
        <f t="array" ref="N509" xml:space="preserve"> _xlfn.IFS(I509 = "Rob", "Robusta", I509 = "Ara", "Arabica", I509 = "Exc", "Excelsa", I509 = "Lib", "Liberica")</f>
        <v>Arabica</v>
      </c>
      <c r="O509" s="12" t="str" cm="1">
        <f t="array" ref="O509" xml:space="preserve"> _xlfn.IFS(J509 = "M", "Medium", J509 = "L", "Light", J509 = "D", "Dark")</f>
        <v>Light</v>
      </c>
      <c r="P509" s="4" t="str">
        <f xml:space="preserve"> _xlfn.XLOOKUP(Orders[[#This Row],[Customer ID]], customers!$A$1:$A$1001, customers!$I$1:$I$1001,,0)</f>
        <v>Yes</v>
      </c>
    </row>
    <row r="510" spans="1:16" x14ac:dyDescent="0.3">
      <c r="A510" s="11" t="s">
        <v>3361</v>
      </c>
      <c r="B510" s="6">
        <v>44210</v>
      </c>
      <c r="C510" s="3" t="s">
        <v>3362</v>
      </c>
      <c r="D510" s="4" t="s">
        <v>6169</v>
      </c>
      <c r="E510" s="3">
        <v>6</v>
      </c>
      <c r="F510" s="3" t="str">
        <f xml:space="preserve"> _xlfn.XLOOKUP(C510,customers!$A$1:$A$1001,customers!$B$1:$B$1001,,0)</f>
        <v>Heall Perris</v>
      </c>
      <c r="G510" s="3" t="str">
        <f xml:space="preserve"> IF(_xlfn.XLOOKUP(C510, customers!$A$1:$A$1001, customers!$C$1:$C$1001,,0) = 0, "", _xlfn.XLOOKUP(C510, customers!$A$1:$A$1001, customers!$C$1:$C$1001,,0))</f>
        <v>hperrise4@studiopress.com</v>
      </c>
      <c r="H510" s="3" t="str">
        <f xml:space="preserve"> _xlfn.XLOOKUP(C510, customers!$A$1:$A$1001, customers!$G$1:$G$1001,,0)</f>
        <v>Ireland</v>
      </c>
      <c r="I510" s="4" t="str">
        <f xml:space="preserve"> INDEX(products!$A$1:$G$49, MATCH(orders!$D510, products!$A$1:$A$49,0), MATCH(orders!I$1, products!$A$1:$G$1,0))</f>
        <v>Lib</v>
      </c>
      <c r="J510" s="4" t="str">
        <f xml:space="preserve"> INDEX(products!$A$1:$G$49, MATCH(orders!$D510, products!$A$1:$A$49,0), MATCH(orders!J$1, products!$A$1:$G$1,0))</f>
        <v>D</v>
      </c>
      <c r="K510" s="8">
        <f xml:space="preserve"> INDEX(products!$A$1:$G$49, MATCH(orders!$D510, products!$A$1:$A$49,0), MATCH(orders!K$1, products!$A$1:$G$1,0))</f>
        <v>0.5</v>
      </c>
      <c r="L510" s="10">
        <f xml:space="preserve"> INDEX(products!$A$1:$G$49, MATCH(orders!$D510, products!$A$1:$A$49,0), MATCH(orders!L$1, products!$A$1:$G$1,0))</f>
        <v>7.77</v>
      </c>
      <c r="M510" s="10">
        <f t="shared" si="7"/>
        <v>46.62</v>
      </c>
      <c r="N510" s="5" t="str" cm="1">
        <f t="array" ref="N510" xml:space="preserve"> _xlfn.IFS(I510 = "Rob", "Robusta", I510 = "Ara", "Arabica", I510 = "Exc", "Excelsa", I510 = "Lib", "Liberica")</f>
        <v>Liberica</v>
      </c>
      <c r="O510" s="12" t="str" cm="1">
        <f t="array" ref="O510" xml:space="preserve"> _xlfn.IFS(J510 = "M", "Medium", J510 = "L", "Light", J510 = "D", "Dark")</f>
        <v>Dark</v>
      </c>
      <c r="P510" s="4" t="str">
        <f xml:space="preserve"> _xlfn.XLOOKUP(Orders[[#This Row],[Customer ID]], customers!$A$1:$A$1001, customers!$I$1:$I$1001,,0)</f>
        <v>No</v>
      </c>
    </row>
    <row r="511" spans="1:16" x14ac:dyDescent="0.3">
      <c r="A511" s="11" t="s">
        <v>3367</v>
      </c>
      <c r="B511" s="6">
        <v>43785</v>
      </c>
      <c r="C511" s="3" t="s">
        <v>3368</v>
      </c>
      <c r="D511" s="4" t="s">
        <v>6147</v>
      </c>
      <c r="E511" s="3">
        <v>3</v>
      </c>
      <c r="F511" s="3" t="str">
        <f xml:space="preserve"> _xlfn.XLOOKUP(C511,customers!$A$1:$A$1001,customers!$B$1:$B$1001,,0)</f>
        <v>Marja Urion</v>
      </c>
      <c r="G511" s="3" t="str">
        <f xml:space="preserve"> IF(_xlfn.XLOOKUP(C511, customers!$A$1:$A$1001, customers!$C$1:$C$1001,,0) = 0, "", _xlfn.XLOOKUP(C511, customers!$A$1:$A$1001, customers!$C$1:$C$1001,,0))</f>
        <v>murione5@alexa.com</v>
      </c>
      <c r="H511" s="3" t="str">
        <f xml:space="preserve"> _xlfn.XLOOKUP(C511, customers!$A$1:$A$1001, customers!$G$1:$G$1001,,0)</f>
        <v>Ireland</v>
      </c>
      <c r="I511" s="4" t="str">
        <f xml:space="preserve"> INDEX(products!$A$1:$G$49, MATCH(orders!$D511, products!$A$1:$A$49,0), MATCH(orders!I$1, products!$A$1:$G$1,0))</f>
        <v>Ara</v>
      </c>
      <c r="J511" s="4" t="str">
        <f xml:space="preserve"> INDEX(products!$A$1:$G$49, MATCH(orders!$D511, products!$A$1:$A$49,0), MATCH(orders!J$1, products!$A$1:$G$1,0))</f>
        <v>D</v>
      </c>
      <c r="K511" s="8">
        <f xml:space="preserve"> INDEX(products!$A$1:$G$49, MATCH(orders!$D511, products!$A$1:$A$49,0), MATCH(orders!K$1, products!$A$1:$G$1,0))</f>
        <v>1</v>
      </c>
      <c r="L511" s="10">
        <f xml:space="preserve"> INDEX(products!$A$1:$G$49, MATCH(orders!$D511, products!$A$1:$A$49,0), MATCH(orders!L$1, products!$A$1:$G$1,0))</f>
        <v>9.9499999999999993</v>
      </c>
      <c r="M511" s="10">
        <f t="shared" si="7"/>
        <v>29.849999999999998</v>
      </c>
      <c r="N511" s="5" t="str" cm="1">
        <f t="array" ref="N511" xml:space="preserve"> _xlfn.IFS(I511 = "Rob", "Robusta", I511 = "Ara", "Arabica", I511 = "Exc", "Excelsa", I511 = "Lib", "Liberica")</f>
        <v>Arabica</v>
      </c>
      <c r="O511" s="12" t="str" cm="1">
        <f t="array" ref="O511" xml:space="preserve"> _xlfn.IFS(J511 = "M", "Medium", J511 = "L", "Light", J511 = "D", "Dark")</f>
        <v>Dark</v>
      </c>
      <c r="P511" s="4" t="str">
        <f xml:space="preserve"> _xlfn.XLOOKUP(Orders[[#This Row],[Customer ID]], customers!$A$1:$A$1001, customers!$I$1:$I$1001,,0)</f>
        <v>Yes</v>
      </c>
    </row>
    <row r="512" spans="1:16" x14ac:dyDescent="0.3">
      <c r="A512" s="11" t="s">
        <v>3373</v>
      </c>
      <c r="B512" s="6">
        <v>43803</v>
      </c>
      <c r="C512" s="3" t="s">
        <v>3374</v>
      </c>
      <c r="D512" s="4" t="s">
        <v>6178</v>
      </c>
      <c r="E512" s="3">
        <v>3</v>
      </c>
      <c r="F512" s="3" t="str">
        <f xml:space="preserve"> _xlfn.XLOOKUP(C512,customers!$A$1:$A$1001,customers!$B$1:$B$1001,,0)</f>
        <v>Camellia Kid</v>
      </c>
      <c r="G512" s="3" t="str">
        <f xml:space="preserve"> IF(_xlfn.XLOOKUP(C512, customers!$A$1:$A$1001, customers!$C$1:$C$1001,,0) = 0, "", _xlfn.XLOOKUP(C512, customers!$A$1:$A$1001, customers!$C$1:$C$1001,,0))</f>
        <v>ckide6@narod.ru</v>
      </c>
      <c r="H512" s="3" t="str">
        <f xml:space="preserve"> _xlfn.XLOOKUP(C512, customers!$A$1:$A$1001, customers!$G$1:$G$1001,,0)</f>
        <v>Ireland</v>
      </c>
      <c r="I512" s="4" t="str">
        <f xml:space="preserve"> INDEX(products!$A$1:$G$49, MATCH(orders!$D512, products!$A$1:$A$49,0), MATCH(orders!I$1, products!$A$1:$G$1,0))</f>
        <v>Rob</v>
      </c>
      <c r="J512" s="4" t="str">
        <f xml:space="preserve"> INDEX(products!$A$1:$G$49, MATCH(orders!$D512, products!$A$1:$A$49,0), MATCH(orders!J$1, products!$A$1:$G$1,0))</f>
        <v>L</v>
      </c>
      <c r="K512" s="8">
        <f xml:space="preserve"> INDEX(products!$A$1:$G$49, MATCH(orders!$D512, products!$A$1:$A$49,0), MATCH(orders!K$1, products!$A$1:$G$1,0))</f>
        <v>0.2</v>
      </c>
      <c r="L512" s="10">
        <f xml:space="preserve"> INDEX(products!$A$1:$G$49, MATCH(orders!$D512, products!$A$1:$A$49,0), MATCH(orders!L$1, products!$A$1:$G$1,0))</f>
        <v>3.5849999999999995</v>
      </c>
      <c r="M512" s="10">
        <f t="shared" si="7"/>
        <v>10.754999999999999</v>
      </c>
      <c r="N512" s="5" t="str" cm="1">
        <f t="array" ref="N512" xml:space="preserve"> _xlfn.IFS(I512 = "Rob", "Robusta", I512 = "Ara", "Arabica", I512 = "Exc", "Excelsa", I512 = "Lib", "Liberica")</f>
        <v>Robusta</v>
      </c>
      <c r="O512" s="12" t="str" cm="1">
        <f t="array" ref="O512" xml:space="preserve"> _xlfn.IFS(J512 = "M", "Medium", J512 = "L", "Light", J512 = "D", "Dark")</f>
        <v>Light</v>
      </c>
      <c r="P512" s="4" t="str">
        <f xml:space="preserve"> _xlfn.XLOOKUP(Orders[[#This Row],[Customer ID]], customers!$A$1:$A$1001, customers!$I$1:$I$1001,,0)</f>
        <v>Yes</v>
      </c>
    </row>
    <row r="513" spans="1:16" x14ac:dyDescent="0.3">
      <c r="A513" s="11" t="s">
        <v>3379</v>
      </c>
      <c r="B513" s="6">
        <v>44043</v>
      </c>
      <c r="C513" s="3" t="s">
        <v>3380</v>
      </c>
      <c r="D513" s="4" t="s">
        <v>6152</v>
      </c>
      <c r="E513" s="3">
        <v>4</v>
      </c>
      <c r="F513" s="3" t="str">
        <f xml:space="preserve"> _xlfn.XLOOKUP(C513,customers!$A$1:$A$1001,customers!$B$1:$B$1001,,0)</f>
        <v>Carolann Beine</v>
      </c>
      <c r="G513" s="3" t="str">
        <f xml:space="preserve"> IF(_xlfn.XLOOKUP(C513, customers!$A$1:$A$1001, customers!$C$1:$C$1001,,0) = 0, "", _xlfn.XLOOKUP(C513, customers!$A$1:$A$1001, customers!$C$1:$C$1001,,0))</f>
        <v>cbeinee7@xinhuanet.com</v>
      </c>
      <c r="H513" s="3" t="str">
        <f xml:space="preserve"> _xlfn.XLOOKUP(C513, customers!$A$1:$A$1001, customers!$G$1:$G$1001,,0)</f>
        <v>United States</v>
      </c>
      <c r="I513" s="4" t="str">
        <f xml:space="preserve"> INDEX(products!$A$1:$G$49, MATCH(orders!$D513, products!$A$1:$A$49,0), MATCH(orders!I$1, products!$A$1:$G$1,0))</f>
        <v>Ara</v>
      </c>
      <c r="J513" s="4" t="str">
        <f xml:space="preserve"> INDEX(products!$A$1:$G$49, MATCH(orders!$D513, products!$A$1:$A$49,0), MATCH(orders!J$1, products!$A$1:$G$1,0))</f>
        <v>M</v>
      </c>
      <c r="K513" s="8">
        <f xml:space="preserve"> INDEX(products!$A$1:$G$49, MATCH(orders!$D513, products!$A$1:$A$49,0), MATCH(orders!K$1, products!$A$1:$G$1,0))</f>
        <v>0.2</v>
      </c>
      <c r="L513" s="10">
        <f xml:space="preserve"> INDEX(products!$A$1:$G$49, MATCH(orders!$D513, products!$A$1:$A$49,0), MATCH(orders!L$1, products!$A$1:$G$1,0))</f>
        <v>3.375</v>
      </c>
      <c r="M513" s="10">
        <f t="shared" si="7"/>
        <v>13.5</v>
      </c>
      <c r="N513" s="5" t="str" cm="1">
        <f t="array" ref="N513" xml:space="preserve"> _xlfn.IFS(I513 = "Rob", "Robusta", I513 = "Ara", "Arabica", I513 = "Exc", "Excelsa", I513 = "Lib", "Liberica")</f>
        <v>Arabica</v>
      </c>
      <c r="O513" s="12" t="str" cm="1">
        <f t="array" ref="O513" xml:space="preserve"> _xlfn.IFS(J513 = "M", "Medium", J513 = "L", "Light", J513 = "D", "Dark")</f>
        <v>Medium</v>
      </c>
      <c r="P513" s="4" t="str">
        <f xml:space="preserve"> _xlfn.XLOOKUP(Orders[[#This Row],[Customer ID]], customers!$A$1:$A$1001, customers!$I$1:$I$1001,,0)</f>
        <v>Yes</v>
      </c>
    </row>
    <row r="514" spans="1:16" x14ac:dyDescent="0.3">
      <c r="A514" s="11" t="s">
        <v>3385</v>
      </c>
      <c r="B514" s="6">
        <v>43535</v>
      </c>
      <c r="C514" s="3" t="s">
        <v>3386</v>
      </c>
      <c r="D514" s="4" t="s">
        <v>6170</v>
      </c>
      <c r="E514" s="3">
        <v>3</v>
      </c>
      <c r="F514" s="3" t="str">
        <f xml:space="preserve"> _xlfn.XLOOKUP(C514,customers!$A$1:$A$1001,customers!$B$1:$B$1001,,0)</f>
        <v>Celia Bakeup</v>
      </c>
      <c r="G514" s="3" t="str">
        <f xml:space="preserve"> IF(_xlfn.XLOOKUP(C514, customers!$A$1:$A$1001, customers!$C$1:$C$1001,,0) = 0, "", _xlfn.XLOOKUP(C514, customers!$A$1:$A$1001, customers!$C$1:$C$1001,,0))</f>
        <v>cbakeupe8@globo.com</v>
      </c>
      <c r="H514" s="3" t="str">
        <f xml:space="preserve"> _xlfn.XLOOKUP(C514, customers!$A$1:$A$1001, customers!$G$1:$G$1001,,0)</f>
        <v>United States</v>
      </c>
      <c r="I514" s="4" t="str">
        <f xml:space="preserve"> INDEX(products!$A$1:$G$49, MATCH(orders!$D514, products!$A$1:$A$49,0), MATCH(orders!I$1, products!$A$1:$G$1,0))</f>
        <v>Lib</v>
      </c>
      <c r="J514" s="4" t="str">
        <f xml:space="preserve"> INDEX(products!$A$1:$G$49, MATCH(orders!$D514, products!$A$1:$A$49,0), MATCH(orders!J$1, products!$A$1:$G$1,0))</f>
        <v>L</v>
      </c>
      <c r="K514" s="8">
        <f xml:space="preserve"> INDEX(products!$A$1:$G$49, MATCH(orders!$D514, products!$A$1:$A$49,0), MATCH(orders!K$1, products!$A$1:$G$1,0))</f>
        <v>1</v>
      </c>
      <c r="L514" s="10">
        <f xml:space="preserve"> INDEX(products!$A$1:$G$49, MATCH(orders!$D514, products!$A$1:$A$49,0), MATCH(orders!L$1, products!$A$1:$G$1,0))</f>
        <v>15.85</v>
      </c>
      <c r="M514" s="10">
        <f t="shared" si="7"/>
        <v>47.55</v>
      </c>
      <c r="N514" s="5" t="str" cm="1">
        <f t="array" ref="N514" xml:space="preserve"> _xlfn.IFS(I514 = "Rob", "Robusta", I514 = "Ara", "Arabica", I514 = "Exc", "Excelsa", I514 = "Lib", "Liberica")</f>
        <v>Liberica</v>
      </c>
      <c r="O514" s="12" t="str" cm="1">
        <f t="array" ref="O514" xml:space="preserve"> _xlfn.IFS(J514 = "M", "Medium", J514 = "L", "Light", J514 = "D", "Dark")</f>
        <v>Light</v>
      </c>
      <c r="P514" s="4" t="str">
        <f xml:space="preserve"> _xlfn.XLOOKUP(Orders[[#This Row],[Customer ID]], customers!$A$1:$A$1001, customers!$I$1:$I$1001,,0)</f>
        <v>No</v>
      </c>
    </row>
    <row r="515" spans="1:16" x14ac:dyDescent="0.3">
      <c r="A515" s="11" t="s">
        <v>3391</v>
      </c>
      <c r="B515" s="6">
        <v>44691</v>
      </c>
      <c r="C515" s="3" t="s">
        <v>3392</v>
      </c>
      <c r="D515" s="4" t="s">
        <v>6170</v>
      </c>
      <c r="E515" s="3">
        <v>5</v>
      </c>
      <c r="F515" s="3" t="str">
        <f xml:space="preserve"> _xlfn.XLOOKUP(C515,customers!$A$1:$A$1001,customers!$B$1:$B$1001,,0)</f>
        <v>Nataniel Helkin</v>
      </c>
      <c r="G515" s="3" t="str">
        <f xml:space="preserve"> IF(_xlfn.XLOOKUP(C515, customers!$A$1:$A$1001, customers!$C$1:$C$1001,,0) = 0, "", _xlfn.XLOOKUP(C515, customers!$A$1:$A$1001, customers!$C$1:$C$1001,,0))</f>
        <v>nhelkine9@example.com</v>
      </c>
      <c r="H515" s="3" t="str">
        <f xml:space="preserve"> _xlfn.XLOOKUP(C515, customers!$A$1:$A$1001, customers!$G$1:$G$1001,,0)</f>
        <v>United States</v>
      </c>
      <c r="I515" s="4" t="str">
        <f xml:space="preserve"> INDEX(products!$A$1:$G$49, MATCH(orders!$D515, products!$A$1:$A$49,0), MATCH(orders!I$1, products!$A$1:$G$1,0))</f>
        <v>Lib</v>
      </c>
      <c r="J515" s="4" t="str">
        <f xml:space="preserve"> INDEX(products!$A$1:$G$49, MATCH(orders!$D515, products!$A$1:$A$49,0), MATCH(orders!J$1, products!$A$1:$G$1,0))</f>
        <v>L</v>
      </c>
      <c r="K515" s="8">
        <f xml:space="preserve"> INDEX(products!$A$1:$G$49, MATCH(orders!$D515, products!$A$1:$A$49,0), MATCH(orders!K$1, products!$A$1:$G$1,0))</f>
        <v>1</v>
      </c>
      <c r="L515" s="10">
        <f xml:space="preserve"> INDEX(products!$A$1:$G$49, MATCH(orders!$D515, products!$A$1:$A$49,0), MATCH(orders!L$1, products!$A$1:$G$1,0))</f>
        <v>15.85</v>
      </c>
      <c r="M515" s="10">
        <f t="shared" ref="M515:M578" si="8">L515*E515</f>
        <v>79.25</v>
      </c>
      <c r="N515" s="5" t="str" cm="1">
        <f t="array" ref="N515" xml:space="preserve"> _xlfn.IFS(I515 = "Rob", "Robusta", I515 = "Ara", "Arabica", I515 = "Exc", "Excelsa", I515 = "Lib", "Liberica")</f>
        <v>Liberica</v>
      </c>
      <c r="O515" s="12" t="str" cm="1">
        <f t="array" ref="O515" xml:space="preserve"> _xlfn.IFS(J515 = "M", "Medium", J515 = "L", "Light", J515 = "D", "Dark")</f>
        <v>Light</v>
      </c>
      <c r="P515" s="4" t="str">
        <f xml:space="preserve"> _xlfn.XLOOKUP(Orders[[#This Row],[Customer ID]], customers!$A$1:$A$1001, customers!$I$1:$I$1001,,0)</f>
        <v>No</v>
      </c>
    </row>
    <row r="516" spans="1:16" x14ac:dyDescent="0.3">
      <c r="A516" s="11" t="s">
        <v>3396</v>
      </c>
      <c r="B516" s="6">
        <v>44555</v>
      </c>
      <c r="C516" s="3" t="s">
        <v>3397</v>
      </c>
      <c r="D516" s="4" t="s">
        <v>6159</v>
      </c>
      <c r="E516" s="3">
        <v>6</v>
      </c>
      <c r="F516" s="3" t="str">
        <f xml:space="preserve"> _xlfn.XLOOKUP(C516,customers!$A$1:$A$1001,customers!$B$1:$B$1001,,0)</f>
        <v>Pippo Witherington</v>
      </c>
      <c r="G516" s="3" t="str">
        <f xml:space="preserve"> IF(_xlfn.XLOOKUP(C516, customers!$A$1:$A$1001, customers!$C$1:$C$1001,,0) = 0, "", _xlfn.XLOOKUP(C516, customers!$A$1:$A$1001, customers!$C$1:$C$1001,,0))</f>
        <v>pwitheringtonea@networkadvertising.org</v>
      </c>
      <c r="H516" s="3" t="str">
        <f xml:space="preserve"> _xlfn.XLOOKUP(C516, customers!$A$1:$A$1001, customers!$G$1:$G$1001,,0)</f>
        <v>United States</v>
      </c>
      <c r="I516" s="4" t="str">
        <f xml:space="preserve"> INDEX(products!$A$1:$G$49, MATCH(orders!$D516, products!$A$1:$A$49,0), MATCH(orders!I$1, products!$A$1:$G$1,0))</f>
        <v>Lib</v>
      </c>
      <c r="J516" s="4" t="str">
        <f xml:space="preserve"> INDEX(products!$A$1:$G$49, MATCH(orders!$D516, products!$A$1:$A$49,0), MATCH(orders!J$1, products!$A$1:$G$1,0))</f>
        <v>M</v>
      </c>
      <c r="K516" s="8">
        <f xml:space="preserve"> INDEX(products!$A$1:$G$49, MATCH(orders!$D516, products!$A$1:$A$49,0), MATCH(orders!K$1, products!$A$1:$G$1,0))</f>
        <v>0.2</v>
      </c>
      <c r="L516" s="10">
        <f xml:space="preserve"> INDEX(products!$A$1:$G$49, MATCH(orders!$D516, products!$A$1:$A$49,0), MATCH(orders!L$1, products!$A$1:$G$1,0))</f>
        <v>4.3650000000000002</v>
      </c>
      <c r="M516" s="10">
        <f t="shared" si="8"/>
        <v>26.19</v>
      </c>
      <c r="N516" s="5" t="str" cm="1">
        <f t="array" ref="N516" xml:space="preserve"> _xlfn.IFS(I516 = "Rob", "Robusta", I516 = "Ara", "Arabica", I516 = "Exc", "Excelsa", I516 = "Lib", "Liberica")</f>
        <v>Liberica</v>
      </c>
      <c r="O516" s="12" t="str" cm="1">
        <f t="array" ref="O516" xml:space="preserve"> _xlfn.IFS(J516 = "M", "Medium", J516 = "L", "Light", J516 = "D", "Dark")</f>
        <v>Medium</v>
      </c>
      <c r="P516" s="4" t="str">
        <f xml:space="preserve"> _xlfn.XLOOKUP(Orders[[#This Row],[Customer ID]], customers!$A$1:$A$1001, customers!$I$1:$I$1001,,0)</f>
        <v>Yes</v>
      </c>
    </row>
    <row r="517" spans="1:16" x14ac:dyDescent="0.3">
      <c r="A517" s="11" t="s">
        <v>3402</v>
      </c>
      <c r="B517" s="6">
        <v>44673</v>
      </c>
      <c r="C517" s="3" t="s">
        <v>3403</v>
      </c>
      <c r="D517" s="4" t="s">
        <v>6173</v>
      </c>
      <c r="E517" s="3">
        <v>3</v>
      </c>
      <c r="F517" s="3" t="str">
        <f xml:space="preserve"> _xlfn.XLOOKUP(C517,customers!$A$1:$A$1001,customers!$B$1:$B$1001,,0)</f>
        <v>Tildie Tilzey</v>
      </c>
      <c r="G517" s="3" t="str">
        <f xml:space="preserve"> IF(_xlfn.XLOOKUP(C517, customers!$A$1:$A$1001, customers!$C$1:$C$1001,,0) = 0, "", _xlfn.XLOOKUP(C517, customers!$A$1:$A$1001, customers!$C$1:$C$1001,,0))</f>
        <v>ttilzeyeb@hostgator.com</v>
      </c>
      <c r="H517" s="3" t="str">
        <f xml:space="preserve"> _xlfn.XLOOKUP(C517, customers!$A$1:$A$1001, customers!$G$1:$G$1001,,0)</f>
        <v>United States</v>
      </c>
      <c r="I517" s="4" t="str">
        <f xml:space="preserve"> INDEX(products!$A$1:$G$49, MATCH(orders!$D517, products!$A$1:$A$49,0), MATCH(orders!I$1, products!$A$1:$G$1,0))</f>
        <v>Rob</v>
      </c>
      <c r="J517" s="4" t="str">
        <f xml:space="preserve"> INDEX(products!$A$1:$G$49, MATCH(orders!$D517, products!$A$1:$A$49,0), MATCH(orders!J$1, products!$A$1:$G$1,0))</f>
        <v>L</v>
      </c>
      <c r="K517" s="8">
        <f xml:space="preserve"> INDEX(products!$A$1:$G$49, MATCH(orders!$D517, products!$A$1:$A$49,0), MATCH(orders!K$1, products!$A$1:$G$1,0))</f>
        <v>0.5</v>
      </c>
      <c r="L517" s="10">
        <f xml:space="preserve"> INDEX(products!$A$1:$G$49, MATCH(orders!$D517, products!$A$1:$A$49,0), MATCH(orders!L$1, products!$A$1:$G$1,0))</f>
        <v>7.169999999999999</v>
      </c>
      <c r="M517" s="10">
        <f t="shared" si="8"/>
        <v>21.509999999999998</v>
      </c>
      <c r="N517" s="5" t="str" cm="1">
        <f t="array" ref="N517" xml:space="preserve"> _xlfn.IFS(I517 = "Rob", "Robusta", I517 = "Ara", "Arabica", I517 = "Exc", "Excelsa", I517 = "Lib", "Liberica")</f>
        <v>Robusta</v>
      </c>
      <c r="O517" s="12" t="str" cm="1">
        <f t="array" ref="O517" xml:space="preserve"> _xlfn.IFS(J517 = "M", "Medium", J517 = "L", "Light", J517 = "D", "Dark")</f>
        <v>Light</v>
      </c>
      <c r="P517" s="4" t="str">
        <f xml:space="preserve"> _xlfn.XLOOKUP(Orders[[#This Row],[Customer ID]], customers!$A$1:$A$1001, customers!$I$1:$I$1001,,0)</f>
        <v>No</v>
      </c>
    </row>
    <row r="518" spans="1:16" x14ac:dyDescent="0.3">
      <c r="A518" s="11" t="s">
        <v>3408</v>
      </c>
      <c r="B518" s="6">
        <v>44723</v>
      </c>
      <c r="C518" s="3" t="s">
        <v>3409</v>
      </c>
      <c r="D518" s="4" t="s">
        <v>6149</v>
      </c>
      <c r="E518" s="3">
        <v>5</v>
      </c>
      <c r="F518" s="3" t="str">
        <f xml:space="preserve"> _xlfn.XLOOKUP(C518,customers!$A$1:$A$1001,customers!$B$1:$B$1001,,0)</f>
        <v>Cindra Burling</v>
      </c>
      <c r="G518" s="3" t="str">
        <f xml:space="preserve"> IF(_xlfn.XLOOKUP(C518, customers!$A$1:$A$1001, customers!$C$1:$C$1001,,0) = 0, "", _xlfn.XLOOKUP(C518, customers!$A$1:$A$1001, customers!$C$1:$C$1001,,0))</f>
        <v/>
      </c>
      <c r="H518" s="3" t="str">
        <f xml:space="preserve"> _xlfn.XLOOKUP(C518, customers!$A$1:$A$1001, customers!$G$1:$G$1001,,0)</f>
        <v>United States</v>
      </c>
      <c r="I518" s="4" t="str">
        <f xml:space="preserve"> INDEX(products!$A$1:$G$49, MATCH(orders!$D518, products!$A$1:$A$49,0), MATCH(orders!I$1, products!$A$1:$G$1,0))</f>
        <v>Rob</v>
      </c>
      <c r="J518" s="4" t="str">
        <f xml:space="preserve"> INDEX(products!$A$1:$G$49, MATCH(orders!$D518, products!$A$1:$A$49,0), MATCH(orders!J$1, products!$A$1:$G$1,0))</f>
        <v>D</v>
      </c>
      <c r="K518" s="8">
        <f xml:space="preserve"> INDEX(products!$A$1:$G$49, MATCH(orders!$D518, products!$A$1:$A$49,0), MATCH(orders!K$1, products!$A$1:$G$1,0))</f>
        <v>2.5</v>
      </c>
      <c r="L518" s="10">
        <f xml:space="preserve"> INDEX(products!$A$1:$G$49, MATCH(orders!$D518, products!$A$1:$A$49,0), MATCH(orders!L$1, products!$A$1:$G$1,0))</f>
        <v>20.584999999999997</v>
      </c>
      <c r="M518" s="10">
        <f t="shared" si="8"/>
        <v>102.92499999999998</v>
      </c>
      <c r="N518" s="5" t="str" cm="1">
        <f t="array" ref="N518" xml:space="preserve"> _xlfn.IFS(I518 = "Rob", "Robusta", I518 = "Ara", "Arabica", I518 = "Exc", "Excelsa", I518 = "Lib", "Liberica")</f>
        <v>Robusta</v>
      </c>
      <c r="O518" s="12" t="str" cm="1">
        <f t="array" ref="O518" xml:space="preserve"> _xlfn.IFS(J518 = "M", "Medium", J518 = "L", "Light", J518 = "D", "Dark")</f>
        <v>Dark</v>
      </c>
      <c r="P518" s="4" t="str">
        <f xml:space="preserve"> _xlfn.XLOOKUP(Orders[[#This Row],[Customer ID]], customers!$A$1:$A$1001, customers!$I$1:$I$1001,,0)</f>
        <v>Yes</v>
      </c>
    </row>
    <row r="519" spans="1:16" x14ac:dyDescent="0.3">
      <c r="A519" s="11" t="s">
        <v>3413</v>
      </c>
      <c r="B519" s="6">
        <v>44678</v>
      </c>
      <c r="C519" s="3" t="s">
        <v>3414</v>
      </c>
      <c r="D519" s="4" t="s">
        <v>6150</v>
      </c>
      <c r="E519" s="3">
        <v>2</v>
      </c>
      <c r="F519" s="3" t="str">
        <f xml:space="preserve"> _xlfn.XLOOKUP(C519,customers!$A$1:$A$1001,customers!$B$1:$B$1001,,0)</f>
        <v>Channa Belamy</v>
      </c>
      <c r="G519" s="3" t="str">
        <f xml:space="preserve"> IF(_xlfn.XLOOKUP(C519, customers!$A$1:$A$1001, customers!$C$1:$C$1001,,0) = 0, "", _xlfn.XLOOKUP(C519, customers!$A$1:$A$1001, customers!$C$1:$C$1001,,0))</f>
        <v/>
      </c>
      <c r="H519" s="3" t="str">
        <f xml:space="preserve"> _xlfn.XLOOKUP(C519, customers!$A$1:$A$1001, customers!$G$1:$G$1001,,0)</f>
        <v>United States</v>
      </c>
      <c r="I519" s="4" t="str">
        <f xml:space="preserve"> INDEX(products!$A$1:$G$49, MATCH(orders!$D519, products!$A$1:$A$49,0), MATCH(orders!I$1, products!$A$1:$G$1,0))</f>
        <v>Lib</v>
      </c>
      <c r="J519" s="4" t="str">
        <f xml:space="preserve"> INDEX(products!$A$1:$G$49, MATCH(orders!$D519, products!$A$1:$A$49,0), MATCH(orders!J$1, products!$A$1:$G$1,0))</f>
        <v>D</v>
      </c>
      <c r="K519" s="8">
        <f xml:space="preserve"> INDEX(products!$A$1:$G$49, MATCH(orders!$D519, products!$A$1:$A$49,0), MATCH(orders!K$1, products!$A$1:$G$1,0))</f>
        <v>0.2</v>
      </c>
      <c r="L519" s="10">
        <f xml:space="preserve"> INDEX(products!$A$1:$G$49, MATCH(orders!$D519, products!$A$1:$A$49,0), MATCH(orders!L$1, products!$A$1:$G$1,0))</f>
        <v>3.8849999999999998</v>
      </c>
      <c r="M519" s="10">
        <f t="shared" si="8"/>
        <v>7.77</v>
      </c>
      <c r="N519" s="5" t="str" cm="1">
        <f t="array" ref="N519" xml:space="preserve"> _xlfn.IFS(I519 = "Rob", "Robusta", I519 = "Ara", "Arabica", I519 = "Exc", "Excelsa", I519 = "Lib", "Liberica")</f>
        <v>Liberica</v>
      </c>
      <c r="O519" s="12" t="str" cm="1">
        <f t="array" ref="O519" xml:space="preserve"> _xlfn.IFS(J519 = "M", "Medium", J519 = "L", "Light", J519 = "D", "Dark")</f>
        <v>Dark</v>
      </c>
      <c r="P519" s="4" t="str">
        <f xml:space="preserve"> _xlfn.XLOOKUP(Orders[[#This Row],[Customer ID]], customers!$A$1:$A$1001, customers!$I$1:$I$1001,,0)</f>
        <v>No</v>
      </c>
    </row>
    <row r="520" spans="1:16" x14ac:dyDescent="0.3">
      <c r="A520" s="11" t="s">
        <v>3418</v>
      </c>
      <c r="B520" s="6">
        <v>44194</v>
      </c>
      <c r="C520" s="3" t="s">
        <v>3419</v>
      </c>
      <c r="D520" s="4" t="s">
        <v>6185</v>
      </c>
      <c r="E520" s="3">
        <v>5</v>
      </c>
      <c r="F520" s="3" t="str">
        <f xml:space="preserve"> _xlfn.XLOOKUP(C520,customers!$A$1:$A$1001,customers!$B$1:$B$1001,,0)</f>
        <v>Karl Imorts</v>
      </c>
      <c r="G520" s="3" t="str">
        <f xml:space="preserve"> IF(_xlfn.XLOOKUP(C520, customers!$A$1:$A$1001, customers!$C$1:$C$1001,,0) = 0, "", _xlfn.XLOOKUP(C520, customers!$A$1:$A$1001, customers!$C$1:$C$1001,,0))</f>
        <v>kimortsee@alexa.com</v>
      </c>
      <c r="H520" s="3" t="str">
        <f xml:space="preserve"> _xlfn.XLOOKUP(C520, customers!$A$1:$A$1001, customers!$G$1:$G$1001,,0)</f>
        <v>United States</v>
      </c>
      <c r="I520" s="4" t="str">
        <f xml:space="preserve"> INDEX(products!$A$1:$G$49, MATCH(orders!$D520, products!$A$1:$A$49,0), MATCH(orders!I$1, products!$A$1:$G$1,0))</f>
        <v>Exc</v>
      </c>
      <c r="J520" s="4" t="str">
        <f xml:space="preserve"> INDEX(products!$A$1:$G$49, MATCH(orders!$D520, products!$A$1:$A$49,0), MATCH(orders!J$1, products!$A$1:$G$1,0))</f>
        <v>D</v>
      </c>
      <c r="K520" s="8">
        <f xml:space="preserve"> INDEX(products!$A$1:$G$49, MATCH(orders!$D520, products!$A$1:$A$49,0), MATCH(orders!K$1, products!$A$1:$G$1,0))</f>
        <v>2.5</v>
      </c>
      <c r="L520" s="10">
        <f xml:space="preserve"> INDEX(products!$A$1:$G$49, MATCH(orders!$D520, products!$A$1:$A$49,0), MATCH(orders!L$1, products!$A$1:$G$1,0))</f>
        <v>27.945</v>
      </c>
      <c r="M520" s="10">
        <f t="shared" si="8"/>
        <v>139.72499999999999</v>
      </c>
      <c r="N520" s="5" t="str" cm="1">
        <f t="array" ref="N520" xml:space="preserve"> _xlfn.IFS(I520 = "Rob", "Robusta", I520 = "Ara", "Arabica", I520 = "Exc", "Excelsa", I520 = "Lib", "Liberica")</f>
        <v>Excelsa</v>
      </c>
      <c r="O520" s="12" t="str" cm="1">
        <f t="array" ref="O520" xml:space="preserve"> _xlfn.IFS(J520 = "M", "Medium", J520 = "L", "Light", J520 = "D", "Dark")</f>
        <v>Dark</v>
      </c>
      <c r="P520" s="4" t="str">
        <f xml:space="preserve"> _xlfn.XLOOKUP(Orders[[#This Row],[Customer ID]], customers!$A$1:$A$1001, customers!$I$1:$I$1001,,0)</f>
        <v>No</v>
      </c>
    </row>
    <row r="521" spans="1:16" x14ac:dyDescent="0.3">
      <c r="A521" s="11" t="s">
        <v>3424</v>
      </c>
      <c r="B521" s="6">
        <v>44026</v>
      </c>
      <c r="C521" s="3" t="s">
        <v>3368</v>
      </c>
      <c r="D521" s="4" t="s">
        <v>6158</v>
      </c>
      <c r="E521" s="3">
        <v>2</v>
      </c>
      <c r="F521" s="3" t="str">
        <f xml:space="preserve"> _xlfn.XLOOKUP(C521,customers!$A$1:$A$1001,customers!$B$1:$B$1001,,0)</f>
        <v>Marja Urion</v>
      </c>
      <c r="G521" s="3" t="str">
        <f xml:space="preserve"> IF(_xlfn.XLOOKUP(C521, customers!$A$1:$A$1001, customers!$C$1:$C$1001,,0) = 0, "", _xlfn.XLOOKUP(C521, customers!$A$1:$A$1001, customers!$C$1:$C$1001,,0))</f>
        <v>murione5@alexa.com</v>
      </c>
      <c r="H521" s="3" t="str">
        <f xml:space="preserve"> _xlfn.XLOOKUP(C521, customers!$A$1:$A$1001, customers!$G$1:$G$1001,,0)</f>
        <v>Ireland</v>
      </c>
      <c r="I521" s="4" t="str">
        <f xml:space="preserve"> INDEX(products!$A$1:$G$49, MATCH(orders!$D521, products!$A$1:$A$49,0), MATCH(orders!I$1, products!$A$1:$G$1,0))</f>
        <v>Ara</v>
      </c>
      <c r="J521" s="4" t="str">
        <f xml:space="preserve"> INDEX(products!$A$1:$G$49, MATCH(orders!$D521, products!$A$1:$A$49,0), MATCH(orders!J$1, products!$A$1:$G$1,0))</f>
        <v>D</v>
      </c>
      <c r="K521" s="8">
        <f xml:space="preserve"> INDEX(products!$A$1:$G$49, MATCH(orders!$D521, products!$A$1:$A$49,0), MATCH(orders!K$1, products!$A$1:$G$1,0))</f>
        <v>0.5</v>
      </c>
      <c r="L521" s="10">
        <f xml:space="preserve"> INDEX(products!$A$1:$G$49, MATCH(orders!$D521, products!$A$1:$A$49,0), MATCH(orders!L$1, products!$A$1:$G$1,0))</f>
        <v>5.97</v>
      </c>
      <c r="M521" s="10">
        <f t="shared" si="8"/>
        <v>11.94</v>
      </c>
      <c r="N521" s="5" t="str" cm="1">
        <f t="array" ref="N521" xml:space="preserve"> _xlfn.IFS(I521 = "Rob", "Robusta", I521 = "Ara", "Arabica", I521 = "Exc", "Excelsa", I521 = "Lib", "Liberica")</f>
        <v>Arabica</v>
      </c>
      <c r="O521" s="12" t="str" cm="1">
        <f t="array" ref="O521" xml:space="preserve"> _xlfn.IFS(J521 = "M", "Medium", J521 = "L", "Light", J521 = "D", "Dark")</f>
        <v>Dark</v>
      </c>
      <c r="P521" s="4" t="str">
        <f xml:space="preserve"> _xlfn.XLOOKUP(Orders[[#This Row],[Customer ID]], customers!$A$1:$A$1001, customers!$I$1:$I$1001,,0)</f>
        <v>Yes</v>
      </c>
    </row>
    <row r="522" spans="1:16" x14ac:dyDescent="0.3">
      <c r="A522" s="11" t="s">
        <v>3430</v>
      </c>
      <c r="B522" s="6">
        <v>44446</v>
      </c>
      <c r="C522" s="3" t="s">
        <v>3431</v>
      </c>
      <c r="D522" s="4" t="s">
        <v>6150</v>
      </c>
      <c r="E522" s="3">
        <v>1</v>
      </c>
      <c r="F522" s="3" t="str">
        <f xml:space="preserve"> _xlfn.XLOOKUP(C522,customers!$A$1:$A$1001,customers!$B$1:$B$1001,,0)</f>
        <v>Mag Armistead</v>
      </c>
      <c r="G522" s="3" t="str">
        <f xml:space="preserve"> IF(_xlfn.XLOOKUP(C522, customers!$A$1:$A$1001, customers!$C$1:$C$1001,,0) = 0, "", _xlfn.XLOOKUP(C522, customers!$A$1:$A$1001, customers!$C$1:$C$1001,,0))</f>
        <v>marmisteadeg@blogtalkradio.com</v>
      </c>
      <c r="H522" s="3" t="str">
        <f xml:space="preserve"> _xlfn.XLOOKUP(C522, customers!$A$1:$A$1001, customers!$G$1:$G$1001,,0)</f>
        <v>United States</v>
      </c>
      <c r="I522" s="4" t="str">
        <f xml:space="preserve"> INDEX(products!$A$1:$G$49, MATCH(orders!$D522, products!$A$1:$A$49,0), MATCH(orders!I$1, products!$A$1:$G$1,0))</f>
        <v>Lib</v>
      </c>
      <c r="J522" s="4" t="str">
        <f xml:space="preserve"> INDEX(products!$A$1:$G$49, MATCH(orders!$D522, products!$A$1:$A$49,0), MATCH(orders!J$1, products!$A$1:$G$1,0))</f>
        <v>D</v>
      </c>
      <c r="K522" s="8">
        <f xml:space="preserve"> INDEX(products!$A$1:$G$49, MATCH(orders!$D522, products!$A$1:$A$49,0), MATCH(orders!K$1, products!$A$1:$G$1,0))</f>
        <v>0.2</v>
      </c>
      <c r="L522" s="10">
        <f xml:space="preserve"> INDEX(products!$A$1:$G$49, MATCH(orders!$D522, products!$A$1:$A$49,0), MATCH(orders!L$1, products!$A$1:$G$1,0))</f>
        <v>3.8849999999999998</v>
      </c>
      <c r="M522" s="10">
        <f t="shared" si="8"/>
        <v>3.8849999999999998</v>
      </c>
      <c r="N522" s="5" t="str" cm="1">
        <f t="array" ref="N522" xml:space="preserve"> _xlfn.IFS(I522 = "Rob", "Robusta", I522 = "Ara", "Arabica", I522 = "Exc", "Excelsa", I522 = "Lib", "Liberica")</f>
        <v>Liberica</v>
      </c>
      <c r="O522" s="12" t="str" cm="1">
        <f t="array" ref="O522" xml:space="preserve"> _xlfn.IFS(J522 = "M", "Medium", J522 = "L", "Light", J522 = "D", "Dark")</f>
        <v>Dark</v>
      </c>
      <c r="P522" s="4" t="str">
        <f xml:space="preserve"> _xlfn.XLOOKUP(Orders[[#This Row],[Customer ID]], customers!$A$1:$A$1001, customers!$I$1:$I$1001,,0)</f>
        <v>No</v>
      </c>
    </row>
    <row r="523" spans="1:16" x14ac:dyDescent="0.3">
      <c r="A523" s="11" t="s">
        <v>3430</v>
      </c>
      <c r="B523" s="6">
        <v>44446</v>
      </c>
      <c r="C523" s="3" t="s">
        <v>3431</v>
      </c>
      <c r="D523" s="4" t="s">
        <v>6138</v>
      </c>
      <c r="E523" s="3">
        <v>4</v>
      </c>
      <c r="F523" s="3" t="str">
        <f xml:space="preserve"> _xlfn.XLOOKUP(C523,customers!$A$1:$A$1001,customers!$B$1:$B$1001,,0)</f>
        <v>Mag Armistead</v>
      </c>
      <c r="G523" s="3" t="str">
        <f xml:space="preserve"> IF(_xlfn.XLOOKUP(C523, customers!$A$1:$A$1001, customers!$C$1:$C$1001,,0) = 0, "", _xlfn.XLOOKUP(C523, customers!$A$1:$A$1001, customers!$C$1:$C$1001,,0))</f>
        <v>marmisteadeg@blogtalkradio.com</v>
      </c>
      <c r="H523" s="3" t="str">
        <f xml:space="preserve"> _xlfn.XLOOKUP(C523, customers!$A$1:$A$1001, customers!$G$1:$G$1001,,0)</f>
        <v>United States</v>
      </c>
      <c r="I523" s="4" t="str">
        <f xml:space="preserve"> INDEX(products!$A$1:$G$49, MATCH(orders!$D523, products!$A$1:$A$49,0), MATCH(orders!I$1, products!$A$1:$G$1,0))</f>
        <v>Rob</v>
      </c>
      <c r="J523" s="4" t="str">
        <f xml:space="preserve"> INDEX(products!$A$1:$G$49, MATCH(orders!$D523, products!$A$1:$A$49,0), MATCH(orders!J$1, products!$A$1:$G$1,0))</f>
        <v>M</v>
      </c>
      <c r="K523" s="8">
        <f xml:space="preserve"> INDEX(products!$A$1:$G$49, MATCH(orders!$D523, products!$A$1:$A$49,0), MATCH(orders!K$1, products!$A$1:$G$1,0))</f>
        <v>1</v>
      </c>
      <c r="L523" s="10">
        <f xml:space="preserve"> INDEX(products!$A$1:$G$49, MATCH(orders!$D523, products!$A$1:$A$49,0), MATCH(orders!L$1, products!$A$1:$G$1,0))</f>
        <v>9.9499999999999993</v>
      </c>
      <c r="M523" s="10">
        <f t="shared" si="8"/>
        <v>39.799999999999997</v>
      </c>
      <c r="N523" s="5" t="str" cm="1">
        <f t="array" ref="N523" xml:space="preserve"> _xlfn.IFS(I523 = "Rob", "Robusta", I523 = "Ara", "Arabica", I523 = "Exc", "Excelsa", I523 = "Lib", "Liberica")</f>
        <v>Robusta</v>
      </c>
      <c r="O523" s="12" t="str" cm="1">
        <f t="array" ref="O523" xml:space="preserve"> _xlfn.IFS(J523 = "M", "Medium", J523 = "L", "Light", J523 = "D", "Dark")</f>
        <v>Medium</v>
      </c>
      <c r="P523" s="4" t="str">
        <f xml:space="preserve"> _xlfn.XLOOKUP(Orders[[#This Row],[Customer ID]], customers!$A$1:$A$1001, customers!$I$1:$I$1001,,0)</f>
        <v>No</v>
      </c>
    </row>
    <row r="524" spans="1:16" x14ac:dyDescent="0.3">
      <c r="A524" s="11" t="s">
        <v>3441</v>
      </c>
      <c r="B524" s="6">
        <v>43625</v>
      </c>
      <c r="C524" s="3" t="s">
        <v>3442</v>
      </c>
      <c r="D524" s="4" t="s">
        <v>6146</v>
      </c>
      <c r="E524" s="3">
        <v>5</v>
      </c>
      <c r="F524" s="3" t="str">
        <f xml:space="preserve"> _xlfn.XLOOKUP(C524,customers!$A$1:$A$1001,customers!$B$1:$B$1001,,0)</f>
        <v>Vasili Upstone</v>
      </c>
      <c r="G524" s="3" t="str">
        <f xml:space="preserve"> IF(_xlfn.XLOOKUP(C524, customers!$A$1:$A$1001, customers!$C$1:$C$1001,,0) = 0, "", _xlfn.XLOOKUP(C524, customers!$A$1:$A$1001, customers!$C$1:$C$1001,,0))</f>
        <v>vupstoneei@google.pl</v>
      </c>
      <c r="H524" s="3" t="str">
        <f xml:space="preserve"> _xlfn.XLOOKUP(C524, customers!$A$1:$A$1001, customers!$G$1:$G$1001,,0)</f>
        <v>United States</v>
      </c>
      <c r="I524" s="4" t="str">
        <f xml:space="preserve"> INDEX(products!$A$1:$G$49, MATCH(orders!$D524, products!$A$1:$A$49,0), MATCH(orders!I$1, products!$A$1:$G$1,0))</f>
        <v>Rob</v>
      </c>
      <c r="J524" s="4" t="str">
        <f xml:space="preserve"> INDEX(products!$A$1:$G$49, MATCH(orders!$D524, products!$A$1:$A$49,0), MATCH(orders!J$1, products!$A$1:$G$1,0))</f>
        <v>M</v>
      </c>
      <c r="K524" s="8">
        <f xml:space="preserve"> INDEX(products!$A$1:$G$49, MATCH(orders!$D524, products!$A$1:$A$49,0), MATCH(orders!K$1, products!$A$1:$G$1,0))</f>
        <v>0.5</v>
      </c>
      <c r="L524" s="10">
        <f xml:space="preserve"> INDEX(products!$A$1:$G$49, MATCH(orders!$D524, products!$A$1:$A$49,0), MATCH(orders!L$1, products!$A$1:$G$1,0))</f>
        <v>5.97</v>
      </c>
      <c r="M524" s="10">
        <f t="shared" si="8"/>
        <v>29.849999999999998</v>
      </c>
      <c r="N524" s="5" t="str" cm="1">
        <f t="array" ref="N524" xml:space="preserve"> _xlfn.IFS(I524 = "Rob", "Robusta", I524 = "Ara", "Arabica", I524 = "Exc", "Excelsa", I524 = "Lib", "Liberica")</f>
        <v>Robusta</v>
      </c>
      <c r="O524" s="12" t="str" cm="1">
        <f t="array" ref="O524" xml:space="preserve"> _xlfn.IFS(J524 = "M", "Medium", J524 = "L", "Light", J524 = "D", "Dark")</f>
        <v>Medium</v>
      </c>
      <c r="P524" s="4" t="str">
        <f xml:space="preserve"> _xlfn.XLOOKUP(Orders[[#This Row],[Customer ID]], customers!$A$1:$A$1001, customers!$I$1:$I$1001,,0)</f>
        <v>No</v>
      </c>
    </row>
    <row r="525" spans="1:16" x14ac:dyDescent="0.3">
      <c r="A525" s="11" t="s">
        <v>3447</v>
      </c>
      <c r="B525" s="6">
        <v>44129</v>
      </c>
      <c r="C525" s="3" t="s">
        <v>3448</v>
      </c>
      <c r="D525" s="4" t="s">
        <v>6165</v>
      </c>
      <c r="E525" s="3">
        <v>1</v>
      </c>
      <c r="F525" s="3" t="str">
        <f xml:space="preserve"> _xlfn.XLOOKUP(C525,customers!$A$1:$A$1001,customers!$B$1:$B$1001,,0)</f>
        <v>Berty Beelby</v>
      </c>
      <c r="G525" s="3" t="str">
        <f xml:space="preserve"> IF(_xlfn.XLOOKUP(C525, customers!$A$1:$A$1001, customers!$C$1:$C$1001,,0) = 0, "", _xlfn.XLOOKUP(C525, customers!$A$1:$A$1001, customers!$C$1:$C$1001,,0))</f>
        <v>bbeelbyej@rediff.com</v>
      </c>
      <c r="H525" s="3" t="str">
        <f xml:space="preserve"> _xlfn.XLOOKUP(C525, customers!$A$1:$A$1001, customers!$G$1:$G$1001,,0)</f>
        <v>Ireland</v>
      </c>
      <c r="I525" s="4" t="str">
        <f xml:space="preserve"> INDEX(products!$A$1:$G$49, MATCH(orders!$D525, products!$A$1:$A$49,0), MATCH(orders!I$1, products!$A$1:$G$1,0))</f>
        <v>Lib</v>
      </c>
      <c r="J525" s="4" t="str">
        <f xml:space="preserve"> INDEX(products!$A$1:$G$49, MATCH(orders!$D525, products!$A$1:$A$49,0), MATCH(orders!J$1, products!$A$1:$G$1,0))</f>
        <v>D</v>
      </c>
      <c r="K525" s="8">
        <f xml:space="preserve"> INDEX(products!$A$1:$G$49, MATCH(orders!$D525, products!$A$1:$A$49,0), MATCH(orders!K$1, products!$A$1:$G$1,0))</f>
        <v>2.5</v>
      </c>
      <c r="L525" s="10">
        <f xml:space="preserve"> INDEX(products!$A$1:$G$49, MATCH(orders!$D525, products!$A$1:$A$49,0), MATCH(orders!L$1, products!$A$1:$G$1,0))</f>
        <v>29.784999999999997</v>
      </c>
      <c r="M525" s="10">
        <f t="shared" si="8"/>
        <v>29.784999999999997</v>
      </c>
      <c r="N525" s="5" t="str" cm="1">
        <f t="array" ref="N525" xml:space="preserve"> _xlfn.IFS(I525 = "Rob", "Robusta", I525 = "Ara", "Arabica", I525 = "Exc", "Excelsa", I525 = "Lib", "Liberica")</f>
        <v>Liberica</v>
      </c>
      <c r="O525" s="12" t="str" cm="1">
        <f t="array" ref="O525" xml:space="preserve"> _xlfn.IFS(J525 = "M", "Medium", J525 = "L", "Light", J525 = "D", "Dark")</f>
        <v>Dark</v>
      </c>
      <c r="P525" s="4" t="str">
        <f xml:space="preserve"> _xlfn.XLOOKUP(Orders[[#This Row],[Customer ID]], customers!$A$1:$A$1001, customers!$I$1:$I$1001,,0)</f>
        <v>No</v>
      </c>
    </row>
    <row r="526" spans="1:16" x14ac:dyDescent="0.3">
      <c r="A526" s="11" t="s">
        <v>3453</v>
      </c>
      <c r="B526" s="6">
        <v>44255</v>
      </c>
      <c r="C526" s="3" t="s">
        <v>3454</v>
      </c>
      <c r="D526" s="4" t="s">
        <v>6164</v>
      </c>
      <c r="E526" s="3">
        <v>2</v>
      </c>
      <c r="F526" s="3" t="str">
        <f xml:space="preserve"> _xlfn.XLOOKUP(C526,customers!$A$1:$A$1001,customers!$B$1:$B$1001,,0)</f>
        <v>Erny Stenyng</v>
      </c>
      <c r="G526" s="3" t="str">
        <f xml:space="preserve"> IF(_xlfn.XLOOKUP(C526, customers!$A$1:$A$1001, customers!$C$1:$C$1001,,0) = 0, "", _xlfn.XLOOKUP(C526, customers!$A$1:$A$1001, customers!$C$1:$C$1001,,0))</f>
        <v/>
      </c>
      <c r="H526" s="3" t="str">
        <f xml:space="preserve"> _xlfn.XLOOKUP(C526, customers!$A$1:$A$1001, customers!$G$1:$G$1001,,0)</f>
        <v>United States</v>
      </c>
      <c r="I526" s="4" t="str">
        <f xml:space="preserve"> INDEX(products!$A$1:$G$49, MATCH(orders!$D526, products!$A$1:$A$49,0), MATCH(orders!I$1, products!$A$1:$G$1,0))</f>
        <v>Lib</v>
      </c>
      <c r="J526" s="4" t="str">
        <f xml:space="preserve"> INDEX(products!$A$1:$G$49, MATCH(orders!$D526, products!$A$1:$A$49,0), MATCH(orders!J$1, products!$A$1:$G$1,0))</f>
        <v>L</v>
      </c>
      <c r="K526" s="8">
        <f xml:space="preserve"> INDEX(products!$A$1:$G$49, MATCH(orders!$D526, products!$A$1:$A$49,0), MATCH(orders!K$1, products!$A$1:$G$1,0))</f>
        <v>2.5</v>
      </c>
      <c r="L526" s="10">
        <f xml:space="preserve"> INDEX(products!$A$1:$G$49, MATCH(orders!$D526, products!$A$1:$A$49,0), MATCH(orders!L$1, products!$A$1:$G$1,0))</f>
        <v>36.454999999999998</v>
      </c>
      <c r="M526" s="10">
        <f t="shared" si="8"/>
        <v>72.91</v>
      </c>
      <c r="N526" s="5" t="str" cm="1">
        <f t="array" ref="N526" xml:space="preserve"> _xlfn.IFS(I526 = "Rob", "Robusta", I526 = "Ara", "Arabica", I526 = "Exc", "Excelsa", I526 = "Lib", "Liberica")</f>
        <v>Liberica</v>
      </c>
      <c r="O526" s="12" t="str" cm="1">
        <f t="array" ref="O526" xml:space="preserve"> _xlfn.IFS(J526 = "M", "Medium", J526 = "L", "Light", J526 = "D", "Dark")</f>
        <v>Light</v>
      </c>
      <c r="P526" s="4" t="str">
        <f xml:space="preserve"> _xlfn.XLOOKUP(Orders[[#This Row],[Customer ID]], customers!$A$1:$A$1001, customers!$I$1:$I$1001,,0)</f>
        <v>No</v>
      </c>
    </row>
    <row r="527" spans="1:16" x14ac:dyDescent="0.3">
      <c r="A527" s="11" t="s">
        <v>3458</v>
      </c>
      <c r="B527" s="6">
        <v>44038</v>
      </c>
      <c r="C527" s="3" t="s">
        <v>3459</v>
      </c>
      <c r="D527" s="4" t="s">
        <v>6163</v>
      </c>
      <c r="E527" s="3">
        <v>5</v>
      </c>
      <c r="F527" s="3" t="str">
        <f xml:space="preserve"> _xlfn.XLOOKUP(C527,customers!$A$1:$A$1001,customers!$B$1:$B$1001,,0)</f>
        <v>Edin Yantsurev</v>
      </c>
      <c r="G527" s="3" t="str">
        <f xml:space="preserve"> IF(_xlfn.XLOOKUP(C527, customers!$A$1:$A$1001, customers!$C$1:$C$1001,,0) = 0, "", _xlfn.XLOOKUP(C527, customers!$A$1:$A$1001, customers!$C$1:$C$1001,,0))</f>
        <v/>
      </c>
      <c r="H527" s="3" t="str">
        <f xml:space="preserve"> _xlfn.XLOOKUP(C527, customers!$A$1:$A$1001, customers!$G$1:$G$1001,,0)</f>
        <v>United States</v>
      </c>
      <c r="I527" s="4" t="str">
        <f xml:space="preserve"> INDEX(products!$A$1:$G$49, MATCH(orders!$D527, products!$A$1:$A$49,0), MATCH(orders!I$1, products!$A$1:$G$1,0))</f>
        <v>Rob</v>
      </c>
      <c r="J527" s="4" t="str">
        <f xml:space="preserve"> INDEX(products!$A$1:$G$49, MATCH(orders!$D527, products!$A$1:$A$49,0), MATCH(orders!J$1, products!$A$1:$G$1,0))</f>
        <v>D</v>
      </c>
      <c r="K527" s="8">
        <f xml:space="preserve"> INDEX(products!$A$1:$G$49, MATCH(orders!$D527, products!$A$1:$A$49,0), MATCH(orders!K$1, products!$A$1:$G$1,0))</f>
        <v>0.2</v>
      </c>
      <c r="L527" s="10">
        <f xml:space="preserve"> INDEX(products!$A$1:$G$49, MATCH(orders!$D527, products!$A$1:$A$49,0), MATCH(orders!L$1, products!$A$1:$G$1,0))</f>
        <v>2.6849999999999996</v>
      </c>
      <c r="M527" s="10">
        <f t="shared" si="8"/>
        <v>13.424999999999997</v>
      </c>
      <c r="N527" s="5" t="str" cm="1">
        <f t="array" ref="N527" xml:space="preserve"> _xlfn.IFS(I527 = "Rob", "Robusta", I527 = "Ara", "Arabica", I527 = "Exc", "Excelsa", I527 = "Lib", "Liberica")</f>
        <v>Robusta</v>
      </c>
      <c r="O527" s="12" t="str" cm="1">
        <f t="array" ref="O527" xml:space="preserve"> _xlfn.IFS(J527 = "M", "Medium", J527 = "L", "Light", J527 = "D", "Dark")</f>
        <v>Dark</v>
      </c>
      <c r="P527" s="4" t="str">
        <f xml:space="preserve"> _xlfn.XLOOKUP(Orders[[#This Row],[Customer ID]], customers!$A$1:$A$1001, customers!$I$1:$I$1001,,0)</f>
        <v>Yes</v>
      </c>
    </row>
    <row r="528" spans="1:16" x14ac:dyDescent="0.3">
      <c r="A528" s="11" t="s">
        <v>3463</v>
      </c>
      <c r="B528" s="6">
        <v>44717</v>
      </c>
      <c r="C528" s="3" t="s">
        <v>3464</v>
      </c>
      <c r="D528" s="4" t="s">
        <v>6166</v>
      </c>
      <c r="E528" s="3">
        <v>4</v>
      </c>
      <c r="F528" s="3" t="str">
        <f xml:space="preserve"> _xlfn.XLOOKUP(C528,customers!$A$1:$A$1001,customers!$B$1:$B$1001,,0)</f>
        <v>Webb Speechly</v>
      </c>
      <c r="G528" s="3" t="str">
        <f xml:space="preserve"> IF(_xlfn.XLOOKUP(C528, customers!$A$1:$A$1001, customers!$C$1:$C$1001,,0) = 0, "", _xlfn.XLOOKUP(C528, customers!$A$1:$A$1001, customers!$C$1:$C$1001,,0))</f>
        <v>wspeechlyem@amazon.com</v>
      </c>
      <c r="H528" s="3" t="str">
        <f xml:space="preserve"> _xlfn.XLOOKUP(C528, customers!$A$1:$A$1001, customers!$G$1:$G$1001,,0)</f>
        <v>United States</v>
      </c>
      <c r="I528" s="4" t="str">
        <f xml:space="preserve"> INDEX(products!$A$1:$G$49, MATCH(orders!$D528, products!$A$1:$A$49,0), MATCH(orders!I$1, products!$A$1:$G$1,0))</f>
        <v>Exc</v>
      </c>
      <c r="J528" s="4" t="str">
        <f xml:space="preserve"> INDEX(products!$A$1:$G$49, MATCH(orders!$D528, products!$A$1:$A$49,0), MATCH(orders!J$1, products!$A$1:$G$1,0))</f>
        <v>M</v>
      </c>
      <c r="K528" s="8">
        <f xml:space="preserve"> INDEX(products!$A$1:$G$49, MATCH(orders!$D528, products!$A$1:$A$49,0), MATCH(orders!K$1, products!$A$1:$G$1,0))</f>
        <v>2.5</v>
      </c>
      <c r="L528" s="10">
        <f xml:space="preserve"> INDEX(products!$A$1:$G$49, MATCH(orders!$D528, products!$A$1:$A$49,0), MATCH(orders!L$1, products!$A$1:$G$1,0))</f>
        <v>31.624999999999996</v>
      </c>
      <c r="M528" s="10">
        <f t="shared" si="8"/>
        <v>126.49999999999999</v>
      </c>
      <c r="N528" s="5" t="str" cm="1">
        <f t="array" ref="N528" xml:space="preserve"> _xlfn.IFS(I528 = "Rob", "Robusta", I528 = "Ara", "Arabica", I528 = "Exc", "Excelsa", I528 = "Lib", "Liberica")</f>
        <v>Excelsa</v>
      </c>
      <c r="O528" s="12" t="str" cm="1">
        <f t="array" ref="O528" xml:space="preserve"> _xlfn.IFS(J528 = "M", "Medium", J528 = "L", "Light", J528 = "D", "Dark")</f>
        <v>Medium</v>
      </c>
      <c r="P528" s="4" t="str">
        <f xml:space="preserve"> _xlfn.XLOOKUP(Orders[[#This Row],[Customer ID]], customers!$A$1:$A$1001, customers!$I$1:$I$1001,,0)</f>
        <v>Yes</v>
      </c>
    </row>
    <row r="529" spans="1:16" x14ac:dyDescent="0.3">
      <c r="A529" s="11" t="s">
        <v>3469</v>
      </c>
      <c r="B529" s="6">
        <v>43517</v>
      </c>
      <c r="C529" s="3" t="s">
        <v>3470</v>
      </c>
      <c r="D529" s="4" t="s">
        <v>6139</v>
      </c>
      <c r="E529" s="3">
        <v>5</v>
      </c>
      <c r="F529" s="3" t="str">
        <f xml:space="preserve"> _xlfn.XLOOKUP(C529,customers!$A$1:$A$1001,customers!$B$1:$B$1001,,0)</f>
        <v>Irvine Phillpot</v>
      </c>
      <c r="G529" s="3" t="str">
        <f xml:space="preserve"> IF(_xlfn.XLOOKUP(C529, customers!$A$1:$A$1001, customers!$C$1:$C$1001,,0) = 0, "", _xlfn.XLOOKUP(C529, customers!$A$1:$A$1001, customers!$C$1:$C$1001,,0))</f>
        <v>iphillpoten@buzzfeed.com</v>
      </c>
      <c r="H529" s="3" t="str">
        <f xml:space="preserve"> _xlfn.XLOOKUP(C529, customers!$A$1:$A$1001, customers!$G$1:$G$1001,,0)</f>
        <v>United Kingdom</v>
      </c>
      <c r="I529" s="4" t="str">
        <f xml:space="preserve"> INDEX(products!$A$1:$G$49, MATCH(orders!$D529, products!$A$1:$A$49,0), MATCH(orders!I$1, products!$A$1:$G$1,0))</f>
        <v>Exc</v>
      </c>
      <c r="J529" s="4" t="str">
        <f xml:space="preserve"> INDEX(products!$A$1:$G$49, MATCH(orders!$D529, products!$A$1:$A$49,0), MATCH(orders!J$1, products!$A$1:$G$1,0))</f>
        <v>M</v>
      </c>
      <c r="K529" s="8">
        <f xml:space="preserve"> INDEX(products!$A$1:$G$49, MATCH(orders!$D529, products!$A$1:$A$49,0), MATCH(orders!K$1, products!$A$1:$G$1,0))</f>
        <v>0.5</v>
      </c>
      <c r="L529" s="10">
        <f xml:space="preserve"> INDEX(products!$A$1:$G$49, MATCH(orders!$D529, products!$A$1:$A$49,0), MATCH(orders!L$1, products!$A$1:$G$1,0))</f>
        <v>8.25</v>
      </c>
      <c r="M529" s="10">
        <f t="shared" si="8"/>
        <v>41.25</v>
      </c>
      <c r="N529" s="5" t="str" cm="1">
        <f t="array" ref="N529" xml:space="preserve"> _xlfn.IFS(I529 = "Rob", "Robusta", I529 = "Ara", "Arabica", I529 = "Exc", "Excelsa", I529 = "Lib", "Liberica")</f>
        <v>Excelsa</v>
      </c>
      <c r="O529" s="12" t="str" cm="1">
        <f t="array" ref="O529" xml:space="preserve"> _xlfn.IFS(J529 = "M", "Medium", J529 = "L", "Light", J529 = "D", "Dark")</f>
        <v>Medium</v>
      </c>
      <c r="P529" s="4" t="str">
        <f xml:space="preserve"> _xlfn.XLOOKUP(Orders[[#This Row],[Customer ID]], customers!$A$1:$A$1001, customers!$I$1:$I$1001,,0)</f>
        <v>No</v>
      </c>
    </row>
    <row r="530" spans="1:16" x14ac:dyDescent="0.3">
      <c r="A530" s="11" t="s">
        <v>3475</v>
      </c>
      <c r="B530" s="6">
        <v>43926</v>
      </c>
      <c r="C530" s="3" t="s">
        <v>3476</v>
      </c>
      <c r="D530" s="4" t="s">
        <v>6176</v>
      </c>
      <c r="E530" s="3">
        <v>6</v>
      </c>
      <c r="F530" s="3" t="str">
        <f xml:space="preserve"> _xlfn.XLOOKUP(C530,customers!$A$1:$A$1001,customers!$B$1:$B$1001,,0)</f>
        <v>Lem Pennacci</v>
      </c>
      <c r="G530" s="3" t="str">
        <f xml:space="preserve"> IF(_xlfn.XLOOKUP(C530, customers!$A$1:$A$1001, customers!$C$1:$C$1001,,0) = 0, "", _xlfn.XLOOKUP(C530, customers!$A$1:$A$1001, customers!$C$1:$C$1001,,0))</f>
        <v>lpennaccieo@statcounter.com</v>
      </c>
      <c r="H530" s="3" t="str">
        <f xml:space="preserve"> _xlfn.XLOOKUP(C530, customers!$A$1:$A$1001, customers!$G$1:$G$1001,,0)</f>
        <v>United States</v>
      </c>
      <c r="I530" s="4" t="str">
        <f xml:space="preserve"> INDEX(products!$A$1:$G$49, MATCH(orders!$D530, products!$A$1:$A$49,0), MATCH(orders!I$1, products!$A$1:$G$1,0))</f>
        <v>Exc</v>
      </c>
      <c r="J530" s="4" t="str">
        <f xml:space="preserve"> INDEX(products!$A$1:$G$49, MATCH(orders!$D530, products!$A$1:$A$49,0), MATCH(orders!J$1, products!$A$1:$G$1,0))</f>
        <v>L</v>
      </c>
      <c r="K530" s="8">
        <f xml:space="preserve"> INDEX(products!$A$1:$G$49, MATCH(orders!$D530, products!$A$1:$A$49,0), MATCH(orders!K$1, products!$A$1:$G$1,0))</f>
        <v>0.5</v>
      </c>
      <c r="L530" s="10">
        <f xml:space="preserve"> INDEX(products!$A$1:$G$49, MATCH(orders!$D530, products!$A$1:$A$49,0), MATCH(orders!L$1, products!$A$1:$G$1,0))</f>
        <v>8.91</v>
      </c>
      <c r="M530" s="10">
        <f t="shared" si="8"/>
        <v>53.46</v>
      </c>
      <c r="N530" s="5" t="str" cm="1">
        <f t="array" ref="N530" xml:space="preserve"> _xlfn.IFS(I530 = "Rob", "Robusta", I530 = "Ara", "Arabica", I530 = "Exc", "Excelsa", I530 = "Lib", "Liberica")</f>
        <v>Excelsa</v>
      </c>
      <c r="O530" s="12" t="str" cm="1">
        <f t="array" ref="O530" xml:space="preserve"> _xlfn.IFS(J530 = "M", "Medium", J530 = "L", "Light", J530 = "D", "Dark")</f>
        <v>Light</v>
      </c>
      <c r="P530" s="4" t="str">
        <f xml:space="preserve"> _xlfn.XLOOKUP(Orders[[#This Row],[Customer ID]], customers!$A$1:$A$1001, customers!$I$1:$I$1001,,0)</f>
        <v>No</v>
      </c>
    </row>
    <row r="531" spans="1:16" x14ac:dyDescent="0.3">
      <c r="A531" s="11" t="s">
        <v>3481</v>
      </c>
      <c r="B531" s="6">
        <v>43475</v>
      </c>
      <c r="C531" s="3" t="s">
        <v>3482</v>
      </c>
      <c r="D531" s="4" t="s">
        <v>6138</v>
      </c>
      <c r="E531" s="3">
        <v>6</v>
      </c>
      <c r="F531" s="3" t="str">
        <f xml:space="preserve"> _xlfn.XLOOKUP(C531,customers!$A$1:$A$1001,customers!$B$1:$B$1001,,0)</f>
        <v>Starr Arpin</v>
      </c>
      <c r="G531" s="3" t="str">
        <f xml:space="preserve"> IF(_xlfn.XLOOKUP(C531, customers!$A$1:$A$1001, customers!$C$1:$C$1001,,0) = 0, "", _xlfn.XLOOKUP(C531, customers!$A$1:$A$1001, customers!$C$1:$C$1001,,0))</f>
        <v>sarpinep@moonfruit.com</v>
      </c>
      <c r="H531" s="3" t="str">
        <f xml:space="preserve"> _xlfn.XLOOKUP(C531, customers!$A$1:$A$1001, customers!$G$1:$G$1001,,0)</f>
        <v>United States</v>
      </c>
      <c r="I531" s="4" t="str">
        <f xml:space="preserve"> INDEX(products!$A$1:$G$49, MATCH(orders!$D531, products!$A$1:$A$49,0), MATCH(orders!I$1, products!$A$1:$G$1,0))</f>
        <v>Rob</v>
      </c>
      <c r="J531" s="4" t="str">
        <f xml:space="preserve"> INDEX(products!$A$1:$G$49, MATCH(orders!$D531, products!$A$1:$A$49,0), MATCH(orders!J$1, products!$A$1:$G$1,0))</f>
        <v>M</v>
      </c>
      <c r="K531" s="8">
        <f xml:space="preserve"> INDEX(products!$A$1:$G$49, MATCH(orders!$D531, products!$A$1:$A$49,0), MATCH(orders!K$1, products!$A$1:$G$1,0))</f>
        <v>1</v>
      </c>
      <c r="L531" s="10">
        <f xml:space="preserve"> INDEX(products!$A$1:$G$49, MATCH(orders!$D531, products!$A$1:$A$49,0), MATCH(orders!L$1, products!$A$1:$G$1,0))</f>
        <v>9.9499999999999993</v>
      </c>
      <c r="M531" s="10">
        <f t="shared" si="8"/>
        <v>59.699999999999996</v>
      </c>
      <c r="N531" s="5" t="str" cm="1">
        <f t="array" ref="N531" xml:space="preserve"> _xlfn.IFS(I531 = "Rob", "Robusta", I531 = "Ara", "Arabica", I531 = "Exc", "Excelsa", I531 = "Lib", "Liberica")</f>
        <v>Robusta</v>
      </c>
      <c r="O531" s="12" t="str" cm="1">
        <f t="array" ref="O531" xml:space="preserve"> _xlfn.IFS(J531 = "M", "Medium", J531 = "L", "Light", J531 = "D", "Dark")</f>
        <v>Medium</v>
      </c>
      <c r="P531" s="4" t="str">
        <f xml:space="preserve"> _xlfn.XLOOKUP(Orders[[#This Row],[Customer ID]], customers!$A$1:$A$1001, customers!$I$1:$I$1001,,0)</f>
        <v>No</v>
      </c>
    </row>
    <row r="532" spans="1:16" x14ac:dyDescent="0.3">
      <c r="A532" s="11" t="s">
        <v>3487</v>
      </c>
      <c r="B532" s="6">
        <v>44663</v>
      </c>
      <c r="C532" s="3" t="s">
        <v>3488</v>
      </c>
      <c r="D532" s="4" t="s">
        <v>6138</v>
      </c>
      <c r="E532" s="3">
        <v>6</v>
      </c>
      <c r="F532" s="3" t="str">
        <f xml:space="preserve"> _xlfn.XLOOKUP(C532,customers!$A$1:$A$1001,customers!$B$1:$B$1001,,0)</f>
        <v>Donny Fries</v>
      </c>
      <c r="G532" s="3" t="str">
        <f xml:space="preserve"> IF(_xlfn.XLOOKUP(C532, customers!$A$1:$A$1001, customers!$C$1:$C$1001,,0) = 0, "", _xlfn.XLOOKUP(C532, customers!$A$1:$A$1001, customers!$C$1:$C$1001,,0))</f>
        <v>dfrieseq@cargocollective.com</v>
      </c>
      <c r="H532" s="3" t="str">
        <f xml:space="preserve"> _xlfn.XLOOKUP(C532, customers!$A$1:$A$1001, customers!$G$1:$G$1001,,0)</f>
        <v>United States</v>
      </c>
      <c r="I532" s="4" t="str">
        <f xml:space="preserve"> INDEX(products!$A$1:$G$49, MATCH(orders!$D532, products!$A$1:$A$49,0), MATCH(orders!I$1, products!$A$1:$G$1,0))</f>
        <v>Rob</v>
      </c>
      <c r="J532" s="4" t="str">
        <f xml:space="preserve"> INDEX(products!$A$1:$G$49, MATCH(orders!$D532, products!$A$1:$A$49,0), MATCH(orders!J$1, products!$A$1:$G$1,0))</f>
        <v>M</v>
      </c>
      <c r="K532" s="8">
        <f xml:space="preserve"> INDEX(products!$A$1:$G$49, MATCH(orders!$D532, products!$A$1:$A$49,0), MATCH(orders!K$1, products!$A$1:$G$1,0))</f>
        <v>1</v>
      </c>
      <c r="L532" s="10">
        <f xml:space="preserve"> INDEX(products!$A$1:$G$49, MATCH(orders!$D532, products!$A$1:$A$49,0), MATCH(orders!L$1, products!$A$1:$G$1,0))</f>
        <v>9.9499999999999993</v>
      </c>
      <c r="M532" s="10">
        <f t="shared" si="8"/>
        <v>59.699999999999996</v>
      </c>
      <c r="N532" s="5" t="str" cm="1">
        <f t="array" ref="N532" xml:space="preserve"> _xlfn.IFS(I532 = "Rob", "Robusta", I532 = "Ara", "Arabica", I532 = "Exc", "Excelsa", I532 = "Lib", "Liberica")</f>
        <v>Robusta</v>
      </c>
      <c r="O532" s="12" t="str" cm="1">
        <f t="array" ref="O532" xml:space="preserve"> _xlfn.IFS(J532 = "M", "Medium", J532 = "L", "Light", J532 = "D", "Dark")</f>
        <v>Medium</v>
      </c>
      <c r="P532" s="4" t="str">
        <f xml:space="preserve"> _xlfn.XLOOKUP(Orders[[#This Row],[Customer ID]], customers!$A$1:$A$1001, customers!$I$1:$I$1001,,0)</f>
        <v>No</v>
      </c>
    </row>
    <row r="533" spans="1:16" x14ac:dyDescent="0.3">
      <c r="A533" s="11" t="s">
        <v>3493</v>
      </c>
      <c r="B533" s="6">
        <v>44591</v>
      </c>
      <c r="C533" s="3" t="s">
        <v>3494</v>
      </c>
      <c r="D533" s="4" t="s">
        <v>6177</v>
      </c>
      <c r="E533" s="3">
        <v>5</v>
      </c>
      <c r="F533" s="3" t="str">
        <f xml:space="preserve"> _xlfn.XLOOKUP(C533,customers!$A$1:$A$1001,customers!$B$1:$B$1001,,0)</f>
        <v>Rana Sharer</v>
      </c>
      <c r="G533" s="3" t="str">
        <f xml:space="preserve"> IF(_xlfn.XLOOKUP(C533, customers!$A$1:$A$1001, customers!$C$1:$C$1001,,0) = 0, "", _xlfn.XLOOKUP(C533, customers!$A$1:$A$1001, customers!$C$1:$C$1001,,0))</f>
        <v>rsharerer@flavors.me</v>
      </c>
      <c r="H533" s="3" t="str">
        <f xml:space="preserve"> _xlfn.XLOOKUP(C533, customers!$A$1:$A$1001, customers!$G$1:$G$1001,,0)</f>
        <v>United States</v>
      </c>
      <c r="I533" s="4" t="str">
        <f xml:space="preserve"> INDEX(products!$A$1:$G$49, MATCH(orders!$D533, products!$A$1:$A$49,0), MATCH(orders!I$1, products!$A$1:$G$1,0))</f>
        <v>Rob</v>
      </c>
      <c r="J533" s="4" t="str">
        <f xml:space="preserve"> INDEX(products!$A$1:$G$49, MATCH(orders!$D533, products!$A$1:$A$49,0), MATCH(orders!J$1, products!$A$1:$G$1,0))</f>
        <v>D</v>
      </c>
      <c r="K533" s="8">
        <f xml:space="preserve"> INDEX(products!$A$1:$G$49, MATCH(orders!$D533, products!$A$1:$A$49,0), MATCH(orders!K$1, products!$A$1:$G$1,0))</f>
        <v>1</v>
      </c>
      <c r="L533" s="10">
        <f xml:space="preserve"> INDEX(products!$A$1:$G$49, MATCH(orders!$D533, products!$A$1:$A$49,0), MATCH(orders!L$1, products!$A$1:$G$1,0))</f>
        <v>8.9499999999999993</v>
      </c>
      <c r="M533" s="10">
        <f t="shared" si="8"/>
        <v>44.75</v>
      </c>
      <c r="N533" s="5" t="str" cm="1">
        <f t="array" ref="N533" xml:space="preserve"> _xlfn.IFS(I533 = "Rob", "Robusta", I533 = "Ara", "Arabica", I533 = "Exc", "Excelsa", I533 = "Lib", "Liberica")</f>
        <v>Robusta</v>
      </c>
      <c r="O533" s="12" t="str" cm="1">
        <f t="array" ref="O533" xml:space="preserve"> _xlfn.IFS(J533 = "M", "Medium", J533 = "L", "Light", J533 = "D", "Dark")</f>
        <v>Dark</v>
      </c>
      <c r="P533" s="4" t="str">
        <f xml:space="preserve"> _xlfn.XLOOKUP(Orders[[#This Row],[Customer ID]], customers!$A$1:$A$1001, customers!$I$1:$I$1001,,0)</f>
        <v>No</v>
      </c>
    </row>
    <row r="534" spans="1:16" x14ac:dyDescent="0.3">
      <c r="A534" s="11" t="s">
        <v>3499</v>
      </c>
      <c r="B534" s="6">
        <v>44330</v>
      </c>
      <c r="C534" s="3" t="s">
        <v>3500</v>
      </c>
      <c r="D534" s="4" t="s">
        <v>6139</v>
      </c>
      <c r="E534" s="3">
        <v>2</v>
      </c>
      <c r="F534" s="3" t="str">
        <f xml:space="preserve"> _xlfn.XLOOKUP(C534,customers!$A$1:$A$1001,customers!$B$1:$B$1001,,0)</f>
        <v>Nannie Naseby</v>
      </c>
      <c r="G534" s="3" t="str">
        <f xml:space="preserve"> IF(_xlfn.XLOOKUP(C534, customers!$A$1:$A$1001, customers!$C$1:$C$1001,,0) = 0, "", _xlfn.XLOOKUP(C534, customers!$A$1:$A$1001, customers!$C$1:$C$1001,,0))</f>
        <v>nnasebyes@umich.edu</v>
      </c>
      <c r="H534" s="3" t="str">
        <f xml:space="preserve"> _xlfn.XLOOKUP(C534, customers!$A$1:$A$1001, customers!$G$1:$G$1001,,0)</f>
        <v>United States</v>
      </c>
      <c r="I534" s="4" t="str">
        <f xml:space="preserve"> INDEX(products!$A$1:$G$49, MATCH(orders!$D534, products!$A$1:$A$49,0), MATCH(orders!I$1, products!$A$1:$G$1,0))</f>
        <v>Exc</v>
      </c>
      <c r="J534" s="4" t="str">
        <f xml:space="preserve"> INDEX(products!$A$1:$G$49, MATCH(orders!$D534, products!$A$1:$A$49,0), MATCH(orders!J$1, products!$A$1:$G$1,0))</f>
        <v>M</v>
      </c>
      <c r="K534" s="8">
        <f xml:space="preserve"> INDEX(products!$A$1:$G$49, MATCH(orders!$D534, products!$A$1:$A$49,0), MATCH(orders!K$1, products!$A$1:$G$1,0))</f>
        <v>0.5</v>
      </c>
      <c r="L534" s="10">
        <f xml:space="preserve"> INDEX(products!$A$1:$G$49, MATCH(orders!$D534, products!$A$1:$A$49,0), MATCH(orders!L$1, products!$A$1:$G$1,0))</f>
        <v>8.25</v>
      </c>
      <c r="M534" s="10">
        <f t="shared" si="8"/>
        <v>16.5</v>
      </c>
      <c r="N534" s="5" t="str" cm="1">
        <f t="array" ref="N534" xml:space="preserve"> _xlfn.IFS(I534 = "Rob", "Robusta", I534 = "Ara", "Arabica", I534 = "Exc", "Excelsa", I534 = "Lib", "Liberica")</f>
        <v>Excelsa</v>
      </c>
      <c r="O534" s="12" t="str" cm="1">
        <f t="array" ref="O534" xml:space="preserve"> _xlfn.IFS(J534 = "M", "Medium", J534 = "L", "Light", J534 = "D", "Dark")</f>
        <v>Medium</v>
      </c>
      <c r="P534" s="4" t="str">
        <f xml:space="preserve"> _xlfn.XLOOKUP(Orders[[#This Row],[Customer ID]], customers!$A$1:$A$1001, customers!$I$1:$I$1001,,0)</f>
        <v>Yes</v>
      </c>
    </row>
    <row r="535" spans="1:16" x14ac:dyDescent="0.3">
      <c r="A535" s="11" t="s">
        <v>3505</v>
      </c>
      <c r="B535" s="6">
        <v>44724</v>
      </c>
      <c r="C535" s="3" t="s">
        <v>3506</v>
      </c>
      <c r="D535" s="4" t="s">
        <v>6172</v>
      </c>
      <c r="E535" s="3">
        <v>4</v>
      </c>
      <c r="F535" s="3" t="str">
        <f xml:space="preserve"> _xlfn.XLOOKUP(C535,customers!$A$1:$A$1001,customers!$B$1:$B$1001,,0)</f>
        <v>Rea Offell</v>
      </c>
      <c r="G535" s="3" t="str">
        <f xml:space="preserve"> IF(_xlfn.XLOOKUP(C535, customers!$A$1:$A$1001, customers!$C$1:$C$1001,,0) = 0, "", _xlfn.XLOOKUP(C535, customers!$A$1:$A$1001, customers!$C$1:$C$1001,,0))</f>
        <v/>
      </c>
      <c r="H535" s="3" t="str">
        <f xml:space="preserve"> _xlfn.XLOOKUP(C535, customers!$A$1:$A$1001, customers!$G$1:$G$1001,,0)</f>
        <v>United States</v>
      </c>
      <c r="I535" s="4" t="str">
        <f xml:space="preserve"> INDEX(products!$A$1:$G$49, MATCH(orders!$D535, products!$A$1:$A$49,0), MATCH(orders!I$1, products!$A$1:$G$1,0))</f>
        <v>Rob</v>
      </c>
      <c r="J535" s="4" t="str">
        <f xml:space="preserve"> INDEX(products!$A$1:$G$49, MATCH(orders!$D535, products!$A$1:$A$49,0), MATCH(orders!J$1, products!$A$1:$G$1,0))</f>
        <v>D</v>
      </c>
      <c r="K535" s="8">
        <f xml:space="preserve"> INDEX(products!$A$1:$G$49, MATCH(orders!$D535, products!$A$1:$A$49,0), MATCH(orders!K$1, products!$A$1:$G$1,0))</f>
        <v>0.5</v>
      </c>
      <c r="L535" s="10">
        <f xml:space="preserve"> INDEX(products!$A$1:$G$49, MATCH(orders!$D535, products!$A$1:$A$49,0), MATCH(orders!L$1, products!$A$1:$G$1,0))</f>
        <v>5.3699999999999992</v>
      </c>
      <c r="M535" s="10">
        <f t="shared" si="8"/>
        <v>21.479999999999997</v>
      </c>
      <c r="N535" s="5" t="str" cm="1">
        <f t="array" ref="N535" xml:space="preserve"> _xlfn.IFS(I535 = "Rob", "Robusta", I535 = "Ara", "Arabica", I535 = "Exc", "Excelsa", I535 = "Lib", "Liberica")</f>
        <v>Robusta</v>
      </c>
      <c r="O535" s="12" t="str" cm="1">
        <f t="array" ref="O535" xml:space="preserve"> _xlfn.IFS(J535 = "M", "Medium", J535 = "L", "Light", J535 = "D", "Dark")</f>
        <v>Dark</v>
      </c>
      <c r="P535" s="4" t="str">
        <f xml:space="preserve"> _xlfn.XLOOKUP(Orders[[#This Row],[Customer ID]], customers!$A$1:$A$1001, customers!$I$1:$I$1001,,0)</f>
        <v>No</v>
      </c>
    </row>
    <row r="536" spans="1:16" x14ac:dyDescent="0.3">
      <c r="A536" s="11" t="s">
        <v>3510</v>
      </c>
      <c r="B536" s="6">
        <v>44563</v>
      </c>
      <c r="C536" s="3" t="s">
        <v>3511</v>
      </c>
      <c r="D536" s="4" t="s">
        <v>6151</v>
      </c>
      <c r="E536" s="3">
        <v>2</v>
      </c>
      <c r="F536" s="3" t="str">
        <f xml:space="preserve"> _xlfn.XLOOKUP(C536,customers!$A$1:$A$1001,customers!$B$1:$B$1001,,0)</f>
        <v>Kris O'Cullen</v>
      </c>
      <c r="G536" s="3" t="str">
        <f xml:space="preserve"> IF(_xlfn.XLOOKUP(C536, customers!$A$1:$A$1001, customers!$C$1:$C$1001,,0) = 0, "", _xlfn.XLOOKUP(C536, customers!$A$1:$A$1001, customers!$C$1:$C$1001,,0))</f>
        <v>koculleneu@ca.gov</v>
      </c>
      <c r="H536" s="3" t="str">
        <f xml:space="preserve"> _xlfn.XLOOKUP(C536, customers!$A$1:$A$1001, customers!$G$1:$G$1001,,0)</f>
        <v>Ireland</v>
      </c>
      <c r="I536" s="4" t="str">
        <f xml:space="preserve"> INDEX(products!$A$1:$G$49, MATCH(orders!$D536, products!$A$1:$A$49,0), MATCH(orders!I$1, products!$A$1:$G$1,0))</f>
        <v>Rob</v>
      </c>
      <c r="J536" s="4" t="str">
        <f xml:space="preserve"> INDEX(products!$A$1:$G$49, MATCH(orders!$D536, products!$A$1:$A$49,0), MATCH(orders!J$1, products!$A$1:$G$1,0))</f>
        <v>M</v>
      </c>
      <c r="K536" s="8">
        <f xml:space="preserve"> INDEX(products!$A$1:$G$49, MATCH(orders!$D536, products!$A$1:$A$49,0), MATCH(orders!K$1, products!$A$1:$G$1,0))</f>
        <v>2.5</v>
      </c>
      <c r="L536" s="10">
        <f xml:space="preserve"> INDEX(products!$A$1:$G$49, MATCH(orders!$D536, products!$A$1:$A$49,0), MATCH(orders!L$1, products!$A$1:$G$1,0))</f>
        <v>22.884999999999998</v>
      </c>
      <c r="M536" s="10">
        <f t="shared" si="8"/>
        <v>45.769999999999996</v>
      </c>
      <c r="N536" s="5" t="str" cm="1">
        <f t="array" ref="N536" xml:space="preserve"> _xlfn.IFS(I536 = "Rob", "Robusta", I536 = "Ara", "Arabica", I536 = "Exc", "Excelsa", I536 = "Lib", "Liberica")</f>
        <v>Robusta</v>
      </c>
      <c r="O536" s="12" t="str" cm="1">
        <f t="array" ref="O536" xml:space="preserve"> _xlfn.IFS(J536 = "M", "Medium", J536 = "L", "Light", J536 = "D", "Dark")</f>
        <v>Medium</v>
      </c>
      <c r="P536" s="4" t="str">
        <f xml:space="preserve"> _xlfn.XLOOKUP(Orders[[#This Row],[Customer ID]], customers!$A$1:$A$1001, customers!$I$1:$I$1001,,0)</f>
        <v>Yes</v>
      </c>
    </row>
    <row r="537" spans="1:16" x14ac:dyDescent="0.3">
      <c r="A537" s="11" t="s">
        <v>3516</v>
      </c>
      <c r="B537" s="6">
        <v>44585</v>
      </c>
      <c r="C537" s="3" t="s">
        <v>3517</v>
      </c>
      <c r="D537" s="4" t="s">
        <v>6145</v>
      </c>
      <c r="E537" s="3">
        <v>2</v>
      </c>
      <c r="F537" s="3" t="str">
        <f xml:space="preserve"> _xlfn.XLOOKUP(C537,customers!$A$1:$A$1001,customers!$B$1:$B$1001,,0)</f>
        <v>Timoteo Glisane</v>
      </c>
      <c r="G537" s="3" t="str">
        <f xml:space="preserve"> IF(_xlfn.XLOOKUP(C537, customers!$A$1:$A$1001, customers!$C$1:$C$1001,,0) = 0, "", _xlfn.XLOOKUP(C537, customers!$A$1:$A$1001, customers!$C$1:$C$1001,,0))</f>
        <v/>
      </c>
      <c r="H537" s="3" t="str">
        <f xml:space="preserve"> _xlfn.XLOOKUP(C537, customers!$A$1:$A$1001, customers!$G$1:$G$1001,,0)</f>
        <v>Ireland</v>
      </c>
      <c r="I537" s="4" t="str">
        <f xml:space="preserve"> INDEX(products!$A$1:$G$49, MATCH(orders!$D537, products!$A$1:$A$49,0), MATCH(orders!I$1, products!$A$1:$G$1,0))</f>
        <v>Lib</v>
      </c>
      <c r="J537" s="4" t="str">
        <f xml:space="preserve"> INDEX(products!$A$1:$G$49, MATCH(orders!$D537, products!$A$1:$A$49,0), MATCH(orders!J$1, products!$A$1:$G$1,0))</f>
        <v>L</v>
      </c>
      <c r="K537" s="8">
        <f xml:space="preserve"> INDEX(products!$A$1:$G$49, MATCH(orders!$D537, products!$A$1:$A$49,0), MATCH(orders!K$1, products!$A$1:$G$1,0))</f>
        <v>0.2</v>
      </c>
      <c r="L537" s="10">
        <f xml:space="preserve"> INDEX(products!$A$1:$G$49, MATCH(orders!$D537, products!$A$1:$A$49,0), MATCH(orders!L$1, products!$A$1:$G$1,0))</f>
        <v>4.7549999999999999</v>
      </c>
      <c r="M537" s="10">
        <f t="shared" si="8"/>
        <v>9.51</v>
      </c>
      <c r="N537" s="5" t="str" cm="1">
        <f t="array" ref="N537" xml:space="preserve"> _xlfn.IFS(I537 = "Rob", "Robusta", I537 = "Ara", "Arabica", I537 = "Exc", "Excelsa", I537 = "Lib", "Liberica")</f>
        <v>Liberica</v>
      </c>
      <c r="O537" s="12" t="str" cm="1">
        <f t="array" ref="O537" xml:space="preserve"> _xlfn.IFS(J537 = "M", "Medium", J537 = "L", "Light", J537 = "D", "Dark")</f>
        <v>Light</v>
      </c>
      <c r="P537" s="4" t="str">
        <f xml:space="preserve"> _xlfn.XLOOKUP(Orders[[#This Row],[Customer ID]], customers!$A$1:$A$1001, customers!$I$1:$I$1001,,0)</f>
        <v>No</v>
      </c>
    </row>
    <row r="538" spans="1:16" x14ac:dyDescent="0.3">
      <c r="A538" s="11" t="s">
        <v>3521</v>
      </c>
      <c r="B538" s="6">
        <v>43544</v>
      </c>
      <c r="C538" s="3" t="s">
        <v>3368</v>
      </c>
      <c r="D538" s="4" t="s">
        <v>6163</v>
      </c>
      <c r="E538" s="3">
        <v>3</v>
      </c>
      <c r="F538" s="3" t="str">
        <f xml:space="preserve"> _xlfn.XLOOKUP(C538,customers!$A$1:$A$1001,customers!$B$1:$B$1001,,0)</f>
        <v>Marja Urion</v>
      </c>
      <c r="G538" s="3" t="str">
        <f xml:space="preserve"> IF(_xlfn.XLOOKUP(C538, customers!$A$1:$A$1001, customers!$C$1:$C$1001,,0) = 0, "", _xlfn.XLOOKUP(C538, customers!$A$1:$A$1001, customers!$C$1:$C$1001,,0))</f>
        <v>murione5@alexa.com</v>
      </c>
      <c r="H538" s="3" t="str">
        <f xml:space="preserve"> _xlfn.XLOOKUP(C538, customers!$A$1:$A$1001, customers!$G$1:$G$1001,,0)</f>
        <v>Ireland</v>
      </c>
      <c r="I538" s="4" t="str">
        <f xml:space="preserve"> INDEX(products!$A$1:$G$49, MATCH(orders!$D538, products!$A$1:$A$49,0), MATCH(orders!I$1, products!$A$1:$G$1,0))</f>
        <v>Rob</v>
      </c>
      <c r="J538" s="4" t="str">
        <f xml:space="preserve"> INDEX(products!$A$1:$G$49, MATCH(orders!$D538, products!$A$1:$A$49,0), MATCH(orders!J$1, products!$A$1:$G$1,0))</f>
        <v>D</v>
      </c>
      <c r="K538" s="8">
        <f xml:space="preserve"> INDEX(products!$A$1:$G$49, MATCH(orders!$D538, products!$A$1:$A$49,0), MATCH(orders!K$1, products!$A$1:$G$1,0))</f>
        <v>0.2</v>
      </c>
      <c r="L538" s="10">
        <f xml:space="preserve"> INDEX(products!$A$1:$G$49, MATCH(orders!$D538, products!$A$1:$A$49,0), MATCH(orders!L$1, products!$A$1:$G$1,0))</f>
        <v>2.6849999999999996</v>
      </c>
      <c r="M538" s="10">
        <f t="shared" si="8"/>
        <v>8.0549999999999997</v>
      </c>
      <c r="N538" s="5" t="str" cm="1">
        <f t="array" ref="N538" xml:space="preserve"> _xlfn.IFS(I538 = "Rob", "Robusta", I538 = "Ara", "Arabica", I538 = "Exc", "Excelsa", I538 = "Lib", "Liberica")</f>
        <v>Robusta</v>
      </c>
      <c r="O538" s="12" t="str" cm="1">
        <f t="array" ref="O538" xml:space="preserve"> _xlfn.IFS(J538 = "M", "Medium", J538 = "L", "Light", J538 = "D", "Dark")</f>
        <v>Dark</v>
      </c>
      <c r="P538" s="4" t="str">
        <f xml:space="preserve"> _xlfn.XLOOKUP(Orders[[#This Row],[Customer ID]], customers!$A$1:$A$1001, customers!$I$1:$I$1001,,0)</f>
        <v>Yes</v>
      </c>
    </row>
    <row r="539" spans="1:16" x14ac:dyDescent="0.3">
      <c r="A539" s="11" t="s">
        <v>3527</v>
      </c>
      <c r="B539" s="6">
        <v>44156</v>
      </c>
      <c r="C539" s="3" t="s">
        <v>3528</v>
      </c>
      <c r="D539" s="4" t="s">
        <v>6185</v>
      </c>
      <c r="E539" s="3">
        <v>4</v>
      </c>
      <c r="F539" s="3" t="str">
        <f xml:space="preserve"> _xlfn.XLOOKUP(C539,customers!$A$1:$A$1001,customers!$B$1:$B$1001,,0)</f>
        <v>Hildegarde Brangan</v>
      </c>
      <c r="G539" s="3" t="str">
        <f xml:space="preserve"> IF(_xlfn.XLOOKUP(C539, customers!$A$1:$A$1001, customers!$C$1:$C$1001,,0) = 0, "", _xlfn.XLOOKUP(C539, customers!$A$1:$A$1001, customers!$C$1:$C$1001,,0))</f>
        <v>hbranganex@woothemes.com</v>
      </c>
      <c r="H539" s="3" t="str">
        <f xml:space="preserve"> _xlfn.XLOOKUP(C539, customers!$A$1:$A$1001, customers!$G$1:$G$1001,,0)</f>
        <v>United States</v>
      </c>
      <c r="I539" s="4" t="str">
        <f xml:space="preserve"> INDEX(products!$A$1:$G$49, MATCH(orders!$D539, products!$A$1:$A$49,0), MATCH(orders!I$1, products!$A$1:$G$1,0))</f>
        <v>Exc</v>
      </c>
      <c r="J539" s="4" t="str">
        <f xml:space="preserve"> INDEX(products!$A$1:$G$49, MATCH(orders!$D539, products!$A$1:$A$49,0), MATCH(orders!J$1, products!$A$1:$G$1,0))</f>
        <v>D</v>
      </c>
      <c r="K539" s="8">
        <f xml:space="preserve"> INDEX(products!$A$1:$G$49, MATCH(orders!$D539, products!$A$1:$A$49,0), MATCH(orders!K$1, products!$A$1:$G$1,0))</f>
        <v>2.5</v>
      </c>
      <c r="L539" s="10">
        <f xml:space="preserve"> INDEX(products!$A$1:$G$49, MATCH(orders!$D539, products!$A$1:$A$49,0), MATCH(orders!L$1, products!$A$1:$G$1,0))</f>
        <v>27.945</v>
      </c>
      <c r="M539" s="10">
        <f t="shared" si="8"/>
        <v>111.78</v>
      </c>
      <c r="N539" s="5" t="str" cm="1">
        <f t="array" ref="N539" xml:space="preserve"> _xlfn.IFS(I539 = "Rob", "Robusta", I539 = "Ara", "Arabica", I539 = "Exc", "Excelsa", I539 = "Lib", "Liberica")</f>
        <v>Excelsa</v>
      </c>
      <c r="O539" s="12" t="str" cm="1">
        <f t="array" ref="O539" xml:space="preserve"> _xlfn.IFS(J539 = "M", "Medium", J539 = "L", "Light", J539 = "D", "Dark")</f>
        <v>Dark</v>
      </c>
      <c r="P539" s="4" t="str">
        <f xml:space="preserve"> _xlfn.XLOOKUP(Orders[[#This Row],[Customer ID]], customers!$A$1:$A$1001, customers!$I$1:$I$1001,,0)</f>
        <v>Yes</v>
      </c>
    </row>
    <row r="540" spans="1:16" x14ac:dyDescent="0.3">
      <c r="A540" s="11" t="s">
        <v>3532</v>
      </c>
      <c r="B540" s="6">
        <v>44482</v>
      </c>
      <c r="C540" s="3" t="s">
        <v>3533</v>
      </c>
      <c r="D540" s="4" t="s">
        <v>6163</v>
      </c>
      <c r="E540" s="3">
        <v>4</v>
      </c>
      <c r="F540" s="3" t="str">
        <f xml:space="preserve"> _xlfn.XLOOKUP(C540,customers!$A$1:$A$1001,customers!$B$1:$B$1001,,0)</f>
        <v>Amii Gallyon</v>
      </c>
      <c r="G540" s="3" t="str">
        <f xml:space="preserve"> IF(_xlfn.XLOOKUP(C540, customers!$A$1:$A$1001, customers!$C$1:$C$1001,,0) = 0, "", _xlfn.XLOOKUP(C540, customers!$A$1:$A$1001, customers!$C$1:$C$1001,,0))</f>
        <v>agallyoney@engadget.com</v>
      </c>
      <c r="H540" s="3" t="str">
        <f xml:space="preserve"> _xlfn.XLOOKUP(C540, customers!$A$1:$A$1001, customers!$G$1:$G$1001,,0)</f>
        <v>United States</v>
      </c>
      <c r="I540" s="4" t="str">
        <f xml:space="preserve"> INDEX(products!$A$1:$G$49, MATCH(orders!$D540, products!$A$1:$A$49,0), MATCH(orders!I$1, products!$A$1:$G$1,0))</f>
        <v>Rob</v>
      </c>
      <c r="J540" s="4" t="str">
        <f xml:space="preserve"> INDEX(products!$A$1:$G$49, MATCH(orders!$D540, products!$A$1:$A$49,0), MATCH(orders!J$1, products!$A$1:$G$1,0))</f>
        <v>D</v>
      </c>
      <c r="K540" s="8">
        <f xml:space="preserve"> INDEX(products!$A$1:$G$49, MATCH(orders!$D540, products!$A$1:$A$49,0), MATCH(orders!K$1, products!$A$1:$G$1,0))</f>
        <v>0.2</v>
      </c>
      <c r="L540" s="10">
        <f xml:space="preserve"> INDEX(products!$A$1:$G$49, MATCH(orders!$D540, products!$A$1:$A$49,0), MATCH(orders!L$1, products!$A$1:$G$1,0))</f>
        <v>2.6849999999999996</v>
      </c>
      <c r="M540" s="10">
        <f t="shared" si="8"/>
        <v>10.739999999999998</v>
      </c>
      <c r="N540" s="5" t="str" cm="1">
        <f t="array" ref="N540" xml:space="preserve"> _xlfn.IFS(I540 = "Rob", "Robusta", I540 = "Ara", "Arabica", I540 = "Exc", "Excelsa", I540 = "Lib", "Liberica")</f>
        <v>Robusta</v>
      </c>
      <c r="O540" s="12" t="str" cm="1">
        <f t="array" ref="O540" xml:space="preserve"> _xlfn.IFS(J540 = "M", "Medium", J540 = "L", "Light", J540 = "D", "Dark")</f>
        <v>Dark</v>
      </c>
      <c r="P540" s="4" t="str">
        <f xml:space="preserve"> _xlfn.XLOOKUP(Orders[[#This Row],[Customer ID]], customers!$A$1:$A$1001, customers!$I$1:$I$1001,,0)</f>
        <v>Yes</v>
      </c>
    </row>
    <row r="541" spans="1:16" x14ac:dyDescent="0.3">
      <c r="A541" s="11" t="s">
        <v>3537</v>
      </c>
      <c r="B541" s="6">
        <v>44488</v>
      </c>
      <c r="C541" s="3" t="s">
        <v>3538</v>
      </c>
      <c r="D541" s="4" t="s">
        <v>6172</v>
      </c>
      <c r="E541" s="3">
        <v>5</v>
      </c>
      <c r="F541" s="3" t="str">
        <f xml:space="preserve"> _xlfn.XLOOKUP(C541,customers!$A$1:$A$1001,customers!$B$1:$B$1001,,0)</f>
        <v>Birgit Domange</v>
      </c>
      <c r="G541" s="3" t="str">
        <f xml:space="preserve"> IF(_xlfn.XLOOKUP(C541, customers!$A$1:$A$1001, customers!$C$1:$C$1001,,0) = 0, "", _xlfn.XLOOKUP(C541, customers!$A$1:$A$1001, customers!$C$1:$C$1001,,0))</f>
        <v>bdomangeez@yahoo.co.jp</v>
      </c>
      <c r="H541" s="3" t="str">
        <f xml:space="preserve"> _xlfn.XLOOKUP(C541, customers!$A$1:$A$1001, customers!$G$1:$G$1001,,0)</f>
        <v>United States</v>
      </c>
      <c r="I541" s="4" t="str">
        <f xml:space="preserve"> INDEX(products!$A$1:$G$49, MATCH(orders!$D541, products!$A$1:$A$49,0), MATCH(orders!I$1, products!$A$1:$G$1,0))</f>
        <v>Rob</v>
      </c>
      <c r="J541" s="4" t="str">
        <f xml:space="preserve"> INDEX(products!$A$1:$G$49, MATCH(orders!$D541, products!$A$1:$A$49,0), MATCH(orders!J$1, products!$A$1:$G$1,0))</f>
        <v>D</v>
      </c>
      <c r="K541" s="8">
        <f xml:space="preserve"> INDEX(products!$A$1:$G$49, MATCH(orders!$D541, products!$A$1:$A$49,0), MATCH(orders!K$1, products!$A$1:$G$1,0))</f>
        <v>0.5</v>
      </c>
      <c r="L541" s="10">
        <f xml:space="preserve"> INDEX(products!$A$1:$G$49, MATCH(orders!$D541, products!$A$1:$A$49,0), MATCH(orders!L$1, products!$A$1:$G$1,0))</f>
        <v>5.3699999999999992</v>
      </c>
      <c r="M541" s="10">
        <f t="shared" si="8"/>
        <v>26.849999999999994</v>
      </c>
      <c r="N541" s="5" t="str" cm="1">
        <f t="array" ref="N541" xml:space="preserve"> _xlfn.IFS(I541 = "Rob", "Robusta", I541 = "Ara", "Arabica", I541 = "Exc", "Excelsa", I541 = "Lib", "Liberica")</f>
        <v>Robusta</v>
      </c>
      <c r="O541" s="12" t="str" cm="1">
        <f t="array" ref="O541" xml:space="preserve"> _xlfn.IFS(J541 = "M", "Medium", J541 = "L", "Light", J541 = "D", "Dark")</f>
        <v>Dark</v>
      </c>
      <c r="P541" s="4" t="str">
        <f xml:space="preserve"> _xlfn.XLOOKUP(Orders[[#This Row],[Customer ID]], customers!$A$1:$A$1001, customers!$I$1:$I$1001,,0)</f>
        <v>No</v>
      </c>
    </row>
    <row r="542" spans="1:16" x14ac:dyDescent="0.3">
      <c r="A542" s="11" t="s">
        <v>3542</v>
      </c>
      <c r="B542" s="6">
        <v>43584</v>
      </c>
      <c r="C542" s="3" t="s">
        <v>3543</v>
      </c>
      <c r="D542" s="4" t="s">
        <v>6170</v>
      </c>
      <c r="E542" s="3">
        <v>4</v>
      </c>
      <c r="F542" s="3" t="str">
        <f xml:space="preserve"> _xlfn.XLOOKUP(C542,customers!$A$1:$A$1001,customers!$B$1:$B$1001,,0)</f>
        <v>Killian Osler</v>
      </c>
      <c r="G542" s="3" t="str">
        <f xml:space="preserve"> IF(_xlfn.XLOOKUP(C542, customers!$A$1:$A$1001, customers!$C$1:$C$1001,,0) = 0, "", _xlfn.XLOOKUP(C542, customers!$A$1:$A$1001, customers!$C$1:$C$1001,,0))</f>
        <v>koslerf0@gmpg.org</v>
      </c>
      <c r="H542" s="3" t="str">
        <f xml:space="preserve"> _xlfn.XLOOKUP(C542, customers!$A$1:$A$1001, customers!$G$1:$G$1001,,0)</f>
        <v>United States</v>
      </c>
      <c r="I542" s="4" t="str">
        <f xml:space="preserve"> INDEX(products!$A$1:$G$49, MATCH(orders!$D542, products!$A$1:$A$49,0), MATCH(orders!I$1, products!$A$1:$G$1,0))</f>
        <v>Lib</v>
      </c>
      <c r="J542" s="4" t="str">
        <f xml:space="preserve"> INDEX(products!$A$1:$G$49, MATCH(orders!$D542, products!$A$1:$A$49,0), MATCH(orders!J$1, products!$A$1:$G$1,0))</f>
        <v>L</v>
      </c>
      <c r="K542" s="8">
        <f xml:space="preserve"> INDEX(products!$A$1:$G$49, MATCH(orders!$D542, products!$A$1:$A$49,0), MATCH(orders!K$1, products!$A$1:$G$1,0))</f>
        <v>1</v>
      </c>
      <c r="L542" s="10">
        <f xml:space="preserve"> INDEX(products!$A$1:$G$49, MATCH(orders!$D542, products!$A$1:$A$49,0), MATCH(orders!L$1, products!$A$1:$G$1,0))</f>
        <v>15.85</v>
      </c>
      <c r="M542" s="10">
        <f t="shared" si="8"/>
        <v>63.4</v>
      </c>
      <c r="N542" s="5" t="str" cm="1">
        <f t="array" ref="N542" xml:space="preserve"> _xlfn.IFS(I542 = "Rob", "Robusta", I542 = "Ara", "Arabica", I542 = "Exc", "Excelsa", I542 = "Lib", "Liberica")</f>
        <v>Liberica</v>
      </c>
      <c r="O542" s="12" t="str" cm="1">
        <f t="array" ref="O542" xml:space="preserve"> _xlfn.IFS(J542 = "M", "Medium", J542 = "L", "Light", J542 = "D", "Dark")</f>
        <v>Light</v>
      </c>
      <c r="P542" s="4" t="str">
        <f xml:space="preserve"> _xlfn.XLOOKUP(Orders[[#This Row],[Customer ID]], customers!$A$1:$A$1001, customers!$I$1:$I$1001,,0)</f>
        <v>Yes</v>
      </c>
    </row>
    <row r="543" spans="1:16" x14ac:dyDescent="0.3">
      <c r="A543" s="11" t="s">
        <v>3548</v>
      </c>
      <c r="B543" s="6">
        <v>43750</v>
      </c>
      <c r="C543" s="3" t="s">
        <v>3549</v>
      </c>
      <c r="D543" s="4" t="s">
        <v>6168</v>
      </c>
      <c r="E543" s="3">
        <v>1</v>
      </c>
      <c r="F543" s="3" t="str">
        <f xml:space="preserve"> _xlfn.XLOOKUP(C543,customers!$A$1:$A$1001,customers!$B$1:$B$1001,,0)</f>
        <v>Lora Dukes</v>
      </c>
      <c r="G543" s="3" t="str">
        <f xml:space="preserve"> IF(_xlfn.XLOOKUP(C543, customers!$A$1:$A$1001, customers!$C$1:$C$1001,,0) = 0, "", _xlfn.XLOOKUP(C543, customers!$A$1:$A$1001, customers!$C$1:$C$1001,,0))</f>
        <v/>
      </c>
      <c r="H543" s="3" t="str">
        <f xml:space="preserve"> _xlfn.XLOOKUP(C543, customers!$A$1:$A$1001, customers!$G$1:$G$1001,,0)</f>
        <v>Ireland</v>
      </c>
      <c r="I543" s="4" t="str">
        <f xml:space="preserve"> INDEX(products!$A$1:$G$49, MATCH(orders!$D543, products!$A$1:$A$49,0), MATCH(orders!I$1, products!$A$1:$G$1,0))</f>
        <v>Ara</v>
      </c>
      <c r="J543" s="4" t="str">
        <f xml:space="preserve"> INDEX(products!$A$1:$G$49, MATCH(orders!$D543, products!$A$1:$A$49,0), MATCH(orders!J$1, products!$A$1:$G$1,0))</f>
        <v>D</v>
      </c>
      <c r="K543" s="8">
        <f xml:space="preserve"> INDEX(products!$A$1:$G$49, MATCH(orders!$D543, products!$A$1:$A$49,0), MATCH(orders!K$1, products!$A$1:$G$1,0))</f>
        <v>2.5</v>
      </c>
      <c r="L543" s="10">
        <f xml:space="preserve"> INDEX(products!$A$1:$G$49, MATCH(orders!$D543, products!$A$1:$A$49,0), MATCH(orders!L$1, products!$A$1:$G$1,0))</f>
        <v>22.884999999999998</v>
      </c>
      <c r="M543" s="10">
        <f t="shared" si="8"/>
        <v>22.884999999999998</v>
      </c>
      <c r="N543" s="5" t="str" cm="1">
        <f t="array" ref="N543" xml:space="preserve"> _xlfn.IFS(I543 = "Rob", "Robusta", I543 = "Ara", "Arabica", I543 = "Exc", "Excelsa", I543 = "Lib", "Liberica")</f>
        <v>Arabica</v>
      </c>
      <c r="O543" s="12" t="str" cm="1">
        <f t="array" ref="O543" xml:space="preserve"> _xlfn.IFS(J543 = "M", "Medium", J543 = "L", "Light", J543 = "D", "Dark")</f>
        <v>Dark</v>
      </c>
      <c r="P543" s="4" t="str">
        <f xml:space="preserve"> _xlfn.XLOOKUP(Orders[[#This Row],[Customer ID]], customers!$A$1:$A$1001, customers!$I$1:$I$1001,,0)</f>
        <v>Yes</v>
      </c>
    </row>
    <row r="544" spans="1:16" x14ac:dyDescent="0.3">
      <c r="A544" s="11" t="s">
        <v>3553</v>
      </c>
      <c r="B544" s="6">
        <v>44335</v>
      </c>
      <c r="C544" s="3" t="s">
        <v>3554</v>
      </c>
      <c r="D544" s="4" t="s">
        <v>6175</v>
      </c>
      <c r="E544" s="3">
        <v>4</v>
      </c>
      <c r="F544" s="3" t="str">
        <f xml:space="preserve"> _xlfn.XLOOKUP(C544,customers!$A$1:$A$1001,customers!$B$1:$B$1001,,0)</f>
        <v>Zack Pellett</v>
      </c>
      <c r="G544" s="3" t="str">
        <f xml:space="preserve"> IF(_xlfn.XLOOKUP(C544, customers!$A$1:$A$1001, customers!$C$1:$C$1001,,0) = 0, "", _xlfn.XLOOKUP(C544, customers!$A$1:$A$1001, customers!$C$1:$C$1001,,0))</f>
        <v>zpellettf2@dailymotion.com</v>
      </c>
      <c r="H544" s="3" t="str">
        <f xml:space="preserve"> _xlfn.XLOOKUP(C544, customers!$A$1:$A$1001, customers!$G$1:$G$1001,,0)</f>
        <v>United States</v>
      </c>
      <c r="I544" s="4" t="str">
        <f xml:space="preserve"> INDEX(products!$A$1:$G$49, MATCH(orders!$D544, products!$A$1:$A$49,0), MATCH(orders!I$1, products!$A$1:$G$1,0))</f>
        <v>Ara</v>
      </c>
      <c r="J544" s="4" t="str">
        <f xml:space="preserve"> INDEX(products!$A$1:$G$49, MATCH(orders!$D544, products!$A$1:$A$49,0), MATCH(orders!J$1, products!$A$1:$G$1,0))</f>
        <v>M</v>
      </c>
      <c r="K544" s="8">
        <f xml:space="preserve"> INDEX(products!$A$1:$G$49, MATCH(orders!$D544, products!$A$1:$A$49,0), MATCH(orders!K$1, products!$A$1:$G$1,0))</f>
        <v>2.5</v>
      </c>
      <c r="L544" s="10">
        <f xml:space="preserve"> INDEX(products!$A$1:$G$49, MATCH(orders!$D544, products!$A$1:$A$49,0), MATCH(orders!L$1, products!$A$1:$G$1,0))</f>
        <v>25.874999999999996</v>
      </c>
      <c r="M544" s="10">
        <f t="shared" si="8"/>
        <v>103.49999999999999</v>
      </c>
      <c r="N544" s="5" t="str" cm="1">
        <f t="array" ref="N544" xml:space="preserve"> _xlfn.IFS(I544 = "Rob", "Robusta", I544 = "Ara", "Arabica", I544 = "Exc", "Excelsa", I544 = "Lib", "Liberica")</f>
        <v>Arabica</v>
      </c>
      <c r="O544" s="12" t="str" cm="1">
        <f t="array" ref="O544" xml:space="preserve"> _xlfn.IFS(J544 = "M", "Medium", J544 = "L", "Light", J544 = "D", "Dark")</f>
        <v>Medium</v>
      </c>
      <c r="P544" s="4" t="str">
        <f xml:space="preserve"> _xlfn.XLOOKUP(Orders[[#This Row],[Customer ID]], customers!$A$1:$A$1001, customers!$I$1:$I$1001,,0)</f>
        <v>No</v>
      </c>
    </row>
    <row r="545" spans="1:16" x14ac:dyDescent="0.3">
      <c r="A545" s="11" t="s">
        <v>3559</v>
      </c>
      <c r="B545" s="6">
        <v>44380</v>
      </c>
      <c r="C545" s="3" t="s">
        <v>3560</v>
      </c>
      <c r="D545" s="4" t="s">
        <v>6142</v>
      </c>
      <c r="E545" s="3">
        <v>2</v>
      </c>
      <c r="F545" s="3" t="str">
        <f xml:space="preserve"> _xlfn.XLOOKUP(C545,customers!$A$1:$A$1001,customers!$B$1:$B$1001,,0)</f>
        <v>Ilaire Sprakes</v>
      </c>
      <c r="G545" s="3" t="str">
        <f xml:space="preserve"> IF(_xlfn.XLOOKUP(C545, customers!$A$1:$A$1001, customers!$C$1:$C$1001,,0) = 0, "", _xlfn.XLOOKUP(C545, customers!$A$1:$A$1001, customers!$C$1:$C$1001,,0))</f>
        <v>isprakesf3@spiegel.de</v>
      </c>
      <c r="H545" s="3" t="str">
        <f xml:space="preserve"> _xlfn.XLOOKUP(C545, customers!$A$1:$A$1001, customers!$G$1:$G$1001,,0)</f>
        <v>United States</v>
      </c>
      <c r="I545" s="4" t="str">
        <f xml:space="preserve"> INDEX(products!$A$1:$G$49, MATCH(orders!$D545, products!$A$1:$A$49,0), MATCH(orders!I$1, products!$A$1:$G$1,0))</f>
        <v>Rob</v>
      </c>
      <c r="J545" s="4" t="str">
        <f xml:space="preserve"> INDEX(products!$A$1:$G$49, MATCH(orders!$D545, products!$A$1:$A$49,0), MATCH(orders!J$1, products!$A$1:$G$1,0))</f>
        <v>L</v>
      </c>
      <c r="K545" s="8">
        <f xml:space="preserve"> INDEX(products!$A$1:$G$49, MATCH(orders!$D545, products!$A$1:$A$49,0), MATCH(orders!K$1, products!$A$1:$G$1,0))</f>
        <v>2.5</v>
      </c>
      <c r="L545" s="10">
        <f xml:space="preserve"> INDEX(products!$A$1:$G$49, MATCH(orders!$D545, products!$A$1:$A$49,0), MATCH(orders!L$1, products!$A$1:$G$1,0))</f>
        <v>27.484999999999996</v>
      </c>
      <c r="M545" s="10">
        <f t="shared" si="8"/>
        <v>54.969999999999992</v>
      </c>
      <c r="N545" s="5" t="str" cm="1">
        <f t="array" ref="N545" xml:space="preserve"> _xlfn.IFS(I545 = "Rob", "Robusta", I545 = "Ara", "Arabica", I545 = "Exc", "Excelsa", I545 = "Lib", "Liberica")</f>
        <v>Robusta</v>
      </c>
      <c r="O545" s="12" t="str" cm="1">
        <f t="array" ref="O545" xml:space="preserve"> _xlfn.IFS(J545 = "M", "Medium", J545 = "L", "Light", J545 = "D", "Dark")</f>
        <v>Light</v>
      </c>
      <c r="P545" s="4" t="str">
        <f xml:space="preserve"> _xlfn.XLOOKUP(Orders[[#This Row],[Customer ID]], customers!$A$1:$A$1001, customers!$I$1:$I$1001,,0)</f>
        <v>No</v>
      </c>
    </row>
    <row r="546" spans="1:16" x14ac:dyDescent="0.3">
      <c r="A546" s="11" t="s">
        <v>3565</v>
      </c>
      <c r="B546" s="6">
        <v>43869</v>
      </c>
      <c r="C546" s="3" t="s">
        <v>3566</v>
      </c>
      <c r="D546" s="4" t="s">
        <v>6180</v>
      </c>
      <c r="E546" s="3">
        <v>2</v>
      </c>
      <c r="F546" s="3" t="str">
        <f xml:space="preserve"> _xlfn.XLOOKUP(C546,customers!$A$1:$A$1001,customers!$B$1:$B$1001,,0)</f>
        <v>Heda Fromant</v>
      </c>
      <c r="G546" s="3" t="str">
        <f xml:space="preserve"> IF(_xlfn.XLOOKUP(C546, customers!$A$1:$A$1001, customers!$C$1:$C$1001,,0) = 0, "", _xlfn.XLOOKUP(C546, customers!$A$1:$A$1001, customers!$C$1:$C$1001,,0))</f>
        <v>hfromantf4@ucsd.edu</v>
      </c>
      <c r="H546" s="3" t="str">
        <f xml:space="preserve"> _xlfn.XLOOKUP(C546, customers!$A$1:$A$1001, customers!$G$1:$G$1001,,0)</f>
        <v>United States</v>
      </c>
      <c r="I546" s="4" t="str">
        <f xml:space="preserve"> INDEX(products!$A$1:$G$49, MATCH(orders!$D546, products!$A$1:$A$49,0), MATCH(orders!I$1, products!$A$1:$G$1,0))</f>
        <v>Ara</v>
      </c>
      <c r="J546" s="4" t="str">
        <f xml:space="preserve"> INDEX(products!$A$1:$G$49, MATCH(orders!$D546, products!$A$1:$A$49,0), MATCH(orders!J$1, products!$A$1:$G$1,0))</f>
        <v>L</v>
      </c>
      <c r="K546" s="8">
        <f xml:space="preserve"> INDEX(products!$A$1:$G$49, MATCH(orders!$D546, products!$A$1:$A$49,0), MATCH(orders!K$1, products!$A$1:$G$1,0))</f>
        <v>0.5</v>
      </c>
      <c r="L546" s="10">
        <f xml:space="preserve"> INDEX(products!$A$1:$G$49, MATCH(orders!$D546, products!$A$1:$A$49,0), MATCH(orders!L$1, products!$A$1:$G$1,0))</f>
        <v>7.77</v>
      </c>
      <c r="M546" s="10">
        <f t="shared" si="8"/>
        <v>15.54</v>
      </c>
      <c r="N546" s="5" t="str" cm="1">
        <f t="array" ref="N546" xml:space="preserve"> _xlfn.IFS(I546 = "Rob", "Robusta", I546 = "Ara", "Arabica", I546 = "Exc", "Excelsa", I546 = "Lib", "Liberica")</f>
        <v>Arabica</v>
      </c>
      <c r="O546" s="12" t="str" cm="1">
        <f t="array" ref="O546" xml:space="preserve"> _xlfn.IFS(J546 = "M", "Medium", J546 = "L", "Light", J546 = "D", "Dark")</f>
        <v>Light</v>
      </c>
      <c r="P546" s="4" t="str">
        <f xml:space="preserve"> _xlfn.XLOOKUP(Orders[[#This Row],[Customer ID]], customers!$A$1:$A$1001, customers!$I$1:$I$1001,,0)</f>
        <v>No</v>
      </c>
    </row>
    <row r="547" spans="1:16" x14ac:dyDescent="0.3">
      <c r="A547" s="11" t="s">
        <v>3571</v>
      </c>
      <c r="B547" s="6">
        <v>44120</v>
      </c>
      <c r="C547" s="3" t="s">
        <v>3572</v>
      </c>
      <c r="D547" s="4" t="s">
        <v>6150</v>
      </c>
      <c r="E547" s="3">
        <v>4</v>
      </c>
      <c r="F547" s="3" t="str">
        <f xml:space="preserve"> _xlfn.XLOOKUP(C547,customers!$A$1:$A$1001,customers!$B$1:$B$1001,,0)</f>
        <v>Rufus Flear</v>
      </c>
      <c r="G547" s="3" t="str">
        <f xml:space="preserve"> IF(_xlfn.XLOOKUP(C547, customers!$A$1:$A$1001, customers!$C$1:$C$1001,,0) = 0, "", _xlfn.XLOOKUP(C547, customers!$A$1:$A$1001, customers!$C$1:$C$1001,,0))</f>
        <v>rflearf5@artisteer.com</v>
      </c>
      <c r="H547" s="3" t="str">
        <f xml:space="preserve"> _xlfn.XLOOKUP(C547, customers!$A$1:$A$1001, customers!$G$1:$G$1001,,0)</f>
        <v>United Kingdom</v>
      </c>
      <c r="I547" s="4" t="str">
        <f xml:space="preserve"> INDEX(products!$A$1:$G$49, MATCH(orders!$D547, products!$A$1:$A$49,0), MATCH(orders!I$1, products!$A$1:$G$1,0))</f>
        <v>Lib</v>
      </c>
      <c r="J547" s="4" t="str">
        <f xml:space="preserve"> INDEX(products!$A$1:$G$49, MATCH(orders!$D547, products!$A$1:$A$49,0), MATCH(orders!J$1, products!$A$1:$G$1,0))</f>
        <v>D</v>
      </c>
      <c r="K547" s="8">
        <f xml:space="preserve"> INDEX(products!$A$1:$G$49, MATCH(orders!$D547, products!$A$1:$A$49,0), MATCH(orders!K$1, products!$A$1:$G$1,0))</f>
        <v>0.2</v>
      </c>
      <c r="L547" s="10">
        <f xml:space="preserve"> INDEX(products!$A$1:$G$49, MATCH(orders!$D547, products!$A$1:$A$49,0), MATCH(orders!L$1, products!$A$1:$G$1,0))</f>
        <v>3.8849999999999998</v>
      </c>
      <c r="M547" s="10">
        <f t="shared" si="8"/>
        <v>15.54</v>
      </c>
      <c r="N547" s="5" t="str" cm="1">
        <f t="array" ref="N547" xml:space="preserve"> _xlfn.IFS(I547 = "Rob", "Robusta", I547 = "Ara", "Arabica", I547 = "Exc", "Excelsa", I547 = "Lib", "Liberica")</f>
        <v>Liberica</v>
      </c>
      <c r="O547" s="12" t="str" cm="1">
        <f t="array" ref="O547" xml:space="preserve"> _xlfn.IFS(J547 = "M", "Medium", J547 = "L", "Light", J547 = "D", "Dark")</f>
        <v>Dark</v>
      </c>
      <c r="P547" s="4" t="str">
        <f xml:space="preserve"> _xlfn.XLOOKUP(Orders[[#This Row],[Customer ID]], customers!$A$1:$A$1001, customers!$I$1:$I$1001,,0)</f>
        <v>No</v>
      </c>
    </row>
    <row r="548" spans="1:16" x14ac:dyDescent="0.3">
      <c r="A548" s="11" t="s">
        <v>3577</v>
      </c>
      <c r="B548" s="6">
        <v>44127</v>
      </c>
      <c r="C548" s="3" t="s">
        <v>3578</v>
      </c>
      <c r="D548" s="4" t="s">
        <v>6185</v>
      </c>
      <c r="E548" s="3">
        <v>3</v>
      </c>
      <c r="F548" s="3" t="str">
        <f xml:space="preserve"> _xlfn.XLOOKUP(C548,customers!$A$1:$A$1001,customers!$B$1:$B$1001,,0)</f>
        <v>Dom Milella</v>
      </c>
      <c r="G548" s="3" t="str">
        <f xml:space="preserve"> IF(_xlfn.XLOOKUP(C548, customers!$A$1:$A$1001, customers!$C$1:$C$1001,,0) = 0, "", _xlfn.XLOOKUP(C548, customers!$A$1:$A$1001, customers!$C$1:$C$1001,,0))</f>
        <v/>
      </c>
      <c r="H548" s="3" t="str">
        <f xml:space="preserve"> _xlfn.XLOOKUP(C548, customers!$A$1:$A$1001, customers!$G$1:$G$1001,,0)</f>
        <v>Ireland</v>
      </c>
      <c r="I548" s="4" t="str">
        <f xml:space="preserve"> INDEX(products!$A$1:$G$49, MATCH(orders!$D548, products!$A$1:$A$49,0), MATCH(orders!I$1, products!$A$1:$G$1,0))</f>
        <v>Exc</v>
      </c>
      <c r="J548" s="4" t="str">
        <f xml:space="preserve"> INDEX(products!$A$1:$G$49, MATCH(orders!$D548, products!$A$1:$A$49,0), MATCH(orders!J$1, products!$A$1:$G$1,0))</f>
        <v>D</v>
      </c>
      <c r="K548" s="8">
        <f xml:space="preserve"> INDEX(products!$A$1:$G$49, MATCH(orders!$D548, products!$A$1:$A$49,0), MATCH(orders!K$1, products!$A$1:$G$1,0))</f>
        <v>2.5</v>
      </c>
      <c r="L548" s="10">
        <f xml:space="preserve"> INDEX(products!$A$1:$G$49, MATCH(orders!$D548, products!$A$1:$A$49,0), MATCH(orders!L$1, products!$A$1:$G$1,0))</f>
        <v>27.945</v>
      </c>
      <c r="M548" s="10">
        <f t="shared" si="8"/>
        <v>83.835000000000008</v>
      </c>
      <c r="N548" s="5" t="str" cm="1">
        <f t="array" ref="N548" xml:space="preserve"> _xlfn.IFS(I548 = "Rob", "Robusta", I548 = "Ara", "Arabica", I548 = "Exc", "Excelsa", I548 = "Lib", "Liberica")</f>
        <v>Excelsa</v>
      </c>
      <c r="O548" s="12" t="str" cm="1">
        <f t="array" ref="O548" xml:space="preserve"> _xlfn.IFS(J548 = "M", "Medium", J548 = "L", "Light", J548 = "D", "Dark")</f>
        <v>Dark</v>
      </c>
      <c r="P548" s="4" t="str">
        <f xml:space="preserve"> _xlfn.XLOOKUP(Orders[[#This Row],[Customer ID]], customers!$A$1:$A$1001, customers!$I$1:$I$1001,,0)</f>
        <v>No</v>
      </c>
    </row>
    <row r="549" spans="1:16" x14ac:dyDescent="0.3">
      <c r="A549" s="11" t="s">
        <v>3582</v>
      </c>
      <c r="B549" s="6">
        <v>44265</v>
      </c>
      <c r="C549" s="3" t="s">
        <v>3594</v>
      </c>
      <c r="D549" s="4" t="s">
        <v>6178</v>
      </c>
      <c r="E549" s="3">
        <v>3</v>
      </c>
      <c r="F549" s="3" t="str">
        <f xml:space="preserve"> _xlfn.XLOOKUP(C549,customers!$A$1:$A$1001,customers!$B$1:$B$1001,,0)</f>
        <v>Wilek Lightollers</v>
      </c>
      <c r="G549" s="3" t="str">
        <f xml:space="preserve"> IF(_xlfn.XLOOKUP(C549, customers!$A$1:$A$1001, customers!$C$1:$C$1001,,0) = 0, "", _xlfn.XLOOKUP(C549, customers!$A$1:$A$1001, customers!$C$1:$C$1001,,0))</f>
        <v>wlightollersf9@baidu.com</v>
      </c>
      <c r="H549" s="3" t="str">
        <f xml:space="preserve"> _xlfn.XLOOKUP(C549, customers!$A$1:$A$1001, customers!$G$1:$G$1001,,0)</f>
        <v>United States</v>
      </c>
      <c r="I549" s="4" t="str">
        <f xml:space="preserve"> INDEX(products!$A$1:$G$49, MATCH(orders!$D549, products!$A$1:$A$49,0), MATCH(orders!I$1, products!$A$1:$G$1,0))</f>
        <v>Rob</v>
      </c>
      <c r="J549" s="4" t="str">
        <f xml:space="preserve"> INDEX(products!$A$1:$G$49, MATCH(orders!$D549, products!$A$1:$A$49,0), MATCH(orders!J$1, products!$A$1:$G$1,0))</f>
        <v>L</v>
      </c>
      <c r="K549" s="8">
        <f xml:space="preserve"> INDEX(products!$A$1:$G$49, MATCH(orders!$D549, products!$A$1:$A$49,0), MATCH(orders!K$1, products!$A$1:$G$1,0))</f>
        <v>0.2</v>
      </c>
      <c r="L549" s="10">
        <f xml:space="preserve"> INDEX(products!$A$1:$G$49, MATCH(orders!$D549, products!$A$1:$A$49,0), MATCH(orders!L$1, products!$A$1:$G$1,0))</f>
        <v>3.5849999999999995</v>
      </c>
      <c r="M549" s="10">
        <f t="shared" si="8"/>
        <v>10.754999999999999</v>
      </c>
      <c r="N549" s="5" t="str" cm="1">
        <f t="array" ref="N549" xml:space="preserve"> _xlfn.IFS(I549 = "Rob", "Robusta", I549 = "Ara", "Arabica", I549 = "Exc", "Excelsa", I549 = "Lib", "Liberica")</f>
        <v>Robusta</v>
      </c>
      <c r="O549" s="12" t="str" cm="1">
        <f t="array" ref="O549" xml:space="preserve"> _xlfn.IFS(J549 = "M", "Medium", J549 = "L", "Light", J549 = "D", "Dark")</f>
        <v>Light</v>
      </c>
      <c r="P549" s="4" t="str">
        <f xml:space="preserve"> _xlfn.XLOOKUP(Orders[[#This Row],[Customer ID]], customers!$A$1:$A$1001, customers!$I$1:$I$1001,,0)</f>
        <v>Yes</v>
      </c>
    </row>
    <row r="550" spans="1:16" x14ac:dyDescent="0.3">
      <c r="A550" s="11" t="s">
        <v>3587</v>
      </c>
      <c r="B550" s="6">
        <v>44384</v>
      </c>
      <c r="C550" s="3" t="s">
        <v>3588</v>
      </c>
      <c r="D550" s="4" t="s">
        <v>6184</v>
      </c>
      <c r="E550" s="3">
        <v>3</v>
      </c>
      <c r="F550" s="3" t="str">
        <f xml:space="preserve"> _xlfn.XLOOKUP(C550,customers!$A$1:$A$1001,customers!$B$1:$B$1001,,0)</f>
        <v>Bette-ann Munden</v>
      </c>
      <c r="G550" s="3" t="str">
        <f xml:space="preserve"> IF(_xlfn.XLOOKUP(C550, customers!$A$1:$A$1001, customers!$C$1:$C$1001,,0) = 0, "", _xlfn.XLOOKUP(C550, customers!$A$1:$A$1001, customers!$C$1:$C$1001,,0))</f>
        <v>bmundenf8@elpais.com</v>
      </c>
      <c r="H550" s="3" t="str">
        <f xml:space="preserve"> _xlfn.XLOOKUP(C550, customers!$A$1:$A$1001, customers!$G$1:$G$1001,,0)</f>
        <v>United States</v>
      </c>
      <c r="I550" s="4" t="str">
        <f xml:space="preserve"> INDEX(products!$A$1:$G$49, MATCH(orders!$D550, products!$A$1:$A$49,0), MATCH(orders!I$1, products!$A$1:$G$1,0))</f>
        <v>Exc</v>
      </c>
      <c r="J550" s="4" t="str">
        <f xml:space="preserve"> INDEX(products!$A$1:$G$49, MATCH(orders!$D550, products!$A$1:$A$49,0), MATCH(orders!J$1, products!$A$1:$G$1,0))</f>
        <v>L</v>
      </c>
      <c r="K550" s="8">
        <f xml:space="preserve"> INDEX(products!$A$1:$G$49, MATCH(orders!$D550, products!$A$1:$A$49,0), MATCH(orders!K$1, products!$A$1:$G$1,0))</f>
        <v>0.2</v>
      </c>
      <c r="L550" s="10">
        <f xml:space="preserve"> INDEX(products!$A$1:$G$49, MATCH(orders!$D550, products!$A$1:$A$49,0), MATCH(orders!L$1, products!$A$1:$G$1,0))</f>
        <v>4.4550000000000001</v>
      </c>
      <c r="M550" s="10">
        <f t="shared" si="8"/>
        <v>13.365</v>
      </c>
      <c r="N550" s="5" t="str" cm="1">
        <f t="array" ref="N550" xml:space="preserve"> _xlfn.IFS(I550 = "Rob", "Robusta", I550 = "Ara", "Arabica", I550 = "Exc", "Excelsa", I550 = "Lib", "Liberica")</f>
        <v>Excelsa</v>
      </c>
      <c r="O550" s="12" t="str" cm="1">
        <f t="array" ref="O550" xml:space="preserve"> _xlfn.IFS(J550 = "M", "Medium", J550 = "L", "Light", J550 = "D", "Dark")</f>
        <v>Light</v>
      </c>
      <c r="P550" s="4" t="str">
        <f xml:space="preserve"> _xlfn.XLOOKUP(Orders[[#This Row],[Customer ID]], customers!$A$1:$A$1001, customers!$I$1:$I$1001,,0)</f>
        <v>Yes</v>
      </c>
    </row>
    <row r="551" spans="1:16" x14ac:dyDescent="0.3">
      <c r="A551" s="11" t="s">
        <v>3593</v>
      </c>
      <c r="B551" s="6">
        <v>44232</v>
      </c>
      <c r="C551" s="3" t="s">
        <v>3594</v>
      </c>
      <c r="D551" s="4" t="s">
        <v>6184</v>
      </c>
      <c r="E551" s="3">
        <v>4</v>
      </c>
      <c r="F551" s="3" t="str">
        <f xml:space="preserve"> _xlfn.XLOOKUP(C551,customers!$A$1:$A$1001,customers!$B$1:$B$1001,,0)</f>
        <v>Wilek Lightollers</v>
      </c>
      <c r="G551" s="3" t="str">
        <f xml:space="preserve"> IF(_xlfn.XLOOKUP(C551, customers!$A$1:$A$1001, customers!$C$1:$C$1001,,0) = 0, "", _xlfn.XLOOKUP(C551, customers!$A$1:$A$1001, customers!$C$1:$C$1001,,0))</f>
        <v>wlightollersf9@baidu.com</v>
      </c>
      <c r="H551" s="3" t="str">
        <f xml:space="preserve"> _xlfn.XLOOKUP(C551, customers!$A$1:$A$1001, customers!$G$1:$G$1001,,0)</f>
        <v>United States</v>
      </c>
      <c r="I551" s="4" t="str">
        <f xml:space="preserve"> INDEX(products!$A$1:$G$49, MATCH(orders!$D551, products!$A$1:$A$49,0), MATCH(orders!I$1, products!$A$1:$G$1,0))</f>
        <v>Exc</v>
      </c>
      <c r="J551" s="4" t="str">
        <f xml:space="preserve"> INDEX(products!$A$1:$G$49, MATCH(orders!$D551, products!$A$1:$A$49,0), MATCH(orders!J$1, products!$A$1:$G$1,0))</f>
        <v>L</v>
      </c>
      <c r="K551" s="8">
        <f xml:space="preserve"> INDEX(products!$A$1:$G$49, MATCH(orders!$D551, products!$A$1:$A$49,0), MATCH(orders!K$1, products!$A$1:$G$1,0))</f>
        <v>0.2</v>
      </c>
      <c r="L551" s="10">
        <f xml:space="preserve"> INDEX(products!$A$1:$G$49, MATCH(orders!$D551, products!$A$1:$A$49,0), MATCH(orders!L$1, products!$A$1:$G$1,0))</f>
        <v>4.4550000000000001</v>
      </c>
      <c r="M551" s="10">
        <f t="shared" si="8"/>
        <v>17.82</v>
      </c>
      <c r="N551" s="5" t="str" cm="1">
        <f t="array" ref="N551" xml:space="preserve"> _xlfn.IFS(I551 = "Rob", "Robusta", I551 = "Ara", "Arabica", I551 = "Exc", "Excelsa", I551 = "Lib", "Liberica")</f>
        <v>Excelsa</v>
      </c>
      <c r="O551" s="12" t="str" cm="1">
        <f t="array" ref="O551" xml:space="preserve"> _xlfn.IFS(J551 = "M", "Medium", J551 = "L", "Light", J551 = "D", "Dark")</f>
        <v>Light</v>
      </c>
      <c r="P551" s="4" t="str">
        <f xml:space="preserve"> _xlfn.XLOOKUP(Orders[[#This Row],[Customer ID]], customers!$A$1:$A$1001, customers!$I$1:$I$1001,,0)</f>
        <v>Yes</v>
      </c>
    </row>
    <row r="552" spans="1:16" x14ac:dyDescent="0.3">
      <c r="A552" s="11" t="s">
        <v>3599</v>
      </c>
      <c r="B552" s="6">
        <v>44176</v>
      </c>
      <c r="C552" s="3" t="s">
        <v>3600</v>
      </c>
      <c r="D552" s="4" t="s">
        <v>6150</v>
      </c>
      <c r="E552" s="3">
        <v>6</v>
      </c>
      <c r="F552" s="3" t="str">
        <f xml:space="preserve"> _xlfn.XLOOKUP(C552,customers!$A$1:$A$1001,customers!$B$1:$B$1001,,0)</f>
        <v>Nick Brakespear</v>
      </c>
      <c r="G552" s="3" t="str">
        <f xml:space="preserve"> IF(_xlfn.XLOOKUP(C552, customers!$A$1:$A$1001, customers!$C$1:$C$1001,,0) = 0, "", _xlfn.XLOOKUP(C552, customers!$A$1:$A$1001, customers!$C$1:$C$1001,,0))</f>
        <v>nbrakespearfa@rediff.com</v>
      </c>
      <c r="H552" s="3" t="str">
        <f xml:space="preserve"> _xlfn.XLOOKUP(C552, customers!$A$1:$A$1001, customers!$G$1:$G$1001,,0)</f>
        <v>United States</v>
      </c>
      <c r="I552" s="4" t="str">
        <f xml:space="preserve"> INDEX(products!$A$1:$G$49, MATCH(orders!$D552, products!$A$1:$A$49,0), MATCH(orders!I$1, products!$A$1:$G$1,0))</f>
        <v>Lib</v>
      </c>
      <c r="J552" s="4" t="str">
        <f xml:space="preserve"> INDEX(products!$A$1:$G$49, MATCH(orders!$D552, products!$A$1:$A$49,0), MATCH(orders!J$1, products!$A$1:$G$1,0))</f>
        <v>D</v>
      </c>
      <c r="K552" s="8">
        <f xml:space="preserve"> INDEX(products!$A$1:$G$49, MATCH(orders!$D552, products!$A$1:$A$49,0), MATCH(orders!K$1, products!$A$1:$G$1,0))</f>
        <v>0.2</v>
      </c>
      <c r="L552" s="10">
        <f xml:space="preserve"> INDEX(products!$A$1:$G$49, MATCH(orders!$D552, products!$A$1:$A$49,0), MATCH(orders!L$1, products!$A$1:$G$1,0))</f>
        <v>3.8849999999999998</v>
      </c>
      <c r="M552" s="10">
        <f t="shared" si="8"/>
        <v>23.31</v>
      </c>
      <c r="N552" s="5" t="str" cm="1">
        <f t="array" ref="N552" xml:space="preserve"> _xlfn.IFS(I552 = "Rob", "Robusta", I552 = "Ara", "Arabica", I552 = "Exc", "Excelsa", I552 = "Lib", "Liberica")</f>
        <v>Liberica</v>
      </c>
      <c r="O552" s="12" t="str" cm="1">
        <f t="array" ref="O552" xml:space="preserve"> _xlfn.IFS(J552 = "M", "Medium", J552 = "L", "Light", J552 = "D", "Dark")</f>
        <v>Dark</v>
      </c>
      <c r="P552" s="4" t="str">
        <f xml:space="preserve"> _xlfn.XLOOKUP(Orders[[#This Row],[Customer ID]], customers!$A$1:$A$1001, customers!$I$1:$I$1001,,0)</f>
        <v>Yes</v>
      </c>
    </row>
    <row r="553" spans="1:16" x14ac:dyDescent="0.3">
      <c r="A553" s="11" t="s">
        <v>3605</v>
      </c>
      <c r="B553" s="6">
        <v>44694</v>
      </c>
      <c r="C553" s="3" t="s">
        <v>3606</v>
      </c>
      <c r="D553" s="4" t="s">
        <v>6153</v>
      </c>
      <c r="E553" s="3">
        <v>2</v>
      </c>
      <c r="F553" s="3" t="str">
        <f xml:space="preserve"> _xlfn.XLOOKUP(C553,customers!$A$1:$A$1001,customers!$B$1:$B$1001,,0)</f>
        <v>Malynda Glawsop</v>
      </c>
      <c r="G553" s="3" t="str">
        <f xml:space="preserve"> IF(_xlfn.XLOOKUP(C553, customers!$A$1:$A$1001, customers!$C$1:$C$1001,,0) = 0, "", _xlfn.XLOOKUP(C553, customers!$A$1:$A$1001, customers!$C$1:$C$1001,,0))</f>
        <v>mglawsopfb@reverbnation.com</v>
      </c>
      <c r="H553" s="3" t="str">
        <f xml:space="preserve"> _xlfn.XLOOKUP(C553, customers!$A$1:$A$1001, customers!$G$1:$G$1001,,0)</f>
        <v>United States</v>
      </c>
      <c r="I553" s="4" t="str">
        <f xml:space="preserve"> INDEX(products!$A$1:$G$49, MATCH(orders!$D553, products!$A$1:$A$49,0), MATCH(orders!I$1, products!$A$1:$G$1,0))</f>
        <v>Exc</v>
      </c>
      <c r="J553" s="4" t="str">
        <f xml:space="preserve"> INDEX(products!$A$1:$G$49, MATCH(orders!$D553, products!$A$1:$A$49,0), MATCH(orders!J$1, products!$A$1:$G$1,0))</f>
        <v>D</v>
      </c>
      <c r="K553" s="8">
        <f xml:space="preserve"> INDEX(products!$A$1:$G$49, MATCH(orders!$D553, products!$A$1:$A$49,0), MATCH(orders!K$1, products!$A$1:$G$1,0))</f>
        <v>0.2</v>
      </c>
      <c r="L553" s="10">
        <f xml:space="preserve"> INDEX(products!$A$1:$G$49, MATCH(orders!$D553, products!$A$1:$A$49,0), MATCH(orders!L$1, products!$A$1:$G$1,0))</f>
        <v>3.645</v>
      </c>
      <c r="M553" s="10">
        <f t="shared" si="8"/>
        <v>7.29</v>
      </c>
      <c r="N553" s="5" t="str" cm="1">
        <f t="array" ref="N553" xml:space="preserve"> _xlfn.IFS(I553 = "Rob", "Robusta", I553 = "Ara", "Arabica", I553 = "Exc", "Excelsa", I553 = "Lib", "Liberica")</f>
        <v>Excelsa</v>
      </c>
      <c r="O553" s="12" t="str" cm="1">
        <f t="array" ref="O553" xml:space="preserve"> _xlfn.IFS(J553 = "M", "Medium", J553 = "L", "Light", J553 = "D", "Dark")</f>
        <v>Dark</v>
      </c>
      <c r="P553" s="4" t="str">
        <f xml:space="preserve"> _xlfn.XLOOKUP(Orders[[#This Row],[Customer ID]], customers!$A$1:$A$1001, customers!$I$1:$I$1001,,0)</f>
        <v>No</v>
      </c>
    </row>
    <row r="554" spans="1:16" x14ac:dyDescent="0.3">
      <c r="A554" s="11" t="s">
        <v>3611</v>
      </c>
      <c r="B554" s="6">
        <v>43761</v>
      </c>
      <c r="C554" s="3" t="s">
        <v>3612</v>
      </c>
      <c r="D554" s="4" t="s">
        <v>6184</v>
      </c>
      <c r="E554" s="3">
        <v>4</v>
      </c>
      <c r="F554" s="3" t="str">
        <f xml:space="preserve"> _xlfn.XLOOKUP(C554,customers!$A$1:$A$1001,customers!$B$1:$B$1001,,0)</f>
        <v>Granville Alberts</v>
      </c>
      <c r="G554" s="3" t="str">
        <f xml:space="preserve"> IF(_xlfn.XLOOKUP(C554, customers!$A$1:$A$1001, customers!$C$1:$C$1001,,0) = 0, "", _xlfn.XLOOKUP(C554, customers!$A$1:$A$1001, customers!$C$1:$C$1001,,0))</f>
        <v>galbertsfc@etsy.com</v>
      </c>
      <c r="H554" s="3" t="str">
        <f xml:space="preserve"> _xlfn.XLOOKUP(C554, customers!$A$1:$A$1001, customers!$G$1:$G$1001,,0)</f>
        <v>United Kingdom</v>
      </c>
      <c r="I554" s="4" t="str">
        <f xml:space="preserve"> INDEX(products!$A$1:$G$49, MATCH(orders!$D554, products!$A$1:$A$49,0), MATCH(orders!I$1, products!$A$1:$G$1,0))</f>
        <v>Exc</v>
      </c>
      <c r="J554" s="4" t="str">
        <f xml:space="preserve"> INDEX(products!$A$1:$G$49, MATCH(orders!$D554, products!$A$1:$A$49,0), MATCH(orders!J$1, products!$A$1:$G$1,0))</f>
        <v>L</v>
      </c>
      <c r="K554" s="8">
        <f xml:space="preserve"> INDEX(products!$A$1:$G$49, MATCH(orders!$D554, products!$A$1:$A$49,0), MATCH(orders!K$1, products!$A$1:$G$1,0))</f>
        <v>0.2</v>
      </c>
      <c r="L554" s="10">
        <f xml:space="preserve"> INDEX(products!$A$1:$G$49, MATCH(orders!$D554, products!$A$1:$A$49,0), MATCH(orders!L$1, products!$A$1:$G$1,0))</f>
        <v>4.4550000000000001</v>
      </c>
      <c r="M554" s="10">
        <f t="shared" si="8"/>
        <v>17.82</v>
      </c>
      <c r="N554" s="5" t="str" cm="1">
        <f t="array" ref="N554" xml:space="preserve"> _xlfn.IFS(I554 = "Rob", "Robusta", I554 = "Ara", "Arabica", I554 = "Exc", "Excelsa", I554 = "Lib", "Liberica")</f>
        <v>Excelsa</v>
      </c>
      <c r="O554" s="12" t="str" cm="1">
        <f t="array" ref="O554" xml:space="preserve"> _xlfn.IFS(J554 = "M", "Medium", J554 = "L", "Light", J554 = "D", "Dark")</f>
        <v>Light</v>
      </c>
      <c r="P554" s="4" t="str">
        <f xml:space="preserve"> _xlfn.XLOOKUP(Orders[[#This Row],[Customer ID]], customers!$A$1:$A$1001, customers!$I$1:$I$1001,,0)</f>
        <v>Yes</v>
      </c>
    </row>
    <row r="555" spans="1:16" x14ac:dyDescent="0.3">
      <c r="A555" s="11" t="s">
        <v>3617</v>
      </c>
      <c r="B555" s="6">
        <v>44085</v>
      </c>
      <c r="C555" s="3" t="s">
        <v>3618</v>
      </c>
      <c r="D555" s="4" t="s">
        <v>6141</v>
      </c>
      <c r="E555" s="3">
        <v>5</v>
      </c>
      <c r="F555" s="3" t="str">
        <f xml:space="preserve"> _xlfn.XLOOKUP(C555,customers!$A$1:$A$1001,customers!$B$1:$B$1001,,0)</f>
        <v>Vasily Polglase</v>
      </c>
      <c r="G555" s="3" t="str">
        <f xml:space="preserve"> IF(_xlfn.XLOOKUP(C555, customers!$A$1:$A$1001, customers!$C$1:$C$1001,,0) = 0, "", _xlfn.XLOOKUP(C555, customers!$A$1:$A$1001, customers!$C$1:$C$1001,,0))</f>
        <v>vpolglasefd@about.me</v>
      </c>
      <c r="H555" s="3" t="str">
        <f xml:space="preserve"> _xlfn.XLOOKUP(C555, customers!$A$1:$A$1001, customers!$G$1:$G$1001,,0)</f>
        <v>United States</v>
      </c>
      <c r="I555" s="4" t="str">
        <f xml:space="preserve"> INDEX(products!$A$1:$G$49, MATCH(orders!$D555, products!$A$1:$A$49,0), MATCH(orders!I$1, products!$A$1:$G$1,0))</f>
        <v>Exc</v>
      </c>
      <c r="J555" s="4" t="str">
        <f xml:space="preserve"> INDEX(products!$A$1:$G$49, MATCH(orders!$D555, products!$A$1:$A$49,0), MATCH(orders!J$1, products!$A$1:$G$1,0))</f>
        <v>M</v>
      </c>
      <c r="K555" s="8">
        <f xml:space="preserve"> INDEX(products!$A$1:$G$49, MATCH(orders!$D555, products!$A$1:$A$49,0), MATCH(orders!K$1, products!$A$1:$G$1,0))</f>
        <v>1</v>
      </c>
      <c r="L555" s="10">
        <f xml:space="preserve"> INDEX(products!$A$1:$G$49, MATCH(orders!$D555, products!$A$1:$A$49,0), MATCH(orders!L$1, products!$A$1:$G$1,0))</f>
        <v>13.75</v>
      </c>
      <c r="M555" s="10">
        <f t="shared" si="8"/>
        <v>68.75</v>
      </c>
      <c r="N555" s="5" t="str" cm="1">
        <f t="array" ref="N555" xml:space="preserve"> _xlfn.IFS(I555 = "Rob", "Robusta", I555 = "Ara", "Arabica", I555 = "Exc", "Excelsa", I555 = "Lib", "Liberica")</f>
        <v>Excelsa</v>
      </c>
      <c r="O555" s="12" t="str" cm="1">
        <f t="array" ref="O555" xml:space="preserve"> _xlfn.IFS(J555 = "M", "Medium", J555 = "L", "Light", J555 = "D", "Dark")</f>
        <v>Medium</v>
      </c>
      <c r="P555" s="4" t="str">
        <f xml:space="preserve"> _xlfn.XLOOKUP(Orders[[#This Row],[Customer ID]], customers!$A$1:$A$1001, customers!$I$1:$I$1001,,0)</f>
        <v>No</v>
      </c>
    </row>
    <row r="556" spans="1:16" x14ac:dyDescent="0.3">
      <c r="A556" s="11" t="s">
        <v>3622</v>
      </c>
      <c r="B556" s="6">
        <v>43737</v>
      </c>
      <c r="C556" s="3" t="s">
        <v>3623</v>
      </c>
      <c r="D556" s="4" t="s">
        <v>6142</v>
      </c>
      <c r="E556" s="3">
        <v>2</v>
      </c>
      <c r="F556" s="3" t="str">
        <f xml:space="preserve"> _xlfn.XLOOKUP(C556,customers!$A$1:$A$1001,customers!$B$1:$B$1001,,0)</f>
        <v>Madelaine Sharples</v>
      </c>
      <c r="G556" s="3" t="str">
        <f xml:space="preserve"> IF(_xlfn.XLOOKUP(C556, customers!$A$1:$A$1001, customers!$C$1:$C$1001,,0) = 0, "", _xlfn.XLOOKUP(C556, customers!$A$1:$A$1001, customers!$C$1:$C$1001,,0))</f>
        <v/>
      </c>
      <c r="H556" s="3" t="str">
        <f xml:space="preserve"> _xlfn.XLOOKUP(C556, customers!$A$1:$A$1001, customers!$G$1:$G$1001,,0)</f>
        <v>United Kingdom</v>
      </c>
      <c r="I556" s="4" t="str">
        <f xml:space="preserve"> INDEX(products!$A$1:$G$49, MATCH(orders!$D556, products!$A$1:$A$49,0), MATCH(orders!I$1, products!$A$1:$G$1,0))</f>
        <v>Rob</v>
      </c>
      <c r="J556" s="4" t="str">
        <f xml:space="preserve"> INDEX(products!$A$1:$G$49, MATCH(orders!$D556, products!$A$1:$A$49,0), MATCH(orders!J$1, products!$A$1:$G$1,0))</f>
        <v>L</v>
      </c>
      <c r="K556" s="8">
        <f xml:space="preserve"> INDEX(products!$A$1:$G$49, MATCH(orders!$D556, products!$A$1:$A$49,0), MATCH(orders!K$1, products!$A$1:$G$1,0))</f>
        <v>2.5</v>
      </c>
      <c r="L556" s="10">
        <f xml:space="preserve"> INDEX(products!$A$1:$G$49, MATCH(orders!$D556, products!$A$1:$A$49,0), MATCH(orders!L$1, products!$A$1:$G$1,0))</f>
        <v>27.484999999999996</v>
      </c>
      <c r="M556" s="10">
        <f t="shared" si="8"/>
        <v>54.969999999999992</v>
      </c>
      <c r="N556" s="5" t="str" cm="1">
        <f t="array" ref="N556" xml:space="preserve"> _xlfn.IFS(I556 = "Rob", "Robusta", I556 = "Ara", "Arabica", I556 = "Exc", "Excelsa", I556 = "Lib", "Liberica")</f>
        <v>Robusta</v>
      </c>
      <c r="O556" s="12" t="str" cm="1">
        <f t="array" ref="O556" xml:space="preserve"> _xlfn.IFS(J556 = "M", "Medium", J556 = "L", "Light", J556 = "D", "Dark")</f>
        <v>Light</v>
      </c>
      <c r="P556" s="4" t="str">
        <f xml:space="preserve"> _xlfn.XLOOKUP(Orders[[#This Row],[Customer ID]], customers!$A$1:$A$1001, customers!$I$1:$I$1001,,0)</f>
        <v>Yes</v>
      </c>
    </row>
    <row r="557" spans="1:16" x14ac:dyDescent="0.3">
      <c r="A557" s="11" t="s">
        <v>3627</v>
      </c>
      <c r="B557" s="6">
        <v>44258</v>
      </c>
      <c r="C557" s="3" t="s">
        <v>3628</v>
      </c>
      <c r="D557" s="4" t="s">
        <v>6141</v>
      </c>
      <c r="E557" s="3">
        <v>6</v>
      </c>
      <c r="F557" s="3" t="str">
        <f xml:space="preserve"> _xlfn.XLOOKUP(C557,customers!$A$1:$A$1001,customers!$B$1:$B$1001,,0)</f>
        <v>Sigfrid Busch</v>
      </c>
      <c r="G557" s="3" t="str">
        <f xml:space="preserve"> IF(_xlfn.XLOOKUP(C557, customers!$A$1:$A$1001, customers!$C$1:$C$1001,,0) = 0, "", _xlfn.XLOOKUP(C557, customers!$A$1:$A$1001, customers!$C$1:$C$1001,,0))</f>
        <v>sbuschff@so-net.ne.jp</v>
      </c>
      <c r="H557" s="3" t="str">
        <f xml:space="preserve"> _xlfn.XLOOKUP(C557, customers!$A$1:$A$1001, customers!$G$1:$G$1001,,0)</f>
        <v>Ireland</v>
      </c>
      <c r="I557" s="4" t="str">
        <f xml:space="preserve"> INDEX(products!$A$1:$G$49, MATCH(orders!$D557, products!$A$1:$A$49,0), MATCH(orders!I$1, products!$A$1:$G$1,0))</f>
        <v>Exc</v>
      </c>
      <c r="J557" s="4" t="str">
        <f xml:space="preserve"> INDEX(products!$A$1:$G$49, MATCH(orders!$D557, products!$A$1:$A$49,0), MATCH(orders!J$1, products!$A$1:$G$1,0))</f>
        <v>M</v>
      </c>
      <c r="K557" s="8">
        <f xml:space="preserve"> INDEX(products!$A$1:$G$49, MATCH(orders!$D557, products!$A$1:$A$49,0), MATCH(orders!K$1, products!$A$1:$G$1,0))</f>
        <v>1</v>
      </c>
      <c r="L557" s="10">
        <f xml:space="preserve"> INDEX(products!$A$1:$G$49, MATCH(orders!$D557, products!$A$1:$A$49,0), MATCH(orders!L$1, products!$A$1:$G$1,0))</f>
        <v>13.75</v>
      </c>
      <c r="M557" s="10">
        <f t="shared" si="8"/>
        <v>82.5</v>
      </c>
      <c r="N557" s="5" t="str" cm="1">
        <f t="array" ref="N557" xml:space="preserve"> _xlfn.IFS(I557 = "Rob", "Robusta", I557 = "Ara", "Arabica", I557 = "Exc", "Excelsa", I557 = "Lib", "Liberica")</f>
        <v>Excelsa</v>
      </c>
      <c r="O557" s="12" t="str" cm="1">
        <f t="array" ref="O557" xml:space="preserve"> _xlfn.IFS(J557 = "M", "Medium", J557 = "L", "Light", J557 = "D", "Dark")</f>
        <v>Medium</v>
      </c>
      <c r="P557" s="4" t="str">
        <f xml:space="preserve"> _xlfn.XLOOKUP(Orders[[#This Row],[Customer ID]], customers!$A$1:$A$1001, customers!$I$1:$I$1001,,0)</f>
        <v>No</v>
      </c>
    </row>
    <row r="558" spans="1:16" x14ac:dyDescent="0.3">
      <c r="A558" s="11" t="s">
        <v>3633</v>
      </c>
      <c r="B558" s="6">
        <v>44523</v>
      </c>
      <c r="C558" s="3" t="s">
        <v>3634</v>
      </c>
      <c r="D558" s="4" t="s">
        <v>6159</v>
      </c>
      <c r="E558" s="3">
        <v>2</v>
      </c>
      <c r="F558" s="3" t="str">
        <f xml:space="preserve"> _xlfn.XLOOKUP(C558,customers!$A$1:$A$1001,customers!$B$1:$B$1001,,0)</f>
        <v>Cissiee Raisbeck</v>
      </c>
      <c r="G558" s="3" t="str">
        <f xml:space="preserve"> IF(_xlfn.XLOOKUP(C558, customers!$A$1:$A$1001, customers!$C$1:$C$1001,,0) = 0, "", _xlfn.XLOOKUP(C558, customers!$A$1:$A$1001, customers!$C$1:$C$1001,,0))</f>
        <v>craisbeckfg@webnode.com</v>
      </c>
      <c r="H558" s="3" t="str">
        <f xml:space="preserve"> _xlfn.XLOOKUP(C558, customers!$A$1:$A$1001, customers!$G$1:$G$1001,,0)</f>
        <v>United States</v>
      </c>
      <c r="I558" s="4" t="str">
        <f xml:space="preserve"> INDEX(products!$A$1:$G$49, MATCH(orders!$D558, products!$A$1:$A$49,0), MATCH(orders!I$1, products!$A$1:$G$1,0))</f>
        <v>Lib</v>
      </c>
      <c r="J558" s="4" t="str">
        <f xml:space="preserve"> INDEX(products!$A$1:$G$49, MATCH(orders!$D558, products!$A$1:$A$49,0), MATCH(orders!J$1, products!$A$1:$G$1,0))</f>
        <v>M</v>
      </c>
      <c r="K558" s="8">
        <f xml:space="preserve"> INDEX(products!$A$1:$G$49, MATCH(orders!$D558, products!$A$1:$A$49,0), MATCH(orders!K$1, products!$A$1:$G$1,0))</f>
        <v>0.2</v>
      </c>
      <c r="L558" s="10">
        <f xml:space="preserve"> INDEX(products!$A$1:$G$49, MATCH(orders!$D558, products!$A$1:$A$49,0), MATCH(orders!L$1, products!$A$1:$G$1,0))</f>
        <v>4.3650000000000002</v>
      </c>
      <c r="M558" s="10">
        <f t="shared" si="8"/>
        <v>8.73</v>
      </c>
      <c r="N558" s="5" t="str" cm="1">
        <f t="array" ref="N558" xml:space="preserve"> _xlfn.IFS(I558 = "Rob", "Robusta", I558 = "Ara", "Arabica", I558 = "Exc", "Excelsa", I558 = "Lib", "Liberica")</f>
        <v>Liberica</v>
      </c>
      <c r="O558" s="12" t="str" cm="1">
        <f t="array" ref="O558" xml:space="preserve"> _xlfn.IFS(J558 = "M", "Medium", J558 = "L", "Light", J558 = "D", "Dark")</f>
        <v>Medium</v>
      </c>
      <c r="P558" s="4" t="str">
        <f xml:space="preserve"> _xlfn.XLOOKUP(Orders[[#This Row],[Customer ID]], customers!$A$1:$A$1001, customers!$I$1:$I$1001,,0)</f>
        <v>Yes</v>
      </c>
    </row>
    <row r="559" spans="1:16" x14ac:dyDescent="0.3">
      <c r="A559" s="11" t="s">
        <v>3638</v>
      </c>
      <c r="B559" s="6">
        <v>44506</v>
      </c>
      <c r="C559" s="3" t="s">
        <v>3368</v>
      </c>
      <c r="D559" s="4" t="s">
        <v>6171</v>
      </c>
      <c r="E559" s="3">
        <v>4</v>
      </c>
      <c r="F559" s="3" t="str">
        <f xml:space="preserve"> _xlfn.XLOOKUP(C559,customers!$A$1:$A$1001,customers!$B$1:$B$1001,,0)</f>
        <v>Marja Urion</v>
      </c>
      <c r="G559" s="3" t="str">
        <f xml:space="preserve"> IF(_xlfn.XLOOKUP(C559, customers!$A$1:$A$1001, customers!$C$1:$C$1001,,0) = 0, "", _xlfn.XLOOKUP(C559, customers!$A$1:$A$1001, customers!$C$1:$C$1001,,0))</f>
        <v>murione5@alexa.com</v>
      </c>
      <c r="H559" s="3" t="str">
        <f xml:space="preserve"> _xlfn.XLOOKUP(C559, customers!$A$1:$A$1001, customers!$G$1:$G$1001,,0)</f>
        <v>Ireland</v>
      </c>
      <c r="I559" s="4" t="str">
        <f xml:space="preserve"> INDEX(products!$A$1:$G$49, MATCH(orders!$D559, products!$A$1:$A$49,0), MATCH(orders!I$1, products!$A$1:$G$1,0))</f>
        <v>Exc</v>
      </c>
      <c r="J559" s="4" t="str">
        <f xml:space="preserve"> INDEX(products!$A$1:$G$49, MATCH(orders!$D559, products!$A$1:$A$49,0), MATCH(orders!J$1, products!$A$1:$G$1,0))</f>
        <v>L</v>
      </c>
      <c r="K559" s="8">
        <f xml:space="preserve"> INDEX(products!$A$1:$G$49, MATCH(orders!$D559, products!$A$1:$A$49,0), MATCH(orders!K$1, products!$A$1:$G$1,0))</f>
        <v>1</v>
      </c>
      <c r="L559" s="10">
        <f xml:space="preserve"> INDEX(products!$A$1:$G$49, MATCH(orders!$D559, products!$A$1:$A$49,0), MATCH(orders!L$1, products!$A$1:$G$1,0))</f>
        <v>14.85</v>
      </c>
      <c r="M559" s="10">
        <f t="shared" si="8"/>
        <v>59.4</v>
      </c>
      <c r="N559" s="5" t="str" cm="1">
        <f t="array" ref="N559" xml:space="preserve"> _xlfn.IFS(I559 = "Rob", "Robusta", I559 = "Ara", "Arabica", I559 = "Exc", "Excelsa", I559 = "Lib", "Liberica")</f>
        <v>Excelsa</v>
      </c>
      <c r="O559" s="12" t="str" cm="1">
        <f t="array" ref="O559" xml:space="preserve"> _xlfn.IFS(J559 = "M", "Medium", J559 = "L", "Light", J559 = "D", "Dark")</f>
        <v>Light</v>
      </c>
      <c r="P559" s="4" t="str">
        <f xml:space="preserve"> _xlfn.XLOOKUP(Orders[[#This Row],[Customer ID]], customers!$A$1:$A$1001, customers!$I$1:$I$1001,,0)</f>
        <v>Yes</v>
      </c>
    </row>
    <row r="560" spans="1:16" x14ac:dyDescent="0.3">
      <c r="A560" s="11" t="s">
        <v>3643</v>
      </c>
      <c r="B560" s="6">
        <v>44225</v>
      </c>
      <c r="C560" s="3" t="s">
        <v>3644</v>
      </c>
      <c r="D560" s="4" t="s">
        <v>6150</v>
      </c>
      <c r="E560" s="3">
        <v>4</v>
      </c>
      <c r="F560" s="3" t="str">
        <f xml:space="preserve"> _xlfn.XLOOKUP(C560,customers!$A$1:$A$1001,customers!$B$1:$B$1001,,0)</f>
        <v>Kenton Wetherick</v>
      </c>
      <c r="G560" s="3" t="str">
        <f xml:space="preserve"> IF(_xlfn.XLOOKUP(C560, customers!$A$1:$A$1001, customers!$C$1:$C$1001,,0) = 0, "", _xlfn.XLOOKUP(C560, customers!$A$1:$A$1001, customers!$C$1:$C$1001,,0))</f>
        <v/>
      </c>
      <c r="H560" s="3" t="str">
        <f xml:space="preserve"> _xlfn.XLOOKUP(C560, customers!$A$1:$A$1001, customers!$G$1:$G$1001,,0)</f>
        <v>United States</v>
      </c>
      <c r="I560" s="4" t="str">
        <f xml:space="preserve"> INDEX(products!$A$1:$G$49, MATCH(orders!$D560, products!$A$1:$A$49,0), MATCH(orders!I$1, products!$A$1:$G$1,0))</f>
        <v>Lib</v>
      </c>
      <c r="J560" s="4" t="str">
        <f xml:space="preserve"> INDEX(products!$A$1:$G$49, MATCH(orders!$D560, products!$A$1:$A$49,0), MATCH(orders!J$1, products!$A$1:$G$1,0))</f>
        <v>D</v>
      </c>
      <c r="K560" s="8">
        <f xml:space="preserve"> INDEX(products!$A$1:$G$49, MATCH(orders!$D560, products!$A$1:$A$49,0), MATCH(orders!K$1, products!$A$1:$G$1,0))</f>
        <v>0.2</v>
      </c>
      <c r="L560" s="10">
        <f xml:space="preserve"> INDEX(products!$A$1:$G$49, MATCH(orders!$D560, products!$A$1:$A$49,0), MATCH(orders!L$1, products!$A$1:$G$1,0))</f>
        <v>3.8849999999999998</v>
      </c>
      <c r="M560" s="10">
        <f t="shared" si="8"/>
        <v>15.54</v>
      </c>
      <c r="N560" s="5" t="str" cm="1">
        <f t="array" ref="N560" xml:space="preserve"> _xlfn.IFS(I560 = "Rob", "Robusta", I560 = "Ara", "Arabica", I560 = "Exc", "Excelsa", I560 = "Lib", "Liberica")</f>
        <v>Liberica</v>
      </c>
      <c r="O560" s="12" t="str" cm="1">
        <f t="array" ref="O560" xml:space="preserve"> _xlfn.IFS(J560 = "M", "Medium", J560 = "L", "Light", J560 = "D", "Dark")</f>
        <v>Dark</v>
      </c>
      <c r="P560" s="4" t="str">
        <f xml:space="preserve"> _xlfn.XLOOKUP(Orders[[#This Row],[Customer ID]], customers!$A$1:$A$1001, customers!$I$1:$I$1001,,0)</f>
        <v>Yes</v>
      </c>
    </row>
    <row r="561" spans="1:16" x14ac:dyDescent="0.3">
      <c r="A561" s="11" t="s">
        <v>3648</v>
      </c>
      <c r="B561" s="6">
        <v>44667</v>
      </c>
      <c r="C561" s="3" t="s">
        <v>3649</v>
      </c>
      <c r="D561" s="4" t="s">
        <v>6140</v>
      </c>
      <c r="E561" s="3">
        <v>3</v>
      </c>
      <c r="F561" s="3" t="str">
        <f xml:space="preserve"> _xlfn.XLOOKUP(C561,customers!$A$1:$A$1001,customers!$B$1:$B$1001,,0)</f>
        <v>Reamonn Aynold</v>
      </c>
      <c r="G561" s="3" t="str">
        <f xml:space="preserve"> IF(_xlfn.XLOOKUP(C561, customers!$A$1:$A$1001, customers!$C$1:$C$1001,,0) = 0, "", _xlfn.XLOOKUP(C561, customers!$A$1:$A$1001, customers!$C$1:$C$1001,,0))</f>
        <v>raynoldfj@ustream.tv</v>
      </c>
      <c r="H561" s="3" t="str">
        <f xml:space="preserve"> _xlfn.XLOOKUP(C561, customers!$A$1:$A$1001, customers!$G$1:$G$1001,,0)</f>
        <v>United States</v>
      </c>
      <c r="I561" s="4" t="str">
        <f xml:space="preserve"> INDEX(products!$A$1:$G$49, MATCH(orders!$D561, products!$A$1:$A$49,0), MATCH(orders!I$1, products!$A$1:$G$1,0))</f>
        <v>Ara</v>
      </c>
      <c r="J561" s="4" t="str">
        <f xml:space="preserve"> INDEX(products!$A$1:$G$49, MATCH(orders!$D561, products!$A$1:$A$49,0), MATCH(orders!J$1, products!$A$1:$G$1,0))</f>
        <v>L</v>
      </c>
      <c r="K561" s="8">
        <f xml:space="preserve"> INDEX(products!$A$1:$G$49, MATCH(orders!$D561, products!$A$1:$A$49,0), MATCH(orders!K$1, products!$A$1:$G$1,0))</f>
        <v>1</v>
      </c>
      <c r="L561" s="10">
        <f xml:space="preserve"> INDEX(products!$A$1:$G$49, MATCH(orders!$D561, products!$A$1:$A$49,0), MATCH(orders!L$1, products!$A$1:$G$1,0))</f>
        <v>12.95</v>
      </c>
      <c r="M561" s="10">
        <f t="shared" si="8"/>
        <v>38.849999999999994</v>
      </c>
      <c r="N561" s="5" t="str" cm="1">
        <f t="array" ref="N561" xml:space="preserve"> _xlfn.IFS(I561 = "Rob", "Robusta", I561 = "Ara", "Arabica", I561 = "Exc", "Excelsa", I561 = "Lib", "Liberica")</f>
        <v>Arabica</v>
      </c>
      <c r="O561" s="12" t="str" cm="1">
        <f t="array" ref="O561" xml:space="preserve"> _xlfn.IFS(J561 = "M", "Medium", J561 = "L", "Light", J561 = "D", "Dark")</f>
        <v>Light</v>
      </c>
      <c r="P561" s="4" t="str">
        <f xml:space="preserve"> _xlfn.XLOOKUP(Orders[[#This Row],[Customer ID]], customers!$A$1:$A$1001, customers!$I$1:$I$1001,,0)</f>
        <v>Yes</v>
      </c>
    </row>
    <row r="562" spans="1:16" x14ac:dyDescent="0.3">
      <c r="A562" s="11" t="s">
        <v>3654</v>
      </c>
      <c r="B562" s="6">
        <v>44401</v>
      </c>
      <c r="C562" s="3" t="s">
        <v>3655</v>
      </c>
      <c r="D562" s="4" t="s">
        <v>6166</v>
      </c>
      <c r="E562" s="3">
        <v>6</v>
      </c>
      <c r="F562" s="3" t="str">
        <f xml:space="preserve"> _xlfn.XLOOKUP(C562,customers!$A$1:$A$1001,customers!$B$1:$B$1001,,0)</f>
        <v>Hatty Dovydenas</v>
      </c>
      <c r="G562" s="3" t="str">
        <f xml:space="preserve"> IF(_xlfn.XLOOKUP(C562, customers!$A$1:$A$1001, customers!$C$1:$C$1001,,0) = 0, "", _xlfn.XLOOKUP(C562, customers!$A$1:$A$1001, customers!$C$1:$C$1001,,0))</f>
        <v/>
      </c>
      <c r="H562" s="3" t="str">
        <f xml:space="preserve"> _xlfn.XLOOKUP(C562, customers!$A$1:$A$1001, customers!$G$1:$G$1001,,0)</f>
        <v>United States</v>
      </c>
      <c r="I562" s="4" t="str">
        <f xml:space="preserve"> INDEX(products!$A$1:$G$49, MATCH(orders!$D562, products!$A$1:$A$49,0), MATCH(orders!I$1, products!$A$1:$G$1,0))</f>
        <v>Exc</v>
      </c>
      <c r="J562" s="4" t="str">
        <f xml:space="preserve"> INDEX(products!$A$1:$G$49, MATCH(orders!$D562, products!$A$1:$A$49,0), MATCH(orders!J$1, products!$A$1:$G$1,0))</f>
        <v>M</v>
      </c>
      <c r="K562" s="8">
        <f xml:space="preserve"> INDEX(products!$A$1:$G$49, MATCH(orders!$D562, products!$A$1:$A$49,0), MATCH(orders!K$1, products!$A$1:$G$1,0))</f>
        <v>2.5</v>
      </c>
      <c r="L562" s="10">
        <f xml:space="preserve"> INDEX(products!$A$1:$G$49, MATCH(orders!$D562, products!$A$1:$A$49,0), MATCH(orders!L$1, products!$A$1:$G$1,0))</f>
        <v>31.624999999999996</v>
      </c>
      <c r="M562" s="10">
        <f t="shared" si="8"/>
        <v>189.74999999999997</v>
      </c>
      <c r="N562" s="5" t="str" cm="1">
        <f t="array" ref="N562" xml:space="preserve"> _xlfn.IFS(I562 = "Rob", "Robusta", I562 = "Ara", "Arabica", I562 = "Exc", "Excelsa", I562 = "Lib", "Liberica")</f>
        <v>Excelsa</v>
      </c>
      <c r="O562" s="12" t="str" cm="1">
        <f t="array" ref="O562" xml:space="preserve"> _xlfn.IFS(J562 = "M", "Medium", J562 = "L", "Light", J562 = "D", "Dark")</f>
        <v>Medium</v>
      </c>
      <c r="P562" s="4" t="str">
        <f xml:space="preserve"> _xlfn.XLOOKUP(Orders[[#This Row],[Customer ID]], customers!$A$1:$A$1001, customers!$I$1:$I$1001,,0)</f>
        <v>Yes</v>
      </c>
    </row>
    <row r="563" spans="1:16" x14ac:dyDescent="0.3">
      <c r="A563" s="11" t="s">
        <v>3659</v>
      </c>
      <c r="B563" s="6">
        <v>43688</v>
      </c>
      <c r="C563" s="3" t="s">
        <v>3660</v>
      </c>
      <c r="D563" s="4" t="s">
        <v>6154</v>
      </c>
      <c r="E563" s="3">
        <v>6</v>
      </c>
      <c r="F563" s="3" t="str">
        <f xml:space="preserve"> _xlfn.XLOOKUP(C563,customers!$A$1:$A$1001,customers!$B$1:$B$1001,,0)</f>
        <v>Nathaniel Bloxland</v>
      </c>
      <c r="G563" s="3" t="str">
        <f xml:space="preserve"> IF(_xlfn.XLOOKUP(C563, customers!$A$1:$A$1001, customers!$C$1:$C$1001,,0) = 0, "", _xlfn.XLOOKUP(C563, customers!$A$1:$A$1001, customers!$C$1:$C$1001,,0))</f>
        <v/>
      </c>
      <c r="H563" s="3" t="str">
        <f xml:space="preserve"> _xlfn.XLOOKUP(C563, customers!$A$1:$A$1001, customers!$G$1:$G$1001,,0)</f>
        <v>Ireland</v>
      </c>
      <c r="I563" s="4" t="str">
        <f xml:space="preserve"> INDEX(products!$A$1:$G$49, MATCH(orders!$D563, products!$A$1:$A$49,0), MATCH(orders!I$1, products!$A$1:$G$1,0))</f>
        <v>Ara</v>
      </c>
      <c r="J563" s="4" t="str">
        <f xml:space="preserve"> INDEX(products!$A$1:$G$49, MATCH(orders!$D563, products!$A$1:$A$49,0), MATCH(orders!J$1, products!$A$1:$G$1,0))</f>
        <v>D</v>
      </c>
      <c r="K563" s="8">
        <f xml:space="preserve"> INDEX(products!$A$1:$G$49, MATCH(orders!$D563, products!$A$1:$A$49,0), MATCH(orders!K$1, products!$A$1:$G$1,0))</f>
        <v>0.2</v>
      </c>
      <c r="L563" s="10">
        <f xml:space="preserve"> INDEX(products!$A$1:$G$49, MATCH(orders!$D563, products!$A$1:$A$49,0), MATCH(orders!L$1, products!$A$1:$G$1,0))</f>
        <v>2.9849999999999999</v>
      </c>
      <c r="M563" s="10">
        <f t="shared" si="8"/>
        <v>17.91</v>
      </c>
      <c r="N563" s="5" t="str" cm="1">
        <f t="array" ref="N563" xml:space="preserve"> _xlfn.IFS(I563 = "Rob", "Robusta", I563 = "Ara", "Arabica", I563 = "Exc", "Excelsa", I563 = "Lib", "Liberica")</f>
        <v>Arabica</v>
      </c>
      <c r="O563" s="12" t="str" cm="1">
        <f t="array" ref="O563" xml:space="preserve"> _xlfn.IFS(J563 = "M", "Medium", J563 = "L", "Light", J563 = "D", "Dark")</f>
        <v>Dark</v>
      </c>
      <c r="P563" s="4" t="str">
        <f xml:space="preserve"> _xlfn.XLOOKUP(Orders[[#This Row],[Customer ID]], customers!$A$1:$A$1001, customers!$I$1:$I$1001,,0)</f>
        <v>Yes</v>
      </c>
    </row>
    <row r="564" spans="1:16" x14ac:dyDescent="0.3">
      <c r="A564" s="11" t="s">
        <v>3665</v>
      </c>
      <c r="B564" s="6">
        <v>43669</v>
      </c>
      <c r="C564" s="3" t="s">
        <v>3666</v>
      </c>
      <c r="D564" s="4" t="s">
        <v>6145</v>
      </c>
      <c r="E564" s="3">
        <v>6</v>
      </c>
      <c r="F564" s="3" t="str">
        <f xml:space="preserve"> _xlfn.XLOOKUP(C564,customers!$A$1:$A$1001,customers!$B$1:$B$1001,,0)</f>
        <v>Brendan Grece</v>
      </c>
      <c r="G564" s="3" t="str">
        <f xml:space="preserve"> IF(_xlfn.XLOOKUP(C564, customers!$A$1:$A$1001, customers!$C$1:$C$1001,,0) = 0, "", _xlfn.XLOOKUP(C564, customers!$A$1:$A$1001, customers!$C$1:$C$1001,,0))</f>
        <v>bgrecefm@naver.com</v>
      </c>
      <c r="H564" s="3" t="str">
        <f xml:space="preserve"> _xlfn.XLOOKUP(C564, customers!$A$1:$A$1001, customers!$G$1:$G$1001,,0)</f>
        <v>United Kingdom</v>
      </c>
      <c r="I564" s="4" t="str">
        <f xml:space="preserve"> INDEX(products!$A$1:$G$49, MATCH(orders!$D564, products!$A$1:$A$49,0), MATCH(orders!I$1, products!$A$1:$G$1,0))</f>
        <v>Lib</v>
      </c>
      <c r="J564" s="4" t="str">
        <f xml:space="preserve"> INDEX(products!$A$1:$G$49, MATCH(orders!$D564, products!$A$1:$A$49,0), MATCH(orders!J$1, products!$A$1:$G$1,0))</f>
        <v>L</v>
      </c>
      <c r="K564" s="8">
        <f xml:space="preserve"> INDEX(products!$A$1:$G$49, MATCH(orders!$D564, products!$A$1:$A$49,0), MATCH(orders!K$1, products!$A$1:$G$1,0))</f>
        <v>0.2</v>
      </c>
      <c r="L564" s="10">
        <f xml:space="preserve"> INDEX(products!$A$1:$G$49, MATCH(orders!$D564, products!$A$1:$A$49,0), MATCH(orders!L$1, products!$A$1:$G$1,0))</f>
        <v>4.7549999999999999</v>
      </c>
      <c r="M564" s="10">
        <f t="shared" si="8"/>
        <v>28.53</v>
      </c>
      <c r="N564" s="5" t="str" cm="1">
        <f t="array" ref="N564" xml:space="preserve"> _xlfn.IFS(I564 = "Rob", "Robusta", I564 = "Ara", "Arabica", I564 = "Exc", "Excelsa", I564 = "Lib", "Liberica")</f>
        <v>Liberica</v>
      </c>
      <c r="O564" s="12" t="str" cm="1">
        <f t="array" ref="O564" xml:space="preserve"> _xlfn.IFS(J564 = "M", "Medium", J564 = "L", "Light", J564 = "D", "Dark")</f>
        <v>Light</v>
      </c>
      <c r="P564" s="4" t="str">
        <f xml:space="preserve"> _xlfn.XLOOKUP(Orders[[#This Row],[Customer ID]], customers!$A$1:$A$1001, customers!$I$1:$I$1001,,0)</f>
        <v>No</v>
      </c>
    </row>
    <row r="565" spans="1:16" x14ac:dyDescent="0.3">
      <c r="A565" s="11" t="s">
        <v>3671</v>
      </c>
      <c r="B565" s="6">
        <v>43991</v>
      </c>
      <c r="C565" s="3" t="s">
        <v>3752</v>
      </c>
      <c r="D565" s="4" t="s">
        <v>6141</v>
      </c>
      <c r="E565" s="3">
        <v>6</v>
      </c>
      <c r="F565" s="3" t="str">
        <f xml:space="preserve"> _xlfn.XLOOKUP(C565,customers!$A$1:$A$1001,customers!$B$1:$B$1001,,0)</f>
        <v>Don Flintiff</v>
      </c>
      <c r="G565" s="3" t="str">
        <f xml:space="preserve"> IF(_xlfn.XLOOKUP(C565, customers!$A$1:$A$1001, customers!$C$1:$C$1001,,0) = 0, "", _xlfn.XLOOKUP(C565, customers!$A$1:$A$1001, customers!$C$1:$C$1001,,0))</f>
        <v>dflintiffg1@e-recht24.de</v>
      </c>
      <c r="H565" s="3" t="str">
        <f xml:space="preserve"> _xlfn.XLOOKUP(C565, customers!$A$1:$A$1001, customers!$G$1:$G$1001,,0)</f>
        <v>United Kingdom</v>
      </c>
      <c r="I565" s="4" t="str">
        <f xml:space="preserve"> INDEX(products!$A$1:$G$49, MATCH(orders!$D565, products!$A$1:$A$49,0), MATCH(orders!I$1, products!$A$1:$G$1,0))</f>
        <v>Exc</v>
      </c>
      <c r="J565" s="4" t="str">
        <f xml:space="preserve"> INDEX(products!$A$1:$G$49, MATCH(orders!$D565, products!$A$1:$A$49,0), MATCH(orders!J$1, products!$A$1:$G$1,0))</f>
        <v>M</v>
      </c>
      <c r="K565" s="8">
        <f xml:space="preserve"> INDEX(products!$A$1:$G$49, MATCH(orders!$D565, products!$A$1:$A$49,0), MATCH(orders!K$1, products!$A$1:$G$1,0))</f>
        <v>1</v>
      </c>
      <c r="L565" s="10">
        <f xml:space="preserve"> INDEX(products!$A$1:$G$49, MATCH(orders!$D565, products!$A$1:$A$49,0), MATCH(orders!L$1, products!$A$1:$G$1,0))</f>
        <v>13.75</v>
      </c>
      <c r="M565" s="10">
        <f t="shared" si="8"/>
        <v>82.5</v>
      </c>
      <c r="N565" s="5" t="str" cm="1">
        <f t="array" ref="N565" xml:space="preserve"> _xlfn.IFS(I565 = "Rob", "Robusta", I565 = "Ara", "Arabica", I565 = "Exc", "Excelsa", I565 = "Lib", "Liberica")</f>
        <v>Excelsa</v>
      </c>
      <c r="O565" s="12" t="str" cm="1">
        <f t="array" ref="O565" xml:space="preserve"> _xlfn.IFS(J565 = "M", "Medium", J565 = "L", "Light", J565 = "D", "Dark")</f>
        <v>Medium</v>
      </c>
      <c r="P565" s="4" t="str">
        <f xml:space="preserve"> _xlfn.XLOOKUP(Orders[[#This Row],[Customer ID]], customers!$A$1:$A$1001, customers!$I$1:$I$1001,,0)</f>
        <v>No</v>
      </c>
    </row>
    <row r="566" spans="1:16" x14ac:dyDescent="0.3">
      <c r="A566" s="11" t="s">
        <v>3677</v>
      </c>
      <c r="B566" s="6">
        <v>43883</v>
      </c>
      <c r="C566" s="3" t="s">
        <v>3678</v>
      </c>
      <c r="D566" s="4" t="s">
        <v>6173</v>
      </c>
      <c r="E566" s="3">
        <v>2</v>
      </c>
      <c r="F566" s="3" t="str">
        <f xml:space="preserve"> _xlfn.XLOOKUP(C566,customers!$A$1:$A$1001,customers!$B$1:$B$1001,,0)</f>
        <v>Abbe Thys</v>
      </c>
      <c r="G566" s="3" t="str">
        <f xml:space="preserve"> IF(_xlfn.XLOOKUP(C566, customers!$A$1:$A$1001, customers!$C$1:$C$1001,,0) = 0, "", _xlfn.XLOOKUP(C566, customers!$A$1:$A$1001, customers!$C$1:$C$1001,,0))</f>
        <v>athysfo@cdc.gov</v>
      </c>
      <c r="H566" s="3" t="str">
        <f xml:space="preserve"> _xlfn.XLOOKUP(C566, customers!$A$1:$A$1001, customers!$G$1:$G$1001,,0)</f>
        <v>United States</v>
      </c>
      <c r="I566" s="4" t="str">
        <f xml:space="preserve"> INDEX(products!$A$1:$G$49, MATCH(orders!$D566, products!$A$1:$A$49,0), MATCH(orders!I$1, products!$A$1:$G$1,0))</f>
        <v>Rob</v>
      </c>
      <c r="J566" s="4" t="str">
        <f xml:space="preserve"> INDEX(products!$A$1:$G$49, MATCH(orders!$D566, products!$A$1:$A$49,0), MATCH(orders!J$1, products!$A$1:$G$1,0))</f>
        <v>L</v>
      </c>
      <c r="K566" s="8">
        <f xml:space="preserve"> INDEX(products!$A$1:$G$49, MATCH(orders!$D566, products!$A$1:$A$49,0), MATCH(orders!K$1, products!$A$1:$G$1,0))</f>
        <v>0.5</v>
      </c>
      <c r="L566" s="10">
        <f xml:space="preserve"> INDEX(products!$A$1:$G$49, MATCH(orders!$D566, products!$A$1:$A$49,0), MATCH(orders!L$1, products!$A$1:$G$1,0))</f>
        <v>7.169999999999999</v>
      </c>
      <c r="M566" s="10">
        <f t="shared" si="8"/>
        <v>14.339999999999998</v>
      </c>
      <c r="N566" s="5" t="str" cm="1">
        <f t="array" ref="N566" xml:space="preserve"> _xlfn.IFS(I566 = "Rob", "Robusta", I566 = "Ara", "Arabica", I566 = "Exc", "Excelsa", I566 = "Lib", "Liberica")</f>
        <v>Robusta</v>
      </c>
      <c r="O566" s="12" t="str" cm="1">
        <f t="array" ref="O566" xml:space="preserve"> _xlfn.IFS(J566 = "M", "Medium", J566 = "L", "Light", J566 = "D", "Dark")</f>
        <v>Light</v>
      </c>
      <c r="P566" s="4" t="str">
        <f xml:space="preserve"> _xlfn.XLOOKUP(Orders[[#This Row],[Customer ID]], customers!$A$1:$A$1001, customers!$I$1:$I$1001,,0)</f>
        <v>No</v>
      </c>
    </row>
    <row r="567" spans="1:16" x14ac:dyDescent="0.3">
      <c r="A567" s="11" t="s">
        <v>3683</v>
      </c>
      <c r="B567" s="6">
        <v>44031</v>
      </c>
      <c r="C567" s="3" t="s">
        <v>3684</v>
      </c>
      <c r="D567" s="4" t="s">
        <v>6149</v>
      </c>
      <c r="E567" s="3">
        <v>4</v>
      </c>
      <c r="F567" s="3" t="str">
        <f xml:space="preserve"> _xlfn.XLOOKUP(C567,customers!$A$1:$A$1001,customers!$B$1:$B$1001,,0)</f>
        <v>Jackquelin Chugg</v>
      </c>
      <c r="G567" s="3" t="str">
        <f xml:space="preserve"> IF(_xlfn.XLOOKUP(C567, customers!$A$1:$A$1001, customers!$C$1:$C$1001,,0) = 0, "", _xlfn.XLOOKUP(C567, customers!$A$1:$A$1001, customers!$C$1:$C$1001,,0))</f>
        <v>jchuggfp@about.me</v>
      </c>
      <c r="H567" s="3" t="str">
        <f xml:space="preserve"> _xlfn.XLOOKUP(C567, customers!$A$1:$A$1001, customers!$G$1:$G$1001,,0)</f>
        <v>United States</v>
      </c>
      <c r="I567" s="4" t="str">
        <f xml:space="preserve"> INDEX(products!$A$1:$G$49, MATCH(orders!$D567, products!$A$1:$A$49,0), MATCH(orders!I$1, products!$A$1:$G$1,0))</f>
        <v>Rob</v>
      </c>
      <c r="J567" s="4" t="str">
        <f xml:space="preserve"> INDEX(products!$A$1:$G$49, MATCH(orders!$D567, products!$A$1:$A$49,0), MATCH(orders!J$1, products!$A$1:$G$1,0))</f>
        <v>D</v>
      </c>
      <c r="K567" s="8">
        <f xml:space="preserve"> INDEX(products!$A$1:$G$49, MATCH(orders!$D567, products!$A$1:$A$49,0), MATCH(orders!K$1, products!$A$1:$G$1,0))</f>
        <v>2.5</v>
      </c>
      <c r="L567" s="10">
        <f xml:space="preserve"> INDEX(products!$A$1:$G$49, MATCH(orders!$D567, products!$A$1:$A$49,0), MATCH(orders!L$1, products!$A$1:$G$1,0))</f>
        <v>20.584999999999997</v>
      </c>
      <c r="M567" s="10">
        <f t="shared" si="8"/>
        <v>82.339999999999989</v>
      </c>
      <c r="N567" s="5" t="str" cm="1">
        <f t="array" ref="N567" xml:space="preserve"> _xlfn.IFS(I567 = "Rob", "Robusta", I567 = "Ara", "Arabica", I567 = "Exc", "Excelsa", I567 = "Lib", "Liberica")</f>
        <v>Robusta</v>
      </c>
      <c r="O567" s="12" t="str" cm="1">
        <f t="array" ref="O567" xml:space="preserve"> _xlfn.IFS(J567 = "M", "Medium", J567 = "L", "Light", J567 = "D", "Dark")</f>
        <v>Dark</v>
      </c>
      <c r="P567" s="4" t="str">
        <f xml:space="preserve"> _xlfn.XLOOKUP(Orders[[#This Row],[Customer ID]], customers!$A$1:$A$1001, customers!$I$1:$I$1001,,0)</f>
        <v>No</v>
      </c>
    </row>
    <row r="568" spans="1:16" x14ac:dyDescent="0.3">
      <c r="A568" s="11" t="s">
        <v>3689</v>
      </c>
      <c r="B568" s="6">
        <v>44459</v>
      </c>
      <c r="C568" s="3" t="s">
        <v>3690</v>
      </c>
      <c r="D568" s="4" t="s">
        <v>6152</v>
      </c>
      <c r="E568" s="3">
        <v>6</v>
      </c>
      <c r="F568" s="3" t="str">
        <f xml:space="preserve"> _xlfn.XLOOKUP(C568,customers!$A$1:$A$1001,customers!$B$1:$B$1001,,0)</f>
        <v>Audra Kelston</v>
      </c>
      <c r="G568" s="3" t="str">
        <f xml:space="preserve"> IF(_xlfn.XLOOKUP(C568, customers!$A$1:$A$1001, customers!$C$1:$C$1001,,0) = 0, "", _xlfn.XLOOKUP(C568, customers!$A$1:$A$1001, customers!$C$1:$C$1001,,0))</f>
        <v>akelstonfq@sakura.ne.jp</v>
      </c>
      <c r="H568" s="3" t="str">
        <f xml:space="preserve"> _xlfn.XLOOKUP(C568, customers!$A$1:$A$1001, customers!$G$1:$G$1001,,0)</f>
        <v>United States</v>
      </c>
      <c r="I568" s="4" t="str">
        <f xml:space="preserve"> INDEX(products!$A$1:$G$49, MATCH(orders!$D568, products!$A$1:$A$49,0), MATCH(orders!I$1, products!$A$1:$G$1,0))</f>
        <v>Ara</v>
      </c>
      <c r="J568" s="4" t="str">
        <f xml:space="preserve"> INDEX(products!$A$1:$G$49, MATCH(orders!$D568, products!$A$1:$A$49,0), MATCH(orders!J$1, products!$A$1:$G$1,0))</f>
        <v>M</v>
      </c>
      <c r="K568" s="8">
        <f xml:space="preserve"> INDEX(products!$A$1:$G$49, MATCH(orders!$D568, products!$A$1:$A$49,0), MATCH(orders!K$1, products!$A$1:$G$1,0))</f>
        <v>0.2</v>
      </c>
      <c r="L568" s="10">
        <f xml:space="preserve"> INDEX(products!$A$1:$G$49, MATCH(orders!$D568, products!$A$1:$A$49,0), MATCH(orders!L$1, products!$A$1:$G$1,0))</f>
        <v>3.375</v>
      </c>
      <c r="M568" s="10">
        <f t="shared" si="8"/>
        <v>20.25</v>
      </c>
      <c r="N568" s="5" t="str" cm="1">
        <f t="array" ref="N568" xml:space="preserve"> _xlfn.IFS(I568 = "Rob", "Robusta", I568 = "Ara", "Arabica", I568 = "Exc", "Excelsa", I568 = "Lib", "Liberica")</f>
        <v>Arabica</v>
      </c>
      <c r="O568" s="12" t="str" cm="1">
        <f t="array" ref="O568" xml:space="preserve"> _xlfn.IFS(J568 = "M", "Medium", J568 = "L", "Light", J568 = "D", "Dark")</f>
        <v>Medium</v>
      </c>
      <c r="P568" s="4" t="str">
        <f xml:space="preserve"> _xlfn.XLOOKUP(Orders[[#This Row],[Customer ID]], customers!$A$1:$A$1001, customers!$I$1:$I$1001,,0)</f>
        <v>Yes</v>
      </c>
    </row>
    <row r="569" spans="1:16" x14ac:dyDescent="0.3">
      <c r="A569" s="11" t="s">
        <v>3695</v>
      </c>
      <c r="B569" s="6">
        <v>44318</v>
      </c>
      <c r="C569" s="3" t="s">
        <v>3696</v>
      </c>
      <c r="D569" s="4" t="s">
        <v>6142</v>
      </c>
      <c r="E569" s="3">
        <v>6</v>
      </c>
      <c r="F569" s="3" t="str">
        <f xml:space="preserve"> _xlfn.XLOOKUP(C569,customers!$A$1:$A$1001,customers!$B$1:$B$1001,,0)</f>
        <v>Elvina Angel</v>
      </c>
      <c r="G569" s="3" t="str">
        <f xml:space="preserve"> IF(_xlfn.XLOOKUP(C569, customers!$A$1:$A$1001, customers!$C$1:$C$1001,,0) = 0, "", _xlfn.XLOOKUP(C569, customers!$A$1:$A$1001, customers!$C$1:$C$1001,,0))</f>
        <v/>
      </c>
      <c r="H569" s="3" t="str">
        <f xml:space="preserve"> _xlfn.XLOOKUP(C569, customers!$A$1:$A$1001, customers!$G$1:$G$1001,,0)</f>
        <v>Ireland</v>
      </c>
      <c r="I569" s="4" t="str">
        <f xml:space="preserve"> INDEX(products!$A$1:$G$49, MATCH(orders!$D569, products!$A$1:$A$49,0), MATCH(orders!I$1, products!$A$1:$G$1,0))</f>
        <v>Rob</v>
      </c>
      <c r="J569" s="4" t="str">
        <f xml:space="preserve"> INDEX(products!$A$1:$G$49, MATCH(orders!$D569, products!$A$1:$A$49,0), MATCH(orders!J$1, products!$A$1:$G$1,0))</f>
        <v>L</v>
      </c>
      <c r="K569" s="8">
        <f xml:space="preserve"> INDEX(products!$A$1:$G$49, MATCH(orders!$D569, products!$A$1:$A$49,0), MATCH(orders!K$1, products!$A$1:$G$1,0))</f>
        <v>2.5</v>
      </c>
      <c r="L569" s="10">
        <f xml:space="preserve"> INDEX(products!$A$1:$G$49, MATCH(orders!$D569, products!$A$1:$A$49,0), MATCH(orders!L$1, products!$A$1:$G$1,0))</f>
        <v>27.484999999999996</v>
      </c>
      <c r="M569" s="10">
        <f t="shared" si="8"/>
        <v>164.90999999999997</v>
      </c>
      <c r="N569" s="5" t="str" cm="1">
        <f t="array" ref="N569" xml:space="preserve"> _xlfn.IFS(I569 = "Rob", "Robusta", I569 = "Ara", "Arabica", I569 = "Exc", "Excelsa", I569 = "Lib", "Liberica")</f>
        <v>Robusta</v>
      </c>
      <c r="O569" s="12" t="str" cm="1">
        <f t="array" ref="O569" xml:space="preserve"> _xlfn.IFS(J569 = "M", "Medium", J569 = "L", "Light", J569 = "D", "Dark")</f>
        <v>Light</v>
      </c>
      <c r="P569" s="4" t="str">
        <f xml:space="preserve"> _xlfn.XLOOKUP(Orders[[#This Row],[Customer ID]], customers!$A$1:$A$1001, customers!$I$1:$I$1001,,0)</f>
        <v>No</v>
      </c>
    </row>
    <row r="570" spans="1:16" x14ac:dyDescent="0.3">
      <c r="A570" s="11" t="s">
        <v>3700</v>
      </c>
      <c r="B570" s="6">
        <v>44526</v>
      </c>
      <c r="C570" s="3" t="s">
        <v>3701</v>
      </c>
      <c r="D570" s="4" t="s">
        <v>6145</v>
      </c>
      <c r="E570" s="3">
        <v>4</v>
      </c>
      <c r="F570" s="3" t="str">
        <f xml:space="preserve"> _xlfn.XLOOKUP(C570,customers!$A$1:$A$1001,customers!$B$1:$B$1001,,0)</f>
        <v>Claiborne Mottram</v>
      </c>
      <c r="G570" s="3" t="str">
        <f xml:space="preserve"> IF(_xlfn.XLOOKUP(C570, customers!$A$1:$A$1001, customers!$C$1:$C$1001,,0) = 0, "", _xlfn.XLOOKUP(C570, customers!$A$1:$A$1001, customers!$C$1:$C$1001,,0))</f>
        <v>cmottramfs@harvard.edu</v>
      </c>
      <c r="H570" s="3" t="str">
        <f xml:space="preserve"> _xlfn.XLOOKUP(C570, customers!$A$1:$A$1001, customers!$G$1:$G$1001,,0)</f>
        <v>United States</v>
      </c>
      <c r="I570" s="4" t="str">
        <f xml:space="preserve"> INDEX(products!$A$1:$G$49, MATCH(orders!$D570, products!$A$1:$A$49,0), MATCH(orders!I$1, products!$A$1:$G$1,0))</f>
        <v>Lib</v>
      </c>
      <c r="J570" s="4" t="str">
        <f xml:space="preserve"> INDEX(products!$A$1:$G$49, MATCH(orders!$D570, products!$A$1:$A$49,0), MATCH(orders!J$1, products!$A$1:$G$1,0))</f>
        <v>L</v>
      </c>
      <c r="K570" s="8">
        <f xml:space="preserve"> INDEX(products!$A$1:$G$49, MATCH(orders!$D570, products!$A$1:$A$49,0), MATCH(orders!K$1, products!$A$1:$G$1,0))</f>
        <v>0.2</v>
      </c>
      <c r="L570" s="10">
        <f xml:space="preserve"> INDEX(products!$A$1:$G$49, MATCH(orders!$D570, products!$A$1:$A$49,0), MATCH(orders!L$1, products!$A$1:$G$1,0))</f>
        <v>4.7549999999999999</v>
      </c>
      <c r="M570" s="10">
        <f t="shared" si="8"/>
        <v>19.02</v>
      </c>
      <c r="N570" s="5" t="str" cm="1">
        <f t="array" ref="N570" xml:space="preserve"> _xlfn.IFS(I570 = "Rob", "Robusta", I570 = "Ara", "Arabica", I570 = "Exc", "Excelsa", I570 = "Lib", "Liberica")</f>
        <v>Liberica</v>
      </c>
      <c r="O570" s="12" t="str" cm="1">
        <f t="array" ref="O570" xml:space="preserve"> _xlfn.IFS(J570 = "M", "Medium", J570 = "L", "Light", J570 = "D", "Dark")</f>
        <v>Light</v>
      </c>
      <c r="P570" s="4" t="str">
        <f xml:space="preserve"> _xlfn.XLOOKUP(Orders[[#This Row],[Customer ID]], customers!$A$1:$A$1001, customers!$I$1:$I$1001,,0)</f>
        <v>Yes</v>
      </c>
    </row>
    <row r="571" spans="1:16" x14ac:dyDescent="0.3">
      <c r="A571" s="11" t="s">
        <v>3706</v>
      </c>
      <c r="B571" s="6">
        <v>43879</v>
      </c>
      <c r="C571" s="3" t="s">
        <v>3752</v>
      </c>
      <c r="D571" s="4" t="s">
        <v>6168</v>
      </c>
      <c r="E571" s="3">
        <v>6</v>
      </c>
      <c r="F571" s="3" t="str">
        <f xml:space="preserve"> _xlfn.XLOOKUP(C571,customers!$A$1:$A$1001,customers!$B$1:$B$1001,,0)</f>
        <v>Don Flintiff</v>
      </c>
      <c r="G571" s="3" t="str">
        <f xml:space="preserve"> IF(_xlfn.XLOOKUP(C571, customers!$A$1:$A$1001, customers!$C$1:$C$1001,,0) = 0, "", _xlfn.XLOOKUP(C571, customers!$A$1:$A$1001, customers!$C$1:$C$1001,,0))</f>
        <v>dflintiffg1@e-recht24.de</v>
      </c>
      <c r="H571" s="3" t="str">
        <f xml:space="preserve"> _xlfn.XLOOKUP(C571, customers!$A$1:$A$1001, customers!$G$1:$G$1001,,0)</f>
        <v>United Kingdom</v>
      </c>
      <c r="I571" s="4" t="str">
        <f xml:space="preserve"> INDEX(products!$A$1:$G$49, MATCH(orders!$D571, products!$A$1:$A$49,0), MATCH(orders!I$1, products!$A$1:$G$1,0))</f>
        <v>Ara</v>
      </c>
      <c r="J571" s="4" t="str">
        <f xml:space="preserve"> INDEX(products!$A$1:$G$49, MATCH(orders!$D571, products!$A$1:$A$49,0), MATCH(orders!J$1, products!$A$1:$G$1,0))</f>
        <v>D</v>
      </c>
      <c r="K571" s="8">
        <f xml:space="preserve"> INDEX(products!$A$1:$G$49, MATCH(orders!$D571, products!$A$1:$A$49,0), MATCH(orders!K$1, products!$A$1:$G$1,0))</f>
        <v>2.5</v>
      </c>
      <c r="L571" s="10">
        <f xml:space="preserve"> INDEX(products!$A$1:$G$49, MATCH(orders!$D571, products!$A$1:$A$49,0), MATCH(orders!L$1, products!$A$1:$G$1,0))</f>
        <v>22.884999999999998</v>
      </c>
      <c r="M571" s="10">
        <f t="shared" si="8"/>
        <v>137.31</v>
      </c>
      <c r="N571" s="5" t="str" cm="1">
        <f t="array" ref="N571" xml:space="preserve"> _xlfn.IFS(I571 = "Rob", "Robusta", I571 = "Ara", "Arabica", I571 = "Exc", "Excelsa", I571 = "Lib", "Liberica")</f>
        <v>Arabica</v>
      </c>
      <c r="O571" s="12" t="str" cm="1">
        <f t="array" ref="O571" xml:space="preserve"> _xlfn.IFS(J571 = "M", "Medium", J571 = "L", "Light", J571 = "D", "Dark")</f>
        <v>Dark</v>
      </c>
      <c r="P571" s="4" t="str">
        <f xml:space="preserve"> _xlfn.XLOOKUP(Orders[[#This Row],[Customer ID]], customers!$A$1:$A$1001, customers!$I$1:$I$1001,,0)</f>
        <v>No</v>
      </c>
    </row>
    <row r="572" spans="1:16" x14ac:dyDescent="0.3">
      <c r="A572" s="11" t="s">
        <v>3712</v>
      </c>
      <c r="B572" s="6">
        <v>43928</v>
      </c>
      <c r="C572" s="3" t="s">
        <v>3713</v>
      </c>
      <c r="D572" s="4" t="s">
        <v>6157</v>
      </c>
      <c r="E572" s="3">
        <v>4</v>
      </c>
      <c r="F572" s="3" t="str">
        <f xml:space="preserve"> _xlfn.XLOOKUP(C572,customers!$A$1:$A$1001,customers!$B$1:$B$1001,,0)</f>
        <v>Donalt Sangwin</v>
      </c>
      <c r="G572" s="3" t="str">
        <f xml:space="preserve"> IF(_xlfn.XLOOKUP(C572, customers!$A$1:$A$1001, customers!$C$1:$C$1001,,0) = 0, "", _xlfn.XLOOKUP(C572, customers!$A$1:$A$1001, customers!$C$1:$C$1001,,0))</f>
        <v>dsangwinfu@weebly.com</v>
      </c>
      <c r="H572" s="3" t="str">
        <f xml:space="preserve"> _xlfn.XLOOKUP(C572, customers!$A$1:$A$1001, customers!$G$1:$G$1001,,0)</f>
        <v>United States</v>
      </c>
      <c r="I572" s="4" t="str">
        <f xml:space="preserve"> INDEX(products!$A$1:$G$49, MATCH(orders!$D572, products!$A$1:$A$49,0), MATCH(orders!I$1, products!$A$1:$G$1,0))</f>
        <v>Ara</v>
      </c>
      <c r="J572" s="4" t="str">
        <f xml:space="preserve"> INDEX(products!$A$1:$G$49, MATCH(orders!$D572, products!$A$1:$A$49,0), MATCH(orders!J$1, products!$A$1:$G$1,0))</f>
        <v>M</v>
      </c>
      <c r="K572" s="8">
        <f xml:space="preserve"> INDEX(products!$A$1:$G$49, MATCH(orders!$D572, products!$A$1:$A$49,0), MATCH(orders!K$1, products!$A$1:$G$1,0))</f>
        <v>0.5</v>
      </c>
      <c r="L572" s="10">
        <f xml:space="preserve"> INDEX(products!$A$1:$G$49, MATCH(orders!$D572, products!$A$1:$A$49,0), MATCH(orders!L$1, products!$A$1:$G$1,0))</f>
        <v>6.75</v>
      </c>
      <c r="M572" s="10">
        <f t="shared" si="8"/>
        <v>27</v>
      </c>
      <c r="N572" s="5" t="str" cm="1">
        <f t="array" ref="N572" xml:space="preserve"> _xlfn.IFS(I572 = "Rob", "Robusta", I572 = "Ara", "Arabica", I572 = "Exc", "Excelsa", I572 = "Lib", "Liberica")</f>
        <v>Arabica</v>
      </c>
      <c r="O572" s="12" t="str" cm="1">
        <f t="array" ref="O572" xml:space="preserve"> _xlfn.IFS(J572 = "M", "Medium", J572 = "L", "Light", J572 = "D", "Dark")</f>
        <v>Medium</v>
      </c>
      <c r="P572" s="4" t="str">
        <f xml:space="preserve"> _xlfn.XLOOKUP(Orders[[#This Row],[Customer ID]], customers!$A$1:$A$1001, customers!$I$1:$I$1001,,0)</f>
        <v>No</v>
      </c>
    </row>
    <row r="573" spans="1:16" x14ac:dyDescent="0.3">
      <c r="A573" s="11" t="s">
        <v>3718</v>
      </c>
      <c r="B573" s="6">
        <v>44592</v>
      </c>
      <c r="C573" s="3" t="s">
        <v>3719</v>
      </c>
      <c r="D573" s="4" t="s">
        <v>6176</v>
      </c>
      <c r="E573" s="3">
        <v>4</v>
      </c>
      <c r="F573" s="3" t="str">
        <f xml:space="preserve"> _xlfn.XLOOKUP(C573,customers!$A$1:$A$1001,customers!$B$1:$B$1001,,0)</f>
        <v>Elizabet Aizikowitz</v>
      </c>
      <c r="G573" s="3" t="str">
        <f xml:space="preserve"> IF(_xlfn.XLOOKUP(C573, customers!$A$1:$A$1001, customers!$C$1:$C$1001,,0) = 0, "", _xlfn.XLOOKUP(C573, customers!$A$1:$A$1001, customers!$C$1:$C$1001,,0))</f>
        <v>eaizikowitzfv@virginia.edu</v>
      </c>
      <c r="H573" s="3" t="str">
        <f xml:space="preserve"> _xlfn.XLOOKUP(C573, customers!$A$1:$A$1001, customers!$G$1:$G$1001,,0)</f>
        <v>United Kingdom</v>
      </c>
      <c r="I573" s="4" t="str">
        <f xml:space="preserve"> INDEX(products!$A$1:$G$49, MATCH(orders!$D573, products!$A$1:$A$49,0), MATCH(orders!I$1, products!$A$1:$G$1,0))</f>
        <v>Exc</v>
      </c>
      <c r="J573" s="4" t="str">
        <f xml:space="preserve"> INDEX(products!$A$1:$G$49, MATCH(orders!$D573, products!$A$1:$A$49,0), MATCH(orders!J$1, products!$A$1:$G$1,0))</f>
        <v>L</v>
      </c>
      <c r="K573" s="8">
        <f xml:space="preserve"> INDEX(products!$A$1:$G$49, MATCH(orders!$D573, products!$A$1:$A$49,0), MATCH(orders!K$1, products!$A$1:$G$1,0))</f>
        <v>0.5</v>
      </c>
      <c r="L573" s="10">
        <f xml:space="preserve"> INDEX(products!$A$1:$G$49, MATCH(orders!$D573, products!$A$1:$A$49,0), MATCH(orders!L$1, products!$A$1:$G$1,0))</f>
        <v>8.91</v>
      </c>
      <c r="M573" s="10">
        <f t="shared" si="8"/>
        <v>35.64</v>
      </c>
      <c r="N573" s="5" t="str" cm="1">
        <f t="array" ref="N573" xml:space="preserve"> _xlfn.IFS(I573 = "Rob", "Robusta", I573 = "Ara", "Arabica", I573 = "Exc", "Excelsa", I573 = "Lib", "Liberica")</f>
        <v>Excelsa</v>
      </c>
      <c r="O573" s="12" t="str" cm="1">
        <f t="array" ref="O573" xml:space="preserve"> _xlfn.IFS(J573 = "M", "Medium", J573 = "L", "Light", J573 = "D", "Dark")</f>
        <v>Light</v>
      </c>
      <c r="P573" s="4" t="str">
        <f xml:space="preserve"> _xlfn.XLOOKUP(Orders[[#This Row],[Customer ID]], customers!$A$1:$A$1001, customers!$I$1:$I$1001,,0)</f>
        <v>No</v>
      </c>
    </row>
    <row r="574" spans="1:16" x14ac:dyDescent="0.3">
      <c r="A574" s="11" t="s">
        <v>3724</v>
      </c>
      <c r="B574" s="6">
        <v>43515</v>
      </c>
      <c r="C574" s="3" t="s">
        <v>3725</v>
      </c>
      <c r="D574" s="4" t="s">
        <v>6154</v>
      </c>
      <c r="E574" s="3">
        <v>2</v>
      </c>
      <c r="F574" s="3" t="str">
        <f xml:space="preserve"> _xlfn.XLOOKUP(C574,customers!$A$1:$A$1001,customers!$B$1:$B$1001,,0)</f>
        <v>Herbie Peppard</v>
      </c>
      <c r="G574" s="3" t="str">
        <f xml:space="preserve"> IF(_xlfn.XLOOKUP(C574, customers!$A$1:$A$1001, customers!$C$1:$C$1001,,0) = 0, "", _xlfn.XLOOKUP(C574, customers!$A$1:$A$1001, customers!$C$1:$C$1001,,0))</f>
        <v/>
      </c>
      <c r="H574" s="3" t="str">
        <f xml:space="preserve"> _xlfn.XLOOKUP(C574, customers!$A$1:$A$1001, customers!$G$1:$G$1001,,0)</f>
        <v>United States</v>
      </c>
      <c r="I574" s="4" t="str">
        <f xml:space="preserve"> INDEX(products!$A$1:$G$49, MATCH(orders!$D574, products!$A$1:$A$49,0), MATCH(orders!I$1, products!$A$1:$G$1,0))</f>
        <v>Ara</v>
      </c>
      <c r="J574" s="4" t="str">
        <f xml:space="preserve"> INDEX(products!$A$1:$G$49, MATCH(orders!$D574, products!$A$1:$A$49,0), MATCH(orders!J$1, products!$A$1:$G$1,0))</f>
        <v>D</v>
      </c>
      <c r="K574" s="8">
        <f xml:space="preserve"> INDEX(products!$A$1:$G$49, MATCH(orders!$D574, products!$A$1:$A$49,0), MATCH(orders!K$1, products!$A$1:$G$1,0))</f>
        <v>0.2</v>
      </c>
      <c r="L574" s="10">
        <f xml:space="preserve"> INDEX(products!$A$1:$G$49, MATCH(orders!$D574, products!$A$1:$A$49,0), MATCH(orders!L$1, products!$A$1:$G$1,0))</f>
        <v>2.9849999999999999</v>
      </c>
      <c r="M574" s="10">
        <f t="shared" si="8"/>
        <v>5.97</v>
      </c>
      <c r="N574" s="5" t="str" cm="1">
        <f t="array" ref="N574" xml:space="preserve"> _xlfn.IFS(I574 = "Rob", "Robusta", I574 = "Ara", "Arabica", I574 = "Exc", "Excelsa", I574 = "Lib", "Liberica")</f>
        <v>Arabica</v>
      </c>
      <c r="O574" s="12" t="str" cm="1">
        <f t="array" ref="O574" xml:space="preserve"> _xlfn.IFS(J574 = "M", "Medium", J574 = "L", "Light", J574 = "D", "Dark")</f>
        <v>Dark</v>
      </c>
      <c r="P574" s="4" t="str">
        <f xml:space="preserve"> _xlfn.XLOOKUP(Orders[[#This Row],[Customer ID]], customers!$A$1:$A$1001, customers!$I$1:$I$1001,,0)</f>
        <v>Yes</v>
      </c>
    </row>
    <row r="575" spans="1:16" x14ac:dyDescent="0.3">
      <c r="A575" s="11" t="s">
        <v>3728</v>
      </c>
      <c r="B575" s="6">
        <v>43781</v>
      </c>
      <c r="C575" s="3" t="s">
        <v>3729</v>
      </c>
      <c r="D575" s="4" t="s">
        <v>6155</v>
      </c>
      <c r="E575" s="3">
        <v>6</v>
      </c>
      <c r="F575" s="3" t="str">
        <f xml:space="preserve"> _xlfn.XLOOKUP(C575,customers!$A$1:$A$1001,customers!$B$1:$B$1001,,0)</f>
        <v>Cornie Venour</v>
      </c>
      <c r="G575" s="3" t="str">
        <f xml:space="preserve"> IF(_xlfn.XLOOKUP(C575, customers!$A$1:$A$1001, customers!$C$1:$C$1001,,0) = 0, "", _xlfn.XLOOKUP(C575, customers!$A$1:$A$1001, customers!$C$1:$C$1001,,0))</f>
        <v>cvenourfx@ask.com</v>
      </c>
      <c r="H575" s="3" t="str">
        <f xml:space="preserve"> _xlfn.XLOOKUP(C575, customers!$A$1:$A$1001, customers!$G$1:$G$1001,,0)</f>
        <v>United States</v>
      </c>
      <c r="I575" s="4" t="str">
        <f xml:space="preserve"> INDEX(products!$A$1:$G$49, MATCH(orders!$D575, products!$A$1:$A$49,0), MATCH(orders!I$1, products!$A$1:$G$1,0))</f>
        <v>Ara</v>
      </c>
      <c r="J575" s="4" t="str">
        <f xml:space="preserve"> INDEX(products!$A$1:$G$49, MATCH(orders!$D575, products!$A$1:$A$49,0), MATCH(orders!J$1, products!$A$1:$G$1,0))</f>
        <v>M</v>
      </c>
      <c r="K575" s="8">
        <f xml:space="preserve"> INDEX(products!$A$1:$G$49, MATCH(orders!$D575, products!$A$1:$A$49,0), MATCH(orders!K$1, products!$A$1:$G$1,0))</f>
        <v>1</v>
      </c>
      <c r="L575" s="10">
        <f xml:space="preserve"> INDEX(products!$A$1:$G$49, MATCH(orders!$D575, products!$A$1:$A$49,0), MATCH(orders!L$1, products!$A$1:$G$1,0))</f>
        <v>11.25</v>
      </c>
      <c r="M575" s="10">
        <f t="shared" si="8"/>
        <v>67.5</v>
      </c>
      <c r="N575" s="5" t="str" cm="1">
        <f t="array" ref="N575" xml:space="preserve"> _xlfn.IFS(I575 = "Rob", "Robusta", I575 = "Ara", "Arabica", I575 = "Exc", "Excelsa", I575 = "Lib", "Liberica")</f>
        <v>Arabica</v>
      </c>
      <c r="O575" s="12" t="str" cm="1">
        <f t="array" ref="O575" xml:space="preserve"> _xlfn.IFS(J575 = "M", "Medium", J575 = "L", "Light", J575 = "D", "Dark")</f>
        <v>Medium</v>
      </c>
      <c r="P575" s="4" t="str">
        <f xml:space="preserve"> _xlfn.XLOOKUP(Orders[[#This Row],[Customer ID]], customers!$A$1:$A$1001, customers!$I$1:$I$1001,,0)</f>
        <v>No</v>
      </c>
    </row>
    <row r="576" spans="1:16" x14ac:dyDescent="0.3">
      <c r="A576" s="11" t="s">
        <v>3734</v>
      </c>
      <c r="B576" s="6">
        <v>44697</v>
      </c>
      <c r="C576" s="3" t="s">
        <v>3735</v>
      </c>
      <c r="D576" s="4" t="s">
        <v>6178</v>
      </c>
      <c r="E576" s="3">
        <v>6</v>
      </c>
      <c r="F576" s="3" t="str">
        <f xml:space="preserve"> _xlfn.XLOOKUP(C576,customers!$A$1:$A$1001,customers!$B$1:$B$1001,,0)</f>
        <v>Maggy Harby</v>
      </c>
      <c r="G576" s="3" t="str">
        <f xml:space="preserve"> IF(_xlfn.XLOOKUP(C576, customers!$A$1:$A$1001, customers!$C$1:$C$1001,,0) = 0, "", _xlfn.XLOOKUP(C576, customers!$A$1:$A$1001, customers!$C$1:$C$1001,,0))</f>
        <v>mharbyfy@163.com</v>
      </c>
      <c r="H576" s="3" t="str">
        <f xml:space="preserve"> _xlfn.XLOOKUP(C576, customers!$A$1:$A$1001, customers!$G$1:$G$1001,,0)</f>
        <v>United States</v>
      </c>
      <c r="I576" s="4" t="str">
        <f xml:space="preserve"> INDEX(products!$A$1:$G$49, MATCH(orders!$D576, products!$A$1:$A$49,0), MATCH(orders!I$1, products!$A$1:$G$1,0))</f>
        <v>Rob</v>
      </c>
      <c r="J576" s="4" t="str">
        <f xml:space="preserve"> INDEX(products!$A$1:$G$49, MATCH(orders!$D576, products!$A$1:$A$49,0), MATCH(orders!J$1, products!$A$1:$G$1,0))</f>
        <v>L</v>
      </c>
      <c r="K576" s="8">
        <f xml:space="preserve"> INDEX(products!$A$1:$G$49, MATCH(orders!$D576, products!$A$1:$A$49,0), MATCH(orders!K$1, products!$A$1:$G$1,0))</f>
        <v>0.2</v>
      </c>
      <c r="L576" s="10">
        <f xml:space="preserve"> INDEX(products!$A$1:$G$49, MATCH(orders!$D576, products!$A$1:$A$49,0), MATCH(orders!L$1, products!$A$1:$G$1,0))</f>
        <v>3.5849999999999995</v>
      </c>
      <c r="M576" s="10">
        <f t="shared" si="8"/>
        <v>21.509999999999998</v>
      </c>
      <c r="N576" s="5" t="str" cm="1">
        <f t="array" ref="N576" xml:space="preserve"> _xlfn.IFS(I576 = "Rob", "Robusta", I576 = "Ara", "Arabica", I576 = "Exc", "Excelsa", I576 = "Lib", "Liberica")</f>
        <v>Robusta</v>
      </c>
      <c r="O576" s="12" t="str" cm="1">
        <f t="array" ref="O576" xml:space="preserve"> _xlfn.IFS(J576 = "M", "Medium", J576 = "L", "Light", J576 = "D", "Dark")</f>
        <v>Light</v>
      </c>
      <c r="P576" s="4" t="str">
        <f xml:space="preserve"> _xlfn.XLOOKUP(Orders[[#This Row],[Customer ID]], customers!$A$1:$A$1001, customers!$I$1:$I$1001,,0)</f>
        <v>Yes</v>
      </c>
    </row>
    <row r="577" spans="1:16" x14ac:dyDescent="0.3">
      <c r="A577" s="11" t="s">
        <v>3739</v>
      </c>
      <c r="B577" s="6">
        <v>44239</v>
      </c>
      <c r="C577" s="3" t="s">
        <v>3740</v>
      </c>
      <c r="D577" s="4" t="s">
        <v>6181</v>
      </c>
      <c r="E577" s="3">
        <v>2</v>
      </c>
      <c r="F577" s="3" t="str">
        <f xml:space="preserve"> _xlfn.XLOOKUP(C577,customers!$A$1:$A$1001,customers!$B$1:$B$1001,,0)</f>
        <v>Reggie Thickpenny</v>
      </c>
      <c r="G577" s="3" t="str">
        <f xml:space="preserve"> IF(_xlfn.XLOOKUP(C577, customers!$A$1:$A$1001, customers!$C$1:$C$1001,,0) = 0, "", _xlfn.XLOOKUP(C577, customers!$A$1:$A$1001, customers!$C$1:$C$1001,,0))</f>
        <v>rthickpennyfz@cafepress.com</v>
      </c>
      <c r="H577" s="3" t="str">
        <f xml:space="preserve"> _xlfn.XLOOKUP(C577, customers!$A$1:$A$1001, customers!$G$1:$G$1001,,0)</f>
        <v>United States</v>
      </c>
      <c r="I577" s="4" t="str">
        <f xml:space="preserve"> INDEX(products!$A$1:$G$49, MATCH(orders!$D577, products!$A$1:$A$49,0), MATCH(orders!I$1, products!$A$1:$G$1,0))</f>
        <v>Lib</v>
      </c>
      <c r="J577" s="4" t="str">
        <f xml:space="preserve"> INDEX(products!$A$1:$G$49, MATCH(orders!$D577, products!$A$1:$A$49,0), MATCH(orders!J$1, products!$A$1:$G$1,0))</f>
        <v>M</v>
      </c>
      <c r="K577" s="8">
        <f xml:space="preserve"> INDEX(products!$A$1:$G$49, MATCH(orders!$D577, products!$A$1:$A$49,0), MATCH(orders!K$1, products!$A$1:$G$1,0))</f>
        <v>2.5</v>
      </c>
      <c r="L577" s="10">
        <f xml:space="preserve"> INDEX(products!$A$1:$G$49, MATCH(orders!$D577, products!$A$1:$A$49,0), MATCH(orders!L$1, products!$A$1:$G$1,0))</f>
        <v>33.464999999999996</v>
      </c>
      <c r="M577" s="10">
        <f t="shared" si="8"/>
        <v>66.929999999999993</v>
      </c>
      <c r="N577" s="5" t="str" cm="1">
        <f t="array" ref="N577" xml:space="preserve"> _xlfn.IFS(I577 = "Rob", "Robusta", I577 = "Ara", "Arabica", I577 = "Exc", "Excelsa", I577 = "Lib", "Liberica")</f>
        <v>Liberica</v>
      </c>
      <c r="O577" s="12" t="str" cm="1">
        <f t="array" ref="O577" xml:space="preserve"> _xlfn.IFS(J577 = "M", "Medium", J577 = "L", "Light", J577 = "D", "Dark")</f>
        <v>Medium</v>
      </c>
      <c r="P577" s="4" t="str">
        <f xml:space="preserve"> _xlfn.XLOOKUP(Orders[[#This Row],[Customer ID]], customers!$A$1:$A$1001, customers!$I$1:$I$1001,,0)</f>
        <v>No</v>
      </c>
    </row>
    <row r="578" spans="1:16" x14ac:dyDescent="0.3">
      <c r="A578" s="11" t="s">
        <v>3745</v>
      </c>
      <c r="B578" s="6">
        <v>44290</v>
      </c>
      <c r="C578" s="3" t="s">
        <v>3746</v>
      </c>
      <c r="D578" s="4" t="s">
        <v>6154</v>
      </c>
      <c r="E578" s="3">
        <v>6</v>
      </c>
      <c r="F578" s="3" t="str">
        <f xml:space="preserve"> _xlfn.XLOOKUP(C578,customers!$A$1:$A$1001,customers!$B$1:$B$1001,,0)</f>
        <v>Phyllys Ormerod</v>
      </c>
      <c r="G578" s="3" t="str">
        <f xml:space="preserve"> IF(_xlfn.XLOOKUP(C578, customers!$A$1:$A$1001, customers!$C$1:$C$1001,,0) = 0, "", _xlfn.XLOOKUP(C578, customers!$A$1:$A$1001, customers!$C$1:$C$1001,,0))</f>
        <v>pormerodg0@redcross.org</v>
      </c>
      <c r="H578" s="3" t="str">
        <f xml:space="preserve"> _xlfn.XLOOKUP(C578, customers!$A$1:$A$1001, customers!$G$1:$G$1001,,0)</f>
        <v>United States</v>
      </c>
      <c r="I578" s="4" t="str">
        <f xml:space="preserve"> INDEX(products!$A$1:$G$49, MATCH(orders!$D578, products!$A$1:$A$49,0), MATCH(orders!I$1, products!$A$1:$G$1,0))</f>
        <v>Ara</v>
      </c>
      <c r="J578" s="4" t="str">
        <f xml:space="preserve"> INDEX(products!$A$1:$G$49, MATCH(orders!$D578, products!$A$1:$A$49,0), MATCH(orders!J$1, products!$A$1:$G$1,0))</f>
        <v>D</v>
      </c>
      <c r="K578" s="8">
        <f xml:space="preserve"> INDEX(products!$A$1:$G$49, MATCH(orders!$D578, products!$A$1:$A$49,0), MATCH(orders!K$1, products!$A$1:$G$1,0))</f>
        <v>0.2</v>
      </c>
      <c r="L578" s="10">
        <f xml:space="preserve"> INDEX(products!$A$1:$G$49, MATCH(orders!$D578, products!$A$1:$A$49,0), MATCH(orders!L$1, products!$A$1:$G$1,0))</f>
        <v>2.9849999999999999</v>
      </c>
      <c r="M578" s="10">
        <f t="shared" si="8"/>
        <v>17.91</v>
      </c>
      <c r="N578" s="5" t="str" cm="1">
        <f t="array" ref="N578" xml:space="preserve"> _xlfn.IFS(I578 = "Rob", "Robusta", I578 = "Ara", "Arabica", I578 = "Exc", "Excelsa", I578 = "Lib", "Liberica")</f>
        <v>Arabica</v>
      </c>
      <c r="O578" s="12" t="str" cm="1">
        <f t="array" ref="O578" xml:space="preserve"> _xlfn.IFS(J578 = "M", "Medium", J578 = "L", "Light", J578 = "D", "Dark")</f>
        <v>Dark</v>
      </c>
      <c r="P578" s="4" t="str">
        <f xml:space="preserve"> _xlfn.XLOOKUP(Orders[[#This Row],[Customer ID]], customers!$A$1:$A$1001, customers!$I$1:$I$1001,,0)</f>
        <v>No</v>
      </c>
    </row>
    <row r="579" spans="1:16" x14ac:dyDescent="0.3">
      <c r="A579" s="11" t="s">
        <v>3751</v>
      </c>
      <c r="B579" s="6">
        <v>44410</v>
      </c>
      <c r="C579" s="3" t="s">
        <v>3752</v>
      </c>
      <c r="D579" s="4" t="s">
        <v>6162</v>
      </c>
      <c r="E579" s="3">
        <v>4</v>
      </c>
      <c r="F579" s="3" t="str">
        <f xml:space="preserve"> _xlfn.XLOOKUP(C579,customers!$A$1:$A$1001,customers!$B$1:$B$1001,,0)</f>
        <v>Don Flintiff</v>
      </c>
      <c r="G579" s="3" t="str">
        <f xml:space="preserve"> IF(_xlfn.XLOOKUP(C579, customers!$A$1:$A$1001, customers!$C$1:$C$1001,,0) = 0, "", _xlfn.XLOOKUP(C579, customers!$A$1:$A$1001, customers!$C$1:$C$1001,,0))</f>
        <v>dflintiffg1@e-recht24.de</v>
      </c>
      <c r="H579" s="3" t="str">
        <f xml:space="preserve"> _xlfn.XLOOKUP(C579, customers!$A$1:$A$1001, customers!$G$1:$G$1001,,0)</f>
        <v>United Kingdom</v>
      </c>
      <c r="I579" s="4" t="str">
        <f xml:space="preserve"> INDEX(products!$A$1:$G$49, MATCH(orders!$D579, products!$A$1:$A$49,0), MATCH(orders!I$1, products!$A$1:$G$1,0))</f>
        <v>Lib</v>
      </c>
      <c r="J579" s="4" t="str">
        <f xml:space="preserve"> INDEX(products!$A$1:$G$49, MATCH(orders!$D579, products!$A$1:$A$49,0), MATCH(orders!J$1, products!$A$1:$G$1,0))</f>
        <v>M</v>
      </c>
      <c r="K579" s="8">
        <f xml:space="preserve"> INDEX(products!$A$1:$G$49, MATCH(orders!$D579, products!$A$1:$A$49,0), MATCH(orders!K$1, products!$A$1:$G$1,0))</f>
        <v>1</v>
      </c>
      <c r="L579" s="10">
        <f xml:space="preserve"> INDEX(products!$A$1:$G$49, MATCH(orders!$D579, products!$A$1:$A$49,0), MATCH(orders!L$1, products!$A$1:$G$1,0))</f>
        <v>14.55</v>
      </c>
      <c r="M579" s="10">
        <f t="shared" ref="M579:M642" si="9">L579*E579</f>
        <v>58.2</v>
      </c>
      <c r="N579" s="5" t="str" cm="1">
        <f t="array" ref="N579" xml:space="preserve"> _xlfn.IFS(I579 = "Rob", "Robusta", I579 = "Ara", "Arabica", I579 = "Exc", "Excelsa", I579 = "Lib", "Liberica")</f>
        <v>Liberica</v>
      </c>
      <c r="O579" s="12" t="str" cm="1">
        <f t="array" ref="O579" xml:space="preserve"> _xlfn.IFS(J579 = "M", "Medium", J579 = "L", "Light", J579 = "D", "Dark")</f>
        <v>Medium</v>
      </c>
      <c r="P579" s="4" t="str">
        <f xml:space="preserve"> _xlfn.XLOOKUP(Orders[[#This Row],[Customer ID]], customers!$A$1:$A$1001, customers!$I$1:$I$1001,,0)</f>
        <v>No</v>
      </c>
    </row>
    <row r="580" spans="1:16" x14ac:dyDescent="0.3">
      <c r="A580" s="11" t="s">
        <v>3756</v>
      </c>
      <c r="B580" s="6">
        <v>44720</v>
      </c>
      <c r="C580" s="3" t="s">
        <v>3757</v>
      </c>
      <c r="D580" s="4" t="s">
        <v>6184</v>
      </c>
      <c r="E580" s="3">
        <v>3</v>
      </c>
      <c r="F580" s="3" t="str">
        <f xml:space="preserve"> _xlfn.XLOOKUP(C580,customers!$A$1:$A$1001,customers!$B$1:$B$1001,,0)</f>
        <v>Tymon Zanetti</v>
      </c>
      <c r="G580" s="3" t="str">
        <f xml:space="preserve"> IF(_xlfn.XLOOKUP(C580, customers!$A$1:$A$1001, customers!$C$1:$C$1001,,0) = 0, "", _xlfn.XLOOKUP(C580, customers!$A$1:$A$1001, customers!$C$1:$C$1001,,0))</f>
        <v>tzanettig2@gravatar.com</v>
      </c>
      <c r="H580" s="3" t="str">
        <f xml:space="preserve"> _xlfn.XLOOKUP(C580, customers!$A$1:$A$1001, customers!$G$1:$G$1001,,0)</f>
        <v>Ireland</v>
      </c>
      <c r="I580" s="4" t="str">
        <f xml:space="preserve"> INDEX(products!$A$1:$G$49, MATCH(orders!$D580, products!$A$1:$A$49,0), MATCH(orders!I$1, products!$A$1:$G$1,0))</f>
        <v>Exc</v>
      </c>
      <c r="J580" s="4" t="str">
        <f xml:space="preserve"> INDEX(products!$A$1:$G$49, MATCH(orders!$D580, products!$A$1:$A$49,0), MATCH(orders!J$1, products!$A$1:$G$1,0))</f>
        <v>L</v>
      </c>
      <c r="K580" s="8">
        <f xml:space="preserve"> INDEX(products!$A$1:$G$49, MATCH(orders!$D580, products!$A$1:$A$49,0), MATCH(orders!K$1, products!$A$1:$G$1,0))</f>
        <v>0.2</v>
      </c>
      <c r="L580" s="10">
        <f xml:space="preserve"> INDEX(products!$A$1:$G$49, MATCH(orders!$D580, products!$A$1:$A$49,0), MATCH(orders!L$1, products!$A$1:$G$1,0))</f>
        <v>4.4550000000000001</v>
      </c>
      <c r="M580" s="10">
        <f t="shared" si="9"/>
        <v>13.365</v>
      </c>
      <c r="N580" s="5" t="str" cm="1">
        <f t="array" ref="N580" xml:space="preserve"> _xlfn.IFS(I580 = "Rob", "Robusta", I580 = "Ara", "Arabica", I580 = "Exc", "Excelsa", I580 = "Lib", "Liberica")</f>
        <v>Excelsa</v>
      </c>
      <c r="O580" s="12" t="str" cm="1">
        <f t="array" ref="O580" xml:space="preserve"> _xlfn.IFS(J580 = "M", "Medium", J580 = "L", "Light", J580 = "D", "Dark")</f>
        <v>Light</v>
      </c>
      <c r="P580" s="4" t="str">
        <f xml:space="preserve"> _xlfn.XLOOKUP(Orders[[#This Row],[Customer ID]], customers!$A$1:$A$1001, customers!$I$1:$I$1001,,0)</f>
        <v>No</v>
      </c>
    </row>
    <row r="581" spans="1:16" x14ac:dyDescent="0.3">
      <c r="A581" s="11" t="s">
        <v>3756</v>
      </c>
      <c r="B581" s="6">
        <v>44720</v>
      </c>
      <c r="C581" s="3" t="s">
        <v>3757</v>
      </c>
      <c r="D581" s="4" t="s">
        <v>6157</v>
      </c>
      <c r="E581" s="3">
        <v>5</v>
      </c>
      <c r="F581" s="3" t="str">
        <f xml:space="preserve"> _xlfn.XLOOKUP(C581,customers!$A$1:$A$1001,customers!$B$1:$B$1001,,0)</f>
        <v>Tymon Zanetti</v>
      </c>
      <c r="G581" s="3" t="str">
        <f xml:space="preserve"> IF(_xlfn.XLOOKUP(C581, customers!$A$1:$A$1001, customers!$C$1:$C$1001,,0) = 0, "", _xlfn.XLOOKUP(C581, customers!$A$1:$A$1001, customers!$C$1:$C$1001,,0))</f>
        <v>tzanettig2@gravatar.com</v>
      </c>
      <c r="H581" s="3" t="str">
        <f xml:space="preserve"> _xlfn.XLOOKUP(C581, customers!$A$1:$A$1001, customers!$G$1:$G$1001,,0)</f>
        <v>Ireland</v>
      </c>
      <c r="I581" s="4" t="str">
        <f xml:space="preserve"> INDEX(products!$A$1:$G$49, MATCH(orders!$D581, products!$A$1:$A$49,0), MATCH(orders!I$1, products!$A$1:$G$1,0))</f>
        <v>Ara</v>
      </c>
      <c r="J581" s="4" t="str">
        <f xml:space="preserve"> INDEX(products!$A$1:$G$49, MATCH(orders!$D581, products!$A$1:$A$49,0), MATCH(orders!J$1, products!$A$1:$G$1,0))</f>
        <v>M</v>
      </c>
      <c r="K581" s="8">
        <f xml:space="preserve"> INDEX(products!$A$1:$G$49, MATCH(orders!$D581, products!$A$1:$A$49,0), MATCH(orders!K$1, products!$A$1:$G$1,0))</f>
        <v>0.5</v>
      </c>
      <c r="L581" s="10">
        <f xml:space="preserve"> INDEX(products!$A$1:$G$49, MATCH(orders!$D581, products!$A$1:$A$49,0), MATCH(orders!L$1, products!$A$1:$G$1,0))</f>
        <v>6.75</v>
      </c>
      <c r="M581" s="10">
        <f t="shared" si="9"/>
        <v>33.75</v>
      </c>
      <c r="N581" s="5" t="str" cm="1">
        <f t="array" ref="N581" xml:space="preserve"> _xlfn.IFS(I581 = "Rob", "Robusta", I581 = "Ara", "Arabica", I581 = "Exc", "Excelsa", I581 = "Lib", "Liberica")</f>
        <v>Arabica</v>
      </c>
      <c r="O581" s="12" t="str" cm="1">
        <f t="array" ref="O581" xml:space="preserve"> _xlfn.IFS(J581 = "M", "Medium", J581 = "L", "Light", J581 = "D", "Dark")</f>
        <v>Medium</v>
      </c>
      <c r="P581" s="4" t="str">
        <f xml:space="preserve"> _xlfn.XLOOKUP(Orders[[#This Row],[Customer ID]], customers!$A$1:$A$1001, customers!$I$1:$I$1001,,0)</f>
        <v>No</v>
      </c>
    </row>
    <row r="582" spans="1:16" x14ac:dyDescent="0.3">
      <c r="A582" s="11" t="s">
        <v>3767</v>
      </c>
      <c r="B582" s="6">
        <v>43965</v>
      </c>
      <c r="C582" s="3" t="s">
        <v>3768</v>
      </c>
      <c r="D582" s="4" t="s">
        <v>6171</v>
      </c>
      <c r="E582" s="3">
        <v>3</v>
      </c>
      <c r="F582" s="3" t="str">
        <f xml:space="preserve"> _xlfn.XLOOKUP(C582,customers!$A$1:$A$1001,customers!$B$1:$B$1001,,0)</f>
        <v>Reinaldos Kirtley</v>
      </c>
      <c r="G582" s="3" t="str">
        <f xml:space="preserve"> IF(_xlfn.XLOOKUP(C582, customers!$A$1:$A$1001, customers!$C$1:$C$1001,,0) = 0, "", _xlfn.XLOOKUP(C582, customers!$A$1:$A$1001, customers!$C$1:$C$1001,,0))</f>
        <v>rkirtleyg4@hatena.ne.jp</v>
      </c>
      <c r="H582" s="3" t="str">
        <f xml:space="preserve"> _xlfn.XLOOKUP(C582, customers!$A$1:$A$1001, customers!$G$1:$G$1001,,0)</f>
        <v>United States</v>
      </c>
      <c r="I582" s="4" t="str">
        <f xml:space="preserve"> INDEX(products!$A$1:$G$49, MATCH(orders!$D582, products!$A$1:$A$49,0), MATCH(orders!I$1, products!$A$1:$G$1,0))</f>
        <v>Exc</v>
      </c>
      <c r="J582" s="4" t="str">
        <f xml:space="preserve"> INDEX(products!$A$1:$G$49, MATCH(orders!$D582, products!$A$1:$A$49,0), MATCH(orders!J$1, products!$A$1:$G$1,0))</f>
        <v>L</v>
      </c>
      <c r="K582" s="8">
        <f xml:space="preserve"> INDEX(products!$A$1:$G$49, MATCH(orders!$D582, products!$A$1:$A$49,0), MATCH(orders!K$1, products!$A$1:$G$1,0))</f>
        <v>1</v>
      </c>
      <c r="L582" s="10">
        <f xml:space="preserve"> INDEX(products!$A$1:$G$49, MATCH(orders!$D582, products!$A$1:$A$49,0), MATCH(orders!L$1, products!$A$1:$G$1,0))</f>
        <v>14.85</v>
      </c>
      <c r="M582" s="10">
        <f t="shared" si="9"/>
        <v>44.55</v>
      </c>
      <c r="N582" s="5" t="str" cm="1">
        <f t="array" ref="N582" xml:space="preserve"> _xlfn.IFS(I582 = "Rob", "Robusta", I582 = "Ara", "Arabica", I582 = "Exc", "Excelsa", I582 = "Lib", "Liberica")</f>
        <v>Excelsa</v>
      </c>
      <c r="O582" s="12" t="str" cm="1">
        <f t="array" ref="O582" xml:space="preserve"> _xlfn.IFS(J582 = "M", "Medium", J582 = "L", "Light", J582 = "D", "Dark")</f>
        <v>Light</v>
      </c>
      <c r="P582" s="4" t="str">
        <f xml:space="preserve"> _xlfn.XLOOKUP(Orders[[#This Row],[Customer ID]], customers!$A$1:$A$1001, customers!$I$1:$I$1001,,0)</f>
        <v>Yes</v>
      </c>
    </row>
    <row r="583" spans="1:16" x14ac:dyDescent="0.3">
      <c r="A583" s="11" t="s">
        <v>3773</v>
      </c>
      <c r="B583" s="6">
        <v>44190</v>
      </c>
      <c r="C583" s="3" t="s">
        <v>3774</v>
      </c>
      <c r="D583" s="4" t="s">
        <v>6176</v>
      </c>
      <c r="E583" s="3">
        <v>5</v>
      </c>
      <c r="F583" s="3" t="str">
        <f xml:space="preserve"> _xlfn.XLOOKUP(C583,customers!$A$1:$A$1001,customers!$B$1:$B$1001,,0)</f>
        <v>Carney Clemencet</v>
      </c>
      <c r="G583" s="3" t="str">
        <f xml:space="preserve"> IF(_xlfn.XLOOKUP(C583, customers!$A$1:$A$1001, customers!$C$1:$C$1001,,0) = 0, "", _xlfn.XLOOKUP(C583, customers!$A$1:$A$1001, customers!$C$1:$C$1001,,0))</f>
        <v>cclemencetg5@weather.com</v>
      </c>
      <c r="H583" s="3" t="str">
        <f xml:space="preserve"> _xlfn.XLOOKUP(C583, customers!$A$1:$A$1001, customers!$G$1:$G$1001,,0)</f>
        <v>United Kingdom</v>
      </c>
      <c r="I583" s="4" t="str">
        <f xml:space="preserve"> INDEX(products!$A$1:$G$49, MATCH(orders!$D583, products!$A$1:$A$49,0), MATCH(orders!I$1, products!$A$1:$G$1,0))</f>
        <v>Exc</v>
      </c>
      <c r="J583" s="4" t="str">
        <f xml:space="preserve"> INDEX(products!$A$1:$G$49, MATCH(orders!$D583, products!$A$1:$A$49,0), MATCH(orders!J$1, products!$A$1:$G$1,0))</f>
        <v>L</v>
      </c>
      <c r="K583" s="8">
        <f xml:space="preserve"> INDEX(products!$A$1:$G$49, MATCH(orders!$D583, products!$A$1:$A$49,0), MATCH(orders!K$1, products!$A$1:$G$1,0))</f>
        <v>0.5</v>
      </c>
      <c r="L583" s="10">
        <f xml:space="preserve"> INDEX(products!$A$1:$G$49, MATCH(orders!$D583, products!$A$1:$A$49,0), MATCH(orders!L$1, products!$A$1:$G$1,0))</f>
        <v>8.91</v>
      </c>
      <c r="M583" s="10">
        <f t="shared" si="9"/>
        <v>44.55</v>
      </c>
      <c r="N583" s="5" t="str" cm="1">
        <f t="array" ref="N583" xml:space="preserve"> _xlfn.IFS(I583 = "Rob", "Robusta", I583 = "Ara", "Arabica", I583 = "Exc", "Excelsa", I583 = "Lib", "Liberica")</f>
        <v>Excelsa</v>
      </c>
      <c r="O583" s="12" t="str" cm="1">
        <f t="array" ref="O583" xml:space="preserve"> _xlfn.IFS(J583 = "M", "Medium", J583 = "L", "Light", J583 = "D", "Dark")</f>
        <v>Light</v>
      </c>
      <c r="P583" s="4" t="str">
        <f xml:space="preserve"> _xlfn.XLOOKUP(Orders[[#This Row],[Customer ID]], customers!$A$1:$A$1001, customers!$I$1:$I$1001,,0)</f>
        <v>Yes</v>
      </c>
    </row>
    <row r="584" spans="1:16" x14ac:dyDescent="0.3">
      <c r="A584" s="11" t="s">
        <v>3778</v>
      </c>
      <c r="B584" s="6">
        <v>44382</v>
      </c>
      <c r="C584" s="3" t="s">
        <v>3779</v>
      </c>
      <c r="D584" s="4" t="s">
        <v>6183</v>
      </c>
      <c r="E584" s="3">
        <v>5</v>
      </c>
      <c r="F584" s="3" t="str">
        <f xml:space="preserve"> _xlfn.XLOOKUP(C584,customers!$A$1:$A$1001,customers!$B$1:$B$1001,,0)</f>
        <v>Russell Donet</v>
      </c>
      <c r="G584" s="3" t="str">
        <f xml:space="preserve"> IF(_xlfn.XLOOKUP(C584, customers!$A$1:$A$1001, customers!$C$1:$C$1001,,0) = 0, "", _xlfn.XLOOKUP(C584, customers!$A$1:$A$1001, customers!$C$1:$C$1001,,0))</f>
        <v>rdonetg6@oakley.com</v>
      </c>
      <c r="H584" s="3" t="str">
        <f xml:space="preserve"> _xlfn.XLOOKUP(C584, customers!$A$1:$A$1001, customers!$G$1:$G$1001,,0)</f>
        <v>United States</v>
      </c>
      <c r="I584" s="4" t="str">
        <f xml:space="preserve"> INDEX(products!$A$1:$G$49, MATCH(orders!$D584, products!$A$1:$A$49,0), MATCH(orders!I$1, products!$A$1:$G$1,0))</f>
        <v>Exc</v>
      </c>
      <c r="J584" s="4" t="str">
        <f xml:space="preserve"> INDEX(products!$A$1:$G$49, MATCH(orders!$D584, products!$A$1:$A$49,0), MATCH(orders!J$1, products!$A$1:$G$1,0))</f>
        <v>D</v>
      </c>
      <c r="K584" s="8">
        <f xml:space="preserve"> INDEX(products!$A$1:$G$49, MATCH(orders!$D584, products!$A$1:$A$49,0), MATCH(orders!K$1, products!$A$1:$G$1,0))</f>
        <v>1</v>
      </c>
      <c r="L584" s="10">
        <f xml:space="preserve"> INDEX(products!$A$1:$G$49, MATCH(orders!$D584, products!$A$1:$A$49,0), MATCH(orders!L$1, products!$A$1:$G$1,0))</f>
        <v>12.15</v>
      </c>
      <c r="M584" s="10">
        <f t="shared" si="9"/>
        <v>60.75</v>
      </c>
      <c r="N584" s="5" t="str" cm="1">
        <f t="array" ref="N584" xml:space="preserve"> _xlfn.IFS(I584 = "Rob", "Robusta", I584 = "Ara", "Arabica", I584 = "Exc", "Excelsa", I584 = "Lib", "Liberica")</f>
        <v>Excelsa</v>
      </c>
      <c r="O584" s="12" t="str" cm="1">
        <f t="array" ref="O584" xml:space="preserve"> _xlfn.IFS(J584 = "M", "Medium", J584 = "L", "Light", J584 = "D", "Dark")</f>
        <v>Dark</v>
      </c>
      <c r="P584" s="4" t="str">
        <f xml:space="preserve"> _xlfn.XLOOKUP(Orders[[#This Row],[Customer ID]], customers!$A$1:$A$1001, customers!$I$1:$I$1001,,0)</f>
        <v>No</v>
      </c>
    </row>
    <row r="585" spans="1:16" x14ac:dyDescent="0.3">
      <c r="A585" s="11" t="s">
        <v>3784</v>
      </c>
      <c r="B585" s="6">
        <v>43538</v>
      </c>
      <c r="C585" s="3" t="s">
        <v>3785</v>
      </c>
      <c r="D585" s="4" t="s">
        <v>6178</v>
      </c>
      <c r="E585" s="3">
        <v>1</v>
      </c>
      <c r="F585" s="3" t="str">
        <f xml:space="preserve"> _xlfn.XLOOKUP(C585,customers!$A$1:$A$1001,customers!$B$1:$B$1001,,0)</f>
        <v>Sidney Gawen</v>
      </c>
      <c r="G585" s="3" t="str">
        <f xml:space="preserve"> IF(_xlfn.XLOOKUP(C585, customers!$A$1:$A$1001, customers!$C$1:$C$1001,,0) = 0, "", _xlfn.XLOOKUP(C585, customers!$A$1:$A$1001, customers!$C$1:$C$1001,,0))</f>
        <v>sgaweng7@creativecommons.org</v>
      </c>
      <c r="H585" s="3" t="str">
        <f xml:space="preserve"> _xlfn.XLOOKUP(C585, customers!$A$1:$A$1001, customers!$G$1:$G$1001,,0)</f>
        <v>United States</v>
      </c>
      <c r="I585" s="4" t="str">
        <f xml:space="preserve"> INDEX(products!$A$1:$G$49, MATCH(orders!$D585, products!$A$1:$A$49,0), MATCH(orders!I$1, products!$A$1:$G$1,0))</f>
        <v>Rob</v>
      </c>
      <c r="J585" s="4" t="str">
        <f xml:space="preserve"> INDEX(products!$A$1:$G$49, MATCH(orders!$D585, products!$A$1:$A$49,0), MATCH(orders!J$1, products!$A$1:$G$1,0))</f>
        <v>L</v>
      </c>
      <c r="K585" s="8">
        <f xml:space="preserve"> INDEX(products!$A$1:$G$49, MATCH(orders!$D585, products!$A$1:$A$49,0), MATCH(orders!K$1, products!$A$1:$G$1,0))</f>
        <v>0.2</v>
      </c>
      <c r="L585" s="10">
        <f xml:space="preserve"> INDEX(products!$A$1:$G$49, MATCH(orders!$D585, products!$A$1:$A$49,0), MATCH(orders!L$1, products!$A$1:$G$1,0))</f>
        <v>3.5849999999999995</v>
      </c>
      <c r="M585" s="10">
        <f t="shared" si="9"/>
        <v>3.5849999999999995</v>
      </c>
      <c r="N585" s="5" t="str" cm="1">
        <f t="array" ref="N585" xml:space="preserve"> _xlfn.IFS(I585 = "Rob", "Robusta", I585 = "Ara", "Arabica", I585 = "Exc", "Excelsa", I585 = "Lib", "Liberica")</f>
        <v>Robusta</v>
      </c>
      <c r="O585" s="12" t="str" cm="1">
        <f t="array" ref="O585" xml:space="preserve"> _xlfn.IFS(J585 = "M", "Medium", J585 = "L", "Light", J585 = "D", "Dark")</f>
        <v>Light</v>
      </c>
      <c r="P585" s="4" t="str">
        <f xml:space="preserve"> _xlfn.XLOOKUP(Orders[[#This Row],[Customer ID]], customers!$A$1:$A$1001, customers!$I$1:$I$1001,,0)</f>
        <v>Yes</v>
      </c>
    </row>
    <row r="586" spans="1:16" x14ac:dyDescent="0.3">
      <c r="A586" s="11" t="s">
        <v>3790</v>
      </c>
      <c r="B586" s="6">
        <v>44262</v>
      </c>
      <c r="C586" s="3" t="s">
        <v>3791</v>
      </c>
      <c r="D586" s="4" t="s">
        <v>6178</v>
      </c>
      <c r="E586" s="3">
        <v>6</v>
      </c>
      <c r="F586" s="3" t="str">
        <f xml:space="preserve"> _xlfn.XLOOKUP(C586,customers!$A$1:$A$1001,customers!$B$1:$B$1001,,0)</f>
        <v>Rickey Readie</v>
      </c>
      <c r="G586" s="3" t="str">
        <f xml:space="preserve"> IF(_xlfn.XLOOKUP(C586, customers!$A$1:$A$1001, customers!$C$1:$C$1001,,0) = 0, "", _xlfn.XLOOKUP(C586, customers!$A$1:$A$1001, customers!$C$1:$C$1001,,0))</f>
        <v>rreadieg8@guardian.co.uk</v>
      </c>
      <c r="H586" s="3" t="str">
        <f xml:space="preserve"> _xlfn.XLOOKUP(C586, customers!$A$1:$A$1001, customers!$G$1:$G$1001,,0)</f>
        <v>United States</v>
      </c>
      <c r="I586" s="4" t="str">
        <f xml:space="preserve"> INDEX(products!$A$1:$G$49, MATCH(orders!$D586, products!$A$1:$A$49,0), MATCH(orders!I$1, products!$A$1:$G$1,0))</f>
        <v>Rob</v>
      </c>
      <c r="J586" s="4" t="str">
        <f xml:space="preserve"> INDEX(products!$A$1:$G$49, MATCH(orders!$D586, products!$A$1:$A$49,0), MATCH(orders!J$1, products!$A$1:$G$1,0))</f>
        <v>L</v>
      </c>
      <c r="K586" s="8">
        <f xml:space="preserve"> INDEX(products!$A$1:$G$49, MATCH(orders!$D586, products!$A$1:$A$49,0), MATCH(orders!K$1, products!$A$1:$G$1,0))</f>
        <v>0.2</v>
      </c>
      <c r="L586" s="10">
        <f xml:space="preserve"> INDEX(products!$A$1:$G$49, MATCH(orders!$D586, products!$A$1:$A$49,0), MATCH(orders!L$1, products!$A$1:$G$1,0))</f>
        <v>3.5849999999999995</v>
      </c>
      <c r="M586" s="10">
        <f t="shared" si="9"/>
        <v>21.509999999999998</v>
      </c>
      <c r="N586" s="5" t="str" cm="1">
        <f t="array" ref="N586" xml:space="preserve"> _xlfn.IFS(I586 = "Rob", "Robusta", I586 = "Ara", "Arabica", I586 = "Exc", "Excelsa", I586 = "Lib", "Liberica")</f>
        <v>Robusta</v>
      </c>
      <c r="O586" s="12" t="str" cm="1">
        <f t="array" ref="O586" xml:space="preserve"> _xlfn.IFS(J586 = "M", "Medium", J586 = "L", "Light", J586 = "D", "Dark")</f>
        <v>Light</v>
      </c>
      <c r="P586" s="4" t="str">
        <f xml:space="preserve"> _xlfn.XLOOKUP(Orders[[#This Row],[Customer ID]], customers!$A$1:$A$1001, customers!$I$1:$I$1001,,0)</f>
        <v>No</v>
      </c>
    </row>
    <row r="587" spans="1:16" x14ac:dyDescent="0.3">
      <c r="A587" s="11" t="s">
        <v>3796</v>
      </c>
      <c r="B587" s="6">
        <v>44505</v>
      </c>
      <c r="C587" s="3" t="s">
        <v>3840</v>
      </c>
      <c r="D587" s="4" t="s">
        <v>6139</v>
      </c>
      <c r="E587" s="3">
        <v>2</v>
      </c>
      <c r="F587" s="3" t="str">
        <f xml:space="preserve"> _xlfn.XLOOKUP(C587,customers!$A$1:$A$1001,customers!$B$1:$B$1001,,0)</f>
        <v>Cody Verissimo</v>
      </c>
      <c r="G587" s="3" t="str">
        <f xml:space="preserve"> IF(_xlfn.XLOOKUP(C587, customers!$A$1:$A$1001, customers!$C$1:$C$1001,,0) = 0, "", _xlfn.XLOOKUP(C587, customers!$A$1:$A$1001, customers!$C$1:$C$1001,,0))</f>
        <v>cverissimogh@theglobeandmail.com</v>
      </c>
      <c r="H587" s="3" t="str">
        <f xml:space="preserve"> _xlfn.XLOOKUP(C587, customers!$A$1:$A$1001, customers!$G$1:$G$1001,,0)</f>
        <v>United Kingdom</v>
      </c>
      <c r="I587" s="4" t="str">
        <f xml:space="preserve"> INDEX(products!$A$1:$G$49, MATCH(orders!$D587, products!$A$1:$A$49,0), MATCH(orders!I$1, products!$A$1:$G$1,0))</f>
        <v>Exc</v>
      </c>
      <c r="J587" s="4" t="str">
        <f xml:space="preserve"> INDEX(products!$A$1:$G$49, MATCH(orders!$D587, products!$A$1:$A$49,0), MATCH(orders!J$1, products!$A$1:$G$1,0))</f>
        <v>M</v>
      </c>
      <c r="K587" s="8">
        <f xml:space="preserve"> INDEX(products!$A$1:$G$49, MATCH(orders!$D587, products!$A$1:$A$49,0), MATCH(orders!K$1, products!$A$1:$G$1,0))</f>
        <v>0.5</v>
      </c>
      <c r="L587" s="10">
        <f xml:space="preserve"> INDEX(products!$A$1:$G$49, MATCH(orders!$D587, products!$A$1:$A$49,0), MATCH(orders!L$1, products!$A$1:$G$1,0))</f>
        <v>8.25</v>
      </c>
      <c r="M587" s="10">
        <f t="shared" si="9"/>
        <v>16.5</v>
      </c>
      <c r="N587" s="5" t="str" cm="1">
        <f t="array" ref="N587" xml:space="preserve"> _xlfn.IFS(I587 = "Rob", "Robusta", I587 = "Ara", "Arabica", I587 = "Exc", "Excelsa", I587 = "Lib", "Liberica")</f>
        <v>Excelsa</v>
      </c>
      <c r="O587" s="12" t="str" cm="1">
        <f t="array" ref="O587" xml:space="preserve"> _xlfn.IFS(J587 = "M", "Medium", J587 = "L", "Light", J587 = "D", "Dark")</f>
        <v>Medium</v>
      </c>
      <c r="P587" s="4" t="str">
        <f xml:space="preserve"> _xlfn.XLOOKUP(Orders[[#This Row],[Customer ID]], customers!$A$1:$A$1001, customers!$I$1:$I$1001,,0)</f>
        <v>Yes</v>
      </c>
    </row>
    <row r="588" spans="1:16" x14ac:dyDescent="0.3">
      <c r="A588" s="11" t="s">
        <v>3802</v>
      </c>
      <c r="B588" s="6">
        <v>43867</v>
      </c>
      <c r="C588" s="3" t="s">
        <v>3803</v>
      </c>
      <c r="D588" s="4" t="s">
        <v>6142</v>
      </c>
      <c r="E588" s="3">
        <v>3</v>
      </c>
      <c r="F588" s="3" t="str">
        <f xml:space="preserve"> _xlfn.XLOOKUP(C588,customers!$A$1:$A$1001,customers!$B$1:$B$1001,,0)</f>
        <v>Zilvia Claisse</v>
      </c>
      <c r="G588" s="3" t="str">
        <f xml:space="preserve"> IF(_xlfn.XLOOKUP(C588, customers!$A$1:$A$1001, customers!$C$1:$C$1001,,0) = 0, "", _xlfn.XLOOKUP(C588, customers!$A$1:$A$1001, customers!$C$1:$C$1001,,0))</f>
        <v/>
      </c>
      <c r="H588" s="3" t="str">
        <f xml:space="preserve"> _xlfn.XLOOKUP(C588, customers!$A$1:$A$1001, customers!$G$1:$G$1001,,0)</f>
        <v>United States</v>
      </c>
      <c r="I588" s="4" t="str">
        <f xml:space="preserve"> INDEX(products!$A$1:$G$49, MATCH(orders!$D588, products!$A$1:$A$49,0), MATCH(orders!I$1, products!$A$1:$G$1,0))</f>
        <v>Rob</v>
      </c>
      <c r="J588" s="4" t="str">
        <f xml:space="preserve"> INDEX(products!$A$1:$G$49, MATCH(orders!$D588, products!$A$1:$A$49,0), MATCH(orders!J$1, products!$A$1:$G$1,0))</f>
        <v>L</v>
      </c>
      <c r="K588" s="8">
        <f xml:space="preserve"> INDEX(products!$A$1:$G$49, MATCH(orders!$D588, products!$A$1:$A$49,0), MATCH(orders!K$1, products!$A$1:$G$1,0))</f>
        <v>2.5</v>
      </c>
      <c r="L588" s="10">
        <f xml:space="preserve"> INDEX(products!$A$1:$G$49, MATCH(orders!$D588, products!$A$1:$A$49,0), MATCH(orders!L$1, products!$A$1:$G$1,0))</f>
        <v>27.484999999999996</v>
      </c>
      <c r="M588" s="10">
        <f t="shared" si="9"/>
        <v>82.454999999999984</v>
      </c>
      <c r="N588" s="5" t="str" cm="1">
        <f t="array" ref="N588" xml:space="preserve"> _xlfn.IFS(I588 = "Rob", "Robusta", I588 = "Ara", "Arabica", I588 = "Exc", "Excelsa", I588 = "Lib", "Liberica")</f>
        <v>Robusta</v>
      </c>
      <c r="O588" s="12" t="str" cm="1">
        <f t="array" ref="O588" xml:space="preserve"> _xlfn.IFS(J588 = "M", "Medium", J588 = "L", "Light", J588 = "D", "Dark")</f>
        <v>Light</v>
      </c>
      <c r="P588" s="4" t="str">
        <f xml:space="preserve"> _xlfn.XLOOKUP(Orders[[#This Row],[Customer ID]], customers!$A$1:$A$1001, customers!$I$1:$I$1001,,0)</f>
        <v>No</v>
      </c>
    </row>
    <row r="589" spans="1:16" x14ac:dyDescent="0.3">
      <c r="A589" s="11" t="s">
        <v>3807</v>
      </c>
      <c r="B589" s="6">
        <v>44267</v>
      </c>
      <c r="C589" s="3" t="s">
        <v>3808</v>
      </c>
      <c r="D589" s="4" t="s">
        <v>6169</v>
      </c>
      <c r="E589" s="3">
        <v>1</v>
      </c>
      <c r="F589" s="3" t="str">
        <f xml:space="preserve"> _xlfn.XLOOKUP(C589,customers!$A$1:$A$1001,customers!$B$1:$B$1001,,0)</f>
        <v>Bar O' Mahony</v>
      </c>
      <c r="G589" s="3" t="str">
        <f xml:space="preserve"> IF(_xlfn.XLOOKUP(C589, customers!$A$1:$A$1001, customers!$C$1:$C$1001,,0) = 0, "", _xlfn.XLOOKUP(C589, customers!$A$1:$A$1001, customers!$C$1:$C$1001,,0))</f>
        <v>bogb@elpais.com</v>
      </c>
      <c r="H589" s="3" t="str">
        <f xml:space="preserve"> _xlfn.XLOOKUP(C589, customers!$A$1:$A$1001, customers!$G$1:$G$1001,,0)</f>
        <v>United States</v>
      </c>
      <c r="I589" s="4" t="str">
        <f xml:space="preserve"> INDEX(products!$A$1:$G$49, MATCH(orders!$D589, products!$A$1:$A$49,0), MATCH(orders!I$1, products!$A$1:$G$1,0))</f>
        <v>Lib</v>
      </c>
      <c r="J589" s="4" t="str">
        <f xml:space="preserve"> INDEX(products!$A$1:$G$49, MATCH(orders!$D589, products!$A$1:$A$49,0), MATCH(orders!J$1, products!$A$1:$G$1,0))</f>
        <v>D</v>
      </c>
      <c r="K589" s="8">
        <f xml:space="preserve"> INDEX(products!$A$1:$G$49, MATCH(orders!$D589, products!$A$1:$A$49,0), MATCH(orders!K$1, products!$A$1:$G$1,0))</f>
        <v>0.5</v>
      </c>
      <c r="L589" s="10">
        <f xml:space="preserve"> INDEX(products!$A$1:$G$49, MATCH(orders!$D589, products!$A$1:$A$49,0), MATCH(orders!L$1, products!$A$1:$G$1,0))</f>
        <v>7.77</v>
      </c>
      <c r="M589" s="10">
        <f t="shared" si="9"/>
        <v>7.77</v>
      </c>
      <c r="N589" s="5" t="str" cm="1">
        <f t="array" ref="N589" xml:space="preserve"> _xlfn.IFS(I589 = "Rob", "Robusta", I589 = "Ara", "Arabica", I589 = "Exc", "Excelsa", I589 = "Lib", "Liberica")</f>
        <v>Liberica</v>
      </c>
      <c r="O589" s="12" t="str" cm="1">
        <f t="array" ref="O589" xml:space="preserve"> _xlfn.IFS(J589 = "M", "Medium", J589 = "L", "Light", J589 = "D", "Dark")</f>
        <v>Dark</v>
      </c>
      <c r="P589" s="4" t="str">
        <f xml:space="preserve"> _xlfn.XLOOKUP(Orders[[#This Row],[Customer ID]], customers!$A$1:$A$1001, customers!$I$1:$I$1001,,0)</f>
        <v>Yes</v>
      </c>
    </row>
    <row r="590" spans="1:16" x14ac:dyDescent="0.3">
      <c r="A590" s="11" t="s">
        <v>3812</v>
      </c>
      <c r="B590" s="6">
        <v>44046</v>
      </c>
      <c r="C590" s="3" t="s">
        <v>3813</v>
      </c>
      <c r="D590" s="4" t="s">
        <v>6146</v>
      </c>
      <c r="E590" s="3">
        <v>2</v>
      </c>
      <c r="F590" s="3" t="str">
        <f xml:space="preserve"> _xlfn.XLOOKUP(C590,customers!$A$1:$A$1001,customers!$B$1:$B$1001,,0)</f>
        <v>Valenka Stansbury</v>
      </c>
      <c r="G590" s="3" t="str">
        <f xml:space="preserve"> IF(_xlfn.XLOOKUP(C590, customers!$A$1:$A$1001, customers!$C$1:$C$1001,,0) = 0, "", _xlfn.XLOOKUP(C590, customers!$A$1:$A$1001, customers!$C$1:$C$1001,,0))</f>
        <v>vstansburygc@unblog.fr</v>
      </c>
      <c r="H590" s="3" t="str">
        <f xml:space="preserve"> _xlfn.XLOOKUP(C590, customers!$A$1:$A$1001, customers!$G$1:$G$1001,,0)</f>
        <v>United States</v>
      </c>
      <c r="I590" s="4" t="str">
        <f xml:space="preserve"> INDEX(products!$A$1:$G$49, MATCH(orders!$D590, products!$A$1:$A$49,0), MATCH(orders!I$1, products!$A$1:$G$1,0))</f>
        <v>Rob</v>
      </c>
      <c r="J590" s="4" t="str">
        <f xml:space="preserve"> INDEX(products!$A$1:$G$49, MATCH(orders!$D590, products!$A$1:$A$49,0), MATCH(orders!J$1, products!$A$1:$G$1,0))</f>
        <v>M</v>
      </c>
      <c r="K590" s="8">
        <f xml:space="preserve"> INDEX(products!$A$1:$G$49, MATCH(orders!$D590, products!$A$1:$A$49,0), MATCH(orders!K$1, products!$A$1:$G$1,0))</f>
        <v>0.5</v>
      </c>
      <c r="L590" s="10">
        <f xml:space="preserve"> INDEX(products!$A$1:$G$49, MATCH(orders!$D590, products!$A$1:$A$49,0), MATCH(orders!L$1, products!$A$1:$G$1,0))</f>
        <v>5.97</v>
      </c>
      <c r="M590" s="10">
        <f t="shared" si="9"/>
        <v>11.94</v>
      </c>
      <c r="N590" s="5" t="str" cm="1">
        <f t="array" ref="N590" xml:space="preserve"> _xlfn.IFS(I590 = "Rob", "Robusta", I590 = "Ara", "Arabica", I590 = "Exc", "Excelsa", I590 = "Lib", "Liberica")</f>
        <v>Robusta</v>
      </c>
      <c r="O590" s="12" t="str" cm="1">
        <f t="array" ref="O590" xml:space="preserve"> _xlfn.IFS(J590 = "M", "Medium", J590 = "L", "Light", J590 = "D", "Dark")</f>
        <v>Medium</v>
      </c>
      <c r="P590" s="4" t="str">
        <f xml:space="preserve"> _xlfn.XLOOKUP(Orders[[#This Row],[Customer ID]], customers!$A$1:$A$1001, customers!$I$1:$I$1001,,0)</f>
        <v>Yes</v>
      </c>
    </row>
    <row r="591" spans="1:16" x14ac:dyDescent="0.3">
      <c r="A591" s="11" t="s">
        <v>3818</v>
      </c>
      <c r="B591" s="6">
        <v>43671</v>
      </c>
      <c r="C591" s="3" t="s">
        <v>3819</v>
      </c>
      <c r="D591" s="4" t="s">
        <v>6148</v>
      </c>
      <c r="E591" s="3">
        <v>6</v>
      </c>
      <c r="F591" s="3" t="str">
        <f xml:space="preserve"> _xlfn.XLOOKUP(C591,customers!$A$1:$A$1001,customers!$B$1:$B$1001,,0)</f>
        <v>Daniel Heinonen</v>
      </c>
      <c r="G591" s="3" t="str">
        <f xml:space="preserve"> IF(_xlfn.XLOOKUP(C591, customers!$A$1:$A$1001, customers!$C$1:$C$1001,,0) = 0, "", _xlfn.XLOOKUP(C591, customers!$A$1:$A$1001, customers!$C$1:$C$1001,,0))</f>
        <v>dheinonengd@printfriendly.com</v>
      </c>
      <c r="H591" s="3" t="str">
        <f xml:space="preserve"> _xlfn.XLOOKUP(C591, customers!$A$1:$A$1001, customers!$G$1:$G$1001,,0)</f>
        <v>United States</v>
      </c>
      <c r="I591" s="4" t="str">
        <f xml:space="preserve"> INDEX(products!$A$1:$G$49, MATCH(orders!$D591, products!$A$1:$A$49,0), MATCH(orders!I$1, products!$A$1:$G$1,0))</f>
        <v>Exc</v>
      </c>
      <c r="J591" s="4" t="str">
        <f xml:space="preserve"> INDEX(products!$A$1:$G$49, MATCH(orders!$D591, products!$A$1:$A$49,0), MATCH(orders!J$1, products!$A$1:$G$1,0))</f>
        <v>L</v>
      </c>
      <c r="K591" s="8">
        <f xml:space="preserve"> INDEX(products!$A$1:$G$49, MATCH(orders!$D591, products!$A$1:$A$49,0), MATCH(orders!K$1, products!$A$1:$G$1,0))</f>
        <v>2.5</v>
      </c>
      <c r="L591" s="10">
        <f xml:space="preserve"> INDEX(products!$A$1:$G$49, MATCH(orders!$D591, products!$A$1:$A$49,0), MATCH(orders!L$1, products!$A$1:$G$1,0))</f>
        <v>34.154999999999994</v>
      </c>
      <c r="M591" s="10">
        <f t="shared" si="9"/>
        <v>204.92999999999995</v>
      </c>
      <c r="N591" s="5" t="str" cm="1">
        <f t="array" ref="N591" xml:space="preserve"> _xlfn.IFS(I591 = "Rob", "Robusta", I591 = "Ara", "Arabica", I591 = "Exc", "Excelsa", I591 = "Lib", "Liberica")</f>
        <v>Excelsa</v>
      </c>
      <c r="O591" s="12" t="str" cm="1">
        <f t="array" ref="O591" xml:space="preserve"> _xlfn.IFS(J591 = "M", "Medium", J591 = "L", "Light", J591 = "D", "Dark")</f>
        <v>Light</v>
      </c>
      <c r="P591" s="4" t="str">
        <f xml:space="preserve"> _xlfn.XLOOKUP(Orders[[#This Row],[Customer ID]], customers!$A$1:$A$1001, customers!$I$1:$I$1001,,0)</f>
        <v>No</v>
      </c>
    </row>
    <row r="592" spans="1:16" x14ac:dyDescent="0.3">
      <c r="A592" s="11" t="s">
        <v>3823</v>
      </c>
      <c r="B592" s="6">
        <v>43950</v>
      </c>
      <c r="C592" s="3" t="s">
        <v>3824</v>
      </c>
      <c r="D592" s="4" t="s">
        <v>6166</v>
      </c>
      <c r="E592" s="3">
        <v>2</v>
      </c>
      <c r="F592" s="3" t="str">
        <f xml:space="preserve"> _xlfn.XLOOKUP(C592,customers!$A$1:$A$1001,customers!$B$1:$B$1001,,0)</f>
        <v>Jewelle Shenton</v>
      </c>
      <c r="G592" s="3" t="str">
        <f xml:space="preserve"> IF(_xlfn.XLOOKUP(C592, customers!$A$1:$A$1001, customers!$C$1:$C$1001,,0) = 0, "", _xlfn.XLOOKUP(C592, customers!$A$1:$A$1001, customers!$C$1:$C$1001,,0))</f>
        <v>jshentonge@google.com.hk</v>
      </c>
      <c r="H592" s="3" t="str">
        <f xml:space="preserve"> _xlfn.XLOOKUP(C592, customers!$A$1:$A$1001, customers!$G$1:$G$1001,,0)</f>
        <v>United States</v>
      </c>
      <c r="I592" s="4" t="str">
        <f xml:space="preserve"> INDEX(products!$A$1:$G$49, MATCH(orders!$D592, products!$A$1:$A$49,0), MATCH(orders!I$1, products!$A$1:$G$1,0))</f>
        <v>Exc</v>
      </c>
      <c r="J592" s="4" t="str">
        <f xml:space="preserve"> INDEX(products!$A$1:$G$49, MATCH(orders!$D592, products!$A$1:$A$49,0), MATCH(orders!J$1, products!$A$1:$G$1,0))</f>
        <v>M</v>
      </c>
      <c r="K592" s="8">
        <f xml:space="preserve"> INDEX(products!$A$1:$G$49, MATCH(orders!$D592, products!$A$1:$A$49,0), MATCH(orders!K$1, products!$A$1:$G$1,0))</f>
        <v>2.5</v>
      </c>
      <c r="L592" s="10">
        <f xml:space="preserve"> INDEX(products!$A$1:$G$49, MATCH(orders!$D592, products!$A$1:$A$49,0), MATCH(orders!L$1, products!$A$1:$G$1,0))</f>
        <v>31.624999999999996</v>
      </c>
      <c r="M592" s="10">
        <f t="shared" si="9"/>
        <v>63.249999999999993</v>
      </c>
      <c r="N592" s="5" t="str" cm="1">
        <f t="array" ref="N592" xml:space="preserve"> _xlfn.IFS(I592 = "Rob", "Robusta", I592 = "Ara", "Arabica", I592 = "Exc", "Excelsa", I592 = "Lib", "Liberica")</f>
        <v>Excelsa</v>
      </c>
      <c r="O592" s="12" t="str" cm="1">
        <f t="array" ref="O592" xml:space="preserve"> _xlfn.IFS(J592 = "M", "Medium", J592 = "L", "Light", J592 = "D", "Dark")</f>
        <v>Medium</v>
      </c>
      <c r="P592" s="4" t="str">
        <f xml:space="preserve"> _xlfn.XLOOKUP(Orders[[#This Row],[Customer ID]], customers!$A$1:$A$1001, customers!$I$1:$I$1001,,0)</f>
        <v>Yes</v>
      </c>
    </row>
    <row r="593" spans="1:16" x14ac:dyDescent="0.3">
      <c r="A593" s="11" t="s">
        <v>3829</v>
      </c>
      <c r="B593" s="6">
        <v>43587</v>
      </c>
      <c r="C593" s="3" t="s">
        <v>3830</v>
      </c>
      <c r="D593" s="4" t="s">
        <v>6163</v>
      </c>
      <c r="E593" s="3">
        <v>3</v>
      </c>
      <c r="F593" s="3" t="str">
        <f xml:space="preserve"> _xlfn.XLOOKUP(C593,customers!$A$1:$A$1001,customers!$B$1:$B$1001,,0)</f>
        <v>Jennifer Wilkisson</v>
      </c>
      <c r="G593" s="3" t="str">
        <f xml:space="preserve"> IF(_xlfn.XLOOKUP(C593, customers!$A$1:$A$1001, customers!$C$1:$C$1001,,0) = 0, "", _xlfn.XLOOKUP(C593, customers!$A$1:$A$1001, customers!$C$1:$C$1001,,0))</f>
        <v>jwilkissongf@nba.com</v>
      </c>
      <c r="H593" s="3" t="str">
        <f xml:space="preserve"> _xlfn.XLOOKUP(C593, customers!$A$1:$A$1001, customers!$G$1:$G$1001,,0)</f>
        <v>United States</v>
      </c>
      <c r="I593" s="4" t="str">
        <f xml:space="preserve"> INDEX(products!$A$1:$G$49, MATCH(orders!$D593, products!$A$1:$A$49,0), MATCH(orders!I$1, products!$A$1:$G$1,0))</f>
        <v>Rob</v>
      </c>
      <c r="J593" s="4" t="str">
        <f xml:space="preserve"> INDEX(products!$A$1:$G$49, MATCH(orders!$D593, products!$A$1:$A$49,0), MATCH(orders!J$1, products!$A$1:$G$1,0))</f>
        <v>D</v>
      </c>
      <c r="K593" s="8">
        <f xml:space="preserve"> INDEX(products!$A$1:$G$49, MATCH(orders!$D593, products!$A$1:$A$49,0), MATCH(orders!K$1, products!$A$1:$G$1,0))</f>
        <v>0.2</v>
      </c>
      <c r="L593" s="10">
        <f xml:space="preserve"> INDEX(products!$A$1:$G$49, MATCH(orders!$D593, products!$A$1:$A$49,0), MATCH(orders!L$1, products!$A$1:$G$1,0))</f>
        <v>2.6849999999999996</v>
      </c>
      <c r="M593" s="10">
        <f t="shared" si="9"/>
        <v>8.0549999999999997</v>
      </c>
      <c r="N593" s="5" t="str" cm="1">
        <f t="array" ref="N593" xml:space="preserve"> _xlfn.IFS(I593 = "Rob", "Robusta", I593 = "Ara", "Arabica", I593 = "Exc", "Excelsa", I593 = "Lib", "Liberica")</f>
        <v>Robusta</v>
      </c>
      <c r="O593" s="12" t="str" cm="1">
        <f t="array" ref="O593" xml:space="preserve"> _xlfn.IFS(J593 = "M", "Medium", J593 = "L", "Light", J593 = "D", "Dark")</f>
        <v>Dark</v>
      </c>
      <c r="P593" s="4" t="str">
        <f xml:space="preserve"> _xlfn.XLOOKUP(Orders[[#This Row],[Customer ID]], customers!$A$1:$A$1001, customers!$I$1:$I$1001,,0)</f>
        <v>Yes</v>
      </c>
    </row>
    <row r="594" spans="1:16" x14ac:dyDescent="0.3">
      <c r="A594" s="11" t="s">
        <v>3834</v>
      </c>
      <c r="B594" s="6">
        <v>44437</v>
      </c>
      <c r="C594" s="3" t="s">
        <v>3835</v>
      </c>
      <c r="D594" s="4" t="s">
        <v>6175</v>
      </c>
      <c r="E594" s="3">
        <v>2</v>
      </c>
      <c r="F594" s="3" t="str">
        <f xml:space="preserve"> _xlfn.XLOOKUP(C594,customers!$A$1:$A$1001,customers!$B$1:$B$1001,,0)</f>
        <v>Kylie Mowat</v>
      </c>
      <c r="G594" s="3" t="str">
        <f xml:space="preserve"> IF(_xlfn.XLOOKUP(C594, customers!$A$1:$A$1001, customers!$C$1:$C$1001,,0) = 0, "", _xlfn.XLOOKUP(C594, customers!$A$1:$A$1001, customers!$C$1:$C$1001,,0))</f>
        <v/>
      </c>
      <c r="H594" s="3" t="str">
        <f xml:space="preserve"> _xlfn.XLOOKUP(C594, customers!$A$1:$A$1001, customers!$G$1:$G$1001,,0)</f>
        <v>United States</v>
      </c>
      <c r="I594" s="4" t="str">
        <f xml:space="preserve"> INDEX(products!$A$1:$G$49, MATCH(orders!$D594, products!$A$1:$A$49,0), MATCH(orders!I$1, products!$A$1:$G$1,0))</f>
        <v>Ara</v>
      </c>
      <c r="J594" s="4" t="str">
        <f xml:space="preserve"> INDEX(products!$A$1:$G$49, MATCH(orders!$D594, products!$A$1:$A$49,0), MATCH(orders!J$1, products!$A$1:$G$1,0))</f>
        <v>M</v>
      </c>
      <c r="K594" s="8">
        <f xml:space="preserve"> INDEX(products!$A$1:$G$49, MATCH(orders!$D594, products!$A$1:$A$49,0), MATCH(orders!K$1, products!$A$1:$G$1,0))</f>
        <v>2.5</v>
      </c>
      <c r="L594" s="10">
        <f xml:space="preserve"> INDEX(products!$A$1:$G$49, MATCH(orders!$D594, products!$A$1:$A$49,0), MATCH(orders!L$1, products!$A$1:$G$1,0))</f>
        <v>25.874999999999996</v>
      </c>
      <c r="M594" s="10">
        <f t="shared" si="9"/>
        <v>51.749999999999993</v>
      </c>
      <c r="N594" s="5" t="str" cm="1">
        <f t="array" ref="N594" xml:space="preserve"> _xlfn.IFS(I594 = "Rob", "Robusta", I594 = "Ara", "Arabica", I594 = "Exc", "Excelsa", I594 = "Lib", "Liberica")</f>
        <v>Arabica</v>
      </c>
      <c r="O594" s="12" t="str" cm="1">
        <f t="array" ref="O594" xml:space="preserve"> _xlfn.IFS(J594 = "M", "Medium", J594 = "L", "Light", J594 = "D", "Dark")</f>
        <v>Medium</v>
      </c>
      <c r="P594" s="4" t="str">
        <f xml:space="preserve"> _xlfn.XLOOKUP(Orders[[#This Row],[Customer ID]], customers!$A$1:$A$1001, customers!$I$1:$I$1001,,0)</f>
        <v>No</v>
      </c>
    </row>
    <row r="595" spans="1:16" x14ac:dyDescent="0.3">
      <c r="A595" s="11" t="s">
        <v>3839</v>
      </c>
      <c r="B595" s="6">
        <v>43903</v>
      </c>
      <c r="C595" s="3" t="s">
        <v>3840</v>
      </c>
      <c r="D595" s="4" t="s">
        <v>6185</v>
      </c>
      <c r="E595" s="3">
        <v>1</v>
      </c>
      <c r="F595" s="3" t="str">
        <f xml:space="preserve"> _xlfn.XLOOKUP(C595,customers!$A$1:$A$1001,customers!$B$1:$B$1001,,0)</f>
        <v>Cody Verissimo</v>
      </c>
      <c r="G595" s="3" t="str">
        <f xml:space="preserve"> IF(_xlfn.XLOOKUP(C595, customers!$A$1:$A$1001, customers!$C$1:$C$1001,,0) = 0, "", _xlfn.XLOOKUP(C595, customers!$A$1:$A$1001, customers!$C$1:$C$1001,,0))</f>
        <v>cverissimogh@theglobeandmail.com</v>
      </c>
      <c r="H595" s="3" t="str">
        <f xml:space="preserve"> _xlfn.XLOOKUP(C595, customers!$A$1:$A$1001, customers!$G$1:$G$1001,,0)</f>
        <v>United Kingdom</v>
      </c>
      <c r="I595" s="4" t="str">
        <f xml:space="preserve"> INDEX(products!$A$1:$G$49, MATCH(orders!$D595, products!$A$1:$A$49,0), MATCH(orders!I$1, products!$A$1:$G$1,0))</f>
        <v>Exc</v>
      </c>
      <c r="J595" s="4" t="str">
        <f xml:space="preserve"> INDEX(products!$A$1:$G$49, MATCH(orders!$D595, products!$A$1:$A$49,0), MATCH(orders!J$1, products!$A$1:$G$1,0))</f>
        <v>D</v>
      </c>
      <c r="K595" s="8">
        <f xml:space="preserve"> INDEX(products!$A$1:$G$49, MATCH(orders!$D595, products!$A$1:$A$49,0), MATCH(orders!K$1, products!$A$1:$G$1,0))</f>
        <v>2.5</v>
      </c>
      <c r="L595" s="10">
        <f xml:space="preserve"> INDEX(products!$A$1:$G$49, MATCH(orders!$D595, products!$A$1:$A$49,0), MATCH(orders!L$1, products!$A$1:$G$1,0))</f>
        <v>27.945</v>
      </c>
      <c r="M595" s="10">
        <f t="shared" si="9"/>
        <v>27.945</v>
      </c>
      <c r="N595" s="5" t="str" cm="1">
        <f t="array" ref="N595" xml:space="preserve"> _xlfn.IFS(I595 = "Rob", "Robusta", I595 = "Ara", "Arabica", I595 = "Exc", "Excelsa", I595 = "Lib", "Liberica")</f>
        <v>Excelsa</v>
      </c>
      <c r="O595" s="12" t="str" cm="1">
        <f t="array" ref="O595" xml:space="preserve"> _xlfn.IFS(J595 = "M", "Medium", J595 = "L", "Light", J595 = "D", "Dark")</f>
        <v>Dark</v>
      </c>
      <c r="P595" s="4" t="str">
        <f xml:space="preserve"> _xlfn.XLOOKUP(Orders[[#This Row],[Customer ID]], customers!$A$1:$A$1001, customers!$I$1:$I$1001,,0)</f>
        <v>Yes</v>
      </c>
    </row>
    <row r="596" spans="1:16" x14ac:dyDescent="0.3">
      <c r="A596" s="11" t="s">
        <v>3844</v>
      </c>
      <c r="B596" s="6">
        <v>43512</v>
      </c>
      <c r="C596" s="3" t="s">
        <v>3845</v>
      </c>
      <c r="D596" s="4" t="s">
        <v>6182</v>
      </c>
      <c r="E596" s="3">
        <v>2</v>
      </c>
      <c r="F596" s="3" t="str">
        <f xml:space="preserve"> _xlfn.XLOOKUP(C596,customers!$A$1:$A$1001,customers!$B$1:$B$1001,,0)</f>
        <v>Gabriel Starcks</v>
      </c>
      <c r="G596" s="3" t="str">
        <f xml:space="preserve"> IF(_xlfn.XLOOKUP(C596, customers!$A$1:$A$1001, customers!$C$1:$C$1001,,0) = 0, "", _xlfn.XLOOKUP(C596, customers!$A$1:$A$1001, customers!$C$1:$C$1001,,0))</f>
        <v>gstarcksgi@abc.net.au</v>
      </c>
      <c r="H596" s="3" t="str">
        <f xml:space="preserve"> _xlfn.XLOOKUP(C596, customers!$A$1:$A$1001, customers!$G$1:$G$1001,,0)</f>
        <v>United States</v>
      </c>
      <c r="I596" s="4" t="str">
        <f xml:space="preserve"> INDEX(products!$A$1:$G$49, MATCH(orders!$D596, products!$A$1:$A$49,0), MATCH(orders!I$1, products!$A$1:$G$1,0))</f>
        <v>Ara</v>
      </c>
      <c r="J596" s="4" t="str">
        <f xml:space="preserve"> INDEX(products!$A$1:$G$49, MATCH(orders!$D596, products!$A$1:$A$49,0), MATCH(orders!J$1, products!$A$1:$G$1,0))</f>
        <v>L</v>
      </c>
      <c r="K596" s="8">
        <f xml:space="preserve"> INDEX(products!$A$1:$G$49, MATCH(orders!$D596, products!$A$1:$A$49,0), MATCH(orders!K$1, products!$A$1:$G$1,0))</f>
        <v>2.5</v>
      </c>
      <c r="L596" s="10">
        <f xml:space="preserve"> INDEX(products!$A$1:$G$49, MATCH(orders!$D596, products!$A$1:$A$49,0), MATCH(orders!L$1, products!$A$1:$G$1,0))</f>
        <v>29.784999999999997</v>
      </c>
      <c r="M596" s="10">
        <f t="shared" si="9"/>
        <v>59.569999999999993</v>
      </c>
      <c r="N596" s="5" t="str" cm="1">
        <f t="array" ref="N596" xml:space="preserve"> _xlfn.IFS(I596 = "Rob", "Robusta", I596 = "Ara", "Arabica", I596 = "Exc", "Excelsa", I596 = "Lib", "Liberica")</f>
        <v>Arabica</v>
      </c>
      <c r="O596" s="12" t="str" cm="1">
        <f t="array" ref="O596" xml:space="preserve"> _xlfn.IFS(J596 = "M", "Medium", J596 = "L", "Light", J596 = "D", "Dark")</f>
        <v>Light</v>
      </c>
      <c r="P596" s="4" t="str">
        <f xml:space="preserve"> _xlfn.XLOOKUP(Orders[[#This Row],[Customer ID]], customers!$A$1:$A$1001, customers!$I$1:$I$1001,,0)</f>
        <v>No</v>
      </c>
    </row>
    <row r="597" spans="1:16" x14ac:dyDescent="0.3">
      <c r="A597" s="11" t="s">
        <v>3850</v>
      </c>
      <c r="B597" s="6">
        <v>44527</v>
      </c>
      <c r="C597" s="3" t="s">
        <v>3851</v>
      </c>
      <c r="D597" s="4" t="s">
        <v>6171</v>
      </c>
      <c r="E597" s="3">
        <v>1</v>
      </c>
      <c r="F597" s="3" t="str">
        <f xml:space="preserve"> _xlfn.XLOOKUP(C597,customers!$A$1:$A$1001,customers!$B$1:$B$1001,,0)</f>
        <v>Darby Dummer</v>
      </c>
      <c r="G597" s="3" t="str">
        <f xml:space="preserve"> IF(_xlfn.XLOOKUP(C597, customers!$A$1:$A$1001, customers!$C$1:$C$1001,,0) = 0, "", _xlfn.XLOOKUP(C597, customers!$A$1:$A$1001, customers!$C$1:$C$1001,,0))</f>
        <v/>
      </c>
      <c r="H597" s="3" t="str">
        <f xml:space="preserve"> _xlfn.XLOOKUP(C597, customers!$A$1:$A$1001, customers!$G$1:$G$1001,,0)</f>
        <v>United Kingdom</v>
      </c>
      <c r="I597" s="4" t="str">
        <f xml:space="preserve"> INDEX(products!$A$1:$G$49, MATCH(orders!$D597, products!$A$1:$A$49,0), MATCH(orders!I$1, products!$A$1:$G$1,0))</f>
        <v>Exc</v>
      </c>
      <c r="J597" s="4" t="str">
        <f xml:space="preserve"> INDEX(products!$A$1:$G$49, MATCH(orders!$D597, products!$A$1:$A$49,0), MATCH(orders!J$1, products!$A$1:$G$1,0))</f>
        <v>L</v>
      </c>
      <c r="K597" s="8">
        <f xml:space="preserve"> INDEX(products!$A$1:$G$49, MATCH(orders!$D597, products!$A$1:$A$49,0), MATCH(orders!K$1, products!$A$1:$G$1,0))</f>
        <v>1</v>
      </c>
      <c r="L597" s="10">
        <f xml:space="preserve"> INDEX(products!$A$1:$G$49, MATCH(orders!$D597, products!$A$1:$A$49,0), MATCH(orders!L$1, products!$A$1:$G$1,0))</f>
        <v>14.85</v>
      </c>
      <c r="M597" s="10">
        <f t="shared" si="9"/>
        <v>14.85</v>
      </c>
      <c r="N597" s="5" t="str" cm="1">
        <f t="array" ref="N597" xml:space="preserve"> _xlfn.IFS(I597 = "Rob", "Robusta", I597 = "Ara", "Arabica", I597 = "Exc", "Excelsa", I597 = "Lib", "Liberica")</f>
        <v>Excelsa</v>
      </c>
      <c r="O597" s="12" t="str" cm="1">
        <f t="array" ref="O597" xml:space="preserve"> _xlfn.IFS(J597 = "M", "Medium", J597 = "L", "Light", J597 = "D", "Dark")</f>
        <v>Light</v>
      </c>
      <c r="P597" s="4" t="str">
        <f xml:space="preserve"> _xlfn.XLOOKUP(Orders[[#This Row],[Customer ID]], customers!$A$1:$A$1001, customers!$I$1:$I$1001,,0)</f>
        <v>No</v>
      </c>
    </row>
    <row r="598" spans="1:16" x14ac:dyDescent="0.3">
      <c r="A598" s="11" t="s">
        <v>3854</v>
      </c>
      <c r="B598" s="6">
        <v>44523</v>
      </c>
      <c r="C598" s="3" t="s">
        <v>3855</v>
      </c>
      <c r="D598" s="4" t="s">
        <v>6157</v>
      </c>
      <c r="E598" s="3">
        <v>5</v>
      </c>
      <c r="F598" s="3" t="str">
        <f xml:space="preserve"> _xlfn.XLOOKUP(C598,customers!$A$1:$A$1001,customers!$B$1:$B$1001,,0)</f>
        <v>Kienan Scholard</v>
      </c>
      <c r="G598" s="3" t="str">
        <f xml:space="preserve"> IF(_xlfn.XLOOKUP(C598, customers!$A$1:$A$1001, customers!$C$1:$C$1001,,0) = 0, "", _xlfn.XLOOKUP(C598, customers!$A$1:$A$1001, customers!$C$1:$C$1001,,0))</f>
        <v>kscholardgk@sbwire.com</v>
      </c>
      <c r="H598" s="3" t="str">
        <f xml:space="preserve"> _xlfn.XLOOKUP(C598, customers!$A$1:$A$1001, customers!$G$1:$G$1001,,0)</f>
        <v>United States</v>
      </c>
      <c r="I598" s="4" t="str">
        <f xml:space="preserve"> INDEX(products!$A$1:$G$49, MATCH(orders!$D598, products!$A$1:$A$49,0), MATCH(orders!I$1, products!$A$1:$G$1,0))</f>
        <v>Ara</v>
      </c>
      <c r="J598" s="4" t="str">
        <f xml:space="preserve"> INDEX(products!$A$1:$G$49, MATCH(orders!$D598, products!$A$1:$A$49,0), MATCH(orders!J$1, products!$A$1:$G$1,0))</f>
        <v>M</v>
      </c>
      <c r="K598" s="8">
        <f xml:space="preserve"> INDEX(products!$A$1:$G$49, MATCH(orders!$D598, products!$A$1:$A$49,0), MATCH(orders!K$1, products!$A$1:$G$1,0))</f>
        <v>0.5</v>
      </c>
      <c r="L598" s="10">
        <f xml:space="preserve"> INDEX(products!$A$1:$G$49, MATCH(orders!$D598, products!$A$1:$A$49,0), MATCH(orders!L$1, products!$A$1:$G$1,0))</f>
        <v>6.75</v>
      </c>
      <c r="M598" s="10">
        <f t="shared" si="9"/>
        <v>33.75</v>
      </c>
      <c r="N598" s="5" t="str" cm="1">
        <f t="array" ref="N598" xml:space="preserve"> _xlfn.IFS(I598 = "Rob", "Robusta", I598 = "Ara", "Arabica", I598 = "Exc", "Excelsa", I598 = "Lib", "Liberica")</f>
        <v>Arabica</v>
      </c>
      <c r="O598" s="12" t="str" cm="1">
        <f t="array" ref="O598" xml:space="preserve"> _xlfn.IFS(J598 = "M", "Medium", J598 = "L", "Light", J598 = "D", "Dark")</f>
        <v>Medium</v>
      </c>
      <c r="P598" s="4" t="str">
        <f xml:space="preserve"> _xlfn.XLOOKUP(Orders[[#This Row],[Customer ID]], customers!$A$1:$A$1001, customers!$I$1:$I$1001,,0)</f>
        <v>No</v>
      </c>
    </row>
    <row r="599" spans="1:16" x14ac:dyDescent="0.3">
      <c r="A599" s="11" t="s">
        <v>3860</v>
      </c>
      <c r="B599" s="6">
        <v>44532</v>
      </c>
      <c r="C599" s="3" t="s">
        <v>3861</v>
      </c>
      <c r="D599" s="4" t="s">
        <v>6164</v>
      </c>
      <c r="E599" s="3">
        <v>4</v>
      </c>
      <c r="F599" s="3" t="str">
        <f xml:space="preserve"> _xlfn.XLOOKUP(C599,customers!$A$1:$A$1001,customers!$B$1:$B$1001,,0)</f>
        <v>Bo Kindley</v>
      </c>
      <c r="G599" s="3" t="str">
        <f xml:space="preserve"> IF(_xlfn.XLOOKUP(C599, customers!$A$1:$A$1001, customers!$C$1:$C$1001,,0) = 0, "", _xlfn.XLOOKUP(C599, customers!$A$1:$A$1001, customers!$C$1:$C$1001,,0))</f>
        <v>bkindleygl@wikimedia.org</v>
      </c>
      <c r="H599" s="3" t="str">
        <f xml:space="preserve"> _xlfn.XLOOKUP(C599, customers!$A$1:$A$1001, customers!$G$1:$G$1001,,0)</f>
        <v>United States</v>
      </c>
      <c r="I599" s="4" t="str">
        <f xml:space="preserve"> INDEX(products!$A$1:$G$49, MATCH(orders!$D599, products!$A$1:$A$49,0), MATCH(orders!I$1, products!$A$1:$G$1,0))</f>
        <v>Lib</v>
      </c>
      <c r="J599" s="4" t="str">
        <f xml:space="preserve"> INDEX(products!$A$1:$G$49, MATCH(orders!$D599, products!$A$1:$A$49,0), MATCH(orders!J$1, products!$A$1:$G$1,0))</f>
        <v>L</v>
      </c>
      <c r="K599" s="8">
        <f xml:space="preserve"> INDEX(products!$A$1:$G$49, MATCH(orders!$D599, products!$A$1:$A$49,0), MATCH(orders!K$1, products!$A$1:$G$1,0))</f>
        <v>2.5</v>
      </c>
      <c r="L599" s="10">
        <f xml:space="preserve"> INDEX(products!$A$1:$G$49, MATCH(orders!$D599, products!$A$1:$A$49,0), MATCH(orders!L$1, products!$A$1:$G$1,0))</f>
        <v>36.454999999999998</v>
      </c>
      <c r="M599" s="10">
        <f t="shared" si="9"/>
        <v>145.82</v>
      </c>
      <c r="N599" s="5" t="str" cm="1">
        <f t="array" ref="N599" xml:space="preserve"> _xlfn.IFS(I599 = "Rob", "Robusta", I599 = "Ara", "Arabica", I599 = "Exc", "Excelsa", I599 = "Lib", "Liberica")</f>
        <v>Liberica</v>
      </c>
      <c r="O599" s="12" t="str" cm="1">
        <f t="array" ref="O599" xml:space="preserve"> _xlfn.IFS(J599 = "M", "Medium", J599 = "L", "Light", J599 = "D", "Dark")</f>
        <v>Light</v>
      </c>
      <c r="P599" s="4" t="str">
        <f xml:space="preserve"> _xlfn.XLOOKUP(Orders[[#This Row],[Customer ID]], customers!$A$1:$A$1001, customers!$I$1:$I$1001,,0)</f>
        <v>Yes</v>
      </c>
    </row>
    <row r="600" spans="1:16" x14ac:dyDescent="0.3">
      <c r="A600" s="11" t="s">
        <v>3866</v>
      </c>
      <c r="B600" s="6">
        <v>43471</v>
      </c>
      <c r="C600" s="3" t="s">
        <v>3867</v>
      </c>
      <c r="D600" s="4" t="s">
        <v>6174</v>
      </c>
      <c r="E600" s="3">
        <v>4</v>
      </c>
      <c r="F600" s="3" t="str">
        <f xml:space="preserve"> _xlfn.XLOOKUP(C600,customers!$A$1:$A$1001,customers!$B$1:$B$1001,,0)</f>
        <v>Krissie Hammett</v>
      </c>
      <c r="G600" s="3" t="str">
        <f xml:space="preserve"> IF(_xlfn.XLOOKUP(C600, customers!$A$1:$A$1001, customers!$C$1:$C$1001,,0) = 0, "", _xlfn.XLOOKUP(C600, customers!$A$1:$A$1001, customers!$C$1:$C$1001,,0))</f>
        <v>khammettgm@dmoz.org</v>
      </c>
      <c r="H600" s="3" t="str">
        <f xml:space="preserve"> _xlfn.XLOOKUP(C600, customers!$A$1:$A$1001, customers!$G$1:$G$1001,,0)</f>
        <v>United States</v>
      </c>
      <c r="I600" s="4" t="str">
        <f xml:space="preserve"> INDEX(products!$A$1:$G$49, MATCH(orders!$D600, products!$A$1:$A$49,0), MATCH(orders!I$1, products!$A$1:$G$1,0))</f>
        <v>Rob</v>
      </c>
      <c r="J600" s="4" t="str">
        <f xml:space="preserve"> INDEX(products!$A$1:$G$49, MATCH(orders!$D600, products!$A$1:$A$49,0), MATCH(orders!J$1, products!$A$1:$G$1,0))</f>
        <v>M</v>
      </c>
      <c r="K600" s="8">
        <f xml:space="preserve"> INDEX(products!$A$1:$G$49, MATCH(orders!$D600, products!$A$1:$A$49,0), MATCH(orders!K$1, products!$A$1:$G$1,0))</f>
        <v>0.2</v>
      </c>
      <c r="L600" s="10">
        <f xml:space="preserve"> INDEX(products!$A$1:$G$49, MATCH(orders!$D600, products!$A$1:$A$49,0), MATCH(orders!L$1, products!$A$1:$G$1,0))</f>
        <v>2.9849999999999999</v>
      </c>
      <c r="M600" s="10">
        <f t="shared" si="9"/>
        <v>11.94</v>
      </c>
      <c r="N600" s="5" t="str" cm="1">
        <f t="array" ref="N600" xml:space="preserve"> _xlfn.IFS(I600 = "Rob", "Robusta", I600 = "Ara", "Arabica", I600 = "Exc", "Excelsa", I600 = "Lib", "Liberica")</f>
        <v>Robusta</v>
      </c>
      <c r="O600" s="12" t="str" cm="1">
        <f t="array" ref="O600" xml:space="preserve"> _xlfn.IFS(J600 = "M", "Medium", J600 = "L", "Light", J600 = "D", "Dark")</f>
        <v>Medium</v>
      </c>
      <c r="P600" s="4" t="str">
        <f xml:space="preserve"> _xlfn.XLOOKUP(Orders[[#This Row],[Customer ID]], customers!$A$1:$A$1001, customers!$I$1:$I$1001,,0)</f>
        <v>Yes</v>
      </c>
    </row>
    <row r="601" spans="1:16" x14ac:dyDescent="0.3">
      <c r="A601" s="11" t="s">
        <v>3872</v>
      </c>
      <c r="B601" s="6">
        <v>44321</v>
      </c>
      <c r="C601" s="3" t="s">
        <v>3873</v>
      </c>
      <c r="D601" s="4" t="s">
        <v>6154</v>
      </c>
      <c r="E601" s="3">
        <v>4</v>
      </c>
      <c r="F601" s="3" t="str">
        <f xml:space="preserve"> _xlfn.XLOOKUP(C601,customers!$A$1:$A$1001,customers!$B$1:$B$1001,,0)</f>
        <v>Alisha Hulburt</v>
      </c>
      <c r="G601" s="3" t="str">
        <f xml:space="preserve"> IF(_xlfn.XLOOKUP(C601, customers!$A$1:$A$1001, customers!$C$1:$C$1001,,0) = 0, "", _xlfn.XLOOKUP(C601, customers!$A$1:$A$1001, customers!$C$1:$C$1001,,0))</f>
        <v>ahulburtgn@fda.gov</v>
      </c>
      <c r="H601" s="3" t="str">
        <f xml:space="preserve"> _xlfn.XLOOKUP(C601, customers!$A$1:$A$1001, customers!$G$1:$G$1001,,0)</f>
        <v>United States</v>
      </c>
      <c r="I601" s="4" t="str">
        <f xml:space="preserve"> INDEX(products!$A$1:$G$49, MATCH(orders!$D601, products!$A$1:$A$49,0), MATCH(orders!I$1, products!$A$1:$G$1,0))</f>
        <v>Ara</v>
      </c>
      <c r="J601" s="4" t="str">
        <f xml:space="preserve"> INDEX(products!$A$1:$G$49, MATCH(orders!$D601, products!$A$1:$A$49,0), MATCH(orders!J$1, products!$A$1:$G$1,0))</f>
        <v>D</v>
      </c>
      <c r="K601" s="8">
        <f xml:space="preserve"> INDEX(products!$A$1:$G$49, MATCH(orders!$D601, products!$A$1:$A$49,0), MATCH(orders!K$1, products!$A$1:$G$1,0))</f>
        <v>0.2</v>
      </c>
      <c r="L601" s="10">
        <f xml:space="preserve"> INDEX(products!$A$1:$G$49, MATCH(orders!$D601, products!$A$1:$A$49,0), MATCH(orders!L$1, products!$A$1:$G$1,0))</f>
        <v>2.9849999999999999</v>
      </c>
      <c r="M601" s="10">
        <f t="shared" si="9"/>
        <v>11.94</v>
      </c>
      <c r="N601" s="5" t="str" cm="1">
        <f t="array" ref="N601" xml:space="preserve"> _xlfn.IFS(I601 = "Rob", "Robusta", I601 = "Ara", "Arabica", I601 = "Exc", "Excelsa", I601 = "Lib", "Liberica")</f>
        <v>Arabica</v>
      </c>
      <c r="O601" s="12" t="str" cm="1">
        <f t="array" ref="O601" xml:space="preserve"> _xlfn.IFS(J601 = "M", "Medium", J601 = "L", "Light", J601 = "D", "Dark")</f>
        <v>Dark</v>
      </c>
      <c r="P601" s="4" t="str">
        <f xml:space="preserve"> _xlfn.XLOOKUP(Orders[[#This Row],[Customer ID]], customers!$A$1:$A$1001, customers!$I$1:$I$1001,,0)</f>
        <v>Yes</v>
      </c>
    </row>
    <row r="602" spans="1:16" x14ac:dyDescent="0.3">
      <c r="A602" s="11" t="s">
        <v>3877</v>
      </c>
      <c r="B602" s="6">
        <v>44492</v>
      </c>
      <c r="C602" s="3" t="s">
        <v>3878</v>
      </c>
      <c r="D602" s="4" t="s">
        <v>6169</v>
      </c>
      <c r="E602" s="3">
        <v>1</v>
      </c>
      <c r="F602" s="3" t="str">
        <f xml:space="preserve"> _xlfn.XLOOKUP(C602,customers!$A$1:$A$1001,customers!$B$1:$B$1001,,0)</f>
        <v>Peyter Lauritzen</v>
      </c>
      <c r="G602" s="3" t="str">
        <f xml:space="preserve"> IF(_xlfn.XLOOKUP(C602, customers!$A$1:$A$1001, customers!$C$1:$C$1001,,0) = 0, "", _xlfn.XLOOKUP(C602, customers!$A$1:$A$1001, customers!$C$1:$C$1001,,0))</f>
        <v>plauritzengo@photobucket.com</v>
      </c>
      <c r="H602" s="3" t="str">
        <f xml:space="preserve"> _xlfn.XLOOKUP(C602, customers!$A$1:$A$1001, customers!$G$1:$G$1001,,0)</f>
        <v>United States</v>
      </c>
      <c r="I602" s="4" t="str">
        <f xml:space="preserve"> INDEX(products!$A$1:$G$49, MATCH(orders!$D602, products!$A$1:$A$49,0), MATCH(orders!I$1, products!$A$1:$G$1,0))</f>
        <v>Lib</v>
      </c>
      <c r="J602" s="4" t="str">
        <f xml:space="preserve"> INDEX(products!$A$1:$G$49, MATCH(orders!$D602, products!$A$1:$A$49,0), MATCH(orders!J$1, products!$A$1:$G$1,0))</f>
        <v>D</v>
      </c>
      <c r="K602" s="8">
        <f xml:space="preserve"> INDEX(products!$A$1:$G$49, MATCH(orders!$D602, products!$A$1:$A$49,0), MATCH(orders!K$1, products!$A$1:$G$1,0))</f>
        <v>0.5</v>
      </c>
      <c r="L602" s="10">
        <f xml:space="preserve"> INDEX(products!$A$1:$G$49, MATCH(orders!$D602, products!$A$1:$A$49,0), MATCH(orders!L$1, products!$A$1:$G$1,0))</f>
        <v>7.77</v>
      </c>
      <c r="M602" s="10">
        <f t="shared" si="9"/>
        <v>7.77</v>
      </c>
      <c r="N602" s="5" t="str" cm="1">
        <f t="array" ref="N602" xml:space="preserve"> _xlfn.IFS(I602 = "Rob", "Robusta", I602 = "Ara", "Arabica", I602 = "Exc", "Excelsa", I602 = "Lib", "Liberica")</f>
        <v>Liberica</v>
      </c>
      <c r="O602" s="12" t="str" cm="1">
        <f t="array" ref="O602" xml:space="preserve"> _xlfn.IFS(J602 = "M", "Medium", J602 = "L", "Light", J602 = "D", "Dark")</f>
        <v>Dark</v>
      </c>
      <c r="P602" s="4" t="str">
        <f xml:space="preserve"> _xlfn.XLOOKUP(Orders[[#This Row],[Customer ID]], customers!$A$1:$A$1001, customers!$I$1:$I$1001,,0)</f>
        <v>No</v>
      </c>
    </row>
    <row r="603" spans="1:16" x14ac:dyDescent="0.3">
      <c r="A603" s="11" t="s">
        <v>3883</v>
      </c>
      <c r="B603" s="6">
        <v>43815</v>
      </c>
      <c r="C603" s="3" t="s">
        <v>3884</v>
      </c>
      <c r="D603" s="4" t="s">
        <v>6142</v>
      </c>
      <c r="E603" s="3">
        <v>4</v>
      </c>
      <c r="F603" s="3" t="str">
        <f xml:space="preserve"> _xlfn.XLOOKUP(C603,customers!$A$1:$A$1001,customers!$B$1:$B$1001,,0)</f>
        <v>Aurelia Burgwin</v>
      </c>
      <c r="G603" s="3" t="str">
        <f xml:space="preserve"> IF(_xlfn.XLOOKUP(C603, customers!$A$1:$A$1001, customers!$C$1:$C$1001,,0) = 0, "", _xlfn.XLOOKUP(C603, customers!$A$1:$A$1001, customers!$C$1:$C$1001,,0))</f>
        <v>aburgwingp@redcross.org</v>
      </c>
      <c r="H603" s="3" t="str">
        <f xml:space="preserve"> _xlfn.XLOOKUP(C603, customers!$A$1:$A$1001, customers!$G$1:$G$1001,,0)</f>
        <v>United States</v>
      </c>
      <c r="I603" s="4" t="str">
        <f xml:space="preserve"> INDEX(products!$A$1:$G$49, MATCH(orders!$D603, products!$A$1:$A$49,0), MATCH(orders!I$1, products!$A$1:$G$1,0))</f>
        <v>Rob</v>
      </c>
      <c r="J603" s="4" t="str">
        <f xml:space="preserve"> INDEX(products!$A$1:$G$49, MATCH(orders!$D603, products!$A$1:$A$49,0), MATCH(orders!J$1, products!$A$1:$G$1,0))</f>
        <v>L</v>
      </c>
      <c r="K603" s="8">
        <f xml:space="preserve"> INDEX(products!$A$1:$G$49, MATCH(orders!$D603, products!$A$1:$A$49,0), MATCH(orders!K$1, products!$A$1:$G$1,0))</f>
        <v>2.5</v>
      </c>
      <c r="L603" s="10">
        <f xml:space="preserve"> INDEX(products!$A$1:$G$49, MATCH(orders!$D603, products!$A$1:$A$49,0), MATCH(orders!L$1, products!$A$1:$G$1,0))</f>
        <v>27.484999999999996</v>
      </c>
      <c r="M603" s="10">
        <f t="shared" si="9"/>
        <v>109.93999999999998</v>
      </c>
      <c r="N603" s="5" t="str" cm="1">
        <f t="array" ref="N603" xml:space="preserve"> _xlfn.IFS(I603 = "Rob", "Robusta", I603 = "Ara", "Arabica", I603 = "Exc", "Excelsa", I603 = "Lib", "Liberica")</f>
        <v>Robusta</v>
      </c>
      <c r="O603" s="12" t="str" cm="1">
        <f t="array" ref="O603" xml:space="preserve"> _xlfn.IFS(J603 = "M", "Medium", J603 = "L", "Light", J603 = "D", "Dark")</f>
        <v>Light</v>
      </c>
      <c r="P603" s="4" t="str">
        <f xml:space="preserve"> _xlfn.XLOOKUP(Orders[[#This Row],[Customer ID]], customers!$A$1:$A$1001, customers!$I$1:$I$1001,,0)</f>
        <v>Yes</v>
      </c>
    </row>
    <row r="604" spans="1:16" x14ac:dyDescent="0.3">
      <c r="A604" s="11" t="s">
        <v>3889</v>
      </c>
      <c r="B604" s="6">
        <v>43603</v>
      </c>
      <c r="C604" s="3" t="s">
        <v>3890</v>
      </c>
      <c r="D604" s="4" t="s">
        <v>6184</v>
      </c>
      <c r="E604" s="3">
        <v>5</v>
      </c>
      <c r="F604" s="3" t="str">
        <f xml:space="preserve"> _xlfn.XLOOKUP(C604,customers!$A$1:$A$1001,customers!$B$1:$B$1001,,0)</f>
        <v>Emalee Rolin</v>
      </c>
      <c r="G604" s="3" t="str">
        <f xml:space="preserve"> IF(_xlfn.XLOOKUP(C604, customers!$A$1:$A$1001, customers!$C$1:$C$1001,,0) = 0, "", _xlfn.XLOOKUP(C604, customers!$A$1:$A$1001, customers!$C$1:$C$1001,,0))</f>
        <v>erolingq@google.fr</v>
      </c>
      <c r="H604" s="3" t="str">
        <f xml:space="preserve"> _xlfn.XLOOKUP(C604, customers!$A$1:$A$1001, customers!$G$1:$G$1001,,0)</f>
        <v>United States</v>
      </c>
      <c r="I604" s="4" t="str">
        <f xml:space="preserve"> INDEX(products!$A$1:$G$49, MATCH(orders!$D604, products!$A$1:$A$49,0), MATCH(orders!I$1, products!$A$1:$G$1,0))</f>
        <v>Exc</v>
      </c>
      <c r="J604" s="4" t="str">
        <f xml:space="preserve"> INDEX(products!$A$1:$G$49, MATCH(orders!$D604, products!$A$1:$A$49,0), MATCH(orders!J$1, products!$A$1:$G$1,0))</f>
        <v>L</v>
      </c>
      <c r="K604" s="8">
        <f xml:space="preserve"> INDEX(products!$A$1:$G$49, MATCH(orders!$D604, products!$A$1:$A$49,0), MATCH(orders!K$1, products!$A$1:$G$1,0))</f>
        <v>0.2</v>
      </c>
      <c r="L604" s="10">
        <f xml:space="preserve"> INDEX(products!$A$1:$G$49, MATCH(orders!$D604, products!$A$1:$A$49,0), MATCH(orders!L$1, products!$A$1:$G$1,0))</f>
        <v>4.4550000000000001</v>
      </c>
      <c r="M604" s="10">
        <f t="shared" si="9"/>
        <v>22.274999999999999</v>
      </c>
      <c r="N604" s="5" t="str" cm="1">
        <f t="array" ref="N604" xml:space="preserve"> _xlfn.IFS(I604 = "Rob", "Robusta", I604 = "Ara", "Arabica", I604 = "Exc", "Excelsa", I604 = "Lib", "Liberica")</f>
        <v>Excelsa</v>
      </c>
      <c r="O604" s="12" t="str" cm="1">
        <f t="array" ref="O604" xml:space="preserve"> _xlfn.IFS(J604 = "M", "Medium", J604 = "L", "Light", J604 = "D", "Dark")</f>
        <v>Light</v>
      </c>
      <c r="P604" s="4" t="str">
        <f xml:space="preserve"> _xlfn.XLOOKUP(Orders[[#This Row],[Customer ID]], customers!$A$1:$A$1001, customers!$I$1:$I$1001,,0)</f>
        <v>Yes</v>
      </c>
    </row>
    <row r="605" spans="1:16" x14ac:dyDescent="0.3">
      <c r="A605" s="11" t="s">
        <v>3895</v>
      </c>
      <c r="B605" s="6">
        <v>43660</v>
      </c>
      <c r="C605" s="3" t="s">
        <v>3896</v>
      </c>
      <c r="D605" s="4" t="s">
        <v>6174</v>
      </c>
      <c r="E605" s="3">
        <v>3</v>
      </c>
      <c r="F605" s="3" t="str">
        <f xml:space="preserve"> _xlfn.XLOOKUP(C605,customers!$A$1:$A$1001,customers!$B$1:$B$1001,,0)</f>
        <v>Donavon Fowle</v>
      </c>
      <c r="G605" s="3" t="str">
        <f xml:space="preserve"> IF(_xlfn.XLOOKUP(C605, customers!$A$1:$A$1001, customers!$C$1:$C$1001,,0) = 0, "", _xlfn.XLOOKUP(C605, customers!$A$1:$A$1001, customers!$C$1:$C$1001,,0))</f>
        <v>dfowlegr@epa.gov</v>
      </c>
      <c r="H605" s="3" t="str">
        <f xml:space="preserve"> _xlfn.XLOOKUP(C605, customers!$A$1:$A$1001, customers!$G$1:$G$1001,,0)</f>
        <v>United States</v>
      </c>
      <c r="I605" s="4" t="str">
        <f xml:space="preserve"> INDEX(products!$A$1:$G$49, MATCH(orders!$D605, products!$A$1:$A$49,0), MATCH(orders!I$1, products!$A$1:$G$1,0))</f>
        <v>Rob</v>
      </c>
      <c r="J605" s="4" t="str">
        <f xml:space="preserve"> INDEX(products!$A$1:$G$49, MATCH(orders!$D605, products!$A$1:$A$49,0), MATCH(orders!J$1, products!$A$1:$G$1,0))</f>
        <v>M</v>
      </c>
      <c r="K605" s="8">
        <f xml:space="preserve"> INDEX(products!$A$1:$G$49, MATCH(orders!$D605, products!$A$1:$A$49,0), MATCH(orders!K$1, products!$A$1:$G$1,0))</f>
        <v>0.2</v>
      </c>
      <c r="L605" s="10">
        <f xml:space="preserve"> INDEX(products!$A$1:$G$49, MATCH(orders!$D605, products!$A$1:$A$49,0), MATCH(orders!L$1, products!$A$1:$G$1,0))</f>
        <v>2.9849999999999999</v>
      </c>
      <c r="M605" s="10">
        <f t="shared" si="9"/>
        <v>8.9550000000000001</v>
      </c>
      <c r="N605" s="5" t="str" cm="1">
        <f t="array" ref="N605" xml:space="preserve"> _xlfn.IFS(I605 = "Rob", "Robusta", I605 = "Ara", "Arabica", I605 = "Exc", "Excelsa", I605 = "Lib", "Liberica")</f>
        <v>Robusta</v>
      </c>
      <c r="O605" s="12" t="str" cm="1">
        <f t="array" ref="O605" xml:space="preserve"> _xlfn.IFS(J605 = "M", "Medium", J605 = "L", "Light", J605 = "D", "Dark")</f>
        <v>Medium</v>
      </c>
      <c r="P605" s="4" t="str">
        <f xml:space="preserve"> _xlfn.XLOOKUP(Orders[[#This Row],[Customer ID]], customers!$A$1:$A$1001, customers!$I$1:$I$1001,,0)</f>
        <v>No</v>
      </c>
    </row>
    <row r="606" spans="1:16" x14ac:dyDescent="0.3">
      <c r="A606" s="11" t="s">
        <v>3900</v>
      </c>
      <c r="B606" s="6">
        <v>44148</v>
      </c>
      <c r="C606" s="3" t="s">
        <v>3901</v>
      </c>
      <c r="D606" s="4" t="s">
        <v>6165</v>
      </c>
      <c r="E606" s="3">
        <v>4</v>
      </c>
      <c r="F606" s="3" t="str">
        <f xml:space="preserve"> _xlfn.XLOOKUP(C606,customers!$A$1:$A$1001,customers!$B$1:$B$1001,,0)</f>
        <v>Jorge Bettison</v>
      </c>
      <c r="G606" s="3" t="str">
        <f xml:space="preserve"> IF(_xlfn.XLOOKUP(C606, customers!$A$1:$A$1001, customers!$C$1:$C$1001,,0) = 0, "", _xlfn.XLOOKUP(C606, customers!$A$1:$A$1001, customers!$C$1:$C$1001,,0))</f>
        <v/>
      </c>
      <c r="H606" s="3" t="str">
        <f xml:space="preserve"> _xlfn.XLOOKUP(C606, customers!$A$1:$A$1001, customers!$G$1:$G$1001,,0)</f>
        <v>Ireland</v>
      </c>
      <c r="I606" s="4" t="str">
        <f xml:space="preserve"> INDEX(products!$A$1:$G$49, MATCH(orders!$D606, products!$A$1:$A$49,0), MATCH(orders!I$1, products!$A$1:$G$1,0))</f>
        <v>Lib</v>
      </c>
      <c r="J606" s="4" t="str">
        <f xml:space="preserve"> INDEX(products!$A$1:$G$49, MATCH(orders!$D606, products!$A$1:$A$49,0), MATCH(orders!J$1, products!$A$1:$G$1,0))</f>
        <v>D</v>
      </c>
      <c r="K606" s="8">
        <f xml:space="preserve"> INDEX(products!$A$1:$G$49, MATCH(orders!$D606, products!$A$1:$A$49,0), MATCH(orders!K$1, products!$A$1:$G$1,0))</f>
        <v>2.5</v>
      </c>
      <c r="L606" s="10">
        <f xml:space="preserve"> INDEX(products!$A$1:$G$49, MATCH(orders!$D606, products!$A$1:$A$49,0), MATCH(orders!L$1, products!$A$1:$G$1,0))</f>
        <v>29.784999999999997</v>
      </c>
      <c r="M606" s="10">
        <f t="shared" si="9"/>
        <v>119.13999999999999</v>
      </c>
      <c r="N606" s="5" t="str" cm="1">
        <f t="array" ref="N606" xml:space="preserve"> _xlfn.IFS(I606 = "Rob", "Robusta", I606 = "Ara", "Arabica", I606 = "Exc", "Excelsa", I606 = "Lib", "Liberica")</f>
        <v>Liberica</v>
      </c>
      <c r="O606" s="12" t="str" cm="1">
        <f t="array" ref="O606" xml:space="preserve"> _xlfn.IFS(J606 = "M", "Medium", J606 = "L", "Light", J606 = "D", "Dark")</f>
        <v>Dark</v>
      </c>
      <c r="P606" s="4" t="str">
        <f xml:space="preserve"> _xlfn.XLOOKUP(Orders[[#This Row],[Customer ID]], customers!$A$1:$A$1001, customers!$I$1:$I$1001,,0)</f>
        <v>No</v>
      </c>
    </row>
    <row r="607" spans="1:16" x14ac:dyDescent="0.3">
      <c r="A607" s="11" t="s">
        <v>3905</v>
      </c>
      <c r="B607" s="6">
        <v>44028</v>
      </c>
      <c r="C607" s="3" t="s">
        <v>3906</v>
      </c>
      <c r="D607" s="4" t="s">
        <v>6182</v>
      </c>
      <c r="E607" s="3">
        <v>5</v>
      </c>
      <c r="F607" s="3" t="str">
        <f xml:space="preserve"> _xlfn.XLOOKUP(C607,customers!$A$1:$A$1001,customers!$B$1:$B$1001,,0)</f>
        <v>Wang Powlesland</v>
      </c>
      <c r="G607" s="3" t="str">
        <f xml:space="preserve"> IF(_xlfn.XLOOKUP(C607, customers!$A$1:$A$1001, customers!$C$1:$C$1001,,0) = 0, "", _xlfn.XLOOKUP(C607, customers!$A$1:$A$1001, customers!$C$1:$C$1001,,0))</f>
        <v>wpowleslandgt@soundcloud.com</v>
      </c>
      <c r="H607" s="3" t="str">
        <f xml:space="preserve"> _xlfn.XLOOKUP(C607, customers!$A$1:$A$1001, customers!$G$1:$G$1001,,0)</f>
        <v>United States</v>
      </c>
      <c r="I607" s="4" t="str">
        <f xml:space="preserve"> INDEX(products!$A$1:$G$49, MATCH(orders!$D607, products!$A$1:$A$49,0), MATCH(orders!I$1, products!$A$1:$G$1,0))</f>
        <v>Ara</v>
      </c>
      <c r="J607" s="4" t="str">
        <f xml:space="preserve"> INDEX(products!$A$1:$G$49, MATCH(orders!$D607, products!$A$1:$A$49,0), MATCH(orders!J$1, products!$A$1:$G$1,0))</f>
        <v>L</v>
      </c>
      <c r="K607" s="8">
        <f xml:space="preserve"> INDEX(products!$A$1:$G$49, MATCH(orders!$D607, products!$A$1:$A$49,0), MATCH(orders!K$1, products!$A$1:$G$1,0))</f>
        <v>2.5</v>
      </c>
      <c r="L607" s="10">
        <f xml:space="preserve"> INDEX(products!$A$1:$G$49, MATCH(orders!$D607, products!$A$1:$A$49,0), MATCH(orders!L$1, products!$A$1:$G$1,0))</f>
        <v>29.784999999999997</v>
      </c>
      <c r="M607" s="10">
        <f t="shared" si="9"/>
        <v>148.92499999999998</v>
      </c>
      <c r="N607" s="5" t="str" cm="1">
        <f t="array" ref="N607" xml:space="preserve"> _xlfn.IFS(I607 = "Rob", "Robusta", I607 = "Ara", "Arabica", I607 = "Exc", "Excelsa", I607 = "Lib", "Liberica")</f>
        <v>Arabica</v>
      </c>
      <c r="O607" s="12" t="str" cm="1">
        <f t="array" ref="O607" xml:space="preserve"> _xlfn.IFS(J607 = "M", "Medium", J607 = "L", "Light", J607 = "D", "Dark")</f>
        <v>Light</v>
      </c>
      <c r="P607" s="4" t="str">
        <f xml:space="preserve"> _xlfn.XLOOKUP(Orders[[#This Row],[Customer ID]], customers!$A$1:$A$1001, customers!$I$1:$I$1001,,0)</f>
        <v>Yes</v>
      </c>
    </row>
    <row r="608" spans="1:16" x14ac:dyDescent="0.3">
      <c r="A608" s="11" t="s">
        <v>3911</v>
      </c>
      <c r="B608" s="6">
        <v>44138</v>
      </c>
      <c r="C608" s="3" t="s">
        <v>3840</v>
      </c>
      <c r="D608" s="4" t="s">
        <v>6164</v>
      </c>
      <c r="E608" s="3">
        <v>3</v>
      </c>
      <c r="F608" s="3" t="str">
        <f xml:space="preserve"> _xlfn.XLOOKUP(C608,customers!$A$1:$A$1001,customers!$B$1:$B$1001,,0)</f>
        <v>Cody Verissimo</v>
      </c>
      <c r="G608" s="3" t="str">
        <f xml:space="preserve"> IF(_xlfn.XLOOKUP(C608, customers!$A$1:$A$1001, customers!$C$1:$C$1001,,0) = 0, "", _xlfn.XLOOKUP(C608, customers!$A$1:$A$1001, customers!$C$1:$C$1001,,0))</f>
        <v>cverissimogh@theglobeandmail.com</v>
      </c>
      <c r="H608" s="3" t="str">
        <f xml:space="preserve"> _xlfn.XLOOKUP(C608, customers!$A$1:$A$1001, customers!$G$1:$G$1001,,0)</f>
        <v>United Kingdom</v>
      </c>
      <c r="I608" s="4" t="str">
        <f xml:space="preserve"> INDEX(products!$A$1:$G$49, MATCH(orders!$D608, products!$A$1:$A$49,0), MATCH(orders!I$1, products!$A$1:$G$1,0))</f>
        <v>Lib</v>
      </c>
      <c r="J608" s="4" t="str">
        <f xml:space="preserve"> INDEX(products!$A$1:$G$49, MATCH(orders!$D608, products!$A$1:$A$49,0), MATCH(orders!J$1, products!$A$1:$G$1,0))</f>
        <v>L</v>
      </c>
      <c r="K608" s="8">
        <f xml:space="preserve"> INDEX(products!$A$1:$G$49, MATCH(orders!$D608, products!$A$1:$A$49,0), MATCH(orders!K$1, products!$A$1:$G$1,0))</f>
        <v>2.5</v>
      </c>
      <c r="L608" s="10">
        <f xml:space="preserve"> INDEX(products!$A$1:$G$49, MATCH(orders!$D608, products!$A$1:$A$49,0), MATCH(orders!L$1, products!$A$1:$G$1,0))</f>
        <v>36.454999999999998</v>
      </c>
      <c r="M608" s="10">
        <f t="shared" si="9"/>
        <v>109.36499999999999</v>
      </c>
      <c r="N608" s="5" t="str" cm="1">
        <f t="array" ref="N608" xml:space="preserve"> _xlfn.IFS(I608 = "Rob", "Robusta", I608 = "Ara", "Arabica", I608 = "Exc", "Excelsa", I608 = "Lib", "Liberica")</f>
        <v>Liberica</v>
      </c>
      <c r="O608" s="12" t="str" cm="1">
        <f t="array" ref="O608" xml:space="preserve"> _xlfn.IFS(J608 = "M", "Medium", J608 = "L", "Light", J608 = "D", "Dark")</f>
        <v>Light</v>
      </c>
      <c r="P608" s="4" t="str">
        <f xml:space="preserve"> _xlfn.XLOOKUP(Orders[[#This Row],[Customer ID]], customers!$A$1:$A$1001, customers!$I$1:$I$1001,,0)</f>
        <v>Yes</v>
      </c>
    </row>
    <row r="609" spans="1:16" x14ac:dyDescent="0.3">
      <c r="A609" s="11" t="s">
        <v>3917</v>
      </c>
      <c r="B609" s="6">
        <v>44640</v>
      </c>
      <c r="C609" s="3" t="s">
        <v>3918</v>
      </c>
      <c r="D609" s="4" t="s">
        <v>6153</v>
      </c>
      <c r="E609" s="3">
        <v>1</v>
      </c>
      <c r="F609" s="3" t="str">
        <f xml:space="preserve"> _xlfn.XLOOKUP(C609,customers!$A$1:$A$1001,customers!$B$1:$B$1001,,0)</f>
        <v>Laurence Ellingham</v>
      </c>
      <c r="G609" s="3" t="str">
        <f xml:space="preserve"> IF(_xlfn.XLOOKUP(C609, customers!$A$1:$A$1001, customers!$C$1:$C$1001,,0) = 0, "", _xlfn.XLOOKUP(C609, customers!$A$1:$A$1001, customers!$C$1:$C$1001,,0))</f>
        <v>lellinghamgv@sciencedaily.com</v>
      </c>
      <c r="H609" s="3" t="str">
        <f xml:space="preserve"> _xlfn.XLOOKUP(C609, customers!$A$1:$A$1001, customers!$G$1:$G$1001,,0)</f>
        <v>United States</v>
      </c>
      <c r="I609" s="4" t="str">
        <f xml:space="preserve"> INDEX(products!$A$1:$G$49, MATCH(orders!$D609, products!$A$1:$A$49,0), MATCH(orders!I$1, products!$A$1:$G$1,0))</f>
        <v>Exc</v>
      </c>
      <c r="J609" s="4" t="str">
        <f xml:space="preserve"> INDEX(products!$A$1:$G$49, MATCH(orders!$D609, products!$A$1:$A$49,0), MATCH(orders!J$1, products!$A$1:$G$1,0))</f>
        <v>D</v>
      </c>
      <c r="K609" s="8">
        <f xml:space="preserve"> INDEX(products!$A$1:$G$49, MATCH(orders!$D609, products!$A$1:$A$49,0), MATCH(orders!K$1, products!$A$1:$G$1,0))</f>
        <v>0.2</v>
      </c>
      <c r="L609" s="10">
        <f xml:space="preserve"> INDEX(products!$A$1:$G$49, MATCH(orders!$D609, products!$A$1:$A$49,0), MATCH(orders!L$1, products!$A$1:$G$1,0))</f>
        <v>3.645</v>
      </c>
      <c r="M609" s="10">
        <f t="shared" si="9"/>
        <v>3.645</v>
      </c>
      <c r="N609" s="5" t="str" cm="1">
        <f t="array" ref="N609" xml:space="preserve"> _xlfn.IFS(I609 = "Rob", "Robusta", I609 = "Ara", "Arabica", I609 = "Exc", "Excelsa", I609 = "Lib", "Liberica")</f>
        <v>Excelsa</v>
      </c>
      <c r="O609" s="12" t="str" cm="1">
        <f t="array" ref="O609" xml:space="preserve"> _xlfn.IFS(J609 = "M", "Medium", J609 = "L", "Light", J609 = "D", "Dark")</f>
        <v>Dark</v>
      </c>
      <c r="P609" s="4" t="str">
        <f xml:space="preserve"> _xlfn.XLOOKUP(Orders[[#This Row],[Customer ID]], customers!$A$1:$A$1001, customers!$I$1:$I$1001,,0)</f>
        <v>Yes</v>
      </c>
    </row>
    <row r="610" spans="1:16" x14ac:dyDescent="0.3">
      <c r="A610" s="11" t="s">
        <v>3923</v>
      </c>
      <c r="B610" s="6">
        <v>44608</v>
      </c>
      <c r="C610" s="3" t="s">
        <v>3924</v>
      </c>
      <c r="D610" s="4" t="s">
        <v>6185</v>
      </c>
      <c r="E610" s="3">
        <v>2</v>
      </c>
      <c r="F610" s="3" t="str">
        <f xml:space="preserve"> _xlfn.XLOOKUP(C610,customers!$A$1:$A$1001,customers!$B$1:$B$1001,,0)</f>
        <v>Billy Neiland</v>
      </c>
      <c r="G610" s="3" t="str">
        <f xml:space="preserve"> IF(_xlfn.XLOOKUP(C610, customers!$A$1:$A$1001, customers!$C$1:$C$1001,,0) = 0, "", _xlfn.XLOOKUP(C610, customers!$A$1:$A$1001, customers!$C$1:$C$1001,,0))</f>
        <v/>
      </c>
      <c r="H610" s="3" t="str">
        <f xml:space="preserve"> _xlfn.XLOOKUP(C610, customers!$A$1:$A$1001, customers!$G$1:$G$1001,,0)</f>
        <v>United States</v>
      </c>
      <c r="I610" s="4" t="str">
        <f xml:space="preserve"> INDEX(products!$A$1:$G$49, MATCH(orders!$D610, products!$A$1:$A$49,0), MATCH(orders!I$1, products!$A$1:$G$1,0))</f>
        <v>Exc</v>
      </c>
      <c r="J610" s="4" t="str">
        <f xml:space="preserve"> INDEX(products!$A$1:$G$49, MATCH(orders!$D610, products!$A$1:$A$49,0), MATCH(orders!J$1, products!$A$1:$G$1,0))</f>
        <v>D</v>
      </c>
      <c r="K610" s="8">
        <f xml:space="preserve"> INDEX(products!$A$1:$G$49, MATCH(orders!$D610, products!$A$1:$A$49,0), MATCH(orders!K$1, products!$A$1:$G$1,0))</f>
        <v>2.5</v>
      </c>
      <c r="L610" s="10">
        <f xml:space="preserve"> INDEX(products!$A$1:$G$49, MATCH(orders!$D610, products!$A$1:$A$49,0), MATCH(orders!L$1, products!$A$1:$G$1,0))</f>
        <v>27.945</v>
      </c>
      <c r="M610" s="10">
        <f t="shared" si="9"/>
        <v>55.89</v>
      </c>
      <c r="N610" s="5" t="str" cm="1">
        <f t="array" ref="N610" xml:space="preserve"> _xlfn.IFS(I610 = "Rob", "Robusta", I610 = "Ara", "Arabica", I610 = "Exc", "Excelsa", I610 = "Lib", "Liberica")</f>
        <v>Excelsa</v>
      </c>
      <c r="O610" s="12" t="str" cm="1">
        <f t="array" ref="O610" xml:space="preserve"> _xlfn.IFS(J610 = "M", "Medium", J610 = "L", "Light", J610 = "D", "Dark")</f>
        <v>Dark</v>
      </c>
      <c r="P610" s="4" t="str">
        <f xml:space="preserve"> _xlfn.XLOOKUP(Orders[[#This Row],[Customer ID]], customers!$A$1:$A$1001, customers!$I$1:$I$1001,,0)</f>
        <v>No</v>
      </c>
    </row>
    <row r="611" spans="1:16" x14ac:dyDescent="0.3">
      <c r="A611" s="11" t="s">
        <v>3927</v>
      </c>
      <c r="B611" s="6">
        <v>44147</v>
      </c>
      <c r="C611" s="3" t="s">
        <v>3928</v>
      </c>
      <c r="D611" s="4" t="s">
        <v>6159</v>
      </c>
      <c r="E611" s="3">
        <v>6</v>
      </c>
      <c r="F611" s="3" t="str">
        <f xml:space="preserve"> _xlfn.XLOOKUP(C611,customers!$A$1:$A$1001,customers!$B$1:$B$1001,,0)</f>
        <v>Ancell Fendt</v>
      </c>
      <c r="G611" s="3" t="str">
        <f xml:space="preserve"> IF(_xlfn.XLOOKUP(C611, customers!$A$1:$A$1001, customers!$C$1:$C$1001,,0) = 0, "", _xlfn.XLOOKUP(C611, customers!$A$1:$A$1001, customers!$C$1:$C$1001,,0))</f>
        <v>afendtgx@forbes.com</v>
      </c>
      <c r="H611" s="3" t="str">
        <f xml:space="preserve"> _xlfn.XLOOKUP(C611, customers!$A$1:$A$1001, customers!$G$1:$G$1001,,0)</f>
        <v>United States</v>
      </c>
      <c r="I611" s="4" t="str">
        <f xml:space="preserve"> INDEX(products!$A$1:$G$49, MATCH(orders!$D611, products!$A$1:$A$49,0), MATCH(orders!I$1, products!$A$1:$G$1,0))</f>
        <v>Lib</v>
      </c>
      <c r="J611" s="4" t="str">
        <f xml:space="preserve"> INDEX(products!$A$1:$G$49, MATCH(orders!$D611, products!$A$1:$A$49,0), MATCH(orders!J$1, products!$A$1:$G$1,0))</f>
        <v>M</v>
      </c>
      <c r="K611" s="8">
        <f xml:space="preserve"> INDEX(products!$A$1:$G$49, MATCH(orders!$D611, products!$A$1:$A$49,0), MATCH(orders!K$1, products!$A$1:$G$1,0))</f>
        <v>0.2</v>
      </c>
      <c r="L611" s="10">
        <f xml:space="preserve"> INDEX(products!$A$1:$G$49, MATCH(orders!$D611, products!$A$1:$A$49,0), MATCH(orders!L$1, products!$A$1:$G$1,0))</f>
        <v>4.3650000000000002</v>
      </c>
      <c r="M611" s="10">
        <f t="shared" si="9"/>
        <v>26.19</v>
      </c>
      <c r="N611" s="5" t="str" cm="1">
        <f t="array" ref="N611" xml:space="preserve"> _xlfn.IFS(I611 = "Rob", "Robusta", I611 = "Ara", "Arabica", I611 = "Exc", "Excelsa", I611 = "Lib", "Liberica")</f>
        <v>Liberica</v>
      </c>
      <c r="O611" s="12" t="str" cm="1">
        <f t="array" ref="O611" xml:space="preserve"> _xlfn.IFS(J611 = "M", "Medium", J611 = "L", "Light", J611 = "D", "Dark")</f>
        <v>Medium</v>
      </c>
      <c r="P611" s="4" t="str">
        <f xml:space="preserve"> _xlfn.XLOOKUP(Orders[[#This Row],[Customer ID]], customers!$A$1:$A$1001, customers!$I$1:$I$1001,,0)</f>
        <v>Yes</v>
      </c>
    </row>
    <row r="612" spans="1:16" x14ac:dyDescent="0.3">
      <c r="A612" s="11" t="s">
        <v>3933</v>
      </c>
      <c r="B612" s="6">
        <v>43743</v>
      </c>
      <c r="C612" s="3" t="s">
        <v>3934</v>
      </c>
      <c r="D612" s="4" t="s">
        <v>6138</v>
      </c>
      <c r="E612" s="3">
        <v>4</v>
      </c>
      <c r="F612" s="3" t="str">
        <f xml:space="preserve"> _xlfn.XLOOKUP(C612,customers!$A$1:$A$1001,customers!$B$1:$B$1001,,0)</f>
        <v>Angelia Cleyburn</v>
      </c>
      <c r="G612" s="3" t="str">
        <f xml:space="preserve"> IF(_xlfn.XLOOKUP(C612, customers!$A$1:$A$1001, customers!$C$1:$C$1001,,0) = 0, "", _xlfn.XLOOKUP(C612, customers!$A$1:$A$1001, customers!$C$1:$C$1001,,0))</f>
        <v>acleyburngy@lycos.com</v>
      </c>
      <c r="H612" s="3" t="str">
        <f xml:space="preserve"> _xlfn.XLOOKUP(C612, customers!$A$1:$A$1001, customers!$G$1:$G$1001,,0)</f>
        <v>United States</v>
      </c>
      <c r="I612" s="4" t="str">
        <f xml:space="preserve"> INDEX(products!$A$1:$G$49, MATCH(orders!$D612, products!$A$1:$A$49,0), MATCH(orders!I$1, products!$A$1:$G$1,0))</f>
        <v>Rob</v>
      </c>
      <c r="J612" s="4" t="str">
        <f xml:space="preserve"> INDEX(products!$A$1:$G$49, MATCH(orders!$D612, products!$A$1:$A$49,0), MATCH(orders!J$1, products!$A$1:$G$1,0))</f>
        <v>M</v>
      </c>
      <c r="K612" s="8">
        <f xml:space="preserve"> INDEX(products!$A$1:$G$49, MATCH(orders!$D612, products!$A$1:$A$49,0), MATCH(orders!K$1, products!$A$1:$G$1,0))</f>
        <v>1</v>
      </c>
      <c r="L612" s="10">
        <f xml:space="preserve"> INDEX(products!$A$1:$G$49, MATCH(orders!$D612, products!$A$1:$A$49,0), MATCH(orders!L$1, products!$A$1:$G$1,0))</f>
        <v>9.9499999999999993</v>
      </c>
      <c r="M612" s="10">
        <f t="shared" si="9"/>
        <v>39.799999999999997</v>
      </c>
      <c r="N612" s="5" t="str" cm="1">
        <f t="array" ref="N612" xml:space="preserve"> _xlfn.IFS(I612 = "Rob", "Robusta", I612 = "Ara", "Arabica", I612 = "Exc", "Excelsa", I612 = "Lib", "Liberica")</f>
        <v>Robusta</v>
      </c>
      <c r="O612" s="12" t="str" cm="1">
        <f t="array" ref="O612" xml:space="preserve"> _xlfn.IFS(J612 = "M", "Medium", J612 = "L", "Light", J612 = "D", "Dark")</f>
        <v>Medium</v>
      </c>
      <c r="P612" s="4" t="str">
        <f xml:space="preserve"> _xlfn.XLOOKUP(Orders[[#This Row],[Customer ID]], customers!$A$1:$A$1001, customers!$I$1:$I$1001,,0)</f>
        <v>No</v>
      </c>
    </row>
    <row r="613" spans="1:16" x14ac:dyDescent="0.3">
      <c r="A613" s="11" t="s">
        <v>3939</v>
      </c>
      <c r="B613" s="6">
        <v>43739</v>
      </c>
      <c r="C613" s="3" t="s">
        <v>3940</v>
      </c>
      <c r="D613" s="4" t="s">
        <v>6148</v>
      </c>
      <c r="E613" s="3">
        <v>2</v>
      </c>
      <c r="F613" s="3" t="str">
        <f xml:space="preserve"> _xlfn.XLOOKUP(C613,customers!$A$1:$A$1001,customers!$B$1:$B$1001,,0)</f>
        <v>Temple Castiglione</v>
      </c>
      <c r="G613" s="3" t="str">
        <f xml:space="preserve"> IF(_xlfn.XLOOKUP(C613, customers!$A$1:$A$1001, customers!$C$1:$C$1001,,0) = 0, "", _xlfn.XLOOKUP(C613, customers!$A$1:$A$1001, customers!$C$1:$C$1001,,0))</f>
        <v>tcastiglionegz@xing.com</v>
      </c>
      <c r="H613" s="3" t="str">
        <f xml:space="preserve"> _xlfn.XLOOKUP(C613, customers!$A$1:$A$1001, customers!$G$1:$G$1001,,0)</f>
        <v>United States</v>
      </c>
      <c r="I613" s="4" t="str">
        <f xml:space="preserve"> INDEX(products!$A$1:$G$49, MATCH(orders!$D613, products!$A$1:$A$49,0), MATCH(orders!I$1, products!$A$1:$G$1,0))</f>
        <v>Exc</v>
      </c>
      <c r="J613" s="4" t="str">
        <f xml:space="preserve"> INDEX(products!$A$1:$G$49, MATCH(orders!$D613, products!$A$1:$A$49,0), MATCH(orders!J$1, products!$A$1:$G$1,0))</f>
        <v>L</v>
      </c>
      <c r="K613" s="8">
        <f xml:space="preserve"> INDEX(products!$A$1:$G$49, MATCH(orders!$D613, products!$A$1:$A$49,0), MATCH(orders!K$1, products!$A$1:$G$1,0))</f>
        <v>2.5</v>
      </c>
      <c r="L613" s="10">
        <f xml:space="preserve"> INDEX(products!$A$1:$G$49, MATCH(orders!$D613, products!$A$1:$A$49,0), MATCH(orders!L$1, products!$A$1:$G$1,0))</f>
        <v>34.154999999999994</v>
      </c>
      <c r="M613" s="10">
        <f t="shared" si="9"/>
        <v>68.309999999999988</v>
      </c>
      <c r="N613" s="5" t="str" cm="1">
        <f t="array" ref="N613" xml:space="preserve"> _xlfn.IFS(I613 = "Rob", "Robusta", I613 = "Ara", "Arabica", I613 = "Exc", "Excelsa", I613 = "Lib", "Liberica")</f>
        <v>Excelsa</v>
      </c>
      <c r="O613" s="12" t="str" cm="1">
        <f t="array" ref="O613" xml:space="preserve"> _xlfn.IFS(J613 = "M", "Medium", J613 = "L", "Light", J613 = "D", "Dark")</f>
        <v>Light</v>
      </c>
      <c r="P613" s="4" t="str">
        <f xml:space="preserve"> _xlfn.XLOOKUP(Orders[[#This Row],[Customer ID]], customers!$A$1:$A$1001, customers!$I$1:$I$1001,,0)</f>
        <v>No</v>
      </c>
    </row>
    <row r="614" spans="1:16" x14ac:dyDescent="0.3">
      <c r="A614" s="11" t="s">
        <v>3945</v>
      </c>
      <c r="B614" s="6">
        <v>43896</v>
      </c>
      <c r="C614" s="3" t="s">
        <v>3946</v>
      </c>
      <c r="D614" s="4" t="s">
        <v>6152</v>
      </c>
      <c r="E614" s="3">
        <v>4</v>
      </c>
      <c r="F614" s="3" t="str">
        <f xml:space="preserve"> _xlfn.XLOOKUP(C614,customers!$A$1:$A$1001,customers!$B$1:$B$1001,,0)</f>
        <v>Betti Lacasa</v>
      </c>
      <c r="G614" s="3" t="str">
        <f xml:space="preserve"> IF(_xlfn.XLOOKUP(C614, customers!$A$1:$A$1001, customers!$C$1:$C$1001,,0) = 0, "", _xlfn.XLOOKUP(C614, customers!$A$1:$A$1001, customers!$C$1:$C$1001,,0))</f>
        <v/>
      </c>
      <c r="H614" s="3" t="str">
        <f xml:space="preserve"> _xlfn.XLOOKUP(C614, customers!$A$1:$A$1001, customers!$G$1:$G$1001,,0)</f>
        <v>Ireland</v>
      </c>
      <c r="I614" s="4" t="str">
        <f xml:space="preserve"> INDEX(products!$A$1:$G$49, MATCH(orders!$D614, products!$A$1:$A$49,0), MATCH(orders!I$1, products!$A$1:$G$1,0))</f>
        <v>Ara</v>
      </c>
      <c r="J614" s="4" t="str">
        <f xml:space="preserve"> INDEX(products!$A$1:$G$49, MATCH(orders!$D614, products!$A$1:$A$49,0), MATCH(orders!J$1, products!$A$1:$G$1,0))</f>
        <v>M</v>
      </c>
      <c r="K614" s="8">
        <f xml:space="preserve"> INDEX(products!$A$1:$G$49, MATCH(orders!$D614, products!$A$1:$A$49,0), MATCH(orders!K$1, products!$A$1:$G$1,0))</f>
        <v>0.2</v>
      </c>
      <c r="L614" s="10">
        <f xml:space="preserve"> INDEX(products!$A$1:$G$49, MATCH(orders!$D614, products!$A$1:$A$49,0), MATCH(orders!L$1, products!$A$1:$G$1,0))</f>
        <v>3.375</v>
      </c>
      <c r="M614" s="10">
        <f t="shared" si="9"/>
        <v>13.5</v>
      </c>
      <c r="N614" s="5" t="str" cm="1">
        <f t="array" ref="N614" xml:space="preserve"> _xlfn.IFS(I614 = "Rob", "Robusta", I614 = "Ara", "Arabica", I614 = "Exc", "Excelsa", I614 = "Lib", "Liberica")</f>
        <v>Arabica</v>
      </c>
      <c r="O614" s="12" t="str" cm="1">
        <f t="array" ref="O614" xml:space="preserve"> _xlfn.IFS(J614 = "M", "Medium", J614 = "L", "Light", J614 = "D", "Dark")</f>
        <v>Medium</v>
      </c>
      <c r="P614" s="4" t="str">
        <f xml:space="preserve"> _xlfn.XLOOKUP(Orders[[#This Row],[Customer ID]], customers!$A$1:$A$1001, customers!$I$1:$I$1001,,0)</f>
        <v>No</v>
      </c>
    </row>
    <row r="615" spans="1:16" x14ac:dyDescent="0.3">
      <c r="A615" s="11" t="s">
        <v>3950</v>
      </c>
      <c r="B615" s="6">
        <v>43761</v>
      </c>
      <c r="C615" s="3" t="s">
        <v>3951</v>
      </c>
      <c r="D615" s="4" t="s">
        <v>6146</v>
      </c>
      <c r="E615" s="3">
        <v>1</v>
      </c>
      <c r="F615" s="3" t="str">
        <f xml:space="preserve"> _xlfn.XLOOKUP(C615,customers!$A$1:$A$1001,customers!$B$1:$B$1001,,0)</f>
        <v>Gunilla Lynch</v>
      </c>
      <c r="G615" s="3" t="str">
        <f xml:space="preserve"> IF(_xlfn.XLOOKUP(C615, customers!$A$1:$A$1001, customers!$C$1:$C$1001,,0) = 0, "", _xlfn.XLOOKUP(C615, customers!$A$1:$A$1001, customers!$C$1:$C$1001,,0))</f>
        <v/>
      </c>
      <c r="H615" s="3" t="str">
        <f xml:space="preserve"> _xlfn.XLOOKUP(C615, customers!$A$1:$A$1001, customers!$G$1:$G$1001,,0)</f>
        <v>United States</v>
      </c>
      <c r="I615" s="4" t="str">
        <f xml:space="preserve"> INDEX(products!$A$1:$G$49, MATCH(orders!$D615, products!$A$1:$A$49,0), MATCH(orders!I$1, products!$A$1:$G$1,0))</f>
        <v>Rob</v>
      </c>
      <c r="J615" s="4" t="str">
        <f xml:space="preserve"> INDEX(products!$A$1:$G$49, MATCH(orders!$D615, products!$A$1:$A$49,0), MATCH(orders!J$1, products!$A$1:$G$1,0))</f>
        <v>M</v>
      </c>
      <c r="K615" s="8">
        <f xml:space="preserve"> INDEX(products!$A$1:$G$49, MATCH(orders!$D615, products!$A$1:$A$49,0), MATCH(orders!K$1, products!$A$1:$G$1,0))</f>
        <v>0.5</v>
      </c>
      <c r="L615" s="10">
        <f xml:space="preserve"> INDEX(products!$A$1:$G$49, MATCH(orders!$D615, products!$A$1:$A$49,0), MATCH(orders!L$1, products!$A$1:$G$1,0))</f>
        <v>5.97</v>
      </c>
      <c r="M615" s="10">
        <f t="shared" si="9"/>
        <v>5.97</v>
      </c>
      <c r="N615" s="5" t="str" cm="1">
        <f t="array" ref="N615" xml:space="preserve"> _xlfn.IFS(I615 = "Rob", "Robusta", I615 = "Ara", "Arabica", I615 = "Exc", "Excelsa", I615 = "Lib", "Liberica")</f>
        <v>Robusta</v>
      </c>
      <c r="O615" s="12" t="str" cm="1">
        <f t="array" ref="O615" xml:space="preserve"> _xlfn.IFS(J615 = "M", "Medium", J615 = "L", "Light", J615 = "D", "Dark")</f>
        <v>Medium</v>
      </c>
      <c r="P615" s="4" t="str">
        <f xml:space="preserve"> _xlfn.XLOOKUP(Orders[[#This Row],[Customer ID]], customers!$A$1:$A$1001, customers!$I$1:$I$1001,,0)</f>
        <v>No</v>
      </c>
    </row>
    <row r="616" spans="1:16" x14ac:dyDescent="0.3">
      <c r="A616" s="11" t="s">
        <v>3955</v>
      </c>
      <c r="B616" s="6">
        <v>43944</v>
      </c>
      <c r="C616" s="3" t="s">
        <v>3840</v>
      </c>
      <c r="D616" s="4" t="s">
        <v>6146</v>
      </c>
      <c r="E616" s="3">
        <v>5</v>
      </c>
      <c r="F616" s="3" t="str">
        <f xml:space="preserve"> _xlfn.XLOOKUP(C616,customers!$A$1:$A$1001,customers!$B$1:$B$1001,,0)</f>
        <v>Cody Verissimo</v>
      </c>
      <c r="G616" s="3" t="str">
        <f xml:space="preserve"> IF(_xlfn.XLOOKUP(C616, customers!$A$1:$A$1001, customers!$C$1:$C$1001,,0) = 0, "", _xlfn.XLOOKUP(C616, customers!$A$1:$A$1001, customers!$C$1:$C$1001,,0))</f>
        <v>cverissimogh@theglobeandmail.com</v>
      </c>
      <c r="H616" s="3" t="str">
        <f xml:space="preserve"> _xlfn.XLOOKUP(C616, customers!$A$1:$A$1001, customers!$G$1:$G$1001,,0)</f>
        <v>United Kingdom</v>
      </c>
      <c r="I616" s="4" t="str">
        <f xml:space="preserve"> INDEX(products!$A$1:$G$49, MATCH(orders!$D616, products!$A$1:$A$49,0), MATCH(orders!I$1, products!$A$1:$G$1,0))</f>
        <v>Rob</v>
      </c>
      <c r="J616" s="4" t="str">
        <f xml:space="preserve"> INDEX(products!$A$1:$G$49, MATCH(orders!$D616, products!$A$1:$A$49,0), MATCH(orders!J$1, products!$A$1:$G$1,0))</f>
        <v>M</v>
      </c>
      <c r="K616" s="8">
        <f xml:space="preserve"> INDEX(products!$A$1:$G$49, MATCH(orders!$D616, products!$A$1:$A$49,0), MATCH(orders!K$1, products!$A$1:$G$1,0))</f>
        <v>0.5</v>
      </c>
      <c r="L616" s="10">
        <f xml:space="preserve"> INDEX(products!$A$1:$G$49, MATCH(orders!$D616, products!$A$1:$A$49,0), MATCH(orders!L$1, products!$A$1:$G$1,0))</f>
        <v>5.97</v>
      </c>
      <c r="M616" s="10">
        <f t="shared" si="9"/>
        <v>29.849999999999998</v>
      </c>
      <c r="N616" s="5" t="str" cm="1">
        <f t="array" ref="N616" xml:space="preserve"> _xlfn.IFS(I616 = "Rob", "Robusta", I616 = "Ara", "Arabica", I616 = "Exc", "Excelsa", I616 = "Lib", "Liberica")</f>
        <v>Robusta</v>
      </c>
      <c r="O616" s="12" t="str" cm="1">
        <f t="array" ref="O616" xml:space="preserve"> _xlfn.IFS(J616 = "M", "Medium", J616 = "L", "Light", J616 = "D", "Dark")</f>
        <v>Medium</v>
      </c>
      <c r="P616" s="4" t="str">
        <f xml:space="preserve"> _xlfn.XLOOKUP(Orders[[#This Row],[Customer ID]], customers!$A$1:$A$1001, customers!$I$1:$I$1001,,0)</f>
        <v>Yes</v>
      </c>
    </row>
    <row r="617" spans="1:16" x14ac:dyDescent="0.3">
      <c r="A617" s="11" t="s">
        <v>3960</v>
      </c>
      <c r="B617" s="6">
        <v>44006</v>
      </c>
      <c r="C617" s="3" t="s">
        <v>3961</v>
      </c>
      <c r="D617" s="4" t="s">
        <v>6164</v>
      </c>
      <c r="E617" s="3">
        <v>2</v>
      </c>
      <c r="F617" s="3" t="str">
        <f xml:space="preserve"> _xlfn.XLOOKUP(C617,customers!$A$1:$A$1001,customers!$B$1:$B$1001,,0)</f>
        <v>Shay Couronne</v>
      </c>
      <c r="G617" s="3" t="str">
        <f xml:space="preserve"> IF(_xlfn.XLOOKUP(C617, customers!$A$1:$A$1001, customers!$C$1:$C$1001,,0) = 0, "", _xlfn.XLOOKUP(C617, customers!$A$1:$A$1001, customers!$C$1:$C$1001,,0))</f>
        <v>scouronneh3@mozilla.org</v>
      </c>
      <c r="H617" s="3" t="str">
        <f xml:space="preserve"> _xlfn.XLOOKUP(C617, customers!$A$1:$A$1001, customers!$G$1:$G$1001,,0)</f>
        <v>United States</v>
      </c>
      <c r="I617" s="4" t="str">
        <f xml:space="preserve"> INDEX(products!$A$1:$G$49, MATCH(orders!$D617, products!$A$1:$A$49,0), MATCH(orders!I$1, products!$A$1:$G$1,0))</f>
        <v>Lib</v>
      </c>
      <c r="J617" s="4" t="str">
        <f xml:space="preserve"> INDEX(products!$A$1:$G$49, MATCH(orders!$D617, products!$A$1:$A$49,0), MATCH(orders!J$1, products!$A$1:$G$1,0))</f>
        <v>L</v>
      </c>
      <c r="K617" s="8">
        <f xml:space="preserve"> INDEX(products!$A$1:$G$49, MATCH(orders!$D617, products!$A$1:$A$49,0), MATCH(orders!K$1, products!$A$1:$G$1,0))</f>
        <v>2.5</v>
      </c>
      <c r="L617" s="10">
        <f xml:space="preserve"> INDEX(products!$A$1:$G$49, MATCH(orders!$D617, products!$A$1:$A$49,0), MATCH(orders!L$1, products!$A$1:$G$1,0))</f>
        <v>36.454999999999998</v>
      </c>
      <c r="M617" s="10">
        <f t="shared" si="9"/>
        <v>72.91</v>
      </c>
      <c r="N617" s="5" t="str" cm="1">
        <f t="array" ref="N617" xml:space="preserve"> _xlfn.IFS(I617 = "Rob", "Robusta", I617 = "Ara", "Arabica", I617 = "Exc", "Excelsa", I617 = "Lib", "Liberica")</f>
        <v>Liberica</v>
      </c>
      <c r="O617" s="12" t="str" cm="1">
        <f t="array" ref="O617" xml:space="preserve"> _xlfn.IFS(J617 = "M", "Medium", J617 = "L", "Light", J617 = "D", "Dark")</f>
        <v>Light</v>
      </c>
      <c r="P617" s="4" t="str">
        <f xml:space="preserve"> _xlfn.XLOOKUP(Orders[[#This Row],[Customer ID]], customers!$A$1:$A$1001, customers!$I$1:$I$1001,,0)</f>
        <v>Yes</v>
      </c>
    </row>
    <row r="618" spans="1:16" x14ac:dyDescent="0.3">
      <c r="A618" s="11" t="s">
        <v>3966</v>
      </c>
      <c r="B618" s="6">
        <v>44271</v>
      </c>
      <c r="C618" s="3" t="s">
        <v>3967</v>
      </c>
      <c r="D618" s="4" t="s">
        <v>6166</v>
      </c>
      <c r="E618" s="3">
        <v>4</v>
      </c>
      <c r="F618" s="3" t="str">
        <f xml:space="preserve"> _xlfn.XLOOKUP(C618,customers!$A$1:$A$1001,customers!$B$1:$B$1001,,0)</f>
        <v>Linus Flippelli</v>
      </c>
      <c r="G618" s="3" t="str">
        <f xml:space="preserve"> IF(_xlfn.XLOOKUP(C618, customers!$A$1:$A$1001, customers!$C$1:$C$1001,,0) = 0, "", _xlfn.XLOOKUP(C618, customers!$A$1:$A$1001, customers!$C$1:$C$1001,,0))</f>
        <v>lflippellih4@github.io</v>
      </c>
      <c r="H618" s="3" t="str">
        <f xml:space="preserve"> _xlfn.XLOOKUP(C618, customers!$A$1:$A$1001, customers!$G$1:$G$1001,,0)</f>
        <v>United Kingdom</v>
      </c>
      <c r="I618" s="4" t="str">
        <f xml:space="preserve"> INDEX(products!$A$1:$G$49, MATCH(orders!$D618, products!$A$1:$A$49,0), MATCH(orders!I$1, products!$A$1:$G$1,0))</f>
        <v>Exc</v>
      </c>
      <c r="J618" s="4" t="str">
        <f xml:space="preserve"> INDEX(products!$A$1:$G$49, MATCH(orders!$D618, products!$A$1:$A$49,0), MATCH(orders!J$1, products!$A$1:$G$1,0))</f>
        <v>M</v>
      </c>
      <c r="K618" s="8">
        <f xml:space="preserve"> INDEX(products!$A$1:$G$49, MATCH(orders!$D618, products!$A$1:$A$49,0), MATCH(orders!K$1, products!$A$1:$G$1,0))</f>
        <v>2.5</v>
      </c>
      <c r="L618" s="10">
        <f xml:space="preserve"> INDEX(products!$A$1:$G$49, MATCH(orders!$D618, products!$A$1:$A$49,0), MATCH(orders!L$1, products!$A$1:$G$1,0))</f>
        <v>31.624999999999996</v>
      </c>
      <c r="M618" s="10">
        <f t="shared" si="9"/>
        <v>126.49999999999999</v>
      </c>
      <c r="N618" s="5" t="str" cm="1">
        <f t="array" ref="N618" xml:space="preserve"> _xlfn.IFS(I618 = "Rob", "Robusta", I618 = "Ara", "Arabica", I618 = "Exc", "Excelsa", I618 = "Lib", "Liberica")</f>
        <v>Excelsa</v>
      </c>
      <c r="O618" s="12" t="str" cm="1">
        <f t="array" ref="O618" xml:space="preserve"> _xlfn.IFS(J618 = "M", "Medium", J618 = "L", "Light", J618 = "D", "Dark")</f>
        <v>Medium</v>
      </c>
      <c r="P618" s="4" t="str">
        <f xml:space="preserve"> _xlfn.XLOOKUP(Orders[[#This Row],[Customer ID]], customers!$A$1:$A$1001, customers!$I$1:$I$1001,,0)</f>
        <v>No</v>
      </c>
    </row>
    <row r="619" spans="1:16" x14ac:dyDescent="0.3">
      <c r="A619" s="11" t="s">
        <v>3972</v>
      </c>
      <c r="B619" s="6">
        <v>43928</v>
      </c>
      <c r="C619" s="3" t="s">
        <v>3973</v>
      </c>
      <c r="D619" s="4" t="s">
        <v>6181</v>
      </c>
      <c r="E619" s="3">
        <v>1</v>
      </c>
      <c r="F619" s="3" t="str">
        <f xml:space="preserve"> _xlfn.XLOOKUP(C619,customers!$A$1:$A$1001,customers!$B$1:$B$1001,,0)</f>
        <v>Rachelle Elizabeth</v>
      </c>
      <c r="G619" s="3" t="str">
        <f xml:space="preserve"> IF(_xlfn.XLOOKUP(C619, customers!$A$1:$A$1001, customers!$C$1:$C$1001,,0) = 0, "", _xlfn.XLOOKUP(C619, customers!$A$1:$A$1001, customers!$C$1:$C$1001,,0))</f>
        <v>relizabethh5@live.com</v>
      </c>
      <c r="H619" s="3" t="str">
        <f xml:space="preserve"> _xlfn.XLOOKUP(C619, customers!$A$1:$A$1001, customers!$G$1:$G$1001,,0)</f>
        <v>United States</v>
      </c>
      <c r="I619" s="4" t="str">
        <f xml:space="preserve"> INDEX(products!$A$1:$G$49, MATCH(orders!$D619, products!$A$1:$A$49,0), MATCH(orders!I$1, products!$A$1:$G$1,0))</f>
        <v>Lib</v>
      </c>
      <c r="J619" s="4" t="str">
        <f xml:space="preserve"> INDEX(products!$A$1:$G$49, MATCH(orders!$D619, products!$A$1:$A$49,0), MATCH(orders!J$1, products!$A$1:$G$1,0))</f>
        <v>M</v>
      </c>
      <c r="K619" s="8">
        <f xml:space="preserve"> INDEX(products!$A$1:$G$49, MATCH(orders!$D619, products!$A$1:$A$49,0), MATCH(orders!K$1, products!$A$1:$G$1,0))</f>
        <v>2.5</v>
      </c>
      <c r="L619" s="10">
        <f xml:space="preserve"> INDEX(products!$A$1:$G$49, MATCH(orders!$D619, products!$A$1:$A$49,0), MATCH(orders!L$1, products!$A$1:$G$1,0))</f>
        <v>33.464999999999996</v>
      </c>
      <c r="M619" s="10">
        <f t="shared" si="9"/>
        <v>33.464999999999996</v>
      </c>
      <c r="N619" s="5" t="str" cm="1">
        <f t="array" ref="N619" xml:space="preserve"> _xlfn.IFS(I619 = "Rob", "Robusta", I619 = "Ara", "Arabica", I619 = "Exc", "Excelsa", I619 = "Lib", "Liberica")</f>
        <v>Liberica</v>
      </c>
      <c r="O619" s="12" t="str" cm="1">
        <f t="array" ref="O619" xml:space="preserve"> _xlfn.IFS(J619 = "M", "Medium", J619 = "L", "Light", J619 = "D", "Dark")</f>
        <v>Medium</v>
      </c>
      <c r="P619" s="4" t="str">
        <f xml:space="preserve"> _xlfn.XLOOKUP(Orders[[#This Row],[Customer ID]], customers!$A$1:$A$1001, customers!$I$1:$I$1001,,0)</f>
        <v>No</v>
      </c>
    </row>
    <row r="620" spans="1:16" x14ac:dyDescent="0.3">
      <c r="A620" s="11" t="s">
        <v>3978</v>
      </c>
      <c r="B620" s="6">
        <v>44469</v>
      </c>
      <c r="C620" s="3" t="s">
        <v>3979</v>
      </c>
      <c r="D620" s="4" t="s">
        <v>6183</v>
      </c>
      <c r="E620" s="3">
        <v>6</v>
      </c>
      <c r="F620" s="3" t="str">
        <f xml:space="preserve"> _xlfn.XLOOKUP(C620,customers!$A$1:$A$1001,customers!$B$1:$B$1001,,0)</f>
        <v>Innis Renhard</v>
      </c>
      <c r="G620" s="3" t="str">
        <f xml:space="preserve"> IF(_xlfn.XLOOKUP(C620, customers!$A$1:$A$1001, customers!$C$1:$C$1001,,0) = 0, "", _xlfn.XLOOKUP(C620, customers!$A$1:$A$1001, customers!$C$1:$C$1001,,0))</f>
        <v>irenhardh6@i2i.jp</v>
      </c>
      <c r="H620" s="3" t="str">
        <f xml:space="preserve"> _xlfn.XLOOKUP(C620, customers!$A$1:$A$1001, customers!$G$1:$G$1001,,0)</f>
        <v>United States</v>
      </c>
      <c r="I620" s="4" t="str">
        <f xml:space="preserve"> INDEX(products!$A$1:$G$49, MATCH(orders!$D620, products!$A$1:$A$49,0), MATCH(orders!I$1, products!$A$1:$G$1,0))</f>
        <v>Exc</v>
      </c>
      <c r="J620" s="4" t="str">
        <f xml:space="preserve"> INDEX(products!$A$1:$G$49, MATCH(orders!$D620, products!$A$1:$A$49,0), MATCH(orders!J$1, products!$A$1:$G$1,0))</f>
        <v>D</v>
      </c>
      <c r="K620" s="8">
        <f xml:space="preserve"> INDEX(products!$A$1:$G$49, MATCH(orders!$D620, products!$A$1:$A$49,0), MATCH(orders!K$1, products!$A$1:$G$1,0))</f>
        <v>1</v>
      </c>
      <c r="L620" s="10">
        <f xml:space="preserve"> INDEX(products!$A$1:$G$49, MATCH(orders!$D620, products!$A$1:$A$49,0), MATCH(orders!L$1, products!$A$1:$G$1,0))</f>
        <v>12.15</v>
      </c>
      <c r="M620" s="10">
        <f t="shared" si="9"/>
        <v>72.900000000000006</v>
      </c>
      <c r="N620" s="5" t="str" cm="1">
        <f t="array" ref="N620" xml:space="preserve"> _xlfn.IFS(I620 = "Rob", "Robusta", I620 = "Ara", "Arabica", I620 = "Exc", "Excelsa", I620 = "Lib", "Liberica")</f>
        <v>Excelsa</v>
      </c>
      <c r="O620" s="12" t="str" cm="1">
        <f t="array" ref="O620" xml:space="preserve"> _xlfn.IFS(J620 = "M", "Medium", J620 = "L", "Light", J620 = "D", "Dark")</f>
        <v>Dark</v>
      </c>
      <c r="P620" s="4" t="str">
        <f xml:space="preserve"> _xlfn.XLOOKUP(Orders[[#This Row],[Customer ID]], customers!$A$1:$A$1001, customers!$I$1:$I$1001,,0)</f>
        <v>Yes</v>
      </c>
    </row>
    <row r="621" spans="1:16" x14ac:dyDescent="0.3">
      <c r="A621" s="11" t="s">
        <v>3984</v>
      </c>
      <c r="B621" s="6">
        <v>44682</v>
      </c>
      <c r="C621" s="3" t="s">
        <v>3985</v>
      </c>
      <c r="D621" s="4" t="s">
        <v>6169</v>
      </c>
      <c r="E621" s="3">
        <v>2</v>
      </c>
      <c r="F621" s="3" t="str">
        <f xml:space="preserve"> _xlfn.XLOOKUP(C621,customers!$A$1:$A$1001,customers!$B$1:$B$1001,,0)</f>
        <v>Winne Roche</v>
      </c>
      <c r="G621" s="3" t="str">
        <f xml:space="preserve"> IF(_xlfn.XLOOKUP(C621, customers!$A$1:$A$1001, customers!$C$1:$C$1001,,0) = 0, "", _xlfn.XLOOKUP(C621, customers!$A$1:$A$1001, customers!$C$1:$C$1001,,0))</f>
        <v>wrocheh7@xinhuanet.com</v>
      </c>
      <c r="H621" s="3" t="str">
        <f xml:space="preserve"> _xlfn.XLOOKUP(C621, customers!$A$1:$A$1001, customers!$G$1:$G$1001,,0)</f>
        <v>United States</v>
      </c>
      <c r="I621" s="4" t="str">
        <f xml:space="preserve"> INDEX(products!$A$1:$G$49, MATCH(orders!$D621, products!$A$1:$A$49,0), MATCH(orders!I$1, products!$A$1:$G$1,0))</f>
        <v>Lib</v>
      </c>
      <c r="J621" s="4" t="str">
        <f xml:space="preserve"> INDEX(products!$A$1:$G$49, MATCH(orders!$D621, products!$A$1:$A$49,0), MATCH(orders!J$1, products!$A$1:$G$1,0))</f>
        <v>D</v>
      </c>
      <c r="K621" s="8">
        <f xml:space="preserve"> INDEX(products!$A$1:$G$49, MATCH(orders!$D621, products!$A$1:$A$49,0), MATCH(orders!K$1, products!$A$1:$G$1,0))</f>
        <v>0.5</v>
      </c>
      <c r="L621" s="10">
        <f xml:space="preserve"> INDEX(products!$A$1:$G$49, MATCH(orders!$D621, products!$A$1:$A$49,0), MATCH(orders!L$1, products!$A$1:$G$1,0))</f>
        <v>7.77</v>
      </c>
      <c r="M621" s="10">
        <f t="shared" si="9"/>
        <v>15.54</v>
      </c>
      <c r="N621" s="5" t="str" cm="1">
        <f t="array" ref="N621" xml:space="preserve"> _xlfn.IFS(I621 = "Rob", "Robusta", I621 = "Ara", "Arabica", I621 = "Exc", "Excelsa", I621 = "Lib", "Liberica")</f>
        <v>Liberica</v>
      </c>
      <c r="O621" s="12" t="str" cm="1">
        <f t="array" ref="O621" xml:space="preserve"> _xlfn.IFS(J621 = "M", "Medium", J621 = "L", "Light", J621 = "D", "Dark")</f>
        <v>Dark</v>
      </c>
      <c r="P621" s="4" t="str">
        <f xml:space="preserve"> _xlfn.XLOOKUP(Orders[[#This Row],[Customer ID]], customers!$A$1:$A$1001, customers!$I$1:$I$1001,,0)</f>
        <v>Yes</v>
      </c>
    </row>
    <row r="622" spans="1:16" x14ac:dyDescent="0.3">
      <c r="A622" s="11" t="s">
        <v>3990</v>
      </c>
      <c r="B622" s="6">
        <v>44217</v>
      </c>
      <c r="C622" s="3" t="s">
        <v>4042</v>
      </c>
      <c r="D622" s="4" t="s">
        <v>6152</v>
      </c>
      <c r="E622" s="3">
        <v>6</v>
      </c>
      <c r="F622" s="3" t="str">
        <f xml:space="preserve"> _xlfn.XLOOKUP(C622,customers!$A$1:$A$1001,customers!$B$1:$B$1001,,0)</f>
        <v>Linn Alaway</v>
      </c>
      <c r="G622" s="3" t="str">
        <f xml:space="preserve"> IF(_xlfn.XLOOKUP(C622, customers!$A$1:$A$1001, customers!$C$1:$C$1001,,0) = 0, "", _xlfn.XLOOKUP(C622, customers!$A$1:$A$1001, customers!$C$1:$C$1001,,0))</f>
        <v>lalawayhh@weather.com</v>
      </c>
      <c r="H622" s="3" t="str">
        <f xml:space="preserve"> _xlfn.XLOOKUP(C622, customers!$A$1:$A$1001, customers!$G$1:$G$1001,,0)</f>
        <v>United States</v>
      </c>
      <c r="I622" s="4" t="str">
        <f xml:space="preserve"> INDEX(products!$A$1:$G$49, MATCH(orders!$D622, products!$A$1:$A$49,0), MATCH(orders!I$1, products!$A$1:$G$1,0))</f>
        <v>Ara</v>
      </c>
      <c r="J622" s="4" t="str">
        <f xml:space="preserve"> INDEX(products!$A$1:$G$49, MATCH(orders!$D622, products!$A$1:$A$49,0), MATCH(orders!J$1, products!$A$1:$G$1,0))</f>
        <v>M</v>
      </c>
      <c r="K622" s="8">
        <f xml:space="preserve"> INDEX(products!$A$1:$G$49, MATCH(orders!$D622, products!$A$1:$A$49,0), MATCH(orders!K$1, products!$A$1:$G$1,0))</f>
        <v>0.2</v>
      </c>
      <c r="L622" s="10">
        <f xml:space="preserve"> INDEX(products!$A$1:$G$49, MATCH(orders!$D622, products!$A$1:$A$49,0), MATCH(orders!L$1, products!$A$1:$G$1,0))</f>
        <v>3.375</v>
      </c>
      <c r="M622" s="10">
        <f t="shared" si="9"/>
        <v>20.25</v>
      </c>
      <c r="N622" s="5" t="str" cm="1">
        <f t="array" ref="N622" xml:space="preserve"> _xlfn.IFS(I622 = "Rob", "Robusta", I622 = "Ara", "Arabica", I622 = "Exc", "Excelsa", I622 = "Lib", "Liberica")</f>
        <v>Arabica</v>
      </c>
      <c r="O622" s="12" t="str" cm="1">
        <f t="array" ref="O622" xml:space="preserve"> _xlfn.IFS(J622 = "M", "Medium", J622 = "L", "Light", J622 = "D", "Dark")</f>
        <v>Medium</v>
      </c>
      <c r="P622" s="4" t="str">
        <f xml:space="preserve"> _xlfn.XLOOKUP(Orders[[#This Row],[Customer ID]], customers!$A$1:$A$1001, customers!$I$1:$I$1001,,0)</f>
        <v>No</v>
      </c>
    </row>
    <row r="623" spans="1:16" x14ac:dyDescent="0.3">
      <c r="A623" s="11" t="s">
        <v>3996</v>
      </c>
      <c r="B623" s="6">
        <v>44006</v>
      </c>
      <c r="C623" s="3" t="s">
        <v>3997</v>
      </c>
      <c r="D623" s="4" t="s">
        <v>6140</v>
      </c>
      <c r="E623" s="3">
        <v>6</v>
      </c>
      <c r="F623" s="3" t="str">
        <f xml:space="preserve"> _xlfn.XLOOKUP(C623,customers!$A$1:$A$1001,customers!$B$1:$B$1001,,0)</f>
        <v>Cordy Odgaard</v>
      </c>
      <c r="G623" s="3" t="str">
        <f xml:space="preserve"> IF(_xlfn.XLOOKUP(C623, customers!$A$1:$A$1001, customers!$C$1:$C$1001,,0) = 0, "", _xlfn.XLOOKUP(C623, customers!$A$1:$A$1001, customers!$C$1:$C$1001,,0))</f>
        <v>codgaardh9@nsw.gov.au</v>
      </c>
      <c r="H623" s="3" t="str">
        <f xml:space="preserve"> _xlfn.XLOOKUP(C623, customers!$A$1:$A$1001, customers!$G$1:$G$1001,,0)</f>
        <v>United States</v>
      </c>
      <c r="I623" s="4" t="str">
        <f xml:space="preserve"> INDEX(products!$A$1:$G$49, MATCH(orders!$D623, products!$A$1:$A$49,0), MATCH(orders!I$1, products!$A$1:$G$1,0))</f>
        <v>Ara</v>
      </c>
      <c r="J623" s="4" t="str">
        <f xml:space="preserve"> INDEX(products!$A$1:$G$49, MATCH(orders!$D623, products!$A$1:$A$49,0), MATCH(orders!J$1, products!$A$1:$G$1,0))</f>
        <v>L</v>
      </c>
      <c r="K623" s="8">
        <f xml:space="preserve"> INDEX(products!$A$1:$G$49, MATCH(orders!$D623, products!$A$1:$A$49,0), MATCH(orders!K$1, products!$A$1:$G$1,0))</f>
        <v>1</v>
      </c>
      <c r="L623" s="10">
        <f xml:space="preserve"> INDEX(products!$A$1:$G$49, MATCH(orders!$D623, products!$A$1:$A$49,0), MATCH(orders!L$1, products!$A$1:$G$1,0))</f>
        <v>12.95</v>
      </c>
      <c r="M623" s="10">
        <f t="shared" si="9"/>
        <v>77.699999999999989</v>
      </c>
      <c r="N623" s="5" t="str" cm="1">
        <f t="array" ref="N623" xml:space="preserve"> _xlfn.IFS(I623 = "Rob", "Robusta", I623 = "Ara", "Arabica", I623 = "Exc", "Excelsa", I623 = "Lib", "Liberica")</f>
        <v>Arabica</v>
      </c>
      <c r="O623" s="12" t="str" cm="1">
        <f t="array" ref="O623" xml:space="preserve"> _xlfn.IFS(J623 = "M", "Medium", J623 = "L", "Light", J623 = "D", "Dark")</f>
        <v>Light</v>
      </c>
      <c r="P623" s="4" t="str">
        <f xml:space="preserve"> _xlfn.XLOOKUP(Orders[[#This Row],[Customer ID]], customers!$A$1:$A$1001, customers!$I$1:$I$1001,,0)</f>
        <v>No</v>
      </c>
    </row>
    <row r="624" spans="1:16" x14ac:dyDescent="0.3">
      <c r="A624" s="11" t="s">
        <v>4002</v>
      </c>
      <c r="B624" s="6">
        <v>43527</v>
      </c>
      <c r="C624" s="3" t="s">
        <v>4003</v>
      </c>
      <c r="D624" s="4" t="s">
        <v>6181</v>
      </c>
      <c r="E624" s="3">
        <v>4</v>
      </c>
      <c r="F624" s="3" t="str">
        <f xml:space="preserve"> _xlfn.XLOOKUP(C624,customers!$A$1:$A$1001,customers!$B$1:$B$1001,,0)</f>
        <v>Bertine Byrd</v>
      </c>
      <c r="G624" s="3" t="str">
        <f xml:space="preserve"> IF(_xlfn.XLOOKUP(C624, customers!$A$1:$A$1001, customers!$C$1:$C$1001,,0) = 0, "", _xlfn.XLOOKUP(C624, customers!$A$1:$A$1001, customers!$C$1:$C$1001,,0))</f>
        <v>bbyrdha@4shared.com</v>
      </c>
      <c r="H624" s="3" t="str">
        <f xml:space="preserve"> _xlfn.XLOOKUP(C624, customers!$A$1:$A$1001, customers!$G$1:$G$1001,,0)</f>
        <v>United States</v>
      </c>
      <c r="I624" s="4" t="str">
        <f xml:space="preserve"> INDEX(products!$A$1:$G$49, MATCH(orders!$D624, products!$A$1:$A$49,0), MATCH(orders!I$1, products!$A$1:$G$1,0))</f>
        <v>Lib</v>
      </c>
      <c r="J624" s="4" t="str">
        <f xml:space="preserve"> INDEX(products!$A$1:$G$49, MATCH(orders!$D624, products!$A$1:$A$49,0), MATCH(orders!J$1, products!$A$1:$G$1,0))</f>
        <v>M</v>
      </c>
      <c r="K624" s="8">
        <f xml:space="preserve"> INDEX(products!$A$1:$G$49, MATCH(orders!$D624, products!$A$1:$A$49,0), MATCH(orders!K$1, products!$A$1:$G$1,0))</f>
        <v>2.5</v>
      </c>
      <c r="L624" s="10">
        <f xml:space="preserve"> INDEX(products!$A$1:$G$49, MATCH(orders!$D624, products!$A$1:$A$49,0), MATCH(orders!L$1, products!$A$1:$G$1,0))</f>
        <v>33.464999999999996</v>
      </c>
      <c r="M624" s="10">
        <f t="shared" si="9"/>
        <v>133.85999999999999</v>
      </c>
      <c r="N624" s="5" t="str" cm="1">
        <f t="array" ref="N624" xml:space="preserve"> _xlfn.IFS(I624 = "Rob", "Robusta", I624 = "Ara", "Arabica", I624 = "Exc", "Excelsa", I624 = "Lib", "Liberica")</f>
        <v>Liberica</v>
      </c>
      <c r="O624" s="12" t="str" cm="1">
        <f t="array" ref="O624" xml:space="preserve"> _xlfn.IFS(J624 = "M", "Medium", J624 = "L", "Light", J624 = "D", "Dark")</f>
        <v>Medium</v>
      </c>
      <c r="P624" s="4" t="str">
        <f xml:space="preserve"> _xlfn.XLOOKUP(Orders[[#This Row],[Customer ID]], customers!$A$1:$A$1001, customers!$I$1:$I$1001,,0)</f>
        <v>No</v>
      </c>
    </row>
    <row r="625" spans="1:16" x14ac:dyDescent="0.3">
      <c r="A625" s="11" t="s">
        <v>4007</v>
      </c>
      <c r="B625" s="6">
        <v>44224</v>
      </c>
      <c r="C625" s="3" t="s">
        <v>4008</v>
      </c>
      <c r="D625" s="4" t="s">
        <v>6183</v>
      </c>
      <c r="E625" s="3">
        <v>1</v>
      </c>
      <c r="F625" s="3" t="str">
        <f xml:space="preserve"> _xlfn.XLOOKUP(C625,customers!$A$1:$A$1001,customers!$B$1:$B$1001,,0)</f>
        <v>Nelie Garnson</v>
      </c>
      <c r="G625" s="3" t="str">
        <f xml:space="preserve"> IF(_xlfn.XLOOKUP(C625, customers!$A$1:$A$1001, customers!$C$1:$C$1001,,0) = 0, "", _xlfn.XLOOKUP(C625, customers!$A$1:$A$1001, customers!$C$1:$C$1001,,0))</f>
        <v/>
      </c>
      <c r="H625" s="3" t="str">
        <f xml:space="preserve"> _xlfn.XLOOKUP(C625, customers!$A$1:$A$1001, customers!$G$1:$G$1001,,0)</f>
        <v>United Kingdom</v>
      </c>
      <c r="I625" s="4" t="str">
        <f xml:space="preserve"> INDEX(products!$A$1:$G$49, MATCH(orders!$D625, products!$A$1:$A$49,0), MATCH(orders!I$1, products!$A$1:$G$1,0))</f>
        <v>Exc</v>
      </c>
      <c r="J625" s="4" t="str">
        <f xml:space="preserve"> INDEX(products!$A$1:$G$49, MATCH(orders!$D625, products!$A$1:$A$49,0), MATCH(orders!J$1, products!$A$1:$G$1,0))</f>
        <v>D</v>
      </c>
      <c r="K625" s="8">
        <f xml:space="preserve"> INDEX(products!$A$1:$G$49, MATCH(orders!$D625, products!$A$1:$A$49,0), MATCH(orders!K$1, products!$A$1:$G$1,0))</f>
        <v>1</v>
      </c>
      <c r="L625" s="10">
        <f xml:space="preserve"> INDEX(products!$A$1:$G$49, MATCH(orders!$D625, products!$A$1:$A$49,0), MATCH(orders!L$1, products!$A$1:$G$1,0))</f>
        <v>12.15</v>
      </c>
      <c r="M625" s="10">
        <f t="shared" si="9"/>
        <v>12.15</v>
      </c>
      <c r="N625" s="5" t="str" cm="1">
        <f t="array" ref="N625" xml:space="preserve"> _xlfn.IFS(I625 = "Rob", "Robusta", I625 = "Ara", "Arabica", I625 = "Exc", "Excelsa", I625 = "Lib", "Liberica")</f>
        <v>Excelsa</v>
      </c>
      <c r="O625" s="12" t="str" cm="1">
        <f t="array" ref="O625" xml:space="preserve"> _xlfn.IFS(J625 = "M", "Medium", J625 = "L", "Light", J625 = "D", "Dark")</f>
        <v>Dark</v>
      </c>
      <c r="P625" s="4" t="str">
        <f xml:space="preserve"> _xlfn.XLOOKUP(Orders[[#This Row],[Customer ID]], customers!$A$1:$A$1001, customers!$I$1:$I$1001,,0)</f>
        <v>No</v>
      </c>
    </row>
    <row r="626" spans="1:16" x14ac:dyDescent="0.3">
      <c r="A626" s="11" t="s">
        <v>4012</v>
      </c>
      <c r="B626" s="6">
        <v>44010</v>
      </c>
      <c r="C626" s="3" t="s">
        <v>4013</v>
      </c>
      <c r="D626" s="4" t="s">
        <v>6166</v>
      </c>
      <c r="E626" s="3">
        <v>2</v>
      </c>
      <c r="F626" s="3" t="str">
        <f xml:space="preserve"> _xlfn.XLOOKUP(C626,customers!$A$1:$A$1001,customers!$B$1:$B$1001,,0)</f>
        <v>Dianne Chardin</v>
      </c>
      <c r="G626" s="3" t="str">
        <f xml:space="preserve"> IF(_xlfn.XLOOKUP(C626, customers!$A$1:$A$1001, customers!$C$1:$C$1001,,0) = 0, "", _xlfn.XLOOKUP(C626, customers!$A$1:$A$1001, customers!$C$1:$C$1001,,0))</f>
        <v>dchardinhc@nhs.uk</v>
      </c>
      <c r="H626" s="3" t="str">
        <f xml:space="preserve"> _xlfn.XLOOKUP(C626, customers!$A$1:$A$1001, customers!$G$1:$G$1001,,0)</f>
        <v>Ireland</v>
      </c>
      <c r="I626" s="4" t="str">
        <f xml:space="preserve"> INDEX(products!$A$1:$G$49, MATCH(orders!$D626, products!$A$1:$A$49,0), MATCH(orders!I$1, products!$A$1:$G$1,0))</f>
        <v>Exc</v>
      </c>
      <c r="J626" s="4" t="str">
        <f xml:space="preserve"> INDEX(products!$A$1:$G$49, MATCH(orders!$D626, products!$A$1:$A$49,0), MATCH(orders!J$1, products!$A$1:$G$1,0))</f>
        <v>M</v>
      </c>
      <c r="K626" s="8">
        <f xml:space="preserve"> INDEX(products!$A$1:$G$49, MATCH(orders!$D626, products!$A$1:$A$49,0), MATCH(orders!K$1, products!$A$1:$G$1,0))</f>
        <v>2.5</v>
      </c>
      <c r="L626" s="10">
        <f xml:space="preserve"> INDEX(products!$A$1:$G$49, MATCH(orders!$D626, products!$A$1:$A$49,0), MATCH(orders!L$1, products!$A$1:$G$1,0))</f>
        <v>31.624999999999996</v>
      </c>
      <c r="M626" s="10">
        <f t="shared" si="9"/>
        <v>63.249999999999993</v>
      </c>
      <c r="N626" s="5" t="str" cm="1">
        <f t="array" ref="N626" xml:space="preserve"> _xlfn.IFS(I626 = "Rob", "Robusta", I626 = "Ara", "Arabica", I626 = "Exc", "Excelsa", I626 = "Lib", "Liberica")</f>
        <v>Excelsa</v>
      </c>
      <c r="O626" s="12" t="str" cm="1">
        <f t="array" ref="O626" xml:space="preserve"> _xlfn.IFS(J626 = "M", "Medium", J626 = "L", "Light", J626 = "D", "Dark")</f>
        <v>Medium</v>
      </c>
      <c r="P626" s="4" t="str">
        <f xml:space="preserve"> _xlfn.XLOOKUP(Orders[[#This Row],[Customer ID]], customers!$A$1:$A$1001, customers!$I$1:$I$1001,,0)</f>
        <v>Yes</v>
      </c>
    </row>
    <row r="627" spans="1:16" x14ac:dyDescent="0.3">
      <c r="A627" s="11" t="s">
        <v>4017</v>
      </c>
      <c r="B627" s="6">
        <v>44017</v>
      </c>
      <c r="C627" s="3" t="s">
        <v>4018</v>
      </c>
      <c r="D627" s="4" t="s">
        <v>6173</v>
      </c>
      <c r="E627" s="3">
        <v>5</v>
      </c>
      <c r="F627" s="3" t="str">
        <f xml:space="preserve"> _xlfn.XLOOKUP(C627,customers!$A$1:$A$1001,customers!$B$1:$B$1001,,0)</f>
        <v>Hailee Radbone</v>
      </c>
      <c r="G627" s="3" t="str">
        <f xml:space="preserve"> IF(_xlfn.XLOOKUP(C627, customers!$A$1:$A$1001, customers!$C$1:$C$1001,,0) = 0, "", _xlfn.XLOOKUP(C627, customers!$A$1:$A$1001, customers!$C$1:$C$1001,,0))</f>
        <v>hradbonehd@newsvine.com</v>
      </c>
      <c r="H627" s="3" t="str">
        <f xml:space="preserve"> _xlfn.XLOOKUP(C627, customers!$A$1:$A$1001, customers!$G$1:$G$1001,,0)</f>
        <v>United States</v>
      </c>
      <c r="I627" s="4" t="str">
        <f xml:space="preserve"> INDEX(products!$A$1:$G$49, MATCH(orders!$D627, products!$A$1:$A$49,0), MATCH(orders!I$1, products!$A$1:$G$1,0))</f>
        <v>Rob</v>
      </c>
      <c r="J627" s="4" t="str">
        <f xml:space="preserve"> INDEX(products!$A$1:$G$49, MATCH(orders!$D627, products!$A$1:$A$49,0), MATCH(orders!J$1, products!$A$1:$G$1,0))</f>
        <v>L</v>
      </c>
      <c r="K627" s="8">
        <f xml:space="preserve"> INDEX(products!$A$1:$G$49, MATCH(orders!$D627, products!$A$1:$A$49,0), MATCH(orders!K$1, products!$A$1:$G$1,0))</f>
        <v>0.5</v>
      </c>
      <c r="L627" s="10">
        <f xml:space="preserve"> INDEX(products!$A$1:$G$49, MATCH(orders!$D627, products!$A$1:$A$49,0), MATCH(orders!L$1, products!$A$1:$G$1,0))</f>
        <v>7.169999999999999</v>
      </c>
      <c r="M627" s="10">
        <f t="shared" si="9"/>
        <v>35.849999999999994</v>
      </c>
      <c r="N627" s="5" t="str" cm="1">
        <f t="array" ref="N627" xml:space="preserve"> _xlfn.IFS(I627 = "Rob", "Robusta", I627 = "Ara", "Arabica", I627 = "Exc", "Excelsa", I627 = "Lib", "Liberica")</f>
        <v>Robusta</v>
      </c>
      <c r="O627" s="12" t="str" cm="1">
        <f t="array" ref="O627" xml:space="preserve"> _xlfn.IFS(J627 = "M", "Medium", J627 = "L", "Light", J627 = "D", "Dark")</f>
        <v>Light</v>
      </c>
      <c r="P627" s="4" t="str">
        <f xml:space="preserve"> _xlfn.XLOOKUP(Orders[[#This Row],[Customer ID]], customers!$A$1:$A$1001, customers!$I$1:$I$1001,,0)</f>
        <v>No</v>
      </c>
    </row>
    <row r="628" spans="1:16" x14ac:dyDescent="0.3">
      <c r="A628" s="11" t="s">
        <v>4023</v>
      </c>
      <c r="B628" s="6">
        <v>43526</v>
      </c>
      <c r="C628" s="3" t="s">
        <v>4024</v>
      </c>
      <c r="D628" s="4" t="s">
        <v>6175</v>
      </c>
      <c r="E628" s="3">
        <v>3</v>
      </c>
      <c r="F628" s="3" t="str">
        <f xml:space="preserve"> _xlfn.XLOOKUP(C628,customers!$A$1:$A$1001,customers!$B$1:$B$1001,,0)</f>
        <v>Wallis Bernth</v>
      </c>
      <c r="G628" s="3" t="str">
        <f xml:space="preserve"> IF(_xlfn.XLOOKUP(C628, customers!$A$1:$A$1001, customers!$C$1:$C$1001,,0) = 0, "", _xlfn.XLOOKUP(C628, customers!$A$1:$A$1001, customers!$C$1:$C$1001,,0))</f>
        <v>wbernthhe@miitbeian.gov.cn</v>
      </c>
      <c r="H628" s="3" t="str">
        <f xml:space="preserve"> _xlfn.XLOOKUP(C628, customers!$A$1:$A$1001, customers!$G$1:$G$1001,,0)</f>
        <v>United States</v>
      </c>
      <c r="I628" s="4" t="str">
        <f xml:space="preserve"> INDEX(products!$A$1:$G$49, MATCH(orders!$D628, products!$A$1:$A$49,0), MATCH(orders!I$1, products!$A$1:$G$1,0))</f>
        <v>Ara</v>
      </c>
      <c r="J628" s="4" t="str">
        <f xml:space="preserve"> INDEX(products!$A$1:$G$49, MATCH(orders!$D628, products!$A$1:$A$49,0), MATCH(orders!J$1, products!$A$1:$G$1,0))</f>
        <v>M</v>
      </c>
      <c r="K628" s="8">
        <f xml:space="preserve"> INDEX(products!$A$1:$G$49, MATCH(orders!$D628, products!$A$1:$A$49,0), MATCH(orders!K$1, products!$A$1:$G$1,0))</f>
        <v>2.5</v>
      </c>
      <c r="L628" s="10">
        <f xml:space="preserve"> INDEX(products!$A$1:$G$49, MATCH(orders!$D628, products!$A$1:$A$49,0), MATCH(orders!L$1, products!$A$1:$G$1,0))</f>
        <v>25.874999999999996</v>
      </c>
      <c r="M628" s="10">
        <f t="shared" si="9"/>
        <v>77.624999999999986</v>
      </c>
      <c r="N628" s="5" t="str" cm="1">
        <f t="array" ref="N628" xml:space="preserve"> _xlfn.IFS(I628 = "Rob", "Robusta", I628 = "Ara", "Arabica", I628 = "Exc", "Excelsa", I628 = "Lib", "Liberica")</f>
        <v>Arabica</v>
      </c>
      <c r="O628" s="12" t="str" cm="1">
        <f t="array" ref="O628" xml:space="preserve"> _xlfn.IFS(J628 = "M", "Medium", J628 = "L", "Light", J628 = "D", "Dark")</f>
        <v>Medium</v>
      </c>
      <c r="P628" s="4" t="str">
        <f xml:space="preserve"> _xlfn.XLOOKUP(Orders[[#This Row],[Customer ID]], customers!$A$1:$A$1001, customers!$I$1:$I$1001,,0)</f>
        <v>No</v>
      </c>
    </row>
    <row r="629" spans="1:16" x14ac:dyDescent="0.3">
      <c r="A629" s="11" t="s">
        <v>4029</v>
      </c>
      <c r="B629" s="6">
        <v>44682</v>
      </c>
      <c r="C629" s="3" t="s">
        <v>4030</v>
      </c>
      <c r="D629" s="4" t="s">
        <v>6166</v>
      </c>
      <c r="E629" s="3">
        <v>2</v>
      </c>
      <c r="F629" s="3" t="str">
        <f xml:space="preserve"> _xlfn.XLOOKUP(C629,customers!$A$1:$A$1001,customers!$B$1:$B$1001,,0)</f>
        <v>Byron Acarson</v>
      </c>
      <c r="G629" s="3" t="str">
        <f xml:space="preserve"> IF(_xlfn.XLOOKUP(C629, customers!$A$1:$A$1001, customers!$C$1:$C$1001,,0) = 0, "", _xlfn.XLOOKUP(C629, customers!$A$1:$A$1001, customers!$C$1:$C$1001,,0))</f>
        <v>bacarsonhf@cnn.com</v>
      </c>
      <c r="H629" s="3" t="str">
        <f xml:space="preserve"> _xlfn.XLOOKUP(C629, customers!$A$1:$A$1001, customers!$G$1:$G$1001,,0)</f>
        <v>United States</v>
      </c>
      <c r="I629" s="4" t="str">
        <f xml:space="preserve"> INDEX(products!$A$1:$G$49, MATCH(orders!$D629, products!$A$1:$A$49,0), MATCH(orders!I$1, products!$A$1:$G$1,0))</f>
        <v>Exc</v>
      </c>
      <c r="J629" s="4" t="str">
        <f xml:space="preserve"> INDEX(products!$A$1:$G$49, MATCH(orders!$D629, products!$A$1:$A$49,0), MATCH(orders!J$1, products!$A$1:$G$1,0))</f>
        <v>M</v>
      </c>
      <c r="K629" s="8">
        <f xml:space="preserve"> INDEX(products!$A$1:$G$49, MATCH(orders!$D629, products!$A$1:$A$49,0), MATCH(orders!K$1, products!$A$1:$G$1,0))</f>
        <v>2.5</v>
      </c>
      <c r="L629" s="10">
        <f xml:space="preserve"> INDEX(products!$A$1:$G$49, MATCH(orders!$D629, products!$A$1:$A$49,0), MATCH(orders!L$1, products!$A$1:$G$1,0))</f>
        <v>31.624999999999996</v>
      </c>
      <c r="M629" s="10">
        <f t="shared" si="9"/>
        <v>63.249999999999993</v>
      </c>
      <c r="N629" s="5" t="str" cm="1">
        <f t="array" ref="N629" xml:space="preserve"> _xlfn.IFS(I629 = "Rob", "Robusta", I629 = "Ara", "Arabica", I629 = "Exc", "Excelsa", I629 = "Lib", "Liberica")</f>
        <v>Excelsa</v>
      </c>
      <c r="O629" s="12" t="str" cm="1">
        <f t="array" ref="O629" xml:space="preserve"> _xlfn.IFS(J629 = "M", "Medium", J629 = "L", "Light", J629 = "D", "Dark")</f>
        <v>Medium</v>
      </c>
      <c r="P629" s="4" t="str">
        <f xml:space="preserve"> _xlfn.XLOOKUP(Orders[[#This Row],[Customer ID]], customers!$A$1:$A$1001, customers!$I$1:$I$1001,,0)</f>
        <v>Yes</v>
      </c>
    </row>
    <row r="630" spans="1:16" x14ac:dyDescent="0.3">
      <c r="A630" s="11" t="s">
        <v>4035</v>
      </c>
      <c r="B630" s="6">
        <v>44680</v>
      </c>
      <c r="C630" s="3" t="s">
        <v>4036</v>
      </c>
      <c r="D630" s="4" t="s">
        <v>6184</v>
      </c>
      <c r="E630" s="3">
        <v>6</v>
      </c>
      <c r="F630" s="3" t="str">
        <f xml:space="preserve"> _xlfn.XLOOKUP(C630,customers!$A$1:$A$1001,customers!$B$1:$B$1001,,0)</f>
        <v>Faunie Brigham</v>
      </c>
      <c r="G630" s="3" t="str">
        <f xml:space="preserve"> IF(_xlfn.XLOOKUP(C630, customers!$A$1:$A$1001, customers!$C$1:$C$1001,,0) = 0, "", _xlfn.XLOOKUP(C630, customers!$A$1:$A$1001, customers!$C$1:$C$1001,,0))</f>
        <v>fbrighamhg@blog.com</v>
      </c>
      <c r="H630" s="3" t="str">
        <f xml:space="preserve"> _xlfn.XLOOKUP(C630, customers!$A$1:$A$1001, customers!$G$1:$G$1001,,0)</f>
        <v>Ireland</v>
      </c>
      <c r="I630" s="4" t="str">
        <f xml:space="preserve"> INDEX(products!$A$1:$G$49, MATCH(orders!$D630, products!$A$1:$A$49,0), MATCH(orders!I$1, products!$A$1:$G$1,0))</f>
        <v>Exc</v>
      </c>
      <c r="J630" s="4" t="str">
        <f xml:space="preserve"> INDEX(products!$A$1:$G$49, MATCH(orders!$D630, products!$A$1:$A$49,0), MATCH(orders!J$1, products!$A$1:$G$1,0))</f>
        <v>L</v>
      </c>
      <c r="K630" s="8">
        <f xml:space="preserve"> INDEX(products!$A$1:$G$49, MATCH(orders!$D630, products!$A$1:$A$49,0), MATCH(orders!K$1, products!$A$1:$G$1,0))</f>
        <v>0.2</v>
      </c>
      <c r="L630" s="10">
        <f xml:space="preserve"> INDEX(products!$A$1:$G$49, MATCH(orders!$D630, products!$A$1:$A$49,0), MATCH(orders!L$1, products!$A$1:$G$1,0))</f>
        <v>4.4550000000000001</v>
      </c>
      <c r="M630" s="10">
        <f t="shared" si="9"/>
        <v>26.73</v>
      </c>
      <c r="N630" s="5" t="str" cm="1">
        <f t="array" ref="N630" xml:space="preserve"> _xlfn.IFS(I630 = "Rob", "Robusta", I630 = "Ara", "Arabica", I630 = "Exc", "Excelsa", I630 = "Lib", "Liberica")</f>
        <v>Excelsa</v>
      </c>
      <c r="O630" s="12" t="str" cm="1">
        <f t="array" ref="O630" xml:space="preserve"> _xlfn.IFS(J630 = "M", "Medium", J630 = "L", "Light", J630 = "D", "Dark")</f>
        <v>Light</v>
      </c>
      <c r="P630" s="4" t="str">
        <f xml:space="preserve"> _xlfn.XLOOKUP(Orders[[#This Row],[Customer ID]], customers!$A$1:$A$1001, customers!$I$1:$I$1001,,0)</f>
        <v>Yes</v>
      </c>
    </row>
    <row r="631" spans="1:16" x14ac:dyDescent="0.3">
      <c r="A631" s="11" t="s">
        <v>4035</v>
      </c>
      <c r="B631" s="6">
        <v>44680</v>
      </c>
      <c r="C631" s="3" t="s">
        <v>4036</v>
      </c>
      <c r="D631" s="4" t="s">
        <v>6169</v>
      </c>
      <c r="E631" s="3">
        <v>4</v>
      </c>
      <c r="F631" s="3" t="str">
        <f xml:space="preserve"> _xlfn.XLOOKUP(C631,customers!$A$1:$A$1001,customers!$B$1:$B$1001,,0)</f>
        <v>Faunie Brigham</v>
      </c>
      <c r="G631" s="3" t="str">
        <f xml:space="preserve"> IF(_xlfn.XLOOKUP(C631, customers!$A$1:$A$1001, customers!$C$1:$C$1001,,0) = 0, "", _xlfn.XLOOKUP(C631, customers!$A$1:$A$1001, customers!$C$1:$C$1001,,0))</f>
        <v>fbrighamhg@blog.com</v>
      </c>
      <c r="H631" s="3" t="str">
        <f xml:space="preserve"> _xlfn.XLOOKUP(C631, customers!$A$1:$A$1001, customers!$G$1:$G$1001,,0)</f>
        <v>Ireland</v>
      </c>
      <c r="I631" s="4" t="str">
        <f xml:space="preserve"> INDEX(products!$A$1:$G$49, MATCH(orders!$D631, products!$A$1:$A$49,0), MATCH(orders!I$1, products!$A$1:$G$1,0))</f>
        <v>Lib</v>
      </c>
      <c r="J631" s="4" t="str">
        <f xml:space="preserve"> INDEX(products!$A$1:$G$49, MATCH(orders!$D631, products!$A$1:$A$49,0), MATCH(orders!J$1, products!$A$1:$G$1,0))</f>
        <v>D</v>
      </c>
      <c r="K631" s="8">
        <f xml:space="preserve"> INDEX(products!$A$1:$G$49, MATCH(orders!$D631, products!$A$1:$A$49,0), MATCH(orders!K$1, products!$A$1:$G$1,0))</f>
        <v>0.5</v>
      </c>
      <c r="L631" s="10">
        <f xml:space="preserve"> INDEX(products!$A$1:$G$49, MATCH(orders!$D631, products!$A$1:$A$49,0), MATCH(orders!L$1, products!$A$1:$G$1,0))</f>
        <v>7.77</v>
      </c>
      <c r="M631" s="10">
        <f t="shared" si="9"/>
        <v>31.08</v>
      </c>
      <c r="N631" s="5" t="str" cm="1">
        <f t="array" ref="N631" xml:space="preserve"> _xlfn.IFS(I631 = "Rob", "Robusta", I631 = "Ara", "Arabica", I631 = "Exc", "Excelsa", I631 = "Lib", "Liberica")</f>
        <v>Liberica</v>
      </c>
      <c r="O631" s="12" t="str" cm="1">
        <f t="array" ref="O631" xml:space="preserve"> _xlfn.IFS(J631 = "M", "Medium", J631 = "L", "Light", J631 = "D", "Dark")</f>
        <v>Dark</v>
      </c>
      <c r="P631" s="4" t="str">
        <f xml:space="preserve"> _xlfn.XLOOKUP(Orders[[#This Row],[Customer ID]], customers!$A$1:$A$1001, customers!$I$1:$I$1001,,0)</f>
        <v>Yes</v>
      </c>
    </row>
    <row r="632" spans="1:16" x14ac:dyDescent="0.3">
      <c r="A632" s="11" t="s">
        <v>4035</v>
      </c>
      <c r="B632" s="6">
        <v>44680</v>
      </c>
      <c r="C632" s="3" t="s">
        <v>4036</v>
      </c>
      <c r="D632" s="4" t="s">
        <v>6154</v>
      </c>
      <c r="E632" s="3">
        <v>1</v>
      </c>
      <c r="F632" s="3" t="str">
        <f xml:space="preserve"> _xlfn.XLOOKUP(C632,customers!$A$1:$A$1001,customers!$B$1:$B$1001,,0)</f>
        <v>Faunie Brigham</v>
      </c>
      <c r="G632" s="3" t="str">
        <f xml:space="preserve"> IF(_xlfn.XLOOKUP(C632, customers!$A$1:$A$1001, customers!$C$1:$C$1001,,0) = 0, "", _xlfn.XLOOKUP(C632, customers!$A$1:$A$1001, customers!$C$1:$C$1001,,0))</f>
        <v>fbrighamhg@blog.com</v>
      </c>
      <c r="H632" s="3" t="str">
        <f xml:space="preserve"> _xlfn.XLOOKUP(C632, customers!$A$1:$A$1001, customers!$G$1:$G$1001,,0)</f>
        <v>Ireland</v>
      </c>
      <c r="I632" s="4" t="str">
        <f xml:space="preserve"> INDEX(products!$A$1:$G$49, MATCH(orders!$D632, products!$A$1:$A$49,0), MATCH(orders!I$1, products!$A$1:$G$1,0))</f>
        <v>Ara</v>
      </c>
      <c r="J632" s="4" t="str">
        <f xml:space="preserve"> INDEX(products!$A$1:$G$49, MATCH(orders!$D632, products!$A$1:$A$49,0), MATCH(orders!J$1, products!$A$1:$G$1,0))</f>
        <v>D</v>
      </c>
      <c r="K632" s="8">
        <f xml:space="preserve"> INDEX(products!$A$1:$G$49, MATCH(orders!$D632, products!$A$1:$A$49,0), MATCH(orders!K$1, products!$A$1:$G$1,0))</f>
        <v>0.2</v>
      </c>
      <c r="L632" s="10">
        <f xml:space="preserve"> INDEX(products!$A$1:$G$49, MATCH(orders!$D632, products!$A$1:$A$49,0), MATCH(orders!L$1, products!$A$1:$G$1,0))</f>
        <v>2.9849999999999999</v>
      </c>
      <c r="M632" s="10">
        <f t="shared" si="9"/>
        <v>2.9849999999999999</v>
      </c>
      <c r="N632" s="5" t="str" cm="1">
        <f t="array" ref="N632" xml:space="preserve"> _xlfn.IFS(I632 = "Rob", "Robusta", I632 = "Ara", "Arabica", I632 = "Exc", "Excelsa", I632 = "Lib", "Liberica")</f>
        <v>Arabica</v>
      </c>
      <c r="O632" s="12" t="str" cm="1">
        <f t="array" ref="O632" xml:space="preserve"> _xlfn.IFS(J632 = "M", "Medium", J632 = "L", "Light", J632 = "D", "Dark")</f>
        <v>Dark</v>
      </c>
      <c r="P632" s="4" t="str">
        <f xml:space="preserve"> _xlfn.XLOOKUP(Orders[[#This Row],[Customer ID]], customers!$A$1:$A$1001, customers!$I$1:$I$1001,,0)</f>
        <v>Yes</v>
      </c>
    </row>
    <row r="633" spans="1:16" x14ac:dyDescent="0.3">
      <c r="A633" s="11" t="s">
        <v>4035</v>
      </c>
      <c r="B633" s="6">
        <v>44680</v>
      </c>
      <c r="C633" s="3" t="s">
        <v>4036</v>
      </c>
      <c r="D633" s="4" t="s">
        <v>6149</v>
      </c>
      <c r="E633" s="3">
        <v>5</v>
      </c>
      <c r="F633" s="3" t="str">
        <f xml:space="preserve"> _xlfn.XLOOKUP(C633,customers!$A$1:$A$1001,customers!$B$1:$B$1001,,0)</f>
        <v>Faunie Brigham</v>
      </c>
      <c r="G633" s="3" t="str">
        <f xml:space="preserve"> IF(_xlfn.XLOOKUP(C633, customers!$A$1:$A$1001, customers!$C$1:$C$1001,,0) = 0, "", _xlfn.XLOOKUP(C633, customers!$A$1:$A$1001, customers!$C$1:$C$1001,,0))</f>
        <v>fbrighamhg@blog.com</v>
      </c>
      <c r="H633" s="3" t="str">
        <f xml:space="preserve"> _xlfn.XLOOKUP(C633, customers!$A$1:$A$1001, customers!$G$1:$G$1001,,0)</f>
        <v>Ireland</v>
      </c>
      <c r="I633" s="4" t="str">
        <f xml:space="preserve"> INDEX(products!$A$1:$G$49, MATCH(orders!$D633, products!$A$1:$A$49,0), MATCH(orders!I$1, products!$A$1:$G$1,0))</f>
        <v>Rob</v>
      </c>
      <c r="J633" s="4" t="str">
        <f xml:space="preserve"> INDEX(products!$A$1:$G$49, MATCH(orders!$D633, products!$A$1:$A$49,0), MATCH(orders!J$1, products!$A$1:$G$1,0))</f>
        <v>D</v>
      </c>
      <c r="K633" s="8">
        <f xml:space="preserve"> INDEX(products!$A$1:$G$49, MATCH(orders!$D633, products!$A$1:$A$49,0), MATCH(orders!K$1, products!$A$1:$G$1,0))</f>
        <v>2.5</v>
      </c>
      <c r="L633" s="10">
        <f xml:space="preserve"> INDEX(products!$A$1:$G$49, MATCH(orders!$D633, products!$A$1:$A$49,0), MATCH(orders!L$1, products!$A$1:$G$1,0))</f>
        <v>20.584999999999997</v>
      </c>
      <c r="M633" s="10">
        <f t="shared" si="9"/>
        <v>102.92499999999998</v>
      </c>
      <c r="N633" s="5" t="str" cm="1">
        <f t="array" ref="N633" xml:space="preserve"> _xlfn.IFS(I633 = "Rob", "Robusta", I633 = "Ara", "Arabica", I633 = "Exc", "Excelsa", I633 = "Lib", "Liberica")</f>
        <v>Robusta</v>
      </c>
      <c r="O633" s="12" t="str" cm="1">
        <f t="array" ref="O633" xml:space="preserve"> _xlfn.IFS(J633 = "M", "Medium", J633 = "L", "Light", J633 = "D", "Dark")</f>
        <v>Dark</v>
      </c>
      <c r="P633" s="4" t="str">
        <f xml:space="preserve"> _xlfn.XLOOKUP(Orders[[#This Row],[Customer ID]], customers!$A$1:$A$1001, customers!$I$1:$I$1001,,0)</f>
        <v>Yes</v>
      </c>
    </row>
    <row r="634" spans="1:16" x14ac:dyDescent="0.3">
      <c r="A634" s="11" t="s">
        <v>4056</v>
      </c>
      <c r="B634" s="6">
        <v>44049</v>
      </c>
      <c r="C634" s="3" t="s">
        <v>4057</v>
      </c>
      <c r="D634" s="4" t="s">
        <v>6176</v>
      </c>
      <c r="E634" s="3">
        <v>4</v>
      </c>
      <c r="F634" s="3" t="str">
        <f xml:space="preserve"> _xlfn.XLOOKUP(C634,customers!$A$1:$A$1001,customers!$B$1:$B$1001,,0)</f>
        <v>Marjorie Yoxen</v>
      </c>
      <c r="G634" s="3" t="str">
        <f xml:space="preserve"> IF(_xlfn.XLOOKUP(C634, customers!$A$1:$A$1001, customers!$C$1:$C$1001,,0) = 0, "", _xlfn.XLOOKUP(C634, customers!$A$1:$A$1001, customers!$C$1:$C$1001,,0))</f>
        <v>myoxenhk@google.com</v>
      </c>
      <c r="H634" s="3" t="str">
        <f xml:space="preserve"> _xlfn.XLOOKUP(C634, customers!$A$1:$A$1001, customers!$G$1:$G$1001,,0)</f>
        <v>United States</v>
      </c>
      <c r="I634" s="4" t="str">
        <f xml:space="preserve"> INDEX(products!$A$1:$G$49, MATCH(orders!$D634, products!$A$1:$A$49,0), MATCH(orders!I$1, products!$A$1:$G$1,0))</f>
        <v>Exc</v>
      </c>
      <c r="J634" s="4" t="str">
        <f xml:space="preserve"> INDEX(products!$A$1:$G$49, MATCH(orders!$D634, products!$A$1:$A$49,0), MATCH(orders!J$1, products!$A$1:$G$1,0))</f>
        <v>L</v>
      </c>
      <c r="K634" s="8">
        <f xml:space="preserve"> INDEX(products!$A$1:$G$49, MATCH(orders!$D634, products!$A$1:$A$49,0), MATCH(orders!K$1, products!$A$1:$G$1,0))</f>
        <v>0.5</v>
      </c>
      <c r="L634" s="10">
        <f xml:space="preserve"> INDEX(products!$A$1:$G$49, MATCH(orders!$D634, products!$A$1:$A$49,0), MATCH(orders!L$1, products!$A$1:$G$1,0))</f>
        <v>8.91</v>
      </c>
      <c r="M634" s="10">
        <f t="shared" si="9"/>
        <v>35.64</v>
      </c>
      <c r="N634" s="5" t="str" cm="1">
        <f t="array" ref="N634" xml:space="preserve"> _xlfn.IFS(I634 = "Rob", "Robusta", I634 = "Ara", "Arabica", I634 = "Exc", "Excelsa", I634 = "Lib", "Liberica")</f>
        <v>Excelsa</v>
      </c>
      <c r="O634" s="12" t="str" cm="1">
        <f t="array" ref="O634" xml:space="preserve"> _xlfn.IFS(J634 = "M", "Medium", J634 = "L", "Light", J634 = "D", "Dark")</f>
        <v>Light</v>
      </c>
      <c r="P634" s="4" t="str">
        <f xml:space="preserve"> _xlfn.XLOOKUP(Orders[[#This Row],[Customer ID]], customers!$A$1:$A$1001, customers!$I$1:$I$1001,,0)</f>
        <v>No</v>
      </c>
    </row>
    <row r="635" spans="1:16" x14ac:dyDescent="0.3">
      <c r="A635" s="11" t="s">
        <v>4062</v>
      </c>
      <c r="B635" s="6">
        <v>43820</v>
      </c>
      <c r="C635" s="3" t="s">
        <v>4063</v>
      </c>
      <c r="D635" s="4" t="s">
        <v>6179</v>
      </c>
      <c r="E635" s="3">
        <v>4</v>
      </c>
      <c r="F635" s="3" t="str">
        <f xml:space="preserve"> _xlfn.XLOOKUP(C635,customers!$A$1:$A$1001,customers!$B$1:$B$1001,,0)</f>
        <v>Gaspar McGavin</v>
      </c>
      <c r="G635" s="3" t="str">
        <f xml:space="preserve"> IF(_xlfn.XLOOKUP(C635, customers!$A$1:$A$1001, customers!$C$1:$C$1001,,0) = 0, "", _xlfn.XLOOKUP(C635, customers!$A$1:$A$1001, customers!$C$1:$C$1001,,0))</f>
        <v>gmcgavinhl@histats.com</v>
      </c>
      <c r="H635" s="3" t="str">
        <f xml:space="preserve"> _xlfn.XLOOKUP(C635, customers!$A$1:$A$1001, customers!$G$1:$G$1001,,0)</f>
        <v>United States</v>
      </c>
      <c r="I635" s="4" t="str">
        <f xml:space="preserve"> INDEX(products!$A$1:$G$49, MATCH(orders!$D635, products!$A$1:$A$49,0), MATCH(orders!I$1, products!$A$1:$G$1,0))</f>
        <v>Rob</v>
      </c>
      <c r="J635" s="4" t="str">
        <f xml:space="preserve"> INDEX(products!$A$1:$G$49, MATCH(orders!$D635, products!$A$1:$A$49,0), MATCH(orders!J$1, products!$A$1:$G$1,0))</f>
        <v>L</v>
      </c>
      <c r="K635" s="8">
        <f xml:space="preserve"> INDEX(products!$A$1:$G$49, MATCH(orders!$D635, products!$A$1:$A$49,0), MATCH(orders!K$1, products!$A$1:$G$1,0))</f>
        <v>1</v>
      </c>
      <c r="L635" s="10">
        <f xml:space="preserve"> INDEX(products!$A$1:$G$49, MATCH(orders!$D635, products!$A$1:$A$49,0), MATCH(orders!L$1, products!$A$1:$G$1,0))</f>
        <v>11.95</v>
      </c>
      <c r="M635" s="10">
        <f t="shared" si="9"/>
        <v>47.8</v>
      </c>
      <c r="N635" s="5" t="str" cm="1">
        <f t="array" ref="N635" xml:space="preserve"> _xlfn.IFS(I635 = "Rob", "Robusta", I635 = "Ara", "Arabica", I635 = "Exc", "Excelsa", I635 = "Lib", "Liberica")</f>
        <v>Robusta</v>
      </c>
      <c r="O635" s="12" t="str" cm="1">
        <f t="array" ref="O635" xml:space="preserve"> _xlfn.IFS(J635 = "M", "Medium", J635 = "L", "Light", J635 = "D", "Dark")</f>
        <v>Light</v>
      </c>
      <c r="P635" s="4" t="str">
        <f xml:space="preserve"> _xlfn.XLOOKUP(Orders[[#This Row],[Customer ID]], customers!$A$1:$A$1001, customers!$I$1:$I$1001,,0)</f>
        <v>No</v>
      </c>
    </row>
    <row r="636" spans="1:16" x14ac:dyDescent="0.3">
      <c r="A636" s="11" t="s">
        <v>4068</v>
      </c>
      <c r="B636" s="6">
        <v>43940</v>
      </c>
      <c r="C636" s="3" t="s">
        <v>4069</v>
      </c>
      <c r="D636" s="4" t="s">
        <v>6162</v>
      </c>
      <c r="E636" s="3">
        <v>3</v>
      </c>
      <c r="F636" s="3" t="str">
        <f xml:space="preserve"> _xlfn.XLOOKUP(C636,customers!$A$1:$A$1001,customers!$B$1:$B$1001,,0)</f>
        <v>Lindy Uttermare</v>
      </c>
      <c r="G636" s="3" t="str">
        <f xml:space="preserve"> IF(_xlfn.XLOOKUP(C636, customers!$A$1:$A$1001, customers!$C$1:$C$1001,,0) = 0, "", _xlfn.XLOOKUP(C636, customers!$A$1:$A$1001, customers!$C$1:$C$1001,,0))</f>
        <v>luttermarehm@engadget.com</v>
      </c>
      <c r="H636" s="3" t="str">
        <f xml:space="preserve"> _xlfn.XLOOKUP(C636, customers!$A$1:$A$1001, customers!$G$1:$G$1001,,0)</f>
        <v>United States</v>
      </c>
      <c r="I636" s="4" t="str">
        <f xml:space="preserve"> INDEX(products!$A$1:$G$49, MATCH(orders!$D636, products!$A$1:$A$49,0), MATCH(orders!I$1, products!$A$1:$G$1,0))</f>
        <v>Lib</v>
      </c>
      <c r="J636" s="4" t="str">
        <f xml:space="preserve"> INDEX(products!$A$1:$G$49, MATCH(orders!$D636, products!$A$1:$A$49,0), MATCH(orders!J$1, products!$A$1:$G$1,0))</f>
        <v>M</v>
      </c>
      <c r="K636" s="8">
        <f xml:space="preserve"> INDEX(products!$A$1:$G$49, MATCH(orders!$D636, products!$A$1:$A$49,0), MATCH(orders!K$1, products!$A$1:$G$1,0))</f>
        <v>1</v>
      </c>
      <c r="L636" s="10">
        <f xml:space="preserve"> INDEX(products!$A$1:$G$49, MATCH(orders!$D636, products!$A$1:$A$49,0), MATCH(orders!L$1, products!$A$1:$G$1,0))</f>
        <v>14.55</v>
      </c>
      <c r="M636" s="10">
        <f t="shared" si="9"/>
        <v>43.650000000000006</v>
      </c>
      <c r="N636" s="5" t="str" cm="1">
        <f t="array" ref="N636" xml:space="preserve"> _xlfn.IFS(I636 = "Rob", "Robusta", I636 = "Ara", "Arabica", I636 = "Exc", "Excelsa", I636 = "Lib", "Liberica")</f>
        <v>Liberica</v>
      </c>
      <c r="O636" s="12" t="str" cm="1">
        <f t="array" ref="O636" xml:space="preserve"> _xlfn.IFS(J636 = "M", "Medium", J636 = "L", "Light", J636 = "D", "Dark")</f>
        <v>Medium</v>
      </c>
      <c r="P636" s="4" t="str">
        <f xml:space="preserve"> _xlfn.XLOOKUP(Orders[[#This Row],[Customer ID]], customers!$A$1:$A$1001, customers!$I$1:$I$1001,,0)</f>
        <v>No</v>
      </c>
    </row>
    <row r="637" spans="1:16" x14ac:dyDescent="0.3">
      <c r="A637" s="11" t="s">
        <v>4074</v>
      </c>
      <c r="B637" s="6">
        <v>44578</v>
      </c>
      <c r="C637" s="3" t="s">
        <v>4075</v>
      </c>
      <c r="D637" s="4" t="s">
        <v>6176</v>
      </c>
      <c r="E637" s="3">
        <v>4</v>
      </c>
      <c r="F637" s="3" t="str">
        <f xml:space="preserve"> _xlfn.XLOOKUP(C637,customers!$A$1:$A$1001,customers!$B$1:$B$1001,,0)</f>
        <v>Eal D'Ambrogio</v>
      </c>
      <c r="G637" s="3" t="str">
        <f xml:space="preserve"> IF(_xlfn.XLOOKUP(C637, customers!$A$1:$A$1001, customers!$C$1:$C$1001,,0) = 0, "", _xlfn.XLOOKUP(C637, customers!$A$1:$A$1001, customers!$C$1:$C$1001,,0))</f>
        <v>edambrogiohn@techcrunch.com</v>
      </c>
      <c r="H637" s="3" t="str">
        <f xml:space="preserve"> _xlfn.XLOOKUP(C637, customers!$A$1:$A$1001, customers!$G$1:$G$1001,,0)</f>
        <v>United States</v>
      </c>
      <c r="I637" s="4" t="str">
        <f xml:space="preserve"> INDEX(products!$A$1:$G$49, MATCH(orders!$D637, products!$A$1:$A$49,0), MATCH(orders!I$1, products!$A$1:$G$1,0))</f>
        <v>Exc</v>
      </c>
      <c r="J637" s="4" t="str">
        <f xml:space="preserve"> INDEX(products!$A$1:$G$49, MATCH(orders!$D637, products!$A$1:$A$49,0), MATCH(orders!J$1, products!$A$1:$G$1,0))</f>
        <v>L</v>
      </c>
      <c r="K637" s="8">
        <f xml:space="preserve"> INDEX(products!$A$1:$G$49, MATCH(orders!$D637, products!$A$1:$A$49,0), MATCH(orders!K$1, products!$A$1:$G$1,0))</f>
        <v>0.5</v>
      </c>
      <c r="L637" s="10">
        <f xml:space="preserve"> INDEX(products!$A$1:$G$49, MATCH(orders!$D637, products!$A$1:$A$49,0), MATCH(orders!L$1, products!$A$1:$G$1,0))</f>
        <v>8.91</v>
      </c>
      <c r="M637" s="10">
        <f t="shared" si="9"/>
        <v>35.64</v>
      </c>
      <c r="N637" s="5" t="str" cm="1">
        <f t="array" ref="N637" xml:space="preserve"> _xlfn.IFS(I637 = "Rob", "Robusta", I637 = "Ara", "Arabica", I637 = "Exc", "Excelsa", I637 = "Lib", "Liberica")</f>
        <v>Excelsa</v>
      </c>
      <c r="O637" s="12" t="str" cm="1">
        <f t="array" ref="O637" xml:space="preserve"> _xlfn.IFS(J637 = "M", "Medium", J637 = "L", "Light", J637 = "D", "Dark")</f>
        <v>Light</v>
      </c>
      <c r="P637" s="4" t="str">
        <f xml:space="preserve"> _xlfn.XLOOKUP(Orders[[#This Row],[Customer ID]], customers!$A$1:$A$1001, customers!$I$1:$I$1001,,0)</f>
        <v>Yes</v>
      </c>
    </row>
    <row r="638" spans="1:16" x14ac:dyDescent="0.3">
      <c r="A638" s="11" t="s">
        <v>4080</v>
      </c>
      <c r="B638" s="6">
        <v>43487</v>
      </c>
      <c r="C638" s="3" t="s">
        <v>4081</v>
      </c>
      <c r="D638" s="4" t="s">
        <v>6170</v>
      </c>
      <c r="E638" s="3">
        <v>6</v>
      </c>
      <c r="F638" s="3" t="str">
        <f xml:space="preserve"> _xlfn.XLOOKUP(C638,customers!$A$1:$A$1001,customers!$B$1:$B$1001,,0)</f>
        <v>Carolee Winchcombe</v>
      </c>
      <c r="G638" s="3" t="str">
        <f xml:space="preserve"> IF(_xlfn.XLOOKUP(C638, customers!$A$1:$A$1001, customers!$C$1:$C$1001,,0) = 0, "", _xlfn.XLOOKUP(C638, customers!$A$1:$A$1001, customers!$C$1:$C$1001,,0))</f>
        <v>cwinchcombeho@jiathis.com</v>
      </c>
      <c r="H638" s="3" t="str">
        <f xml:space="preserve"> _xlfn.XLOOKUP(C638, customers!$A$1:$A$1001, customers!$G$1:$G$1001,,0)</f>
        <v>United States</v>
      </c>
      <c r="I638" s="4" t="str">
        <f xml:space="preserve"> INDEX(products!$A$1:$G$49, MATCH(orders!$D638, products!$A$1:$A$49,0), MATCH(orders!I$1, products!$A$1:$G$1,0))</f>
        <v>Lib</v>
      </c>
      <c r="J638" s="4" t="str">
        <f xml:space="preserve"> INDEX(products!$A$1:$G$49, MATCH(orders!$D638, products!$A$1:$A$49,0), MATCH(orders!J$1, products!$A$1:$G$1,0))</f>
        <v>L</v>
      </c>
      <c r="K638" s="8">
        <f xml:space="preserve"> INDEX(products!$A$1:$G$49, MATCH(orders!$D638, products!$A$1:$A$49,0), MATCH(orders!K$1, products!$A$1:$G$1,0))</f>
        <v>1</v>
      </c>
      <c r="L638" s="10">
        <f xml:space="preserve"> INDEX(products!$A$1:$G$49, MATCH(orders!$D638, products!$A$1:$A$49,0), MATCH(orders!L$1, products!$A$1:$G$1,0))</f>
        <v>15.85</v>
      </c>
      <c r="M638" s="10">
        <f t="shared" si="9"/>
        <v>95.1</v>
      </c>
      <c r="N638" s="5" t="str" cm="1">
        <f t="array" ref="N638" xml:space="preserve"> _xlfn.IFS(I638 = "Rob", "Robusta", I638 = "Ara", "Arabica", I638 = "Exc", "Excelsa", I638 = "Lib", "Liberica")</f>
        <v>Liberica</v>
      </c>
      <c r="O638" s="12" t="str" cm="1">
        <f t="array" ref="O638" xml:space="preserve"> _xlfn.IFS(J638 = "M", "Medium", J638 = "L", "Light", J638 = "D", "Dark")</f>
        <v>Light</v>
      </c>
      <c r="P638" s="4" t="str">
        <f xml:space="preserve"> _xlfn.XLOOKUP(Orders[[#This Row],[Customer ID]], customers!$A$1:$A$1001, customers!$I$1:$I$1001,,0)</f>
        <v>Yes</v>
      </c>
    </row>
    <row r="639" spans="1:16" x14ac:dyDescent="0.3">
      <c r="A639" s="11" t="s">
        <v>4086</v>
      </c>
      <c r="B639" s="6">
        <v>43889</v>
      </c>
      <c r="C639" s="3" t="s">
        <v>4087</v>
      </c>
      <c r="D639" s="4" t="s">
        <v>6166</v>
      </c>
      <c r="E639" s="3">
        <v>1</v>
      </c>
      <c r="F639" s="3" t="str">
        <f xml:space="preserve"> _xlfn.XLOOKUP(C639,customers!$A$1:$A$1001,customers!$B$1:$B$1001,,0)</f>
        <v>Benedikta Paumier</v>
      </c>
      <c r="G639" s="3" t="str">
        <f xml:space="preserve"> IF(_xlfn.XLOOKUP(C639, customers!$A$1:$A$1001, customers!$C$1:$C$1001,,0) = 0, "", _xlfn.XLOOKUP(C639, customers!$A$1:$A$1001, customers!$C$1:$C$1001,,0))</f>
        <v>bpaumierhp@umn.edu</v>
      </c>
      <c r="H639" s="3" t="str">
        <f xml:space="preserve"> _xlfn.XLOOKUP(C639, customers!$A$1:$A$1001, customers!$G$1:$G$1001,,0)</f>
        <v>Ireland</v>
      </c>
      <c r="I639" s="4" t="str">
        <f xml:space="preserve"> INDEX(products!$A$1:$G$49, MATCH(orders!$D639, products!$A$1:$A$49,0), MATCH(orders!I$1, products!$A$1:$G$1,0))</f>
        <v>Exc</v>
      </c>
      <c r="J639" s="4" t="str">
        <f xml:space="preserve"> INDEX(products!$A$1:$G$49, MATCH(orders!$D639, products!$A$1:$A$49,0), MATCH(orders!J$1, products!$A$1:$G$1,0))</f>
        <v>M</v>
      </c>
      <c r="K639" s="8">
        <f xml:space="preserve"> INDEX(products!$A$1:$G$49, MATCH(orders!$D639, products!$A$1:$A$49,0), MATCH(orders!K$1, products!$A$1:$G$1,0))</f>
        <v>2.5</v>
      </c>
      <c r="L639" s="10">
        <f xml:space="preserve"> INDEX(products!$A$1:$G$49, MATCH(orders!$D639, products!$A$1:$A$49,0), MATCH(orders!L$1, products!$A$1:$G$1,0))</f>
        <v>31.624999999999996</v>
      </c>
      <c r="M639" s="10">
        <f t="shared" si="9"/>
        <v>31.624999999999996</v>
      </c>
      <c r="N639" s="5" t="str" cm="1">
        <f t="array" ref="N639" xml:space="preserve"> _xlfn.IFS(I639 = "Rob", "Robusta", I639 = "Ara", "Arabica", I639 = "Exc", "Excelsa", I639 = "Lib", "Liberica")</f>
        <v>Excelsa</v>
      </c>
      <c r="O639" s="12" t="str" cm="1">
        <f t="array" ref="O639" xml:space="preserve"> _xlfn.IFS(J639 = "M", "Medium", J639 = "L", "Light", J639 = "D", "Dark")</f>
        <v>Medium</v>
      </c>
      <c r="P639" s="4" t="str">
        <f xml:space="preserve"> _xlfn.XLOOKUP(Orders[[#This Row],[Customer ID]], customers!$A$1:$A$1001, customers!$I$1:$I$1001,,0)</f>
        <v>Yes</v>
      </c>
    </row>
    <row r="640" spans="1:16" x14ac:dyDescent="0.3">
      <c r="A640" s="11" t="s">
        <v>4093</v>
      </c>
      <c r="B640" s="6">
        <v>43684</v>
      </c>
      <c r="C640" s="3" t="s">
        <v>4094</v>
      </c>
      <c r="D640" s="4" t="s">
        <v>6175</v>
      </c>
      <c r="E640" s="3">
        <v>3</v>
      </c>
      <c r="F640" s="3" t="str">
        <f xml:space="preserve"> _xlfn.XLOOKUP(C640,customers!$A$1:$A$1001,customers!$B$1:$B$1001,,0)</f>
        <v>Neville Piatto</v>
      </c>
      <c r="G640" s="3" t="str">
        <f xml:space="preserve"> IF(_xlfn.XLOOKUP(C640, customers!$A$1:$A$1001, customers!$C$1:$C$1001,,0) = 0, "", _xlfn.XLOOKUP(C640, customers!$A$1:$A$1001, customers!$C$1:$C$1001,,0))</f>
        <v/>
      </c>
      <c r="H640" s="3" t="str">
        <f xml:space="preserve"> _xlfn.XLOOKUP(C640, customers!$A$1:$A$1001, customers!$G$1:$G$1001,,0)</f>
        <v>Ireland</v>
      </c>
      <c r="I640" s="4" t="str">
        <f xml:space="preserve"> INDEX(products!$A$1:$G$49, MATCH(orders!$D640, products!$A$1:$A$49,0), MATCH(orders!I$1, products!$A$1:$G$1,0))</f>
        <v>Ara</v>
      </c>
      <c r="J640" s="4" t="str">
        <f xml:space="preserve"> INDEX(products!$A$1:$G$49, MATCH(orders!$D640, products!$A$1:$A$49,0), MATCH(orders!J$1, products!$A$1:$G$1,0))</f>
        <v>M</v>
      </c>
      <c r="K640" s="8">
        <f xml:space="preserve"> INDEX(products!$A$1:$G$49, MATCH(orders!$D640, products!$A$1:$A$49,0), MATCH(orders!K$1, products!$A$1:$G$1,0))</f>
        <v>2.5</v>
      </c>
      <c r="L640" s="10">
        <f xml:space="preserve"> INDEX(products!$A$1:$G$49, MATCH(orders!$D640, products!$A$1:$A$49,0), MATCH(orders!L$1, products!$A$1:$G$1,0))</f>
        <v>25.874999999999996</v>
      </c>
      <c r="M640" s="10">
        <f t="shared" si="9"/>
        <v>77.624999999999986</v>
      </c>
      <c r="N640" s="5" t="str" cm="1">
        <f t="array" ref="N640" xml:space="preserve"> _xlfn.IFS(I640 = "Rob", "Robusta", I640 = "Ara", "Arabica", I640 = "Exc", "Excelsa", I640 = "Lib", "Liberica")</f>
        <v>Arabica</v>
      </c>
      <c r="O640" s="12" t="str" cm="1">
        <f t="array" ref="O640" xml:space="preserve"> _xlfn.IFS(J640 = "M", "Medium", J640 = "L", "Light", J640 = "D", "Dark")</f>
        <v>Medium</v>
      </c>
      <c r="P640" s="4" t="str">
        <f xml:space="preserve"> _xlfn.XLOOKUP(Orders[[#This Row],[Customer ID]], customers!$A$1:$A$1001, customers!$I$1:$I$1001,,0)</f>
        <v>Yes</v>
      </c>
    </row>
    <row r="641" spans="1:16" x14ac:dyDescent="0.3">
      <c r="A641" s="11" t="s">
        <v>4098</v>
      </c>
      <c r="B641" s="6">
        <v>44331</v>
      </c>
      <c r="C641" s="3" t="s">
        <v>4099</v>
      </c>
      <c r="D641" s="4" t="s">
        <v>6150</v>
      </c>
      <c r="E641" s="3">
        <v>1</v>
      </c>
      <c r="F641" s="3" t="str">
        <f xml:space="preserve"> _xlfn.XLOOKUP(C641,customers!$A$1:$A$1001,customers!$B$1:$B$1001,,0)</f>
        <v>Jeno Capey</v>
      </c>
      <c r="G641" s="3" t="str">
        <f xml:space="preserve"> IF(_xlfn.XLOOKUP(C641, customers!$A$1:$A$1001, customers!$C$1:$C$1001,,0) = 0, "", _xlfn.XLOOKUP(C641, customers!$A$1:$A$1001, customers!$C$1:$C$1001,,0))</f>
        <v>jcapeyhr@bravesites.com</v>
      </c>
      <c r="H641" s="3" t="str">
        <f xml:space="preserve"> _xlfn.XLOOKUP(C641, customers!$A$1:$A$1001, customers!$G$1:$G$1001,,0)</f>
        <v>United States</v>
      </c>
      <c r="I641" s="4" t="str">
        <f xml:space="preserve"> INDEX(products!$A$1:$G$49, MATCH(orders!$D641, products!$A$1:$A$49,0), MATCH(orders!I$1, products!$A$1:$G$1,0))</f>
        <v>Lib</v>
      </c>
      <c r="J641" s="4" t="str">
        <f xml:space="preserve"> INDEX(products!$A$1:$G$49, MATCH(orders!$D641, products!$A$1:$A$49,0), MATCH(orders!J$1, products!$A$1:$G$1,0))</f>
        <v>D</v>
      </c>
      <c r="K641" s="8">
        <f xml:space="preserve"> INDEX(products!$A$1:$G$49, MATCH(orders!$D641, products!$A$1:$A$49,0), MATCH(orders!K$1, products!$A$1:$G$1,0))</f>
        <v>0.2</v>
      </c>
      <c r="L641" s="10">
        <f xml:space="preserve"> INDEX(products!$A$1:$G$49, MATCH(orders!$D641, products!$A$1:$A$49,0), MATCH(orders!L$1, products!$A$1:$G$1,0))</f>
        <v>3.8849999999999998</v>
      </c>
      <c r="M641" s="10">
        <f t="shared" si="9"/>
        <v>3.8849999999999998</v>
      </c>
      <c r="N641" s="5" t="str" cm="1">
        <f t="array" ref="N641" xml:space="preserve"> _xlfn.IFS(I641 = "Rob", "Robusta", I641 = "Ara", "Arabica", I641 = "Exc", "Excelsa", I641 = "Lib", "Liberica")</f>
        <v>Liberica</v>
      </c>
      <c r="O641" s="12" t="str" cm="1">
        <f t="array" ref="O641" xml:space="preserve"> _xlfn.IFS(J641 = "M", "Medium", J641 = "L", "Light", J641 = "D", "Dark")</f>
        <v>Dark</v>
      </c>
      <c r="P641" s="4" t="str">
        <f xml:space="preserve"> _xlfn.XLOOKUP(Orders[[#This Row],[Customer ID]], customers!$A$1:$A$1001, customers!$I$1:$I$1001,,0)</f>
        <v>Yes</v>
      </c>
    </row>
    <row r="642" spans="1:16" x14ac:dyDescent="0.3">
      <c r="A642" s="11" t="s">
        <v>4104</v>
      </c>
      <c r="B642" s="6">
        <v>44547</v>
      </c>
      <c r="C642" s="3" t="s">
        <v>4152</v>
      </c>
      <c r="D642" s="4" t="s">
        <v>6142</v>
      </c>
      <c r="E642" s="3">
        <v>5</v>
      </c>
      <c r="F642" s="3" t="str">
        <f xml:space="preserve"> _xlfn.XLOOKUP(C642,customers!$A$1:$A$1001,customers!$B$1:$B$1001,,0)</f>
        <v>Tuckie Mathonnet</v>
      </c>
      <c r="G642" s="3" t="str">
        <f xml:space="preserve"> IF(_xlfn.XLOOKUP(C642, customers!$A$1:$A$1001, customers!$C$1:$C$1001,,0) = 0, "", _xlfn.XLOOKUP(C642, customers!$A$1:$A$1001, customers!$C$1:$C$1001,,0))</f>
        <v>tmathonneti0@google.co.jp</v>
      </c>
      <c r="H642" s="3" t="str">
        <f xml:space="preserve"> _xlfn.XLOOKUP(C642, customers!$A$1:$A$1001, customers!$G$1:$G$1001,,0)</f>
        <v>United States</v>
      </c>
      <c r="I642" s="4" t="str">
        <f xml:space="preserve"> INDEX(products!$A$1:$G$49, MATCH(orders!$D642, products!$A$1:$A$49,0), MATCH(orders!I$1, products!$A$1:$G$1,0))</f>
        <v>Rob</v>
      </c>
      <c r="J642" s="4" t="str">
        <f xml:space="preserve"> INDEX(products!$A$1:$G$49, MATCH(orders!$D642, products!$A$1:$A$49,0), MATCH(orders!J$1, products!$A$1:$G$1,0))</f>
        <v>L</v>
      </c>
      <c r="K642" s="8">
        <f xml:space="preserve"> INDEX(products!$A$1:$G$49, MATCH(orders!$D642, products!$A$1:$A$49,0), MATCH(orders!K$1, products!$A$1:$G$1,0))</f>
        <v>2.5</v>
      </c>
      <c r="L642" s="10">
        <f xml:space="preserve"> INDEX(products!$A$1:$G$49, MATCH(orders!$D642, products!$A$1:$A$49,0), MATCH(orders!L$1, products!$A$1:$G$1,0))</f>
        <v>27.484999999999996</v>
      </c>
      <c r="M642" s="10">
        <f t="shared" si="9"/>
        <v>137.42499999999998</v>
      </c>
      <c r="N642" s="5" t="str" cm="1">
        <f t="array" ref="N642" xml:space="preserve"> _xlfn.IFS(I642 = "Rob", "Robusta", I642 = "Ara", "Arabica", I642 = "Exc", "Excelsa", I642 = "Lib", "Liberica")</f>
        <v>Robusta</v>
      </c>
      <c r="O642" s="12" t="str" cm="1">
        <f t="array" ref="O642" xml:space="preserve"> _xlfn.IFS(J642 = "M", "Medium", J642 = "L", "Light", J642 = "D", "Dark")</f>
        <v>Light</v>
      </c>
      <c r="P642" s="4" t="str">
        <f xml:space="preserve"> _xlfn.XLOOKUP(Orders[[#This Row],[Customer ID]], customers!$A$1:$A$1001, customers!$I$1:$I$1001,,0)</f>
        <v>No</v>
      </c>
    </row>
    <row r="643" spans="1:16" x14ac:dyDescent="0.3">
      <c r="A643" s="11" t="s">
        <v>4109</v>
      </c>
      <c r="B643" s="6">
        <v>44448</v>
      </c>
      <c r="C643" s="3" t="s">
        <v>4110</v>
      </c>
      <c r="D643" s="4" t="s">
        <v>6179</v>
      </c>
      <c r="E643" s="3">
        <v>3</v>
      </c>
      <c r="F643" s="3" t="str">
        <f xml:space="preserve"> _xlfn.XLOOKUP(C643,customers!$A$1:$A$1001,customers!$B$1:$B$1001,,0)</f>
        <v>Yardley Basill</v>
      </c>
      <c r="G643" s="3" t="str">
        <f xml:space="preserve"> IF(_xlfn.XLOOKUP(C643, customers!$A$1:$A$1001, customers!$C$1:$C$1001,,0) = 0, "", _xlfn.XLOOKUP(C643, customers!$A$1:$A$1001, customers!$C$1:$C$1001,,0))</f>
        <v>ybasillht@theguardian.com</v>
      </c>
      <c r="H643" s="3" t="str">
        <f xml:space="preserve"> _xlfn.XLOOKUP(C643, customers!$A$1:$A$1001, customers!$G$1:$G$1001,,0)</f>
        <v>United States</v>
      </c>
      <c r="I643" s="4" t="str">
        <f xml:space="preserve"> INDEX(products!$A$1:$G$49, MATCH(orders!$D643, products!$A$1:$A$49,0), MATCH(orders!I$1, products!$A$1:$G$1,0))</f>
        <v>Rob</v>
      </c>
      <c r="J643" s="4" t="str">
        <f xml:space="preserve"> INDEX(products!$A$1:$G$49, MATCH(orders!$D643, products!$A$1:$A$49,0), MATCH(orders!J$1, products!$A$1:$G$1,0))</f>
        <v>L</v>
      </c>
      <c r="K643" s="8">
        <f xml:space="preserve"> INDEX(products!$A$1:$G$49, MATCH(orders!$D643, products!$A$1:$A$49,0), MATCH(orders!K$1, products!$A$1:$G$1,0))</f>
        <v>1</v>
      </c>
      <c r="L643" s="10">
        <f xml:space="preserve"> INDEX(products!$A$1:$G$49, MATCH(orders!$D643, products!$A$1:$A$49,0), MATCH(orders!L$1, products!$A$1:$G$1,0))</f>
        <v>11.95</v>
      </c>
      <c r="M643" s="10">
        <f t="shared" ref="M643:M706" si="10">L643*E643</f>
        <v>35.849999999999994</v>
      </c>
      <c r="N643" s="5" t="str" cm="1">
        <f t="array" ref="N643" xml:space="preserve"> _xlfn.IFS(I643 = "Rob", "Robusta", I643 = "Ara", "Arabica", I643 = "Exc", "Excelsa", I643 = "Lib", "Liberica")</f>
        <v>Robusta</v>
      </c>
      <c r="O643" s="12" t="str" cm="1">
        <f t="array" ref="O643" xml:space="preserve"> _xlfn.IFS(J643 = "M", "Medium", J643 = "L", "Light", J643 = "D", "Dark")</f>
        <v>Light</v>
      </c>
      <c r="P643" s="4" t="str">
        <f xml:space="preserve"> _xlfn.XLOOKUP(Orders[[#This Row],[Customer ID]], customers!$A$1:$A$1001, customers!$I$1:$I$1001,,0)</f>
        <v>Yes</v>
      </c>
    </row>
    <row r="644" spans="1:16" x14ac:dyDescent="0.3">
      <c r="A644" s="11" t="s">
        <v>4115</v>
      </c>
      <c r="B644" s="6">
        <v>43880</v>
      </c>
      <c r="C644" s="3" t="s">
        <v>4116</v>
      </c>
      <c r="D644" s="4" t="s">
        <v>6156</v>
      </c>
      <c r="E644" s="3">
        <v>2</v>
      </c>
      <c r="F644" s="3" t="str">
        <f xml:space="preserve"> _xlfn.XLOOKUP(C644,customers!$A$1:$A$1001,customers!$B$1:$B$1001,,0)</f>
        <v>Maggy Baistow</v>
      </c>
      <c r="G644" s="3" t="str">
        <f xml:space="preserve"> IF(_xlfn.XLOOKUP(C644, customers!$A$1:$A$1001, customers!$C$1:$C$1001,,0) = 0, "", _xlfn.XLOOKUP(C644, customers!$A$1:$A$1001, customers!$C$1:$C$1001,,0))</f>
        <v>mbaistowhu@i2i.jp</v>
      </c>
      <c r="H644" s="3" t="str">
        <f xml:space="preserve"> _xlfn.XLOOKUP(C644, customers!$A$1:$A$1001, customers!$G$1:$G$1001,,0)</f>
        <v>United Kingdom</v>
      </c>
      <c r="I644" s="4" t="str">
        <f xml:space="preserve"> INDEX(products!$A$1:$G$49, MATCH(orders!$D644, products!$A$1:$A$49,0), MATCH(orders!I$1, products!$A$1:$G$1,0))</f>
        <v>Exc</v>
      </c>
      <c r="J644" s="4" t="str">
        <f xml:space="preserve"> INDEX(products!$A$1:$G$49, MATCH(orders!$D644, products!$A$1:$A$49,0), MATCH(orders!J$1, products!$A$1:$G$1,0))</f>
        <v>M</v>
      </c>
      <c r="K644" s="8">
        <f xml:space="preserve"> INDEX(products!$A$1:$G$49, MATCH(orders!$D644, products!$A$1:$A$49,0), MATCH(orders!K$1, products!$A$1:$G$1,0))</f>
        <v>0.2</v>
      </c>
      <c r="L644" s="10">
        <f xml:space="preserve"> INDEX(products!$A$1:$G$49, MATCH(orders!$D644, products!$A$1:$A$49,0), MATCH(orders!L$1, products!$A$1:$G$1,0))</f>
        <v>4.125</v>
      </c>
      <c r="M644" s="10">
        <f t="shared" si="10"/>
        <v>8.25</v>
      </c>
      <c r="N644" s="5" t="str" cm="1">
        <f t="array" ref="N644" xml:space="preserve"> _xlfn.IFS(I644 = "Rob", "Robusta", I644 = "Ara", "Arabica", I644 = "Exc", "Excelsa", I644 = "Lib", "Liberica")</f>
        <v>Excelsa</v>
      </c>
      <c r="O644" s="12" t="str" cm="1">
        <f t="array" ref="O644" xml:space="preserve"> _xlfn.IFS(J644 = "M", "Medium", J644 = "L", "Light", J644 = "D", "Dark")</f>
        <v>Medium</v>
      </c>
      <c r="P644" s="4" t="str">
        <f xml:space="preserve"> _xlfn.XLOOKUP(Orders[[#This Row],[Customer ID]], customers!$A$1:$A$1001, customers!$I$1:$I$1001,,0)</f>
        <v>Yes</v>
      </c>
    </row>
    <row r="645" spans="1:16" x14ac:dyDescent="0.3">
      <c r="A645" s="11" t="s">
        <v>4123</v>
      </c>
      <c r="B645" s="6">
        <v>44011</v>
      </c>
      <c r="C645" s="3" t="s">
        <v>4124</v>
      </c>
      <c r="D645" s="4" t="s">
        <v>6148</v>
      </c>
      <c r="E645" s="3">
        <v>3</v>
      </c>
      <c r="F645" s="3" t="str">
        <f xml:space="preserve"> _xlfn.XLOOKUP(C645,customers!$A$1:$A$1001,customers!$B$1:$B$1001,,0)</f>
        <v>Courtney Pallant</v>
      </c>
      <c r="G645" s="3" t="str">
        <f xml:space="preserve"> IF(_xlfn.XLOOKUP(C645, customers!$A$1:$A$1001, customers!$C$1:$C$1001,,0) = 0, "", _xlfn.XLOOKUP(C645, customers!$A$1:$A$1001, customers!$C$1:$C$1001,,0))</f>
        <v>cpallanthv@typepad.com</v>
      </c>
      <c r="H645" s="3" t="str">
        <f xml:space="preserve"> _xlfn.XLOOKUP(C645, customers!$A$1:$A$1001, customers!$G$1:$G$1001,,0)</f>
        <v>United States</v>
      </c>
      <c r="I645" s="4" t="str">
        <f xml:space="preserve"> INDEX(products!$A$1:$G$49, MATCH(orders!$D645, products!$A$1:$A$49,0), MATCH(orders!I$1, products!$A$1:$G$1,0))</f>
        <v>Exc</v>
      </c>
      <c r="J645" s="4" t="str">
        <f xml:space="preserve"> INDEX(products!$A$1:$G$49, MATCH(orders!$D645, products!$A$1:$A$49,0), MATCH(orders!J$1, products!$A$1:$G$1,0))</f>
        <v>L</v>
      </c>
      <c r="K645" s="8">
        <f xml:space="preserve"> INDEX(products!$A$1:$G$49, MATCH(orders!$D645, products!$A$1:$A$49,0), MATCH(orders!K$1, products!$A$1:$G$1,0))</f>
        <v>2.5</v>
      </c>
      <c r="L645" s="10">
        <f xml:space="preserve"> INDEX(products!$A$1:$G$49, MATCH(orders!$D645, products!$A$1:$A$49,0), MATCH(orders!L$1, products!$A$1:$G$1,0))</f>
        <v>34.154999999999994</v>
      </c>
      <c r="M645" s="10">
        <f t="shared" si="10"/>
        <v>102.46499999999997</v>
      </c>
      <c r="N645" s="5" t="str" cm="1">
        <f t="array" ref="N645" xml:space="preserve"> _xlfn.IFS(I645 = "Rob", "Robusta", I645 = "Ara", "Arabica", I645 = "Exc", "Excelsa", I645 = "Lib", "Liberica")</f>
        <v>Excelsa</v>
      </c>
      <c r="O645" s="12" t="str" cm="1">
        <f t="array" ref="O645" xml:space="preserve"> _xlfn.IFS(J645 = "M", "Medium", J645 = "L", "Light", J645 = "D", "Dark")</f>
        <v>Light</v>
      </c>
      <c r="P645" s="4" t="str">
        <f xml:space="preserve"> _xlfn.XLOOKUP(Orders[[#This Row],[Customer ID]], customers!$A$1:$A$1001, customers!$I$1:$I$1001,,0)</f>
        <v>Yes</v>
      </c>
    </row>
    <row r="646" spans="1:16" x14ac:dyDescent="0.3">
      <c r="A646" s="11" t="s">
        <v>4128</v>
      </c>
      <c r="B646" s="6">
        <v>44694</v>
      </c>
      <c r="C646" s="3" t="s">
        <v>4129</v>
      </c>
      <c r="D646" s="4" t="s">
        <v>6149</v>
      </c>
      <c r="E646" s="3">
        <v>2</v>
      </c>
      <c r="F646" s="3" t="str">
        <f xml:space="preserve"> _xlfn.XLOOKUP(C646,customers!$A$1:$A$1001,customers!$B$1:$B$1001,,0)</f>
        <v>Marne Mingey</v>
      </c>
      <c r="G646" s="3" t="str">
        <f xml:space="preserve"> IF(_xlfn.XLOOKUP(C646, customers!$A$1:$A$1001, customers!$C$1:$C$1001,,0) = 0, "", _xlfn.XLOOKUP(C646, customers!$A$1:$A$1001, customers!$C$1:$C$1001,,0))</f>
        <v/>
      </c>
      <c r="H646" s="3" t="str">
        <f xml:space="preserve"> _xlfn.XLOOKUP(C646, customers!$A$1:$A$1001, customers!$G$1:$G$1001,,0)</f>
        <v>United States</v>
      </c>
      <c r="I646" s="4" t="str">
        <f xml:space="preserve"> INDEX(products!$A$1:$G$49, MATCH(orders!$D646, products!$A$1:$A$49,0), MATCH(orders!I$1, products!$A$1:$G$1,0))</f>
        <v>Rob</v>
      </c>
      <c r="J646" s="4" t="str">
        <f xml:space="preserve"> INDEX(products!$A$1:$G$49, MATCH(orders!$D646, products!$A$1:$A$49,0), MATCH(orders!J$1, products!$A$1:$G$1,0))</f>
        <v>D</v>
      </c>
      <c r="K646" s="8">
        <f xml:space="preserve"> INDEX(products!$A$1:$G$49, MATCH(orders!$D646, products!$A$1:$A$49,0), MATCH(orders!K$1, products!$A$1:$G$1,0))</f>
        <v>2.5</v>
      </c>
      <c r="L646" s="10">
        <f xml:space="preserve"> INDEX(products!$A$1:$G$49, MATCH(orders!$D646, products!$A$1:$A$49,0), MATCH(orders!L$1, products!$A$1:$G$1,0))</f>
        <v>20.584999999999997</v>
      </c>
      <c r="M646" s="10">
        <f t="shared" si="10"/>
        <v>41.169999999999995</v>
      </c>
      <c r="N646" s="5" t="str" cm="1">
        <f t="array" ref="N646" xml:space="preserve"> _xlfn.IFS(I646 = "Rob", "Robusta", I646 = "Ara", "Arabica", I646 = "Exc", "Excelsa", I646 = "Lib", "Liberica")</f>
        <v>Robusta</v>
      </c>
      <c r="O646" s="12" t="str" cm="1">
        <f t="array" ref="O646" xml:space="preserve"> _xlfn.IFS(J646 = "M", "Medium", J646 = "L", "Light", J646 = "D", "Dark")</f>
        <v>Dark</v>
      </c>
      <c r="P646" s="4" t="str">
        <f xml:space="preserve"> _xlfn.XLOOKUP(Orders[[#This Row],[Customer ID]], customers!$A$1:$A$1001, customers!$I$1:$I$1001,,0)</f>
        <v>No</v>
      </c>
    </row>
    <row r="647" spans="1:16" x14ac:dyDescent="0.3">
      <c r="A647" s="11" t="s">
        <v>4133</v>
      </c>
      <c r="B647" s="6">
        <v>44106</v>
      </c>
      <c r="C647" s="3" t="s">
        <v>4134</v>
      </c>
      <c r="D647" s="4" t="s">
        <v>6168</v>
      </c>
      <c r="E647" s="3">
        <v>3</v>
      </c>
      <c r="F647" s="3" t="str">
        <f xml:space="preserve"> _xlfn.XLOOKUP(C647,customers!$A$1:$A$1001,customers!$B$1:$B$1001,,0)</f>
        <v>Denny O' Ronan</v>
      </c>
      <c r="G647" s="3" t="str">
        <f xml:space="preserve"> IF(_xlfn.XLOOKUP(C647, customers!$A$1:$A$1001, customers!$C$1:$C$1001,,0) = 0, "", _xlfn.XLOOKUP(C647, customers!$A$1:$A$1001, customers!$C$1:$C$1001,,0))</f>
        <v>dohx@redcross.org</v>
      </c>
      <c r="H647" s="3" t="str">
        <f xml:space="preserve"> _xlfn.XLOOKUP(C647, customers!$A$1:$A$1001, customers!$G$1:$G$1001,,0)</f>
        <v>United States</v>
      </c>
      <c r="I647" s="4" t="str">
        <f xml:space="preserve"> INDEX(products!$A$1:$G$49, MATCH(orders!$D647, products!$A$1:$A$49,0), MATCH(orders!I$1, products!$A$1:$G$1,0))</f>
        <v>Ara</v>
      </c>
      <c r="J647" s="4" t="str">
        <f xml:space="preserve"> INDEX(products!$A$1:$G$49, MATCH(orders!$D647, products!$A$1:$A$49,0), MATCH(orders!J$1, products!$A$1:$G$1,0))</f>
        <v>D</v>
      </c>
      <c r="K647" s="8">
        <f xml:space="preserve"> INDEX(products!$A$1:$G$49, MATCH(orders!$D647, products!$A$1:$A$49,0), MATCH(orders!K$1, products!$A$1:$G$1,0))</f>
        <v>2.5</v>
      </c>
      <c r="L647" s="10">
        <f xml:space="preserve"> INDEX(products!$A$1:$G$49, MATCH(orders!$D647, products!$A$1:$A$49,0), MATCH(orders!L$1, products!$A$1:$G$1,0))</f>
        <v>22.884999999999998</v>
      </c>
      <c r="M647" s="10">
        <f t="shared" si="10"/>
        <v>68.655000000000001</v>
      </c>
      <c r="N647" s="5" t="str" cm="1">
        <f t="array" ref="N647" xml:space="preserve"> _xlfn.IFS(I647 = "Rob", "Robusta", I647 = "Ara", "Arabica", I647 = "Exc", "Excelsa", I647 = "Lib", "Liberica")</f>
        <v>Arabica</v>
      </c>
      <c r="O647" s="12" t="str" cm="1">
        <f t="array" ref="O647" xml:space="preserve"> _xlfn.IFS(J647 = "M", "Medium", J647 = "L", "Light", J647 = "D", "Dark")</f>
        <v>Dark</v>
      </c>
      <c r="P647" s="4" t="str">
        <f xml:space="preserve"> _xlfn.XLOOKUP(Orders[[#This Row],[Customer ID]], customers!$A$1:$A$1001, customers!$I$1:$I$1001,,0)</f>
        <v>Yes</v>
      </c>
    </row>
    <row r="648" spans="1:16" x14ac:dyDescent="0.3">
      <c r="A648" s="11" t="s">
        <v>4139</v>
      </c>
      <c r="B648" s="6">
        <v>44532</v>
      </c>
      <c r="C648" s="3" t="s">
        <v>4140</v>
      </c>
      <c r="D648" s="4" t="s">
        <v>6147</v>
      </c>
      <c r="E648" s="3">
        <v>1</v>
      </c>
      <c r="F648" s="3" t="str">
        <f xml:space="preserve"> _xlfn.XLOOKUP(C648,customers!$A$1:$A$1001,customers!$B$1:$B$1001,,0)</f>
        <v>Dottie Rallin</v>
      </c>
      <c r="G648" s="3" t="str">
        <f xml:space="preserve"> IF(_xlfn.XLOOKUP(C648, customers!$A$1:$A$1001, customers!$C$1:$C$1001,,0) = 0, "", _xlfn.XLOOKUP(C648, customers!$A$1:$A$1001, customers!$C$1:$C$1001,,0))</f>
        <v>drallinhy@howstuffworks.com</v>
      </c>
      <c r="H648" s="3" t="str">
        <f xml:space="preserve"> _xlfn.XLOOKUP(C648, customers!$A$1:$A$1001, customers!$G$1:$G$1001,,0)</f>
        <v>United States</v>
      </c>
      <c r="I648" s="4" t="str">
        <f xml:space="preserve"> INDEX(products!$A$1:$G$49, MATCH(orders!$D648, products!$A$1:$A$49,0), MATCH(orders!I$1, products!$A$1:$G$1,0))</f>
        <v>Ara</v>
      </c>
      <c r="J648" s="4" t="str">
        <f xml:space="preserve"> INDEX(products!$A$1:$G$49, MATCH(orders!$D648, products!$A$1:$A$49,0), MATCH(orders!J$1, products!$A$1:$G$1,0))</f>
        <v>D</v>
      </c>
      <c r="K648" s="8">
        <f xml:space="preserve"> INDEX(products!$A$1:$G$49, MATCH(orders!$D648, products!$A$1:$A$49,0), MATCH(orders!K$1, products!$A$1:$G$1,0))</f>
        <v>1</v>
      </c>
      <c r="L648" s="10">
        <f xml:space="preserve"> INDEX(products!$A$1:$G$49, MATCH(orders!$D648, products!$A$1:$A$49,0), MATCH(orders!L$1, products!$A$1:$G$1,0))</f>
        <v>9.9499999999999993</v>
      </c>
      <c r="M648" s="10">
        <f t="shared" si="10"/>
        <v>9.9499999999999993</v>
      </c>
      <c r="N648" s="5" t="str" cm="1">
        <f t="array" ref="N648" xml:space="preserve"> _xlfn.IFS(I648 = "Rob", "Robusta", I648 = "Ara", "Arabica", I648 = "Exc", "Excelsa", I648 = "Lib", "Liberica")</f>
        <v>Arabica</v>
      </c>
      <c r="O648" s="12" t="str" cm="1">
        <f t="array" ref="O648" xml:space="preserve"> _xlfn.IFS(J648 = "M", "Medium", J648 = "L", "Light", J648 = "D", "Dark")</f>
        <v>Dark</v>
      </c>
      <c r="P648" s="4" t="str">
        <f xml:space="preserve"> _xlfn.XLOOKUP(Orders[[#This Row],[Customer ID]], customers!$A$1:$A$1001, customers!$I$1:$I$1001,,0)</f>
        <v>Yes</v>
      </c>
    </row>
    <row r="649" spans="1:16" x14ac:dyDescent="0.3">
      <c r="A649" s="11" t="s">
        <v>4145</v>
      </c>
      <c r="B649" s="6">
        <v>44502</v>
      </c>
      <c r="C649" s="3" t="s">
        <v>4146</v>
      </c>
      <c r="D649" s="4" t="s">
        <v>6161</v>
      </c>
      <c r="E649" s="3">
        <v>3</v>
      </c>
      <c r="F649" s="3" t="str">
        <f xml:space="preserve"> _xlfn.XLOOKUP(C649,customers!$A$1:$A$1001,customers!$B$1:$B$1001,,0)</f>
        <v>Ardith Chill</v>
      </c>
      <c r="G649" s="3" t="str">
        <f xml:space="preserve"> IF(_xlfn.XLOOKUP(C649, customers!$A$1:$A$1001, customers!$C$1:$C$1001,,0) = 0, "", _xlfn.XLOOKUP(C649, customers!$A$1:$A$1001, customers!$C$1:$C$1001,,0))</f>
        <v>achillhz@epa.gov</v>
      </c>
      <c r="H649" s="3" t="str">
        <f xml:space="preserve"> _xlfn.XLOOKUP(C649, customers!$A$1:$A$1001, customers!$G$1:$G$1001,,0)</f>
        <v>United Kingdom</v>
      </c>
      <c r="I649" s="4" t="str">
        <f xml:space="preserve"> INDEX(products!$A$1:$G$49, MATCH(orders!$D649, products!$A$1:$A$49,0), MATCH(orders!I$1, products!$A$1:$G$1,0))</f>
        <v>Lib</v>
      </c>
      <c r="J649" s="4" t="str">
        <f xml:space="preserve"> INDEX(products!$A$1:$G$49, MATCH(orders!$D649, products!$A$1:$A$49,0), MATCH(orders!J$1, products!$A$1:$G$1,0))</f>
        <v>L</v>
      </c>
      <c r="K649" s="8">
        <f xml:space="preserve"> INDEX(products!$A$1:$G$49, MATCH(orders!$D649, products!$A$1:$A$49,0), MATCH(orders!K$1, products!$A$1:$G$1,0))</f>
        <v>0.5</v>
      </c>
      <c r="L649" s="10">
        <f xml:space="preserve"> INDEX(products!$A$1:$G$49, MATCH(orders!$D649, products!$A$1:$A$49,0), MATCH(orders!L$1, products!$A$1:$G$1,0))</f>
        <v>9.51</v>
      </c>
      <c r="M649" s="10">
        <f t="shared" si="10"/>
        <v>28.53</v>
      </c>
      <c r="N649" s="5" t="str" cm="1">
        <f t="array" ref="N649" xml:space="preserve"> _xlfn.IFS(I649 = "Rob", "Robusta", I649 = "Ara", "Arabica", I649 = "Exc", "Excelsa", I649 = "Lib", "Liberica")</f>
        <v>Liberica</v>
      </c>
      <c r="O649" s="12" t="str" cm="1">
        <f t="array" ref="O649" xml:space="preserve"> _xlfn.IFS(J649 = "M", "Medium", J649 = "L", "Light", J649 = "D", "Dark")</f>
        <v>Light</v>
      </c>
      <c r="P649" s="4" t="str">
        <f xml:space="preserve"> _xlfn.XLOOKUP(Orders[[#This Row],[Customer ID]], customers!$A$1:$A$1001, customers!$I$1:$I$1001,,0)</f>
        <v>Yes</v>
      </c>
    </row>
    <row r="650" spans="1:16" x14ac:dyDescent="0.3">
      <c r="A650" s="11" t="s">
        <v>4151</v>
      </c>
      <c r="B650" s="6">
        <v>43884</v>
      </c>
      <c r="C650" s="3" t="s">
        <v>4152</v>
      </c>
      <c r="D650" s="4" t="s">
        <v>6163</v>
      </c>
      <c r="E650" s="3">
        <v>6</v>
      </c>
      <c r="F650" s="3" t="str">
        <f xml:space="preserve"> _xlfn.XLOOKUP(C650,customers!$A$1:$A$1001,customers!$B$1:$B$1001,,0)</f>
        <v>Tuckie Mathonnet</v>
      </c>
      <c r="G650" s="3" t="str">
        <f xml:space="preserve"> IF(_xlfn.XLOOKUP(C650, customers!$A$1:$A$1001, customers!$C$1:$C$1001,,0) = 0, "", _xlfn.XLOOKUP(C650, customers!$A$1:$A$1001, customers!$C$1:$C$1001,,0))</f>
        <v>tmathonneti0@google.co.jp</v>
      </c>
      <c r="H650" s="3" t="str">
        <f xml:space="preserve"> _xlfn.XLOOKUP(C650, customers!$A$1:$A$1001, customers!$G$1:$G$1001,,0)</f>
        <v>United States</v>
      </c>
      <c r="I650" s="4" t="str">
        <f xml:space="preserve"> INDEX(products!$A$1:$G$49, MATCH(orders!$D650, products!$A$1:$A$49,0), MATCH(orders!I$1, products!$A$1:$G$1,0))</f>
        <v>Rob</v>
      </c>
      <c r="J650" s="4" t="str">
        <f xml:space="preserve"> INDEX(products!$A$1:$G$49, MATCH(orders!$D650, products!$A$1:$A$49,0), MATCH(orders!J$1, products!$A$1:$G$1,0))</f>
        <v>D</v>
      </c>
      <c r="K650" s="8">
        <f xml:space="preserve"> INDEX(products!$A$1:$G$49, MATCH(orders!$D650, products!$A$1:$A$49,0), MATCH(orders!K$1, products!$A$1:$G$1,0))</f>
        <v>0.2</v>
      </c>
      <c r="L650" s="10">
        <f xml:space="preserve"> INDEX(products!$A$1:$G$49, MATCH(orders!$D650, products!$A$1:$A$49,0), MATCH(orders!L$1, products!$A$1:$G$1,0))</f>
        <v>2.6849999999999996</v>
      </c>
      <c r="M650" s="10">
        <f t="shared" si="10"/>
        <v>16.11</v>
      </c>
      <c r="N650" s="5" t="str" cm="1">
        <f t="array" ref="N650" xml:space="preserve"> _xlfn.IFS(I650 = "Rob", "Robusta", I650 = "Ara", "Arabica", I650 = "Exc", "Excelsa", I650 = "Lib", "Liberica")</f>
        <v>Robusta</v>
      </c>
      <c r="O650" s="12" t="str" cm="1">
        <f t="array" ref="O650" xml:space="preserve"> _xlfn.IFS(J650 = "M", "Medium", J650 = "L", "Light", J650 = "D", "Dark")</f>
        <v>Dark</v>
      </c>
      <c r="P650" s="4" t="str">
        <f xml:space="preserve"> _xlfn.XLOOKUP(Orders[[#This Row],[Customer ID]], customers!$A$1:$A$1001, customers!$I$1:$I$1001,,0)</f>
        <v>No</v>
      </c>
    </row>
    <row r="651" spans="1:16" x14ac:dyDescent="0.3">
      <c r="A651" s="11" t="s">
        <v>4157</v>
      </c>
      <c r="B651" s="6">
        <v>44015</v>
      </c>
      <c r="C651" s="3" t="s">
        <v>4158</v>
      </c>
      <c r="D651" s="4" t="s">
        <v>6170</v>
      </c>
      <c r="E651" s="3">
        <v>6</v>
      </c>
      <c r="F651" s="3" t="str">
        <f xml:space="preserve"> _xlfn.XLOOKUP(C651,customers!$A$1:$A$1001,customers!$B$1:$B$1001,,0)</f>
        <v>Charmane Denys</v>
      </c>
      <c r="G651" s="3" t="str">
        <f xml:space="preserve"> IF(_xlfn.XLOOKUP(C651, customers!$A$1:$A$1001, customers!$C$1:$C$1001,,0) = 0, "", _xlfn.XLOOKUP(C651, customers!$A$1:$A$1001, customers!$C$1:$C$1001,,0))</f>
        <v>cdenysi1@is.gd</v>
      </c>
      <c r="H651" s="3" t="str">
        <f xml:space="preserve"> _xlfn.XLOOKUP(C651, customers!$A$1:$A$1001, customers!$G$1:$G$1001,,0)</f>
        <v>United Kingdom</v>
      </c>
      <c r="I651" s="4" t="str">
        <f xml:space="preserve"> INDEX(products!$A$1:$G$49, MATCH(orders!$D651, products!$A$1:$A$49,0), MATCH(orders!I$1, products!$A$1:$G$1,0))</f>
        <v>Lib</v>
      </c>
      <c r="J651" s="4" t="str">
        <f xml:space="preserve"> INDEX(products!$A$1:$G$49, MATCH(orders!$D651, products!$A$1:$A$49,0), MATCH(orders!J$1, products!$A$1:$G$1,0))</f>
        <v>L</v>
      </c>
      <c r="K651" s="8">
        <f xml:space="preserve"> INDEX(products!$A$1:$G$49, MATCH(orders!$D651, products!$A$1:$A$49,0), MATCH(orders!K$1, products!$A$1:$G$1,0))</f>
        <v>1</v>
      </c>
      <c r="L651" s="10">
        <f xml:space="preserve"> INDEX(products!$A$1:$G$49, MATCH(orders!$D651, products!$A$1:$A$49,0), MATCH(orders!L$1, products!$A$1:$G$1,0))</f>
        <v>15.85</v>
      </c>
      <c r="M651" s="10">
        <f t="shared" si="10"/>
        <v>95.1</v>
      </c>
      <c r="N651" s="5" t="str" cm="1">
        <f t="array" ref="N651" xml:space="preserve"> _xlfn.IFS(I651 = "Rob", "Robusta", I651 = "Ara", "Arabica", I651 = "Exc", "Excelsa", I651 = "Lib", "Liberica")</f>
        <v>Liberica</v>
      </c>
      <c r="O651" s="12" t="str" cm="1">
        <f t="array" ref="O651" xml:space="preserve"> _xlfn.IFS(J651 = "M", "Medium", J651 = "L", "Light", J651 = "D", "Dark")</f>
        <v>Light</v>
      </c>
      <c r="P651" s="4" t="str">
        <f xml:space="preserve"> _xlfn.XLOOKUP(Orders[[#This Row],[Customer ID]], customers!$A$1:$A$1001, customers!$I$1:$I$1001,,0)</f>
        <v>No</v>
      </c>
    </row>
    <row r="652" spans="1:16" x14ac:dyDescent="0.3">
      <c r="A652" s="11" t="s">
        <v>4163</v>
      </c>
      <c r="B652" s="6">
        <v>43507</v>
      </c>
      <c r="C652" s="3" t="s">
        <v>4164</v>
      </c>
      <c r="D652" s="4" t="s">
        <v>6172</v>
      </c>
      <c r="E652" s="3">
        <v>1</v>
      </c>
      <c r="F652" s="3" t="str">
        <f xml:space="preserve"> _xlfn.XLOOKUP(C652,customers!$A$1:$A$1001,customers!$B$1:$B$1001,,0)</f>
        <v>Cecily Stebbings</v>
      </c>
      <c r="G652" s="3" t="str">
        <f xml:space="preserve"> IF(_xlfn.XLOOKUP(C652, customers!$A$1:$A$1001, customers!$C$1:$C$1001,,0) = 0, "", _xlfn.XLOOKUP(C652, customers!$A$1:$A$1001, customers!$C$1:$C$1001,,0))</f>
        <v>cstebbingsi2@drupal.org</v>
      </c>
      <c r="H652" s="3" t="str">
        <f xml:space="preserve"> _xlfn.XLOOKUP(C652, customers!$A$1:$A$1001, customers!$G$1:$G$1001,,0)</f>
        <v>United States</v>
      </c>
      <c r="I652" s="4" t="str">
        <f xml:space="preserve"> INDEX(products!$A$1:$G$49, MATCH(orders!$D652, products!$A$1:$A$49,0), MATCH(orders!I$1, products!$A$1:$G$1,0))</f>
        <v>Rob</v>
      </c>
      <c r="J652" s="4" t="str">
        <f xml:space="preserve"> INDEX(products!$A$1:$G$49, MATCH(orders!$D652, products!$A$1:$A$49,0), MATCH(orders!J$1, products!$A$1:$G$1,0))</f>
        <v>D</v>
      </c>
      <c r="K652" s="8">
        <f xml:space="preserve"> INDEX(products!$A$1:$G$49, MATCH(orders!$D652, products!$A$1:$A$49,0), MATCH(orders!K$1, products!$A$1:$G$1,0))</f>
        <v>0.5</v>
      </c>
      <c r="L652" s="10">
        <f xml:space="preserve"> INDEX(products!$A$1:$G$49, MATCH(orders!$D652, products!$A$1:$A$49,0), MATCH(orders!L$1, products!$A$1:$G$1,0))</f>
        <v>5.3699999999999992</v>
      </c>
      <c r="M652" s="10">
        <f t="shared" si="10"/>
        <v>5.3699999999999992</v>
      </c>
      <c r="N652" s="5" t="str" cm="1">
        <f t="array" ref="N652" xml:space="preserve"> _xlfn.IFS(I652 = "Rob", "Robusta", I652 = "Ara", "Arabica", I652 = "Exc", "Excelsa", I652 = "Lib", "Liberica")</f>
        <v>Robusta</v>
      </c>
      <c r="O652" s="12" t="str" cm="1">
        <f t="array" ref="O652" xml:space="preserve"> _xlfn.IFS(J652 = "M", "Medium", J652 = "L", "Light", J652 = "D", "Dark")</f>
        <v>Dark</v>
      </c>
      <c r="P652" s="4" t="str">
        <f xml:space="preserve"> _xlfn.XLOOKUP(Orders[[#This Row],[Customer ID]], customers!$A$1:$A$1001, customers!$I$1:$I$1001,,0)</f>
        <v>Yes</v>
      </c>
    </row>
    <row r="653" spans="1:16" x14ac:dyDescent="0.3">
      <c r="A653" s="11" t="s">
        <v>4169</v>
      </c>
      <c r="B653" s="6">
        <v>44084</v>
      </c>
      <c r="C653" s="3" t="s">
        <v>4170</v>
      </c>
      <c r="D653" s="4" t="s">
        <v>6179</v>
      </c>
      <c r="E653" s="3">
        <v>4</v>
      </c>
      <c r="F653" s="3" t="str">
        <f xml:space="preserve"> _xlfn.XLOOKUP(C653,customers!$A$1:$A$1001,customers!$B$1:$B$1001,,0)</f>
        <v>Giana Tonnesen</v>
      </c>
      <c r="G653" s="3" t="str">
        <f xml:space="preserve"> IF(_xlfn.XLOOKUP(C653, customers!$A$1:$A$1001, customers!$C$1:$C$1001,,0) = 0, "", _xlfn.XLOOKUP(C653, customers!$A$1:$A$1001, customers!$C$1:$C$1001,,0))</f>
        <v/>
      </c>
      <c r="H653" s="3" t="str">
        <f xml:space="preserve"> _xlfn.XLOOKUP(C653, customers!$A$1:$A$1001, customers!$G$1:$G$1001,,0)</f>
        <v>United States</v>
      </c>
      <c r="I653" s="4" t="str">
        <f xml:space="preserve"> INDEX(products!$A$1:$G$49, MATCH(orders!$D653, products!$A$1:$A$49,0), MATCH(orders!I$1, products!$A$1:$G$1,0))</f>
        <v>Rob</v>
      </c>
      <c r="J653" s="4" t="str">
        <f xml:space="preserve"> INDEX(products!$A$1:$G$49, MATCH(orders!$D653, products!$A$1:$A$49,0), MATCH(orders!J$1, products!$A$1:$G$1,0))</f>
        <v>L</v>
      </c>
      <c r="K653" s="8">
        <f xml:space="preserve"> INDEX(products!$A$1:$G$49, MATCH(orders!$D653, products!$A$1:$A$49,0), MATCH(orders!K$1, products!$A$1:$G$1,0))</f>
        <v>1</v>
      </c>
      <c r="L653" s="10">
        <f xml:space="preserve"> INDEX(products!$A$1:$G$49, MATCH(orders!$D653, products!$A$1:$A$49,0), MATCH(orders!L$1, products!$A$1:$G$1,0))</f>
        <v>11.95</v>
      </c>
      <c r="M653" s="10">
        <f t="shared" si="10"/>
        <v>47.8</v>
      </c>
      <c r="N653" s="5" t="str" cm="1">
        <f t="array" ref="N653" xml:space="preserve"> _xlfn.IFS(I653 = "Rob", "Robusta", I653 = "Ara", "Arabica", I653 = "Exc", "Excelsa", I653 = "Lib", "Liberica")</f>
        <v>Robusta</v>
      </c>
      <c r="O653" s="12" t="str" cm="1">
        <f t="array" ref="O653" xml:space="preserve"> _xlfn.IFS(J653 = "M", "Medium", J653 = "L", "Light", J653 = "D", "Dark")</f>
        <v>Light</v>
      </c>
      <c r="P653" s="4" t="str">
        <f xml:space="preserve"> _xlfn.XLOOKUP(Orders[[#This Row],[Customer ID]], customers!$A$1:$A$1001, customers!$I$1:$I$1001,,0)</f>
        <v>No</v>
      </c>
    </row>
    <row r="654" spans="1:16" x14ac:dyDescent="0.3">
      <c r="A654" s="11" t="s">
        <v>4174</v>
      </c>
      <c r="B654" s="6">
        <v>43892</v>
      </c>
      <c r="C654" s="3" t="s">
        <v>4175</v>
      </c>
      <c r="D654" s="4" t="s">
        <v>6170</v>
      </c>
      <c r="E654" s="3">
        <v>4</v>
      </c>
      <c r="F654" s="3" t="str">
        <f xml:space="preserve"> _xlfn.XLOOKUP(C654,customers!$A$1:$A$1001,customers!$B$1:$B$1001,,0)</f>
        <v>Rhetta Zywicki</v>
      </c>
      <c r="G654" s="3" t="str">
        <f xml:space="preserve"> IF(_xlfn.XLOOKUP(C654, customers!$A$1:$A$1001, customers!$C$1:$C$1001,,0) = 0, "", _xlfn.XLOOKUP(C654, customers!$A$1:$A$1001, customers!$C$1:$C$1001,,0))</f>
        <v>rzywickii4@ifeng.com</v>
      </c>
      <c r="H654" s="3" t="str">
        <f xml:space="preserve"> _xlfn.XLOOKUP(C654, customers!$A$1:$A$1001, customers!$G$1:$G$1001,,0)</f>
        <v>Ireland</v>
      </c>
      <c r="I654" s="4" t="str">
        <f xml:space="preserve"> INDEX(products!$A$1:$G$49, MATCH(orders!$D654, products!$A$1:$A$49,0), MATCH(orders!I$1, products!$A$1:$G$1,0))</f>
        <v>Lib</v>
      </c>
      <c r="J654" s="4" t="str">
        <f xml:space="preserve"> INDEX(products!$A$1:$G$49, MATCH(orders!$D654, products!$A$1:$A$49,0), MATCH(orders!J$1, products!$A$1:$G$1,0))</f>
        <v>L</v>
      </c>
      <c r="K654" s="8">
        <f xml:space="preserve"> INDEX(products!$A$1:$G$49, MATCH(orders!$D654, products!$A$1:$A$49,0), MATCH(orders!K$1, products!$A$1:$G$1,0))</f>
        <v>1</v>
      </c>
      <c r="L654" s="10">
        <f xml:space="preserve"> INDEX(products!$A$1:$G$49, MATCH(orders!$D654, products!$A$1:$A$49,0), MATCH(orders!L$1, products!$A$1:$G$1,0))</f>
        <v>15.85</v>
      </c>
      <c r="M654" s="10">
        <f t="shared" si="10"/>
        <v>63.4</v>
      </c>
      <c r="N654" s="5" t="str" cm="1">
        <f t="array" ref="N654" xml:space="preserve"> _xlfn.IFS(I654 = "Rob", "Robusta", I654 = "Ara", "Arabica", I654 = "Exc", "Excelsa", I654 = "Lib", "Liberica")</f>
        <v>Liberica</v>
      </c>
      <c r="O654" s="12" t="str" cm="1">
        <f t="array" ref="O654" xml:space="preserve"> _xlfn.IFS(J654 = "M", "Medium", J654 = "L", "Light", J654 = "D", "Dark")</f>
        <v>Light</v>
      </c>
      <c r="P654" s="4" t="str">
        <f xml:space="preserve"> _xlfn.XLOOKUP(Orders[[#This Row],[Customer ID]], customers!$A$1:$A$1001, customers!$I$1:$I$1001,,0)</f>
        <v>No</v>
      </c>
    </row>
    <row r="655" spans="1:16" x14ac:dyDescent="0.3">
      <c r="A655" s="11" t="s">
        <v>4179</v>
      </c>
      <c r="B655" s="6">
        <v>44375</v>
      </c>
      <c r="C655" s="3" t="s">
        <v>4180</v>
      </c>
      <c r="D655" s="4" t="s">
        <v>6175</v>
      </c>
      <c r="E655" s="3">
        <v>4</v>
      </c>
      <c r="F655" s="3" t="str">
        <f xml:space="preserve"> _xlfn.XLOOKUP(C655,customers!$A$1:$A$1001,customers!$B$1:$B$1001,,0)</f>
        <v>Almeria Burgett</v>
      </c>
      <c r="G655" s="3" t="str">
        <f xml:space="preserve"> IF(_xlfn.XLOOKUP(C655, customers!$A$1:$A$1001, customers!$C$1:$C$1001,,0) = 0, "", _xlfn.XLOOKUP(C655, customers!$A$1:$A$1001, customers!$C$1:$C$1001,,0))</f>
        <v>aburgetti5@moonfruit.com</v>
      </c>
      <c r="H655" s="3" t="str">
        <f xml:space="preserve"> _xlfn.XLOOKUP(C655, customers!$A$1:$A$1001, customers!$G$1:$G$1001,,0)</f>
        <v>United States</v>
      </c>
      <c r="I655" s="4" t="str">
        <f xml:space="preserve"> INDEX(products!$A$1:$G$49, MATCH(orders!$D655, products!$A$1:$A$49,0), MATCH(orders!I$1, products!$A$1:$G$1,0))</f>
        <v>Ara</v>
      </c>
      <c r="J655" s="4" t="str">
        <f xml:space="preserve"> INDEX(products!$A$1:$G$49, MATCH(orders!$D655, products!$A$1:$A$49,0), MATCH(orders!J$1, products!$A$1:$G$1,0))</f>
        <v>M</v>
      </c>
      <c r="K655" s="8">
        <f xml:space="preserve"> INDEX(products!$A$1:$G$49, MATCH(orders!$D655, products!$A$1:$A$49,0), MATCH(orders!K$1, products!$A$1:$G$1,0))</f>
        <v>2.5</v>
      </c>
      <c r="L655" s="10">
        <f xml:space="preserve"> INDEX(products!$A$1:$G$49, MATCH(orders!$D655, products!$A$1:$A$49,0), MATCH(orders!L$1, products!$A$1:$G$1,0))</f>
        <v>25.874999999999996</v>
      </c>
      <c r="M655" s="10">
        <f t="shared" si="10"/>
        <v>103.49999999999999</v>
      </c>
      <c r="N655" s="5" t="str" cm="1">
        <f t="array" ref="N655" xml:space="preserve"> _xlfn.IFS(I655 = "Rob", "Robusta", I655 = "Ara", "Arabica", I655 = "Exc", "Excelsa", I655 = "Lib", "Liberica")</f>
        <v>Arabica</v>
      </c>
      <c r="O655" s="12" t="str" cm="1">
        <f t="array" ref="O655" xml:space="preserve"> _xlfn.IFS(J655 = "M", "Medium", J655 = "L", "Light", J655 = "D", "Dark")</f>
        <v>Medium</v>
      </c>
      <c r="P655" s="4" t="str">
        <f xml:space="preserve"> _xlfn.XLOOKUP(Orders[[#This Row],[Customer ID]], customers!$A$1:$A$1001, customers!$I$1:$I$1001,,0)</f>
        <v>No</v>
      </c>
    </row>
    <row r="656" spans="1:16" x14ac:dyDescent="0.3">
      <c r="A656" s="11" t="s">
        <v>4185</v>
      </c>
      <c r="B656" s="6">
        <v>43476</v>
      </c>
      <c r="C656" s="3" t="s">
        <v>4186</v>
      </c>
      <c r="D656" s="4" t="s">
        <v>6168</v>
      </c>
      <c r="E656" s="3">
        <v>3</v>
      </c>
      <c r="F656" s="3" t="str">
        <f xml:space="preserve"> _xlfn.XLOOKUP(C656,customers!$A$1:$A$1001,customers!$B$1:$B$1001,,0)</f>
        <v>Marvin Malloy</v>
      </c>
      <c r="G656" s="3" t="str">
        <f xml:space="preserve"> IF(_xlfn.XLOOKUP(C656, customers!$A$1:$A$1001, customers!$C$1:$C$1001,,0) = 0, "", _xlfn.XLOOKUP(C656, customers!$A$1:$A$1001, customers!$C$1:$C$1001,,0))</f>
        <v>mmalloyi6@seattletimes.com</v>
      </c>
      <c r="H656" s="3" t="str">
        <f xml:space="preserve"> _xlfn.XLOOKUP(C656, customers!$A$1:$A$1001, customers!$G$1:$G$1001,,0)</f>
        <v>United States</v>
      </c>
      <c r="I656" s="4" t="str">
        <f xml:space="preserve"> INDEX(products!$A$1:$G$49, MATCH(orders!$D656, products!$A$1:$A$49,0), MATCH(orders!I$1, products!$A$1:$G$1,0))</f>
        <v>Ara</v>
      </c>
      <c r="J656" s="4" t="str">
        <f xml:space="preserve"> INDEX(products!$A$1:$G$49, MATCH(orders!$D656, products!$A$1:$A$49,0), MATCH(orders!J$1, products!$A$1:$G$1,0))</f>
        <v>D</v>
      </c>
      <c r="K656" s="8">
        <f xml:space="preserve"> INDEX(products!$A$1:$G$49, MATCH(orders!$D656, products!$A$1:$A$49,0), MATCH(orders!K$1, products!$A$1:$G$1,0))</f>
        <v>2.5</v>
      </c>
      <c r="L656" s="10">
        <f xml:space="preserve"> INDEX(products!$A$1:$G$49, MATCH(orders!$D656, products!$A$1:$A$49,0), MATCH(orders!L$1, products!$A$1:$G$1,0))</f>
        <v>22.884999999999998</v>
      </c>
      <c r="M656" s="10">
        <f t="shared" si="10"/>
        <v>68.655000000000001</v>
      </c>
      <c r="N656" s="5" t="str" cm="1">
        <f t="array" ref="N656" xml:space="preserve"> _xlfn.IFS(I656 = "Rob", "Robusta", I656 = "Ara", "Arabica", I656 = "Exc", "Excelsa", I656 = "Lib", "Liberica")</f>
        <v>Arabica</v>
      </c>
      <c r="O656" s="12" t="str" cm="1">
        <f t="array" ref="O656" xml:space="preserve"> _xlfn.IFS(J656 = "M", "Medium", J656 = "L", "Light", J656 = "D", "Dark")</f>
        <v>Dark</v>
      </c>
      <c r="P656" s="4" t="str">
        <f xml:space="preserve"> _xlfn.XLOOKUP(Orders[[#This Row],[Customer ID]], customers!$A$1:$A$1001, customers!$I$1:$I$1001,,0)</f>
        <v>No</v>
      </c>
    </row>
    <row r="657" spans="1:16" x14ac:dyDescent="0.3">
      <c r="A657" s="11" t="s">
        <v>4191</v>
      </c>
      <c r="B657" s="6">
        <v>43728</v>
      </c>
      <c r="C657" s="3" t="s">
        <v>4192</v>
      </c>
      <c r="D657" s="4" t="s">
        <v>6151</v>
      </c>
      <c r="E657" s="3">
        <v>2</v>
      </c>
      <c r="F657" s="3" t="str">
        <f xml:space="preserve"> _xlfn.XLOOKUP(C657,customers!$A$1:$A$1001,customers!$B$1:$B$1001,,0)</f>
        <v>Maxim McParland</v>
      </c>
      <c r="G657" s="3" t="str">
        <f xml:space="preserve"> IF(_xlfn.XLOOKUP(C657, customers!$A$1:$A$1001, customers!$C$1:$C$1001,,0) = 0, "", _xlfn.XLOOKUP(C657, customers!$A$1:$A$1001, customers!$C$1:$C$1001,,0))</f>
        <v>mmcparlandi7@w3.org</v>
      </c>
      <c r="H657" s="3" t="str">
        <f xml:space="preserve"> _xlfn.XLOOKUP(C657, customers!$A$1:$A$1001, customers!$G$1:$G$1001,,0)</f>
        <v>United States</v>
      </c>
      <c r="I657" s="4" t="str">
        <f xml:space="preserve"> INDEX(products!$A$1:$G$49, MATCH(orders!$D657, products!$A$1:$A$49,0), MATCH(orders!I$1, products!$A$1:$G$1,0))</f>
        <v>Rob</v>
      </c>
      <c r="J657" s="4" t="str">
        <f xml:space="preserve"> INDEX(products!$A$1:$G$49, MATCH(orders!$D657, products!$A$1:$A$49,0), MATCH(orders!J$1, products!$A$1:$G$1,0))</f>
        <v>M</v>
      </c>
      <c r="K657" s="8">
        <f xml:space="preserve"> INDEX(products!$A$1:$G$49, MATCH(orders!$D657, products!$A$1:$A$49,0), MATCH(orders!K$1, products!$A$1:$G$1,0))</f>
        <v>2.5</v>
      </c>
      <c r="L657" s="10">
        <f xml:space="preserve"> INDEX(products!$A$1:$G$49, MATCH(orders!$D657, products!$A$1:$A$49,0), MATCH(orders!L$1, products!$A$1:$G$1,0))</f>
        <v>22.884999999999998</v>
      </c>
      <c r="M657" s="10">
        <f t="shared" si="10"/>
        <v>45.769999999999996</v>
      </c>
      <c r="N657" s="5" t="str" cm="1">
        <f t="array" ref="N657" xml:space="preserve"> _xlfn.IFS(I657 = "Rob", "Robusta", I657 = "Ara", "Arabica", I657 = "Exc", "Excelsa", I657 = "Lib", "Liberica")</f>
        <v>Robusta</v>
      </c>
      <c r="O657" s="12" t="str" cm="1">
        <f t="array" ref="O657" xml:space="preserve"> _xlfn.IFS(J657 = "M", "Medium", J657 = "L", "Light", J657 = "D", "Dark")</f>
        <v>Medium</v>
      </c>
      <c r="P657" s="4" t="str">
        <f xml:space="preserve"> _xlfn.XLOOKUP(Orders[[#This Row],[Customer ID]], customers!$A$1:$A$1001, customers!$I$1:$I$1001,,0)</f>
        <v>Yes</v>
      </c>
    </row>
    <row r="658" spans="1:16" x14ac:dyDescent="0.3">
      <c r="A658" s="11" t="s">
        <v>4196</v>
      </c>
      <c r="B658" s="6">
        <v>44485</v>
      </c>
      <c r="C658" s="3" t="s">
        <v>4197</v>
      </c>
      <c r="D658" s="4" t="s">
        <v>6143</v>
      </c>
      <c r="E658" s="3">
        <v>4</v>
      </c>
      <c r="F658" s="3" t="str">
        <f xml:space="preserve"> _xlfn.XLOOKUP(C658,customers!$A$1:$A$1001,customers!$B$1:$B$1001,,0)</f>
        <v>Sylas Jennaroy</v>
      </c>
      <c r="G658" s="3" t="str">
        <f xml:space="preserve"> IF(_xlfn.XLOOKUP(C658, customers!$A$1:$A$1001, customers!$C$1:$C$1001,,0) = 0, "", _xlfn.XLOOKUP(C658, customers!$A$1:$A$1001, customers!$C$1:$C$1001,,0))</f>
        <v>sjennaroyi8@purevolume.com</v>
      </c>
      <c r="H658" s="3" t="str">
        <f xml:space="preserve"> _xlfn.XLOOKUP(C658, customers!$A$1:$A$1001, customers!$G$1:$G$1001,,0)</f>
        <v>United States</v>
      </c>
      <c r="I658" s="4" t="str">
        <f xml:space="preserve"> INDEX(products!$A$1:$G$49, MATCH(orders!$D658, products!$A$1:$A$49,0), MATCH(orders!I$1, products!$A$1:$G$1,0))</f>
        <v>Lib</v>
      </c>
      <c r="J658" s="4" t="str">
        <f xml:space="preserve"> INDEX(products!$A$1:$G$49, MATCH(orders!$D658, products!$A$1:$A$49,0), MATCH(orders!J$1, products!$A$1:$G$1,0))</f>
        <v>D</v>
      </c>
      <c r="K658" s="8">
        <f xml:space="preserve"> INDEX(products!$A$1:$G$49, MATCH(orders!$D658, products!$A$1:$A$49,0), MATCH(orders!K$1, products!$A$1:$G$1,0))</f>
        <v>1</v>
      </c>
      <c r="L658" s="10">
        <f xml:space="preserve"> INDEX(products!$A$1:$G$49, MATCH(orders!$D658, products!$A$1:$A$49,0), MATCH(orders!L$1, products!$A$1:$G$1,0))</f>
        <v>12.95</v>
      </c>
      <c r="M658" s="10">
        <f t="shared" si="10"/>
        <v>51.8</v>
      </c>
      <c r="N658" s="5" t="str" cm="1">
        <f t="array" ref="N658" xml:space="preserve"> _xlfn.IFS(I658 = "Rob", "Robusta", I658 = "Ara", "Arabica", I658 = "Exc", "Excelsa", I658 = "Lib", "Liberica")</f>
        <v>Liberica</v>
      </c>
      <c r="O658" s="12" t="str" cm="1">
        <f t="array" ref="O658" xml:space="preserve"> _xlfn.IFS(J658 = "M", "Medium", J658 = "L", "Light", J658 = "D", "Dark")</f>
        <v>Dark</v>
      </c>
      <c r="P658" s="4" t="str">
        <f xml:space="preserve"> _xlfn.XLOOKUP(Orders[[#This Row],[Customer ID]], customers!$A$1:$A$1001, customers!$I$1:$I$1001,,0)</f>
        <v>No</v>
      </c>
    </row>
    <row r="659" spans="1:16" x14ac:dyDescent="0.3">
      <c r="A659" s="11" t="s">
        <v>4201</v>
      </c>
      <c r="B659" s="6">
        <v>43831</v>
      </c>
      <c r="C659" s="3" t="s">
        <v>4202</v>
      </c>
      <c r="D659" s="4" t="s">
        <v>6157</v>
      </c>
      <c r="E659" s="3">
        <v>2</v>
      </c>
      <c r="F659" s="3" t="str">
        <f xml:space="preserve"> _xlfn.XLOOKUP(C659,customers!$A$1:$A$1001,customers!$B$1:$B$1001,,0)</f>
        <v>Wren Place</v>
      </c>
      <c r="G659" s="3" t="str">
        <f xml:space="preserve"> IF(_xlfn.XLOOKUP(C659, customers!$A$1:$A$1001, customers!$C$1:$C$1001,,0) = 0, "", _xlfn.XLOOKUP(C659, customers!$A$1:$A$1001, customers!$C$1:$C$1001,,0))</f>
        <v>wplacei9@wsj.com</v>
      </c>
      <c r="H659" s="3" t="str">
        <f xml:space="preserve"> _xlfn.XLOOKUP(C659, customers!$A$1:$A$1001, customers!$G$1:$G$1001,,0)</f>
        <v>United States</v>
      </c>
      <c r="I659" s="4" t="str">
        <f xml:space="preserve"> INDEX(products!$A$1:$G$49, MATCH(orders!$D659, products!$A$1:$A$49,0), MATCH(orders!I$1, products!$A$1:$G$1,0))</f>
        <v>Ara</v>
      </c>
      <c r="J659" s="4" t="str">
        <f xml:space="preserve"> INDEX(products!$A$1:$G$49, MATCH(orders!$D659, products!$A$1:$A$49,0), MATCH(orders!J$1, products!$A$1:$G$1,0))</f>
        <v>M</v>
      </c>
      <c r="K659" s="8">
        <f xml:space="preserve"> INDEX(products!$A$1:$G$49, MATCH(orders!$D659, products!$A$1:$A$49,0), MATCH(orders!K$1, products!$A$1:$G$1,0))</f>
        <v>0.5</v>
      </c>
      <c r="L659" s="10">
        <f xml:space="preserve"> INDEX(products!$A$1:$G$49, MATCH(orders!$D659, products!$A$1:$A$49,0), MATCH(orders!L$1, products!$A$1:$G$1,0))</f>
        <v>6.75</v>
      </c>
      <c r="M659" s="10">
        <f t="shared" si="10"/>
        <v>13.5</v>
      </c>
      <c r="N659" s="5" t="str" cm="1">
        <f t="array" ref="N659" xml:space="preserve"> _xlfn.IFS(I659 = "Rob", "Robusta", I659 = "Ara", "Arabica", I659 = "Exc", "Excelsa", I659 = "Lib", "Liberica")</f>
        <v>Arabica</v>
      </c>
      <c r="O659" s="12" t="str" cm="1">
        <f t="array" ref="O659" xml:space="preserve"> _xlfn.IFS(J659 = "M", "Medium", J659 = "L", "Light", J659 = "D", "Dark")</f>
        <v>Medium</v>
      </c>
      <c r="P659" s="4" t="str">
        <f xml:space="preserve"> _xlfn.XLOOKUP(Orders[[#This Row],[Customer ID]], customers!$A$1:$A$1001, customers!$I$1:$I$1001,,0)</f>
        <v>Yes</v>
      </c>
    </row>
    <row r="660" spans="1:16" x14ac:dyDescent="0.3">
      <c r="A660" s="11" t="s">
        <v>4207</v>
      </c>
      <c r="B660" s="6">
        <v>44630</v>
      </c>
      <c r="C660" s="3" t="s">
        <v>4263</v>
      </c>
      <c r="D660" s="4" t="s">
        <v>6139</v>
      </c>
      <c r="E660" s="3">
        <v>3</v>
      </c>
      <c r="F660" s="3" t="str">
        <f xml:space="preserve"> _xlfn.XLOOKUP(C660,customers!$A$1:$A$1001,customers!$B$1:$B$1001,,0)</f>
        <v>Janella Millett</v>
      </c>
      <c r="G660" s="3" t="str">
        <f xml:space="preserve"> IF(_xlfn.XLOOKUP(C660, customers!$A$1:$A$1001, customers!$C$1:$C$1001,,0) = 0, "", _xlfn.XLOOKUP(C660, customers!$A$1:$A$1001, customers!$C$1:$C$1001,,0))</f>
        <v>jmillettik@addtoany.com</v>
      </c>
      <c r="H660" s="3" t="str">
        <f xml:space="preserve"> _xlfn.XLOOKUP(C660, customers!$A$1:$A$1001, customers!$G$1:$G$1001,,0)</f>
        <v>United States</v>
      </c>
      <c r="I660" s="4" t="str">
        <f xml:space="preserve"> INDEX(products!$A$1:$G$49, MATCH(orders!$D660, products!$A$1:$A$49,0), MATCH(orders!I$1, products!$A$1:$G$1,0))</f>
        <v>Exc</v>
      </c>
      <c r="J660" s="4" t="str">
        <f xml:space="preserve"> INDEX(products!$A$1:$G$49, MATCH(orders!$D660, products!$A$1:$A$49,0), MATCH(orders!J$1, products!$A$1:$G$1,0))</f>
        <v>M</v>
      </c>
      <c r="K660" s="8">
        <f xml:space="preserve"> INDEX(products!$A$1:$G$49, MATCH(orders!$D660, products!$A$1:$A$49,0), MATCH(orders!K$1, products!$A$1:$G$1,0))</f>
        <v>0.5</v>
      </c>
      <c r="L660" s="10">
        <f xml:space="preserve"> INDEX(products!$A$1:$G$49, MATCH(orders!$D660, products!$A$1:$A$49,0), MATCH(orders!L$1, products!$A$1:$G$1,0))</f>
        <v>8.25</v>
      </c>
      <c r="M660" s="10">
        <f t="shared" si="10"/>
        <v>24.75</v>
      </c>
      <c r="N660" s="5" t="str" cm="1">
        <f t="array" ref="N660" xml:space="preserve"> _xlfn.IFS(I660 = "Rob", "Robusta", I660 = "Ara", "Arabica", I660 = "Exc", "Excelsa", I660 = "Lib", "Liberica")</f>
        <v>Excelsa</v>
      </c>
      <c r="O660" s="12" t="str" cm="1">
        <f t="array" ref="O660" xml:space="preserve"> _xlfn.IFS(J660 = "M", "Medium", J660 = "L", "Light", J660 = "D", "Dark")</f>
        <v>Medium</v>
      </c>
      <c r="P660" s="4" t="str">
        <f xml:space="preserve"> _xlfn.XLOOKUP(Orders[[#This Row],[Customer ID]], customers!$A$1:$A$1001, customers!$I$1:$I$1001,,0)</f>
        <v>Yes</v>
      </c>
    </row>
    <row r="661" spans="1:16" x14ac:dyDescent="0.3">
      <c r="A661" s="11" t="s">
        <v>4211</v>
      </c>
      <c r="B661" s="6">
        <v>44693</v>
      </c>
      <c r="C661" s="3" t="s">
        <v>4212</v>
      </c>
      <c r="D661" s="4" t="s">
        <v>6168</v>
      </c>
      <c r="E661" s="3">
        <v>2</v>
      </c>
      <c r="F661" s="3" t="str">
        <f xml:space="preserve"> _xlfn.XLOOKUP(C661,customers!$A$1:$A$1001,customers!$B$1:$B$1001,,0)</f>
        <v>Dollie Gadsden</v>
      </c>
      <c r="G661" s="3" t="str">
        <f xml:space="preserve"> IF(_xlfn.XLOOKUP(C661, customers!$A$1:$A$1001, customers!$C$1:$C$1001,,0) = 0, "", _xlfn.XLOOKUP(C661, customers!$A$1:$A$1001, customers!$C$1:$C$1001,,0))</f>
        <v>dgadsdenib@google.com.hk</v>
      </c>
      <c r="H661" s="3" t="str">
        <f xml:space="preserve"> _xlfn.XLOOKUP(C661, customers!$A$1:$A$1001, customers!$G$1:$G$1001,,0)</f>
        <v>Ireland</v>
      </c>
      <c r="I661" s="4" t="str">
        <f xml:space="preserve"> INDEX(products!$A$1:$G$49, MATCH(orders!$D661, products!$A$1:$A$49,0), MATCH(orders!I$1, products!$A$1:$G$1,0))</f>
        <v>Ara</v>
      </c>
      <c r="J661" s="4" t="str">
        <f xml:space="preserve"> INDEX(products!$A$1:$G$49, MATCH(orders!$D661, products!$A$1:$A$49,0), MATCH(orders!J$1, products!$A$1:$G$1,0))</f>
        <v>D</v>
      </c>
      <c r="K661" s="8">
        <f xml:space="preserve"> INDEX(products!$A$1:$G$49, MATCH(orders!$D661, products!$A$1:$A$49,0), MATCH(orders!K$1, products!$A$1:$G$1,0))</f>
        <v>2.5</v>
      </c>
      <c r="L661" s="10">
        <f xml:space="preserve"> INDEX(products!$A$1:$G$49, MATCH(orders!$D661, products!$A$1:$A$49,0), MATCH(orders!L$1, products!$A$1:$G$1,0))</f>
        <v>22.884999999999998</v>
      </c>
      <c r="M661" s="10">
        <f t="shared" si="10"/>
        <v>45.769999999999996</v>
      </c>
      <c r="N661" s="5" t="str" cm="1">
        <f t="array" ref="N661" xml:space="preserve"> _xlfn.IFS(I661 = "Rob", "Robusta", I661 = "Ara", "Arabica", I661 = "Exc", "Excelsa", I661 = "Lib", "Liberica")</f>
        <v>Arabica</v>
      </c>
      <c r="O661" s="12" t="str" cm="1">
        <f t="array" ref="O661" xml:space="preserve"> _xlfn.IFS(J661 = "M", "Medium", J661 = "L", "Light", J661 = "D", "Dark")</f>
        <v>Dark</v>
      </c>
      <c r="P661" s="4" t="str">
        <f xml:space="preserve"> _xlfn.XLOOKUP(Orders[[#This Row],[Customer ID]], customers!$A$1:$A$1001, customers!$I$1:$I$1001,,0)</f>
        <v>Yes</v>
      </c>
    </row>
    <row r="662" spans="1:16" x14ac:dyDescent="0.3">
      <c r="A662" s="11" t="s">
        <v>4217</v>
      </c>
      <c r="B662" s="6">
        <v>44084</v>
      </c>
      <c r="C662" s="3" t="s">
        <v>4218</v>
      </c>
      <c r="D662" s="4" t="s">
        <v>6176</v>
      </c>
      <c r="E662" s="3">
        <v>6</v>
      </c>
      <c r="F662" s="3" t="str">
        <f xml:space="preserve"> _xlfn.XLOOKUP(C662,customers!$A$1:$A$1001,customers!$B$1:$B$1001,,0)</f>
        <v>Val Wakelin</v>
      </c>
      <c r="G662" s="3" t="str">
        <f xml:space="preserve"> IF(_xlfn.XLOOKUP(C662, customers!$A$1:$A$1001, customers!$C$1:$C$1001,,0) = 0, "", _xlfn.XLOOKUP(C662, customers!$A$1:$A$1001, customers!$C$1:$C$1001,,0))</f>
        <v>vwakelinic@unesco.org</v>
      </c>
      <c r="H662" s="3" t="str">
        <f xml:space="preserve"> _xlfn.XLOOKUP(C662, customers!$A$1:$A$1001, customers!$G$1:$G$1001,,0)</f>
        <v>United States</v>
      </c>
      <c r="I662" s="4" t="str">
        <f xml:space="preserve"> INDEX(products!$A$1:$G$49, MATCH(orders!$D662, products!$A$1:$A$49,0), MATCH(orders!I$1, products!$A$1:$G$1,0))</f>
        <v>Exc</v>
      </c>
      <c r="J662" s="4" t="str">
        <f xml:space="preserve"> INDEX(products!$A$1:$G$49, MATCH(orders!$D662, products!$A$1:$A$49,0), MATCH(orders!J$1, products!$A$1:$G$1,0))</f>
        <v>L</v>
      </c>
      <c r="K662" s="8">
        <f xml:space="preserve"> INDEX(products!$A$1:$G$49, MATCH(orders!$D662, products!$A$1:$A$49,0), MATCH(orders!K$1, products!$A$1:$G$1,0))</f>
        <v>0.5</v>
      </c>
      <c r="L662" s="10">
        <f xml:space="preserve"> INDEX(products!$A$1:$G$49, MATCH(orders!$D662, products!$A$1:$A$49,0), MATCH(orders!L$1, products!$A$1:$G$1,0))</f>
        <v>8.91</v>
      </c>
      <c r="M662" s="10">
        <f t="shared" si="10"/>
        <v>53.46</v>
      </c>
      <c r="N662" s="5" t="str" cm="1">
        <f t="array" ref="N662" xml:space="preserve"> _xlfn.IFS(I662 = "Rob", "Robusta", I662 = "Ara", "Arabica", I662 = "Exc", "Excelsa", I662 = "Lib", "Liberica")</f>
        <v>Excelsa</v>
      </c>
      <c r="O662" s="12" t="str" cm="1">
        <f t="array" ref="O662" xml:space="preserve"> _xlfn.IFS(J662 = "M", "Medium", J662 = "L", "Light", J662 = "D", "Dark")</f>
        <v>Light</v>
      </c>
      <c r="P662" s="4" t="str">
        <f xml:space="preserve"> _xlfn.XLOOKUP(Orders[[#This Row],[Customer ID]], customers!$A$1:$A$1001, customers!$I$1:$I$1001,,0)</f>
        <v>No</v>
      </c>
    </row>
    <row r="663" spans="1:16" x14ac:dyDescent="0.3">
      <c r="A663" s="11" t="s">
        <v>4223</v>
      </c>
      <c r="B663" s="6">
        <v>44485</v>
      </c>
      <c r="C663" s="3" t="s">
        <v>4224</v>
      </c>
      <c r="D663" s="4" t="s">
        <v>6152</v>
      </c>
      <c r="E663" s="3">
        <v>6</v>
      </c>
      <c r="F663" s="3" t="str">
        <f xml:space="preserve"> _xlfn.XLOOKUP(C663,customers!$A$1:$A$1001,customers!$B$1:$B$1001,,0)</f>
        <v>Annie Campsall</v>
      </c>
      <c r="G663" s="3" t="str">
        <f xml:space="preserve"> IF(_xlfn.XLOOKUP(C663, customers!$A$1:$A$1001, customers!$C$1:$C$1001,,0) = 0, "", _xlfn.XLOOKUP(C663, customers!$A$1:$A$1001, customers!$C$1:$C$1001,,0))</f>
        <v>acampsallid@zimbio.com</v>
      </c>
      <c r="H663" s="3" t="str">
        <f xml:space="preserve"> _xlfn.XLOOKUP(C663, customers!$A$1:$A$1001, customers!$G$1:$G$1001,,0)</f>
        <v>United States</v>
      </c>
      <c r="I663" s="4" t="str">
        <f xml:space="preserve"> INDEX(products!$A$1:$G$49, MATCH(orders!$D663, products!$A$1:$A$49,0), MATCH(orders!I$1, products!$A$1:$G$1,0))</f>
        <v>Ara</v>
      </c>
      <c r="J663" s="4" t="str">
        <f xml:space="preserve"> INDEX(products!$A$1:$G$49, MATCH(orders!$D663, products!$A$1:$A$49,0), MATCH(orders!J$1, products!$A$1:$G$1,0))</f>
        <v>M</v>
      </c>
      <c r="K663" s="8">
        <f xml:space="preserve"> INDEX(products!$A$1:$G$49, MATCH(orders!$D663, products!$A$1:$A$49,0), MATCH(orders!K$1, products!$A$1:$G$1,0))</f>
        <v>0.2</v>
      </c>
      <c r="L663" s="10">
        <f xml:space="preserve"> INDEX(products!$A$1:$G$49, MATCH(orders!$D663, products!$A$1:$A$49,0), MATCH(orders!L$1, products!$A$1:$G$1,0))</f>
        <v>3.375</v>
      </c>
      <c r="M663" s="10">
        <f t="shared" si="10"/>
        <v>20.25</v>
      </c>
      <c r="N663" s="5" t="str" cm="1">
        <f t="array" ref="N663" xml:space="preserve"> _xlfn.IFS(I663 = "Rob", "Robusta", I663 = "Ara", "Arabica", I663 = "Exc", "Excelsa", I663 = "Lib", "Liberica")</f>
        <v>Arabica</v>
      </c>
      <c r="O663" s="12" t="str" cm="1">
        <f t="array" ref="O663" xml:space="preserve"> _xlfn.IFS(J663 = "M", "Medium", J663 = "L", "Light", J663 = "D", "Dark")</f>
        <v>Medium</v>
      </c>
      <c r="P663" s="4" t="str">
        <f xml:space="preserve"> _xlfn.XLOOKUP(Orders[[#This Row],[Customer ID]], customers!$A$1:$A$1001, customers!$I$1:$I$1001,,0)</f>
        <v>Yes</v>
      </c>
    </row>
    <row r="664" spans="1:16" x14ac:dyDescent="0.3">
      <c r="A664" s="11" t="s">
        <v>4229</v>
      </c>
      <c r="B664" s="6">
        <v>44364</v>
      </c>
      <c r="C664" s="3" t="s">
        <v>4230</v>
      </c>
      <c r="D664" s="4" t="s">
        <v>6165</v>
      </c>
      <c r="E664" s="3">
        <v>5</v>
      </c>
      <c r="F664" s="3" t="str">
        <f xml:space="preserve"> _xlfn.XLOOKUP(C664,customers!$A$1:$A$1001,customers!$B$1:$B$1001,,0)</f>
        <v>Shermy Moseby</v>
      </c>
      <c r="G664" s="3" t="str">
        <f xml:space="preserve"> IF(_xlfn.XLOOKUP(C664, customers!$A$1:$A$1001, customers!$C$1:$C$1001,,0) = 0, "", _xlfn.XLOOKUP(C664, customers!$A$1:$A$1001, customers!$C$1:$C$1001,,0))</f>
        <v>smosebyie@stanford.edu</v>
      </c>
      <c r="H664" s="3" t="str">
        <f xml:space="preserve"> _xlfn.XLOOKUP(C664, customers!$A$1:$A$1001, customers!$G$1:$G$1001,,0)</f>
        <v>United States</v>
      </c>
      <c r="I664" s="4" t="str">
        <f xml:space="preserve"> INDEX(products!$A$1:$G$49, MATCH(orders!$D664, products!$A$1:$A$49,0), MATCH(orders!I$1, products!$A$1:$G$1,0))</f>
        <v>Lib</v>
      </c>
      <c r="J664" s="4" t="str">
        <f xml:space="preserve"> INDEX(products!$A$1:$G$49, MATCH(orders!$D664, products!$A$1:$A$49,0), MATCH(orders!J$1, products!$A$1:$G$1,0))</f>
        <v>D</v>
      </c>
      <c r="K664" s="8">
        <f xml:space="preserve"> INDEX(products!$A$1:$G$49, MATCH(orders!$D664, products!$A$1:$A$49,0), MATCH(orders!K$1, products!$A$1:$G$1,0))</f>
        <v>2.5</v>
      </c>
      <c r="L664" s="10">
        <f xml:space="preserve"> INDEX(products!$A$1:$G$49, MATCH(orders!$D664, products!$A$1:$A$49,0), MATCH(orders!L$1, products!$A$1:$G$1,0))</f>
        <v>29.784999999999997</v>
      </c>
      <c r="M664" s="10">
        <f t="shared" si="10"/>
        <v>148.92499999999998</v>
      </c>
      <c r="N664" s="5" t="str" cm="1">
        <f t="array" ref="N664" xml:space="preserve"> _xlfn.IFS(I664 = "Rob", "Robusta", I664 = "Ara", "Arabica", I664 = "Exc", "Excelsa", I664 = "Lib", "Liberica")</f>
        <v>Liberica</v>
      </c>
      <c r="O664" s="12" t="str" cm="1">
        <f t="array" ref="O664" xml:space="preserve"> _xlfn.IFS(J664 = "M", "Medium", J664 = "L", "Light", J664 = "D", "Dark")</f>
        <v>Dark</v>
      </c>
      <c r="P664" s="4" t="str">
        <f xml:space="preserve"> _xlfn.XLOOKUP(Orders[[#This Row],[Customer ID]], customers!$A$1:$A$1001, customers!$I$1:$I$1001,,0)</f>
        <v>No</v>
      </c>
    </row>
    <row r="665" spans="1:16" x14ac:dyDescent="0.3">
      <c r="A665" s="11" t="s">
        <v>4234</v>
      </c>
      <c r="B665" s="6">
        <v>43554</v>
      </c>
      <c r="C665" s="3" t="s">
        <v>4235</v>
      </c>
      <c r="D665" s="4" t="s">
        <v>6155</v>
      </c>
      <c r="E665" s="3">
        <v>6</v>
      </c>
      <c r="F665" s="3" t="str">
        <f xml:space="preserve"> _xlfn.XLOOKUP(C665,customers!$A$1:$A$1001,customers!$B$1:$B$1001,,0)</f>
        <v>Corrie Wass</v>
      </c>
      <c r="G665" s="3" t="str">
        <f xml:space="preserve"> IF(_xlfn.XLOOKUP(C665, customers!$A$1:$A$1001, customers!$C$1:$C$1001,,0) = 0, "", _xlfn.XLOOKUP(C665, customers!$A$1:$A$1001, customers!$C$1:$C$1001,,0))</f>
        <v>cwassif@prweb.com</v>
      </c>
      <c r="H665" s="3" t="str">
        <f xml:space="preserve"> _xlfn.XLOOKUP(C665, customers!$A$1:$A$1001, customers!$G$1:$G$1001,,0)</f>
        <v>United States</v>
      </c>
      <c r="I665" s="4" t="str">
        <f xml:space="preserve"> INDEX(products!$A$1:$G$49, MATCH(orders!$D665, products!$A$1:$A$49,0), MATCH(orders!I$1, products!$A$1:$G$1,0))</f>
        <v>Ara</v>
      </c>
      <c r="J665" s="4" t="str">
        <f xml:space="preserve"> INDEX(products!$A$1:$G$49, MATCH(orders!$D665, products!$A$1:$A$49,0), MATCH(orders!J$1, products!$A$1:$G$1,0))</f>
        <v>M</v>
      </c>
      <c r="K665" s="8">
        <f xml:space="preserve"> INDEX(products!$A$1:$G$49, MATCH(orders!$D665, products!$A$1:$A$49,0), MATCH(orders!K$1, products!$A$1:$G$1,0))</f>
        <v>1</v>
      </c>
      <c r="L665" s="10">
        <f xml:space="preserve"> INDEX(products!$A$1:$G$49, MATCH(orders!$D665, products!$A$1:$A$49,0), MATCH(orders!L$1, products!$A$1:$G$1,0))</f>
        <v>11.25</v>
      </c>
      <c r="M665" s="10">
        <f t="shared" si="10"/>
        <v>67.5</v>
      </c>
      <c r="N665" s="5" t="str" cm="1">
        <f t="array" ref="N665" xml:space="preserve"> _xlfn.IFS(I665 = "Rob", "Robusta", I665 = "Ara", "Arabica", I665 = "Exc", "Excelsa", I665 = "Lib", "Liberica")</f>
        <v>Arabica</v>
      </c>
      <c r="O665" s="12" t="str" cm="1">
        <f t="array" ref="O665" xml:space="preserve"> _xlfn.IFS(J665 = "M", "Medium", J665 = "L", "Light", J665 = "D", "Dark")</f>
        <v>Medium</v>
      </c>
      <c r="P665" s="4" t="str">
        <f xml:space="preserve"> _xlfn.XLOOKUP(Orders[[#This Row],[Customer ID]], customers!$A$1:$A$1001, customers!$I$1:$I$1001,,0)</f>
        <v>No</v>
      </c>
    </row>
    <row r="666" spans="1:16" x14ac:dyDescent="0.3">
      <c r="A666" s="11" t="s">
        <v>4239</v>
      </c>
      <c r="B666" s="6">
        <v>44549</v>
      </c>
      <c r="C666" s="3" t="s">
        <v>4240</v>
      </c>
      <c r="D666" s="4" t="s">
        <v>6183</v>
      </c>
      <c r="E666" s="3">
        <v>6</v>
      </c>
      <c r="F666" s="3" t="str">
        <f xml:space="preserve"> _xlfn.XLOOKUP(C666,customers!$A$1:$A$1001,customers!$B$1:$B$1001,,0)</f>
        <v>Ira Sjostrom</v>
      </c>
      <c r="G666" s="3" t="str">
        <f xml:space="preserve"> IF(_xlfn.XLOOKUP(C666, customers!$A$1:$A$1001, customers!$C$1:$C$1001,,0) = 0, "", _xlfn.XLOOKUP(C666, customers!$A$1:$A$1001, customers!$C$1:$C$1001,,0))</f>
        <v>isjostromig@pbs.org</v>
      </c>
      <c r="H666" s="3" t="str">
        <f xml:space="preserve"> _xlfn.XLOOKUP(C666, customers!$A$1:$A$1001, customers!$G$1:$G$1001,,0)</f>
        <v>United States</v>
      </c>
      <c r="I666" s="4" t="str">
        <f xml:space="preserve"> INDEX(products!$A$1:$G$49, MATCH(orders!$D666, products!$A$1:$A$49,0), MATCH(orders!I$1, products!$A$1:$G$1,0))</f>
        <v>Exc</v>
      </c>
      <c r="J666" s="4" t="str">
        <f xml:space="preserve"> INDEX(products!$A$1:$G$49, MATCH(orders!$D666, products!$A$1:$A$49,0), MATCH(orders!J$1, products!$A$1:$G$1,0))</f>
        <v>D</v>
      </c>
      <c r="K666" s="8">
        <f xml:space="preserve"> INDEX(products!$A$1:$G$49, MATCH(orders!$D666, products!$A$1:$A$49,0), MATCH(orders!K$1, products!$A$1:$G$1,0))</f>
        <v>1</v>
      </c>
      <c r="L666" s="10">
        <f xml:space="preserve"> INDEX(products!$A$1:$G$49, MATCH(orders!$D666, products!$A$1:$A$49,0), MATCH(orders!L$1, products!$A$1:$G$1,0))</f>
        <v>12.15</v>
      </c>
      <c r="M666" s="10">
        <f t="shared" si="10"/>
        <v>72.900000000000006</v>
      </c>
      <c r="N666" s="5" t="str" cm="1">
        <f t="array" ref="N666" xml:space="preserve"> _xlfn.IFS(I666 = "Rob", "Robusta", I666 = "Ara", "Arabica", I666 = "Exc", "Excelsa", I666 = "Lib", "Liberica")</f>
        <v>Excelsa</v>
      </c>
      <c r="O666" s="12" t="str" cm="1">
        <f t="array" ref="O666" xml:space="preserve"> _xlfn.IFS(J666 = "M", "Medium", J666 = "L", "Light", J666 = "D", "Dark")</f>
        <v>Dark</v>
      </c>
      <c r="P666" s="4" t="str">
        <f xml:space="preserve"> _xlfn.XLOOKUP(Orders[[#This Row],[Customer ID]], customers!$A$1:$A$1001, customers!$I$1:$I$1001,,0)</f>
        <v>No</v>
      </c>
    </row>
    <row r="667" spans="1:16" x14ac:dyDescent="0.3">
      <c r="A667" s="11" t="s">
        <v>4239</v>
      </c>
      <c r="B667" s="6">
        <v>44549</v>
      </c>
      <c r="C667" s="3" t="s">
        <v>4240</v>
      </c>
      <c r="D667" s="4" t="s">
        <v>6150</v>
      </c>
      <c r="E667" s="3">
        <v>2</v>
      </c>
      <c r="F667" s="3" t="str">
        <f xml:space="preserve"> _xlfn.XLOOKUP(C667,customers!$A$1:$A$1001,customers!$B$1:$B$1001,,0)</f>
        <v>Ira Sjostrom</v>
      </c>
      <c r="G667" s="3" t="str">
        <f xml:space="preserve"> IF(_xlfn.XLOOKUP(C667, customers!$A$1:$A$1001, customers!$C$1:$C$1001,,0) = 0, "", _xlfn.XLOOKUP(C667, customers!$A$1:$A$1001, customers!$C$1:$C$1001,,0))</f>
        <v>isjostromig@pbs.org</v>
      </c>
      <c r="H667" s="3" t="str">
        <f xml:space="preserve"> _xlfn.XLOOKUP(C667, customers!$A$1:$A$1001, customers!$G$1:$G$1001,,0)</f>
        <v>United States</v>
      </c>
      <c r="I667" s="4" t="str">
        <f xml:space="preserve"> INDEX(products!$A$1:$G$49, MATCH(orders!$D667, products!$A$1:$A$49,0), MATCH(orders!I$1, products!$A$1:$G$1,0))</f>
        <v>Lib</v>
      </c>
      <c r="J667" s="4" t="str">
        <f xml:space="preserve"> INDEX(products!$A$1:$G$49, MATCH(orders!$D667, products!$A$1:$A$49,0), MATCH(orders!J$1, products!$A$1:$G$1,0))</f>
        <v>D</v>
      </c>
      <c r="K667" s="8">
        <f xml:space="preserve"> INDEX(products!$A$1:$G$49, MATCH(orders!$D667, products!$A$1:$A$49,0), MATCH(orders!K$1, products!$A$1:$G$1,0))</f>
        <v>0.2</v>
      </c>
      <c r="L667" s="10">
        <f xml:space="preserve"> INDEX(products!$A$1:$G$49, MATCH(orders!$D667, products!$A$1:$A$49,0), MATCH(orders!L$1, products!$A$1:$G$1,0))</f>
        <v>3.8849999999999998</v>
      </c>
      <c r="M667" s="10">
        <f t="shared" si="10"/>
        <v>7.77</v>
      </c>
      <c r="N667" s="5" t="str" cm="1">
        <f t="array" ref="N667" xml:space="preserve"> _xlfn.IFS(I667 = "Rob", "Robusta", I667 = "Ara", "Arabica", I667 = "Exc", "Excelsa", I667 = "Lib", "Liberica")</f>
        <v>Liberica</v>
      </c>
      <c r="O667" s="12" t="str" cm="1">
        <f t="array" ref="O667" xml:space="preserve"> _xlfn.IFS(J667 = "M", "Medium", J667 = "L", "Light", J667 = "D", "Dark")</f>
        <v>Dark</v>
      </c>
      <c r="P667" s="4" t="str">
        <f xml:space="preserve"> _xlfn.XLOOKUP(Orders[[#This Row],[Customer ID]], customers!$A$1:$A$1001, customers!$I$1:$I$1001,,0)</f>
        <v>No</v>
      </c>
    </row>
    <row r="668" spans="1:16" x14ac:dyDescent="0.3">
      <c r="A668" s="11" t="s">
        <v>4250</v>
      </c>
      <c r="B668" s="6">
        <v>43987</v>
      </c>
      <c r="C668" s="3" t="s">
        <v>4251</v>
      </c>
      <c r="D668" s="4" t="s">
        <v>6168</v>
      </c>
      <c r="E668" s="3">
        <v>4</v>
      </c>
      <c r="F668" s="3" t="str">
        <f xml:space="preserve"> _xlfn.XLOOKUP(C668,customers!$A$1:$A$1001,customers!$B$1:$B$1001,,0)</f>
        <v>Jermaine Branchett</v>
      </c>
      <c r="G668" s="3" t="str">
        <f xml:space="preserve"> IF(_xlfn.XLOOKUP(C668, customers!$A$1:$A$1001, customers!$C$1:$C$1001,,0) = 0, "", _xlfn.XLOOKUP(C668, customers!$A$1:$A$1001, customers!$C$1:$C$1001,,0))</f>
        <v>jbranchettii@bravesites.com</v>
      </c>
      <c r="H668" s="3" t="str">
        <f xml:space="preserve"> _xlfn.XLOOKUP(C668, customers!$A$1:$A$1001, customers!$G$1:$G$1001,,0)</f>
        <v>United States</v>
      </c>
      <c r="I668" s="4" t="str">
        <f xml:space="preserve"> INDEX(products!$A$1:$G$49, MATCH(orders!$D668, products!$A$1:$A$49,0), MATCH(orders!I$1, products!$A$1:$G$1,0))</f>
        <v>Ara</v>
      </c>
      <c r="J668" s="4" t="str">
        <f xml:space="preserve"> INDEX(products!$A$1:$G$49, MATCH(orders!$D668, products!$A$1:$A$49,0), MATCH(orders!J$1, products!$A$1:$G$1,0))</f>
        <v>D</v>
      </c>
      <c r="K668" s="8">
        <f xml:space="preserve"> INDEX(products!$A$1:$G$49, MATCH(orders!$D668, products!$A$1:$A$49,0), MATCH(orders!K$1, products!$A$1:$G$1,0))</f>
        <v>2.5</v>
      </c>
      <c r="L668" s="10">
        <f xml:space="preserve"> INDEX(products!$A$1:$G$49, MATCH(orders!$D668, products!$A$1:$A$49,0), MATCH(orders!L$1, products!$A$1:$G$1,0))</f>
        <v>22.884999999999998</v>
      </c>
      <c r="M668" s="10">
        <f t="shared" si="10"/>
        <v>91.539999999999992</v>
      </c>
      <c r="N668" s="5" t="str" cm="1">
        <f t="array" ref="N668" xml:space="preserve"> _xlfn.IFS(I668 = "Rob", "Robusta", I668 = "Ara", "Arabica", I668 = "Exc", "Excelsa", I668 = "Lib", "Liberica")</f>
        <v>Arabica</v>
      </c>
      <c r="O668" s="12" t="str" cm="1">
        <f t="array" ref="O668" xml:space="preserve"> _xlfn.IFS(J668 = "M", "Medium", J668 = "L", "Light", J668 = "D", "Dark")</f>
        <v>Dark</v>
      </c>
      <c r="P668" s="4" t="str">
        <f xml:space="preserve"> _xlfn.XLOOKUP(Orders[[#This Row],[Customer ID]], customers!$A$1:$A$1001, customers!$I$1:$I$1001,,0)</f>
        <v>No</v>
      </c>
    </row>
    <row r="669" spans="1:16" x14ac:dyDescent="0.3">
      <c r="A669" s="11" t="s">
        <v>4256</v>
      </c>
      <c r="B669" s="6">
        <v>44451</v>
      </c>
      <c r="C669" s="3" t="s">
        <v>4257</v>
      </c>
      <c r="D669" s="4" t="s">
        <v>6147</v>
      </c>
      <c r="E669" s="3">
        <v>6</v>
      </c>
      <c r="F669" s="3" t="str">
        <f xml:space="preserve"> _xlfn.XLOOKUP(C669,customers!$A$1:$A$1001,customers!$B$1:$B$1001,,0)</f>
        <v>Nissie Rudland</v>
      </c>
      <c r="G669" s="3" t="str">
        <f xml:space="preserve"> IF(_xlfn.XLOOKUP(C669, customers!$A$1:$A$1001, customers!$C$1:$C$1001,,0) = 0, "", _xlfn.XLOOKUP(C669, customers!$A$1:$A$1001, customers!$C$1:$C$1001,,0))</f>
        <v>nrudlandij@blogs.com</v>
      </c>
      <c r="H669" s="3" t="str">
        <f xml:space="preserve"> _xlfn.XLOOKUP(C669, customers!$A$1:$A$1001, customers!$G$1:$G$1001,,0)</f>
        <v>Ireland</v>
      </c>
      <c r="I669" s="4" t="str">
        <f xml:space="preserve"> INDEX(products!$A$1:$G$49, MATCH(orders!$D669, products!$A$1:$A$49,0), MATCH(orders!I$1, products!$A$1:$G$1,0))</f>
        <v>Ara</v>
      </c>
      <c r="J669" s="4" t="str">
        <f xml:space="preserve"> INDEX(products!$A$1:$G$49, MATCH(orders!$D669, products!$A$1:$A$49,0), MATCH(orders!J$1, products!$A$1:$G$1,0))</f>
        <v>D</v>
      </c>
      <c r="K669" s="8">
        <f xml:space="preserve"> INDEX(products!$A$1:$G$49, MATCH(orders!$D669, products!$A$1:$A$49,0), MATCH(orders!K$1, products!$A$1:$G$1,0))</f>
        <v>1</v>
      </c>
      <c r="L669" s="10">
        <f xml:space="preserve"> INDEX(products!$A$1:$G$49, MATCH(orders!$D669, products!$A$1:$A$49,0), MATCH(orders!L$1, products!$A$1:$G$1,0))</f>
        <v>9.9499999999999993</v>
      </c>
      <c r="M669" s="10">
        <f t="shared" si="10"/>
        <v>59.699999999999996</v>
      </c>
      <c r="N669" s="5" t="str" cm="1">
        <f t="array" ref="N669" xml:space="preserve"> _xlfn.IFS(I669 = "Rob", "Robusta", I669 = "Ara", "Arabica", I669 = "Exc", "Excelsa", I669 = "Lib", "Liberica")</f>
        <v>Arabica</v>
      </c>
      <c r="O669" s="12" t="str" cm="1">
        <f t="array" ref="O669" xml:space="preserve"> _xlfn.IFS(J669 = "M", "Medium", J669 = "L", "Light", J669 = "D", "Dark")</f>
        <v>Dark</v>
      </c>
      <c r="P669" s="4" t="str">
        <f xml:space="preserve"> _xlfn.XLOOKUP(Orders[[#This Row],[Customer ID]], customers!$A$1:$A$1001, customers!$I$1:$I$1001,,0)</f>
        <v>No</v>
      </c>
    </row>
    <row r="670" spans="1:16" x14ac:dyDescent="0.3">
      <c r="A670" s="11" t="s">
        <v>4262</v>
      </c>
      <c r="B670" s="6">
        <v>44636</v>
      </c>
      <c r="C670" s="3" t="s">
        <v>4263</v>
      </c>
      <c r="D670" s="4" t="s">
        <v>6142</v>
      </c>
      <c r="E670" s="3">
        <v>5</v>
      </c>
      <c r="F670" s="3" t="str">
        <f xml:space="preserve"> _xlfn.XLOOKUP(C670,customers!$A$1:$A$1001,customers!$B$1:$B$1001,,0)</f>
        <v>Janella Millett</v>
      </c>
      <c r="G670" s="3" t="str">
        <f xml:space="preserve"> IF(_xlfn.XLOOKUP(C670, customers!$A$1:$A$1001, customers!$C$1:$C$1001,,0) = 0, "", _xlfn.XLOOKUP(C670, customers!$A$1:$A$1001, customers!$C$1:$C$1001,,0))</f>
        <v>jmillettik@addtoany.com</v>
      </c>
      <c r="H670" s="3" t="str">
        <f xml:space="preserve"> _xlfn.XLOOKUP(C670, customers!$A$1:$A$1001, customers!$G$1:$G$1001,,0)</f>
        <v>United States</v>
      </c>
      <c r="I670" s="4" t="str">
        <f xml:space="preserve"> INDEX(products!$A$1:$G$49, MATCH(orders!$D670, products!$A$1:$A$49,0), MATCH(orders!I$1, products!$A$1:$G$1,0))</f>
        <v>Rob</v>
      </c>
      <c r="J670" s="4" t="str">
        <f xml:space="preserve"> INDEX(products!$A$1:$G$49, MATCH(orders!$D670, products!$A$1:$A$49,0), MATCH(orders!J$1, products!$A$1:$G$1,0))</f>
        <v>L</v>
      </c>
      <c r="K670" s="8">
        <f xml:space="preserve"> INDEX(products!$A$1:$G$49, MATCH(orders!$D670, products!$A$1:$A$49,0), MATCH(orders!K$1, products!$A$1:$G$1,0))</f>
        <v>2.5</v>
      </c>
      <c r="L670" s="10">
        <f xml:space="preserve"> INDEX(products!$A$1:$G$49, MATCH(orders!$D670, products!$A$1:$A$49,0), MATCH(orders!L$1, products!$A$1:$G$1,0))</f>
        <v>27.484999999999996</v>
      </c>
      <c r="M670" s="10">
        <f t="shared" si="10"/>
        <v>137.42499999999998</v>
      </c>
      <c r="N670" s="5" t="str" cm="1">
        <f t="array" ref="N670" xml:space="preserve"> _xlfn.IFS(I670 = "Rob", "Robusta", I670 = "Ara", "Arabica", I670 = "Exc", "Excelsa", I670 = "Lib", "Liberica")</f>
        <v>Robusta</v>
      </c>
      <c r="O670" s="12" t="str" cm="1">
        <f t="array" ref="O670" xml:space="preserve"> _xlfn.IFS(J670 = "M", "Medium", J670 = "L", "Light", J670 = "D", "Dark")</f>
        <v>Light</v>
      </c>
      <c r="P670" s="4" t="str">
        <f xml:space="preserve"> _xlfn.XLOOKUP(Orders[[#This Row],[Customer ID]], customers!$A$1:$A$1001, customers!$I$1:$I$1001,,0)</f>
        <v>Yes</v>
      </c>
    </row>
    <row r="671" spans="1:16" x14ac:dyDescent="0.3">
      <c r="A671" s="11" t="s">
        <v>4268</v>
      </c>
      <c r="B671" s="6">
        <v>44551</v>
      </c>
      <c r="C671" s="3" t="s">
        <v>4269</v>
      </c>
      <c r="D671" s="4" t="s">
        <v>6181</v>
      </c>
      <c r="E671" s="3">
        <v>2</v>
      </c>
      <c r="F671" s="3" t="str">
        <f xml:space="preserve"> _xlfn.XLOOKUP(C671,customers!$A$1:$A$1001,customers!$B$1:$B$1001,,0)</f>
        <v>Ferdie Tourry</v>
      </c>
      <c r="G671" s="3" t="str">
        <f xml:space="preserve"> IF(_xlfn.XLOOKUP(C671, customers!$A$1:$A$1001, customers!$C$1:$C$1001,,0) = 0, "", _xlfn.XLOOKUP(C671, customers!$A$1:$A$1001, customers!$C$1:$C$1001,,0))</f>
        <v>ftourryil@google.de</v>
      </c>
      <c r="H671" s="3" t="str">
        <f xml:space="preserve"> _xlfn.XLOOKUP(C671, customers!$A$1:$A$1001, customers!$G$1:$G$1001,,0)</f>
        <v>United States</v>
      </c>
      <c r="I671" s="4" t="str">
        <f xml:space="preserve"> INDEX(products!$A$1:$G$49, MATCH(orders!$D671, products!$A$1:$A$49,0), MATCH(orders!I$1, products!$A$1:$G$1,0))</f>
        <v>Lib</v>
      </c>
      <c r="J671" s="4" t="str">
        <f xml:space="preserve"> INDEX(products!$A$1:$G$49, MATCH(orders!$D671, products!$A$1:$A$49,0), MATCH(orders!J$1, products!$A$1:$G$1,0))</f>
        <v>M</v>
      </c>
      <c r="K671" s="8">
        <f xml:space="preserve"> INDEX(products!$A$1:$G$49, MATCH(orders!$D671, products!$A$1:$A$49,0), MATCH(orders!K$1, products!$A$1:$G$1,0))</f>
        <v>2.5</v>
      </c>
      <c r="L671" s="10">
        <f xml:space="preserve"> INDEX(products!$A$1:$G$49, MATCH(orders!$D671, products!$A$1:$A$49,0), MATCH(orders!L$1, products!$A$1:$G$1,0))</f>
        <v>33.464999999999996</v>
      </c>
      <c r="M671" s="10">
        <f t="shared" si="10"/>
        <v>66.929999999999993</v>
      </c>
      <c r="N671" s="5" t="str" cm="1">
        <f t="array" ref="N671" xml:space="preserve"> _xlfn.IFS(I671 = "Rob", "Robusta", I671 = "Ara", "Arabica", I671 = "Exc", "Excelsa", I671 = "Lib", "Liberica")</f>
        <v>Liberica</v>
      </c>
      <c r="O671" s="12" t="str" cm="1">
        <f t="array" ref="O671" xml:space="preserve"> _xlfn.IFS(J671 = "M", "Medium", J671 = "L", "Light", J671 = "D", "Dark")</f>
        <v>Medium</v>
      </c>
      <c r="P671" s="4" t="str">
        <f xml:space="preserve"> _xlfn.XLOOKUP(Orders[[#This Row],[Customer ID]], customers!$A$1:$A$1001, customers!$I$1:$I$1001,,0)</f>
        <v>No</v>
      </c>
    </row>
    <row r="672" spans="1:16" x14ac:dyDescent="0.3">
      <c r="A672" s="11" t="s">
        <v>4274</v>
      </c>
      <c r="B672" s="6">
        <v>43606</v>
      </c>
      <c r="C672" s="3" t="s">
        <v>4275</v>
      </c>
      <c r="D672" s="4" t="s">
        <v>6159</v>
      </c>
      <c r="E672" s="3">
        <v>3</v>
      </c>
      <c r="F672" s="3" t="str">
        <f xml:space="preserve"> _xlfn.XLOOKUP(C672,customers!$A$1:$A$1001,customers!$B$1:$B$1001,,0)</f>
        <v>Cecil Weatherall</v>
      </c>
      <c r="G672" s="3" t="str">
        <f xml:space="preserve"> IF(_xlfn.XLOOKUP(C672, customers!$A$1:$A$1001, customers!$C$1:$C$1001,,0) = 0, "", _xlfn.XLOOKUP(C672, customers!$A$1:$A$1001, customers!$C$1:$C$1001,,0))</f>
        <v>cweatherallim@toplist.cz</v>
      </c>
      <c r="H672" s="3" t="str">
        <f xml:space="preserve"> _xlfn.XLOOKUP(C672, customers!$A$1:$A$1001, customers!$G$1:$G$1001,,0)</f>
        <v>United States</v>
      </c>
      <c r="I672" s="4" t="str">
        <f xml:space="preserve"> INDEX(products!$A$1:$G$49, MATCH(orders!$D672, products!$A$1:$A$49,0), MATCH(orders!I$1, products!$A$1:$G$1,0))</f>
        <v>Lib</v>
      </c>
      <c r="J672" s="4" t="str">
        <f xml:space="preserve"> INDEX(products!$A$1:$G$49, MATCH(orders!$D672, products!$A$1:$A$49,0), MATCH(orders!J$1, products!$A$1:$G$1,0))</f>
        <v>M</v>
      </c>
      <c r="K672" s="8">
        <f xml:space="preserve"> INDEX(products!$A$1:$G$49, MATCH(orders!$D672, products!$A$1:$A$49,0), MATCH(orders!K$1, products!$A$1:$G$1,0))</f>
        <v>0.2</v>
      </c>
      <c r="L672" s="10">
        <f xml:space="preserve"> INDEX(products!$A$1:$G$49, MATCH(orders!$D672, products!$A$1:$A$49,0), MATCH(orders!L$1, products!$A$1:$G$1,0))</f>
        <v>4.3650000000000002</v>
      </c>
      <c r="M672" s="10">
        <f t="shared" si="10"/>
        <v>13.095000000000001</v>
      </c>
      <c r="N672" s="5" t="str" cm="1">
        <f t="array" ref="N672" xml:space="preserve"> _xlfn.IFS(I672 = "Rob", "Robusta", I672 = "Ara", "Arabica", I672 = "Exc", "Excelsa", I672 = "Lib", "Liberica")</f>
        <v>Liberica</v>
      </c>
      <c r="O672" s="12" t="str" cm="1">
        <f t="array" ref="O672" xml:space="preserve"> _xlfn.IFS(J672 = "M", "Medium", J672 = "L", "Light", J672 = "D", "Dark")</f>
        <v>Medium</v>
      </c>
      <c r="P672" s="4" t="str">
        <f xml:space="preserve"> _xlfn.XLOOKUP(Orders[[#This Row],[Customer ID]], customers!$A$1:$A$1001, customers!$I$1:$I$1001,,0)</f>
        <v>Yes</v>
      </c>
    </row>
    <row r="673" spans="1:16" x14ac:dyDescent="0.3">
      <c r="A673" s="11" t="s">
        <v>4280</v>
      </c>
      <c r="B673" s="6">
        <v>44495</v>
      </c>
      <c r="C673" s="3" t="s">
        <v>4281</v>
      </c>
      <c r="D673" s="4" t="s">
        <v>6179</v>
      </c>
      <c r="E673" s="3">
        <v>5</v>
      </c>
      <c r="F673" s="3" t="str">
        <f xml:space="preserve"> _xlfn.XLOOKUP(C673,customers!$A$1:$A$1001,customers!$B$1:$B$1001,,0)</f>
        <v>Gale Heindrick</v>
      </c>
      <c r="G673" s="3" t="str">
        <f xml:space="preserve"> IF(_xlfn.XLOOKUP(C673, customers!$A$1:$A$1001, customers!$C$1:$C$1001,,0) = 0, "", _xlfn.XLOOKUP(C673, customers!$A$1:$A$1001, customers!$C$1:$C$1001,,0))</f>
        <v>gheindrickin@usda.gov</v>
      </c>
      <c r="H673" s="3" t="str">
        <f xml:space="preserve"> _xlfn.XLOOKUP(C673, customers!$A$1:$A$1001, customers!$G$1:$G$1001,,0)</f>
        <v>United States</v>
      </c>
      <c r="I673" s="4" t="str">
        <f xml:space="preserve"> INDEX(products!$A$1:$G$49, MATCH(orders!$D673, products!$A$1:$A$49,0), MATCH(orders!I$1, products!$A$1:$G$1,0))</f>
        <v>Rob</v>
      </c>
      <c r="J673" s="4" t="str">
        <f xml:space="preserve"> INDEX(products!$A$1:$G$49, MATCH(orders!$D673, products!$A$1:$A$49,0), MATCH(orders!J$1, products!$A$1:$G$1,0))</f>
        <v>L</v>
      </c>
      <c r="K673" s="8">
        <f xml:space="preserve"> INDEX(products!$A$1:$G$49, MATCH(orders!$D673, products!$A$1:$A$49,0), MATCH(orders!K$1, products!$A$1:$G$1,0))</f>
        <v>1</v>
      </c>
      <c r="L673" s="10">
        <f xml:space="preserve"> INDEX(products!$A$1:$G$49, MATCH(orders!$D673, products!$A$1:$A$49,0), MATCH(orders!L$1, products!$A$1:$G$1,0))</f>
        <v>11.95</v>
      </c>
      <c r="M673" s="10">
        <f t="shared" si="10"/>
        <v>59.75</v>
      </c>
      <c r="N673" s="5" t="str" cm="1">
        <f t="array" ref="N673" xml:space="preserve"> _xlfn.IFS(I673 = "Rob", "Robusta", I673 = "Ara", "Arabica", I673 = "Exc", "Excelsa", I673 = "Lib", "Liberica")</f>
        <v>Robusta</v>
      </c>
      <c r="O673" s="12" t="str" cm="1">
        <f t="array" ref="O673" xml:space="preserve"> _xlfn.IFS(J673 = "M", "Medium", J673 = "L", "Light", J673 = "D", "Dark")</f>
        <v>Light</v>
      </c>
      <c r="P673" s="4" t="str">
        <f xml:space="preserve"> _xlfn.XLOOKUP(Orders[[#This Row],[Customer ID]], customers!$A$1:$A$1001, customers!$I$1:$I$1001,,0)</f>
        <v>No</v>
      </c>
    </row>
    <row r="674" spans="1:16" x14ac:dyDescent="0.3">
      <c r="A674" s="11" t="s">
        <v>4286</v>
      </c>
      <c r="B674" s="6">
        <v>43916</v>
      </c>
      <c r="C674" s="3" t="s">
        <v>4287</v>
      </c>
      <c r="D674" s="4" t="s">
        <v>6160</v>
      </c>
      <c r="E674" s="3">
        <v>5</v>
      </c>
      <c r="F674" s="3" t="str">
        <f xml:space="preserve"> _xlfn.XLOOKUP(C674,customers!$A$1:$A$1001,customers!$B$1:$B$1001,,0)</f>
        <v>Layne Imason</v>
      </c>
      <c r="G674" s="3" t="str">
        <f xml:space="preserve"> IF(_xlfn.XLOOKUP(C674, customers!$A$1:$A$1001, customers!$C$1:$C$1001,,0) = 0, "", _xlfn.XLOOKUP(C674, customers!$A$1:$A$1001, customers!$C$1:$C$1001,,0))</f>
        <v>limasonio@discuz.net</v>
      </c>
      <c r="H674" s="3" t="str">
        <f xml:space="preserve"> _xlfn.XLOOKUP(C674, customers!$A$1:$A$1001, customers!$G$1:$G$1001,,0)</f>
        <v>United States</v>
      </c>
      <c r="I674" s="4" t="str">
        <f xml:space="preserve"> INDEX(products!$A$1:$G$49, MATCH(orders!$D674, products!$A$1:$A$49,0), MATCH(orders!I$1, products!$A$1:$G$1,0))</f>
        <v>Lib</v>
      </c>
      <c r="J674" s="4" t="str">
        <f xml:space="preserve"> INDEX(products!$A$1:$G$49, MATCH(orders!$D674, products!$A$1:$A$49,0), MATCH(orders!J$1, products!$A$1:$G$1,0))</f>
        <v>M</v>
      </c>
      <c r="K674" s="8">
        <f xml:space="preserve"> INDEX(products!$A$1:$G$49, MATCH(orders!$D674, products!$A$1:$A$49,0), MATCH(orders!K$1, products!$A$1:$G$1,0))</f>
        <v>0.5</v>
      </c>
      <c r="L674" s="10">
        <f xml:space="preserve"> INDEX(products!$A$1:$G$49, MATCH(orders!$D674, products!$A$1:$A$49,0), MATCH(orders!L$1, products!$A$1:$G$1,0))</f>
        <v>8.73</v>
      </c>
      <c r="M674" s="10">
        <f t="shared" si="10"/>
        <v>43.650000000000006</v>
      </c>
      <c r="N674" s="5" t="str" cm="1">
        <f t="array" ref="N674" xml:space="preserve"> _xlfn.IFS(I674 = "Rob", "Robusta", I674 = "Ara", "Arabica", I674 = "Exc", "Excelsa", I674 = "Lib", "Liberica")</f>
        <v>Liberica</v>
      </c>
      <c r="O674" s="12" t="str" cm="1">
        <f t="array" ref="O674" xml:space="preserve"> _xlfn.IFS(J674 = "M", "Medium", J674 = "L", "Light", J674 = "D", "Dark")</f>
        <v>Medium</v>
      </c>
      <c r="P674" s="4" t="str">
        <f xml:space="preserve"> _xlfn.XLOOKUP(Orders[[#This Row],[Customer ID]], customers!$A$1:$A$1001, customers!$I$1:$I$1001,,0)</f>
        <v>Yes</v>
      </c>
    </row>
    <row r="675" spans="1:16" x14ac:dyDescent="0.3">
      <c r="A675" s="11" t="s">
        <v>4291</v>
      </c>
      <c r="B675" s="6">
        <v>44118</v>
      </c>
      <c r="C675" s="3" t="s">
        <v>4292</v>
      </c>
      <c r="D675" s="4" t="s">
        <v>6141</v>
      </c>
      <c r="E675" s="3">
        <v>6</v>
      </c>
      <c r="F675" s="3" t="str">
        <f xml:space="preserve"> _xlfn.XLOOKUP(C675,customers!$A$1:$A$1001,customers!$B$1:$B$1001,,0)</f>
        <v>Hazel Saill</v>
      </c>
      <c r="G675" s="3" t="str">
        <f xml:space="preserve"> IF(_xlfn.XLOOKUP(C675, customers!$A$1:$A$1001, customers!$C$1:$C$1001,,0) = 0, "", _xlfn.XLOOKUP(C675, customers!$A$1:$A$1001, customers!$C$1:$C$1001,,0))</f>
        <v>hsaillip@odnoklassniki.ru</v>
      </c>
      <c r="H675" s="3" t="str">
        <f xml:space="preserve"> _xlfn.XLOOKUP(C675, customers!$A$1:$A$1001, customers!$G$1:$G$1001,,0)</f>
        <v>United States</v>
      </c>
      <c r="I675" s="4" t="str">
        <f xml:space="preserve"> INDEX(products!$A$1:$G$49, MATCH(orders!$D675, products!$A$1:$A$49,0), MATCH(orders!I$1, products!$A$1:$G$1,0))</f>
        <v>Exc</v>
      </c>
      <c r="J675" s="4" t="str">
        <f xml:space="preserve"> INDEX(products!$A$1:$G$49, MATCH(orders!$D675, products!$A$1:$A$49,0), MATCH(orders!J$1, products!$A$1:$G$1,0))</f>
        <v>M</v>
      </c>
      <c r="K675" s="8">
        <f xml:space="preserve"> INDEX(products!$A$1:$G$49, MATCH(orders!$D675, products!$A$1:$A$49,0), MATCH(orders!K$1, products!$A$1:$G$1,0))</f>
        <v>1</v>
      </c>
      <c r="L675" s="10">
        <f xml:space="preserve"> INDEX(products!$A$1:$G$49, MATCH(orders!$D675, products!$A$1:$A$49,0), MATCH(orders!L$1, products!$A$1:$G$1,0))</f>
        <v>13.75</v>
      </c>
      <c r="M675" s="10">
        <f t="shared" si="10"/>
        <v>82.5</v>
      </c>
      <c r="N675" s="5" t="str" cm="1">
        <f t="array" ref="N675" xml:space="preserve"> _xlfn.IFS(I675 = "Rob", "Robusta", I675 = "Ara", "Arabica", I675 = "Exc", "Excelsa", I675 = "Lib", "Liberica")</f>
        <v>Excelsa</v>
      </c>
      <c r="O675" s="12" t="str" cm="1">
        <f t="array" ref="O675" xml:space="preserve"> _xlfn.IFS(J675 = "M", "Medium", J675 = "L", "Light", J675 = "D", "Dark")</f>
        <v>Medium</v>
      </c>
      <c r="P675" s="4" t="str">
        <f xml:space="preserve"> _xlfn.XLOOKUP(Orders[[#This Row],[Customer ID]], customers!$A$1:$A$1001, customers!$I$1:$I$1001,,0)</f>
        <v>Yes</v>
      </c>
    </row>
    <row r="676" spans="1:16" x14ac:dyDescent="0.3">
      <c r="A676" s="11" t="s">
        <v>4297</v>
      </c>
      <c r="B676" s="6">
        <v>44543</v>
      </c>
      <c r="C676" s="3" t="s">
        <v>4298</v>
      </c>
      <c r="D676" s="4" t="s">
        <v>6182</v>
      </c>
      <c r="E676" s="3">
        <v>6</v>
      </c>
      <c r="F676" s="3" t="str">
        <f xml:space="preserve"> _xlfn.XLOOKUP(C676,customers!$A$1:$A$1001,customers!$B$1:$B$1001,,0)</f>
        <v>Hermann Larvor</v>
      </c>
      <c r="G676" s="3" t="str">
        <f xml:space="preserve"> IF(_xlfn.XLOOKUP(C676, customers!$A$1:$A$1001, customers!$C$1:$C$1001,,0) = 0, "", _xlfn.XLOOKUP(C676, customers!$A$1:$A$1001, customers!$C$1:$C$1001,,0))</f>
        <v>hlarvoriq@last.fm</v>
      </c>
      <c r="H676" s="3" t="str">
        <f xml:space="preserve"> _xlfn.XLOOKUP(C676, customers!$A$1:$A$1001, customers!$G$1:$G$1001,,0)</f>
        <v>United States</v>
      </c>
      <c r="I676" s="4" t="str">
        <f xml:space="preserve"> INDEX(products!$A$1:$G$49, MATCH(orders!$D676, products!$A$1:$A$49,0), MATCH(orders!I$1, products!$A$1:$G$1,0))</f>
        <v>Ara</v>
      </c>
      <c r="J676" s="4" t="str">
        <f xml:space="preserve"> INDEX(products!$A$1:$G$49, MATCH(orders!$D676, products!$A$1:$A$49,0), MATCH(orders!J$1, products!$A$1:$G$1,0))</f>
        <v>L</v>
      </c>
      <c r="K676" s="8">
        <f xml:space="preserve"> INDEX(products!$A$1:$G$49, MATCH(orders!$D676, products!$A$1:$A$49,0), MATCH(orders!K$1, products!$A$1:$G$1,0))</f>
        <v>2.5</v>
      </c>
      <c r="L676" s="10">
        <f xml:space="preserve"> INDEX(products!$A$1:$G$49, MATCH(orders!$D676, products!$A$1:$A$49,0), MATCH(orders!L$1, products!$A$1:$G$1,0))</f>
        <v>29.784999999999997</v>
      </c>
      <c r="M676" s="10">
        <f t="shared" si="10"/>
        <v>178.70999999999998</v>
      </c>
      <c r="N676" s="5" t="str" cm="1">
        <f t="array" ref="N676" xml:space="preserve"> _xlfn.IFS(I676 = "Rob", "Robusta", I676 = "Ara", "Arabica", I676 = "Exc", "Excelsa", I676 = "Lib", "Liberica")</f>
        <v>Arabica</v>
      </c>
      <c r="O676" s="12" t="str" cm="1">
        <f t="array" ref="O676" xml:space="preserve"> _xlfn.IFS(J676 = "M", "Medium", J676 = "L", "Light", J676 = "D", "Dark")</f>
        <v>Light</v>
      </c>
      <c r="P676" s="4" t="str">
        <f xml:space="preserve"> _xlfn.XLOOKUP(Orders[[#This Row],[Customer ID]], customers!$A$1:$A$1001, customers!$I$1:$I$1001,,0)</f>
        <v>Yes</v>
      </c>
    </row>
    <row r="677" spans="1:16" x14ac:dyDescent="0.3">
      <c r="A677" s="11" t="s">
        <v>4303</v>
      </c>
      <c r="B677" s="6">
        <v>44263</v>
      </c>
      <c r="C677" s="3" t="s">
        <v>4304</v>
      </c>
      <c r="D677" s="4" t="s">
        <v>6165</v>
      </c>
      <c r="E677" s="3">
        <v>4</v>
      </c>
      <c r="F677" s="3" t="str">
        <f xml:space="preserve"> _xlfn.XLOOKUP(C677,customers!$A$1:$A$1001,customers!$B$1:$B$1001,,0)</f>
        <v>Terri Lyford</v>
      </c>
      <c r="G677" s="3" t="str">
        <f xml:space="preserve"> IF(_xlfn.XLOOKUP(C677, customers!$A$1:$A$1001, customers!$C$1:$C$1001,,0) = 0, "", _xlfn.XLOOKUP(C677, customers!$A$1:$A$1001, customers!$C$1:$C$1001,,0))</f>
        <v/>
      </c>
      <c r="H677" s="3" t="str">
        <f xml:space="preserve"> _xlfn.XLOOKUP(C677, customers!$A$1:$A$1001, customers!$G$1:$G$1001,,0)</f>
        <v>United States</v>
      </c>
      <c r="I677" s="4" t="str">
        <f xml:space="preserve"> INDEX(products!$A$1:$G$49, MATCH(orders!$D677, products!$A$1:$A$49,0), MATCH(orders!I$1, products!$A$1:$G$1,0))</f>
        <v>Lib</v>
      </c>
      <c r="J677" s="4" t="str">
        <f xml:space="preserve"> INDEX(products!$A$1:$G$49, MATCH(orders!$D677, products!$A$1:$A$49,0), MATCH(orders!J$1, products!$A$1:$G$1,0))</f>
        <v>D</v>
      </c>
      <c r="K677" s="8">
        <f xml:space="preserve"> INDEX(products!$A$1:$G$49, MATCH(orders!$D677, products!$A$1:$A$49,0), MATCH(orders!K$1, products!$A$1:$G$1,0))</f>
        <v>2.5</v>
      </c>
      <c r="L677" s="10">
        <f xml:space="preserve"> INDEX(products!$A$1:$G$49, MATCH(orders!$D677, products!$A$1:$A$49,0), MATCH(orders!L$1, products!$A$1:$G$1,0))</f>
        <v>29.784999999999997</v>
      </c>
      <c r="M677" s="10">
        <f t="shared" si="10"/>
        <v>119.13999999999999</v>
      </c>
      <c r="N677" s="5" t="str" cm="1">
        <f t="array" ref="N677" xml:space="preserve"> _xlfn.IFS(I677 = "Rob", "Robusta", I677 = "Ara", "Arabica", I677 = "Exc", "Excelsa", I677 = "Lib", "Liberica")</f>
        <v>Liberica</v>
      </c>
      <c r="O677" s="12" t="str" cm="1">
        <f t="array" ref="O677" xml:space="preserve"> _xlfn.IFS(J677 = "M", "Medium", J677 = "L", "Light", J677 = "D", "Dark")</f>
        <v>Dark</v>
      </c>
      <c r="P677" s="4" t="str">
        <f xml:space="preserve"> _xlfn.XLOOKUP(Orders[[#This Row],[Customer ID]], customers!$A$1:$A$1001, customers!$I$1:$I$1001,,0)</f>
        <v>Yes</v>
      </c>
    </row>
    <row r="678" spans="1:16" x14ac:dyDescent="0.3">
      <c r="A678" s="11" t="s">
        <v>4308</v>
      </c>
      <c r="B678" s="6">
        <v>44217</v>
      </c>
      <c r="C678" s="3" t="s">
        <v>4309</v>
      </c>
      <c r="D678" s="4" t="s">
        <v>6161</v>
      </c>
      <c r="E678" s="3">
        <v>5</v>
      </c>
      <c r="F678" s="3" t="str">
        <f xml:space="preserve"> _xlfn.XLOOKUP(C678,customers!$A$1:$A$1001,customers!$B$1:$B$1001,,0)</f>
        <v>Gabey Cogan</v>
      </c>
      <c r="G678" s="3" t="str">
        <f xml:space="preserve"> IF(_xlfn.XLOOKUP(C678, customers!$A$1:$A$1001, customers!$C$1:$C$1001,,0) = 0, "", _xlfn.XLOOKUP(C678, customers!$A$1:$A$1001, customers!$C$1:$C$1001,,0))</f>
        <v/>
      </c>
      <c r="H678" s="3" t="str">
        <f xml:space="preserve"> _xlfn.XLOOKUP(C678, customers!$A$1:$A$1001, customers!$G$1:$G$1001,,0)</f>
        <v>United States</v>
      </c>
      <c r="I678" s="4" t="str">
        <f xml:space="preserve"> INDEX(products!$A$1:$G$49, MATCH(orders!$D678, products!$A$1:$A$49,0), MATCH(orders!I$1, products!$A$1:$G$1,0))</f>
        <v>Lib</v>
      </c>
      <c r="J678" s="4" t="str">
        <f xml:space="preserve"> INDEX(products!$A$1:$G$49, MATCH(orders!$D678, products!$A$1:$A$49,0), MATCH(orders!J$1, products!$A$1:$G$1,0))</f>
        <v>L</v>
      </c>
      <c r="K678" s="8">
        <f xml:space="preserve"> INDEX(products!$A$1:$G$49, MATCH(orders!$D678, products!$A$1:$A$49,0), MATCH(orders!K$1, products!$A$1:$G$1,0))</f>
        <v>0.5</v>
      </c>
      <c r="L678" s="10">
        <f xml:space="preserve"> INDEX(products!$A$1:$G$49, MATCH(orders!$D678, products!$A$1:$A$49,0), MATCH(orders!L$1, products!$A$1:$G$1,0))</f>
        <v>9.51</v>
      </c>
      <c r="M678" s="10">
        <f t="shared" si="10"/>
        <v>47.55</v>
      </c>
      <c r="N678" s="5" t="str" cm="1">
        <f t="array" ref="N678" xml:space="preserve"> _xlfn.IFS(I678 = "Rob", "Robusta", I678 = "Ara", "Arabica", I678 = "Exc", "Excelsa", I678 = "Lib", "Liberica")</f>
        <v>Liberica</v>
      </c>
      <c r="O678" s="12" t="str" cm="1">
        <f t="array" ref="O678" xml:space="preserve"> _xlfn.IFS(J678 = "M", "Medium", J678 = "L", "Light", J678 = "D", "Dark")</f>
        <v>Light</v>
      </c>
      <c r="P678" s="4" t="str">
        <f xml:space="preserve"> _xlfn.XLOOKUP(Orders[[#This Row],[Customer ID]], customers!$A$1:$A$1001, customers!$I$1:$I$1001,,0)</f>
        <v>No</v>
      </c>
    </row>
    <row r="679" spans="1:16" x14ac:dyDescent="0.3">
      <c r="A679" s="11" t="s">
        <v>4313</v>
      </c>
      <c r="B679" s="6">
        <v>44206</v>
      </c>
      <c r="C679" s="3" t="s">
        <v>4314</v>
      </c>
      <c r="D679" s="4" t="s">
        <v>6160</v>
      </c>
      <c r="E679" s="3">
        <v>5</v>
      </c>
      <c r="F679" s="3" t="str">
        <f xml:space="preserve"> _xlfn.XLOOKUP(C679,customers!$A$1:$A$1001,customers!$B$1:$B$1001,,0)</f>
        <v>Charin Penwarden</v>
      </c>
      <c r="G679" s="3" t="str">
        <f xml:space="preserve"> IF(_xlfn.XLOOKUP(C679, customers!$A$1:$A$1001, customers!$C$1:$C$1001,,0) = 0, "", _xlfn.XLOOKUP(C679, customers!$A$1:$A$1001, customers!$C$1:$C$1001,,0))</f>
        <v>cpenwardenit@mlb.com</v>
      </c>
      <c r="H679" s="3" t="str">
        <f xml:space="preserve"> _xlfn.XLOOKUP(C679, customers!$A$1:$A$1001, customers!$G$1:$G$1001,,0)</f>
        <v>Ireland</v>
      </c>
      <c r="I679" s="4" t="str">
        <f xml:space="preserve"> INDEX(products!$A$1:$G$49, MATCH(orders!$D679, products!$A$1:$A$49,0), MATCH(orders!I$1, products!$A$1:$G$1,0))</f>
        <v>Lib</v>
      </c>
      <c r="J679" s="4" t="str">
        <f xml:space="preserve"> INDEX(products!$A$1:$G$49, MATCH(orders!$D679, products!$A$1:$A$49,0), MATCH(orders!J$1, products!$A$1:$G$1,0))</f>
        <v>M</v>
      </c>
      <c r="K679" s="8">
        <f xml:space="preserve"> INDEX(products!$A$1:$G$49, MATCH(orders!$D679, products!$A$1:$A$49,0), MATCH(orders!K$1, products!$A$1:$G$1,0))</f>
        <v>0.5</v>
      </c>
      <c r="L679" s="10">
        <f xml:space="preserve"> INDEX(products!$A$1:$G$49, MATCH(orders!$D679, products!$A$1:$A$49,0), MATCH(orders!L$1, products!$A$1:$G$1,0))</f>
        <v>8.73</v>
      </c>
      <c r="M679" s="10">
        <f t="shared" si="10"/>
        <v>43.650000000000006</v>
      </c>
      <c r="N679" s="5" t="str" cm="1">
        <f t="array" ref="N679" xml:space="preserve"> _xlfn.IFS(I679 = "Rob", "Robusta", I679 = "Ara", "Arabica", I679 = "Exc", "Excelsa", I679 = "Lib", "Liberica")</f>
        <v>Liberica</v>
      </c>
      <c r="O679" s="12" t="str" cm="1">
        <f t="array" ref="O679" xml:space="preserve"> _xlfn.IFS(J679 = "M", "Medium", J679 = "L", "Light", J679 = "D", "Dark")</f>
        <v>Medium</v>
      </c>
      <c r="P679" s="4" t="str">
        <f xml:space="preserve"> _xlfn.XLOOKUP(Orders[[#This Row],[Customer ID]], customers!$A$1:$A$1001, customers!$I$1:$I$1001,,0)</f>
        <v>No</v>
      </c>
    </row>
    <row r="680" spans="1:16" x14ac:dyDescent="0.3">
      <c r="A680" s="11" t="s">
        <v>4319</v>
      </c>
      <c r="B680" s="6">
        <v>44281</v>
      </c>
      <c r="C680" s="3" t="s">
        <v>4320</v>
      </c>
      <c r="D680" s="4" t="s">
        <v>6182</v>
      </c>
      <c r="E680" s="3">
        <v>6</v>
      </c>
      <c r="F680" s="3" t="str">
        <f xml:space="preserve"> _xlfn.XLOOKUP(C680,customers!$A$1:$A$1001,customers!$B$1:$B$1001,,0)</f>
        <v>Milty Middis</v>
      </c>
      <c r="G680" s="3" t="str">
        <f xml:space="preserve"> IF(_xlfn.XLOOKUP(C680, customers!$A$1:$A$1001, customers!$C$1:$C$1001,,0) = 0, "", _xlfn.XLOOKUP(C680, customers!$A$1:$A$1001, customers!$C$1:$C$1001,,0))</f>
        <v>mmiddisiu@dmoz.org</v>
      </c>
      <c r="H680" s="3" t="str">
        <f xml:space="preserve"> _xlfn.XLOOKUP(C680, customers!$A$1:$A$1001, customers!$G$1:$G$1001,,0)</f>
        <v>United States</v>
      </c>
      <c r="I680" s="4" t="str">
        <f xml:space="preserve"> INDEX(products!$A$1:$G$49, MATCH(orders!$D680, products!$A$1:$A$49,0), MATCH(orders!I$1, products!$A$1:$G$1,0))</f>
        <v>Ara</v>
      </c>
      <c r="J680" s="4" t="str">
        <f xml:space="preserve"> INDEX(products!$A$1:$G$49, MATCH(orders!$D680, products!$A$1:$A$49,0), MATCH(orders!J$1, products!$A$1:$G$1,0))</f>
        <v>L</v>
      </c>
      <c r="K680" s="8">
        <f xml:space="preserve"> INDEX(products!$A$1:$G$49, MATCH(orders!$D680, products!$A$1:$A$49,0), MATCH(orders!K$1, products!$A$1:$G$1,0))</f>
        <v>2.5</v>
      </c>
      <c r="L680" s="10">
        <f xml:space="preserve"> INDEX(products!$A$1:$G$49, MATCH(orders!$D680, products!$A$1:$A$49,0), MATCH(orders!L$1, products!$A$1:$G$1,0))</f>
        <v>29.784999999999997</v>
      </c>
      <c r="M680" s="10">
        <f t="shared" si="10"/>
        <v>178.70999999999998</v>
      </c>
      <c r="N680" s="5" t="str" cm="1">
        <f t="array" ref="N680" xml:space="preserve"> _xlfn.IFS(I680 = "Rob", "Robusta", I680 = "Ara", "Arabica", I680 = "Exc", "Excelsa", I680 = "Lib", "Liberica")</f>
        <v>Arabica</v>
      </c>
      <c r="O680" s="12" t="str" cm="1">
        <f t="array" ref="O680" xml:space="preserve"> _xlfn.IFS(J680 = "M", "Medium", J680 = "L", "Light", J680 = "D", "Dark")</f>
        <v>Light</v>
      </c>
      <c r="P680" s="4" t="str">
        <f xml:space="preserve"> _xlfn.XLOOKUP(Orders[[#This Row],[Customer ID]], customers!$A$1:$A$1001, customers!$I$1:$I$1001,,0)</f>
        <v>Yes</v>
      </c>
    </row>
    <row r="681" spans="1:16" x14ac:dyDescent="0.3">
      <c r="A681" s="11" t="s">
        <v>4325</v>
      </c>
      <c r="B681" s="6">
        <v>44645</v>
      </c>
      <c r="C681" s="3" t="s">
        <v>4326</v>
      </c>
      <c r="D681" s="4" t="s">
        <v>6142</v>
      </c>
      <c r="E681" s="3">
        <v>1</v>
      </c>
      <c r="F681" s="3" t="str">
        <f xml:space="preserve"> _xlfn.XLOOKUP(C681,customers!$A$1:$A$1001,customers!$B$1:$B$1001,,0)</f>
        <v>Adrianne Vairow</v>
      </c>
      <c r="G681" s="3" t="str">
        <f xml:space="preserve"> IF(_xlfn.XLOOKUP(C681, customers!$A$1:$A$1001, customers!$C$1:$C$1001,,0) = 0, "", _xlfn.XLOOKUP(C681, customers!$A$1:$A$1001, customers!$C$1:$C$1001,,0))</f>
        <v>avairowiv@studiopress.com</v>
      </c>
      <c r="H681" s="3" t="str">
        <f xml:space="preserve"> _xlfn.XLOOKUP(C681, customers!$A$1:$A$1001, customers!$G$1:$G$1001,,0)</f>
        <v>United Kingdom</v>
      </c>
      <c r="I681" s="4" t="str">
        <f xml:space="preserve"> INDEX(products!$A$1:$G$49, MATCH(orders!$D681, products!$A$1:$A$49,0), MATCH(orders!I$1, products!$A$1:$G$1,0))</f>
        <v>Rob</v>
      </c>
      <c r="J681" s="4" t="str">
        <f xml:space="preserve"> INDEX(products!$A$1:$G$49, MATCH(orders!$D681, products!$A$1:$A$49,0), MATCH(orders!J$1, products!$A$1:$G$1,0))</f>
        <v>L</v>
      </c>
      <c r="K681" s="8">
        <f xml:space="preserve"> INDEX(products!$A$1:$G$49, MATCH(orders!$D681, products!$A$1:$A$49,0), MATCH(orders!K$1, products!$A$1:$G$1,0))</f>
        <v>2.5</v>
      </c>
      <c r="L681" s="10">
        <f xml:space="preserve"> INDEX(products!$A$1:$G$49, MATCH(orders!$D681, products!$A$1:$A$49,0), MATCH(orders!L$1, products!$A$1:$G$1,0))</f>
        <v>27.484999999999996</v>
      </c>
      <c r="M681" s="10">
        <f t="shared" si="10"/>
        <v>27.484999999999996</v>
      </c>
      <c r="N681" s="5" t="str" cm="1">
        <f t="array" ref="N681" xml:space="preserve"> _xlfn.IFS(I681 = "Rob", "Robusta", I681 = "Ara", "Arabica", I681 = "Exc", "Excelsa", I681 = "Lib", "Liberica")</f>
        <v>Robusta</v>
      </c>
      <c r="O681" s="12" t="str" cm="1">
        <f t="array" ref="O681" xml:space="preserve"> _xlfn.IFS(J681 = "M", "Medium", J681 = "L", "Light", J681 = "D", "Dark")</f>
        <v>Light</v>
      </c>
      <c r="P681" s="4" t="str">
        <f xml:space="preserve"> _xlfn.XLOOKUP(Orders[[#This Row],[Customer ID]], customers!$A$1:$A$1001, customers!$I$1:$I$1001,,0)</f>
        <v>No</v>
      </c>
    </row>
    <row r="682" spans="1:16" x14ac:dyDescent="0.3">
      <c r="A682" s="11" t="s">
        <v>4331</v>
      </c>
      <c r="B682" s="6">
        <v>44399</v>
      </c>
      <c r="C682" s="3" t="s">
        <v>4332</v>
      </c>
      <c r="D682" s="4" t="s">
        <v>6155</v>
      </c>
      <c r="E682" s="3">
        <v>5</v>
      </c>
      <c r="F682" s="3" t="str">
        <f xml:space="preserve"> _xlfn.XLOOKUP(C682,customers!$A$1:$A$1001,customers!$B$1:$B$1001,,0)</f>
        <v>Anjanette Goldie</v>
      </c>
      <c r="G682" s="3" t="str">
        <f xml:space="preserve"> IF(_xlfn.XLOOKUP(C682, customers!$A$1:$A$1001, customers!$C$1:$C$1001,,0) = 0, "", _xlfn.XLOOKUP(C682, customers!$A$1:$A$1001, customers!$C$1:$C$1001,,0))</f>
        <v>agoldieiw@goo.gl</v>
      </c>
      <c r="H682" s="3" t="str">
        <f xml:space="preserve"> _xlfn.XLOOKUP(C682, customers!$A$1:$A$1001, customers!$G$1:$G$1001,,0)</f>
        <v>United States</v>
      </c>
      <c r="I682" s="4" t="str">
        <f xml:space="preserve"> INDEX(products!$A$1:$G$49, MATCH(orders!$D682, products!$A$1:$A$49,0), MATCH(orders!I$1, products!$A$1:$G$1,0))</f>
        <v>Ara</v>
      </c>
      <c r="J682" s="4" t="str">
        <f xml:space="preserve"> INDEX(products!$A$1:$G$49, MATCH(orders!$D682, products!$A$1:$A$49,0), MATCH(orders!J$1, products!$A$1:$G$1,0))</f>
        <v>M</v>
      </c>
      <c r="K682" s="8">
        <f xml:space="preserve"> INDEX(products!$A$1:$G$49, MATCH(orders!$D682, products!$A$1:$A$49,0), MATCH(orders!K$1, products!$A$1:$G$1,0))</f>
        <v>1</v>
      </c>
      <c r="L682" s="10">
        <f xml:space="preserve"> INDEX(products!$A$1:$G$49, MATCH(orders!$D682, products!$A$1:$A$49,0), MATCH(orders!L$1, products!$A$1:$G$1,0))</f>
        <v>11.25</v>
      </c>
      <c r="M682" s="10">
        <f t="shared" si="10"/>
        <v>56.25</v>
      </c>
      <c r="N682" s="5" t="str" cm="1">
        <f t="array" ref="N682" xml:space="preserve"> _xlfn.IFS(I682 = "Rob", "Robusta", I682 = "Ara", "Arabica", I682 = "Exc", "Excelsa", I682 = "Lib", "Liberica")</f>
        <v>Arabica</v>
      </c>
      <c r="O682" s="12" t="str" cm="1">
        <f t="array" ref="O682" xml:space="preserve"> _xlfn.IFS(J682 = "M", "Medium", J682 = "L", "Light", J682 = "D", "Dark")</f>
        <v>Medium</v>
      </c>
      <c r="P682" s="4" t="str">
        <f xml:space="preserve"> _xlfn.XLOOKUP(Orders[[#This Row],[Customer ID]], customers!$A$1:$A$1001, customers!$I$1:$I$1001,,0)</f>
        <v>No</v>
      </c>
    </row>
    <row r="683" spans="1:16" x14ac:dyDescent="0.3">
      <c r="A683" s="11" t="s">
        <v>4336</v>
      </c>
      <c r="B683" s="6">
        <v>44080</v>
      </c>
      <c r="C683" s="3" t="s">
        <v>4337</v>
      </c>
      <c r="D683" s="4" t="s">
        <v>6145</v>
      </c>
      <c r="E683" s="3">
        <v>2</v>
      </c>
      <c r="F683" s="3" t="str">
        <f xml:space="preserve"> _xlfn.XLOOKUP(C683,customers!$A$1:$A$1001,customers!$B$1:$B$1001,,0)</f>
        <v>Nicky Ayris</v>
      </c>
      <c r="G683" s="3" t="str">
        <f xml:space="preserve"> IF(_xlfn.XLOOKUP(C683, customers!$A$1:$A$1001, customers!$C$1:$C$1001,,0) = 0, "", _xlfn.XLOOKUP(C683, customers!$A$1:$A$1001, customers!$C$1:$C$1001,,0))</f>
        <v>nayrisix@t-online.de</v>
      </c>
      <c r="H683" s="3" t="str">
        <f xml:space="preserve"> _xlfn.XLOOKUP(C683, customers!$A$1:$A$1001, customers!$G$1:$G$1001,,0)</f>
        <v>United Kingdom</v>
      </c>
      <c r="I683" s="4" t="str">
        <f xml:space="preserve"> INDEX(products!$A$1:$G$49, MATCH(orders!$D683, products!$A$1:$A$49,0), MATCH(orders!I$1, products!$A$1:$G$1,0))</f>
        <v>Lib</v>
      </c>
      <c r="J683" s="4" t="str">
        <f xml:space="preserve"> INDEX(products!$A$1:$G$49, MATCH(orders!$D683, products!$A$1:$A$49,0), MATCH(orders!J$1, products!$A$1:$G$1,0))</f>
        <v>L</v>
      </c>
      <c r="K683" s="8">
        <f xml:space="preserve"> INDEX(products!$A$1:$G$49, MATCH(orders!$D683, products!$A$1:$A$49,0), MATCH(orders!K$1, products!$A$1:$G$1,0))</f>
        <v>0.2</v>
      </c>
      <c r="L683" s="10">
        <f xml:space="preserve"> INDEX(products!$A$1:$G$49, MATCH(orders!$D683, products!$A$1:$A$49,0), MATCH(orders!L$1, products!$A$1:$G$1,0))</f>
        <v>4.7549999999999999</v>
      </c>
      <c r="M683" s="10">
        <f t="shared" si="10"/>
        <v>9.51</v>
      </c>
      <c r="N683" s="5" t="str" cm="1">
        <f t="array" ref="N683" xml:space="preserve"> _xlfn.IFS(I683 = "Rob", "Robusta", I683 = "Ara", "Arabica", I683 = "Exc", "Excelsa", I683 = "Lib", "Liberica")</f>
        <v>Liberica</v>
      </c>
      <c r="O683" s="12" t="str" cm="1">
        <f t="array" ref="O683" xml:space="preserve"> _xlfn.IFS(J683 = "M", "Medium", J683 = "L", "Light", J683 = "D", "Dark")</f>
        <v>Light</v>
      </c>
      <c r="P683" s="4" t="str">
        <f xml:space="preserve"> _xlfn.XLOOKUP(Orders[[#This Row],[Customer ID]], customers!$A$1:$A$1001, customers!$I$1:$I$1001,,0)</f>
        <v>Yes</v>
      </c>
    </row>
    <row r="684" spans="1:16" x14ac:dyDescent="0.3">
      <c r="A684" s="11" t="s">
        <v>4342</v>
      </c>
      <c r="B684" s="6">
        <v>43827</v>
      </c>
      <c r="C684" s="3" t="s">
        <v>4343</v>
      </c>
      <c r="D684" s="4" t="s">
        <v>6156</v>
      </c>
      <c r="E684" s="3">
        <v>2</v>
      </c>
      <c r="F684" s="3" t="str">
        <f xml:space="preserve"> _xlfn.XLOOKUP(C684,customers!$A$1:$A$1001,customers!$B$1:$B$1001,,0)</f>
        <v>Laryssa Benediktovich</v>
      </c>
      <c r="G684" s="3" t="str">
        <f xml:space="preserve"> IF(_xlfn.XLOOKUP(C684, customers!$A$1:$A$1001, customers!$C$1:$C$1001,,0) = 0, "", _xlfn.XLOOKUP(C684, customers!$A$1:$A$1001, customers!$C$1:$C$1001,,0))</f>
        <v>lbenediktovichiy@wunderground.com</v>
      </c>
      <c r="H684" s="3" t="str">
        <f xml:space="preserve"> _xlfn.XLOOKUP(C684, customers!$A$1:$A$1001, customers!$G$1:$G$1001,,0)</f>
        <v>United States</v>
      </c>
      <c r="I684" s="4" t="str">
        <f xml:space="preserve"> INDEX(products!$A$1:$G$49, MATCH(orders!$D684, products!$A$1:$A$49,0), MATCH(orders!I$1, products!$A$1:$G$1,0))</f>
        <v>Exc</v>
      </c>
      <c r="J684" s="4" t="str">
        <f xml:space="preserve"> INDEX(products!$A$1:$G$49, MATCH(orders!$D684, products!$A$1:$A$49,0), MATCH(orders!J$1, products!$A$1:$G$1,0))</f>
        <v>M</v>
      </c>
      <c r="K684" s="8">
        <f xml:space="preserve"> INDEX(products!$A$1:$G$49, MATCH(orders!$D684, products!$A$1:$A$49,0), MATCH(orders!K$1, products!$A$1:$G$1,0))</f>
        <v>0.2</v>
      </c>
      <c r="L684" s="10">
        <f xml:space="preserve"> INDEX(products!$A$1:$G$49, MATCH(orders!$D684, products!$A$1:$A$49,0), MATCH(orders!L$1, products!$A$1:$G$1,0))</f>
        <v>4.125</v>
      </c>
      <c r="M684" s="10">
        <f t="shared" si="10"/>
        <v>8.25</v>
      </c>
      <c r="N684" s="5" t="str" cm="1">
        <f t="array" ref="N684" xml:space="preserve"> _xlfn.IFS(I684 = "Rob", "Robusta", I684 = "Ara", "Arabica", I684 = "Exc", "Excelsa", I684 = "Lib", "Liberica")</f>
        <v>Excelsa</v>
      </c>
      <c r="O684" s="12" t="str" cm="1">
        <f t="array" ref="O684" xml:space="preserve"> _xlfn.IFS(J684 = "M", "Medium", J684 = "L", "Light", J684 = "D", "Dark")</f>
        <v>Medium</v>
      </c>
      <c r="P684" s="4" t="str">
        <f xml:space="preserve"> _xlfn.XLOOKUP(Orders[[#This Row],[Customer ID]], customers!$A$1:$A$1001, customers!$I$1:$I$1001,,0)</f>
        <v>Yes</v>
      </c>
    </row>
    <row r="685" spans="1:16" x14ac:dyDescent="0.3">
      <c r="A685" s="11" t="s">
        <v>4348</v>
      </c>
      <c r="B685" s="6">
        <v>43941</v>
      </c>
      <c r="C685" s="3" t="s">
        <v>4349</v>
      </c>
      <c r="D685" s="4" t="s">
        <v>6169</v>
      </c>
      <c r="E685" s="3">
        <v>6</v>
      </c>
      <c r="F685" s="3" t="str">
        <f xml:space="preserve"> _xlfn.XLOOKUP(C685,customers!$A$1:$A$1001,customers!$B$1:$B$1001,,0)</f>
        <v>Theo Jacobovitz</v>
      </c>
      <c r="G685" s="3" t="str">
        <f xml:space="preserve"> IF(_xlfn.XLOOKUP(C685, customers!$A$1:$A$1001, customers!$C$1:$C$1001,,0) = 0, "", _xlfn.XLOOKUP(C685, customers!$A$1:$A$1001, customers!$C$1:$C$1001,,0))</f>
        <v>tjacobovitziz@cbc.ca</v>
      </c>
      <c r="H685" s="3" t="str">
        <f xml:space="preserve"> _xlfn.XLOOKUP(C685, customers!$A$1:$A$1001, customers!$G$1:$G$1001,,0)</f>
        <v>United States</v>
      </c>
      <c r="I685" s="4" t="str">
        <f xml:space="preserve"> INDEX(products!$A$1:$G$49, MATCH(orders!$D685, products!$A$1:$A$49,0), MATCH(orders!I$1, products!$A$1:$G$1,0))</f>
        <v>Lib</v>
      </c>
      <c r="J685" s="4" t="str">
        <f xml:space="preserve"> INDEX(products!$A$1:$G$49, MATCH(orders!$D685, products!$A$1:$A$49,0), MATCH(orders!J$1, products!$A$1:$G$1,0))</f>
        <v>D</v>
      </c>
      <c r="K685" s="8">
        <f xml:space="preserve"> INDEX(products!$A$1:$G$49, MATCH(orders!$D685, products!$A$1:$A$49,0), MATCH(orders!K$1, products!$A$1:$G$1,0))</f>
        <v>0.5</v>
      </c>
      <c r="L685" s="10">
        <f xml:space="preserve"> INDEX(products!$A$1:$G$49, MATCH(orders!$D685, products!$A$1:$A$49,0), MATCH(orders!L$1, products!$A$1:$G$1,0))</f>
        <v>7.77</v>
      </c>
      <c r="M685" s="10">
        <f t="shared" si="10"/>
        <v>46.62</v>
      </c>
      <c r="N685" s="5" t="str" cm="1">
        <f t="array" ref="N685" xml:space="preserve"> _xlfn.IFS(I685 = "Rob", "Robusta", I685 = "Ara", "Arabica", I685 = "Exc", "Excelsa", I685 = "Lib", "Liberica")</f>
        <v>Liberica</v>
      </c>
      <c r="O685" s="12" t="str" cm="1">
        <f t="array" ref="O685" xml:space="preserve"> _xlfn.IFS(J685 = "M", "Medium", J685 = "L", "Light", J685 = "D", "Dark")</f>
        <v>Dark</v>
      </c>
      <c r="P685" s="4" t="str">
        <f xml:space="preserve"> _xlfn.XLOOKUP(Orders[[#This Row],[Customer ID]], customers!$A$1:$A$1001, customers!$I$1:$I$1001,,0)</f>
        <v>No</v>
      </c>
    </row>
    <row r="686" spans="1:16" x14ac:dyDescent="0.3">
      <c r="A686" s="11" t="s">
        <v>4354</v>
      </c>
      <c r="B686" s="6">
        <v>43517</v>
      </c>
      <c r="C686" s="3" t="s">
        <v>4355</v>
      </c>
      <c r="D686" s="4" t="s">
        <v>6179</v>
      </c>
      <c r="E686" s="3">
        <v>6</v>
      </c>
      <c r="F686" s="3" t="str">
        <f xml:space="preserve"> _xlfn.XLOOKUP(C686,customers!$A$1:$A$1001,customers!$B$1:$B$1001,,0)</f>
        <v>Becca Ableson</v>
      </c>
      <c r="G686" s="3" t="str">
        <f xml:space="preserve"> IF(_xlfn.XLOOKUP(C686, customers!$A$1:$A$1001, customers!$C$1:$C$1001,,0) = 0, "", _xlfn.XLOOKUP(C686, customers!$A$1:$A$1001, customers!$C$1:$C$1001,,0))</f>
        <v/>
      </c>
      <c r="H686" s="3" t="str">
        <f xml:space="preserve"> _xlfn.XLOOKUP(C686, customers!$A$1:$A$1001, customers!$G$1:$G$1001,,0)</f>
        <v>United States</v>
      </c>
      <c r="I686" s="4" t="str">
        <f xml:space="preserve"> INDEX(products!$A$1:$G$49, MATCH(orders!$D686, products!$A$1:$A$49,0), MATCH(orders!I$1, products!$A$1:$G$1,0))</f>
        <v>Rob</v>
      </c>
      <c r="J686" s="4" t="str">
        <f xml:space="preserve"> INDEX(products!$A$1:$G$49, MATCH(orders!$D686, products!$A$1:$A$49,0), MATCH(orders!J$1, products!$A$1:$G$1,0))</f>
        <v>L</v>
      </c>
      <c r="K686" s="8">
        <f xml:space="preserve"> INDEX(products!$A$1:$G$49, MATCH(orders!$D686, products!$A$1:$A$49,0), MATCH(orders!K$1, products!$A$1:$G$1,0))</f>
        <v>1</v>
      </c>
      <c r="L686" s="10">
        <f xml:space="preserve"> INDEX(products!$A$1:$G$49, MATCH(orders!$D686, products!$A$1:$A$49,0), MATCH(orders!L$1, products!$A$1:$G$1,0))</f>
        <v>11.95</v>
      </c>
      <c r="M686" s="10">
        <f t="shared" si="10"/>
        <v>71.699999999999989</v>
      </c>
      <c r="N686" s="5" t="str" cm="1">
        <f t="array" ref="N686" xml:space="preserve"> _xlfn.IFS(I686 = "Rob", "Robusta", I686 = "Ara", "Arabica", I686 = "Exc", "Excelsa", I686 = "Lib", "Liberica")</f>
        <v>Robusta</v>
      </c>
      <c r="O686" s="12" t="str" cm="1">
        <f t="array" ref="O686" xml:space="preserve"> _xlfn.IFS(J686 = "M", "Medium", J686 = "L", "Light", J686 = "D", "Dark")</f>
        <v>Light</v>
      </c>
      <c r="P686" s="4" t="str">
        <f xml:space="preserve"> _xlfn.XLOOKUP(Orders[[#This Row],[Customer ID]], customers!$A$1:$A$1001, customers!$I$1:$I$1001,,0)</f>
        <v>No</v>
      </c>
    </row>
    <row r="687" spans="1:16" x14ac:dyDescent="0.3">
      <c r="A687" s="11" t="s">
        <v>4359</v>
      </c>
      <c r="B687" s="6">
        <v>44637</v>
      </c>
      <c r="C687" s="3" t="s">
        <v>4360</v>
      </c>
      <c r="D687" s="4" t="s">
        <v>6164</v>
      </c>
      <c r="E687" s="3">
        <v>2</v>
      </c>
      <c r="F687" s="3" t="str">
        <f xml:space="preserve"> _xlfn.XLOOKUP(C687,customers!$A$1:$A$1001,customers!$B$1:$B$1001,,0)</f>
        <v>Jeno Druitt</v>
      </c>
      <c r="G687" s="3" t="str">
        <f xml:space="preserve"> IF(_xlfn.XLOOKUP(C687, customers!$A$1:$A$1001, customers!$C$1:$C$1001,,0) = 0, "", _xlfn.XLOOKUP(C687, customers!$A$1:$A$1001, customers!$C$1:$C$1001,,0))</f>
        <v>jdruittj1@feedburner.com</v>
      </c>
      <c r="H687" s="3" t="str">
        <f xml:space="preserve"> _xlfn.XLOOKUP(C687, customers!$A$1:$A$1001, customers!$G$1:$G$1001,,0)</f>
        <v>United States</v>
      </c>
      <c r="I687" s="4" t="str">
        <f xml:space="preserve"> INDEX(products!$A$1:$G$49, MATCH(orders!$D687, products!$A$1:$A$49,0), MATCH(orders!I$1, products!$A$1:$G$1,0))</f>
        <v>Lib</v>
      </c>
      <c r="J687" s="4" t="str">
        <f xml:space="preserve"> INDEX(products!$A$1:$G$49, MATCH(orders!$D687, products!$A$1:$A$49,0), MATCH(orders!J$1, products!$A$1:$G$1,0))</f>
        <v>L</v>
      </c>
      <c r="K687" s="8">
        <f xml:space="preserve"> INDEX(products!$A$1:$G$49, MATCH(orders!$D687, products!$A$1:$A$49,0), MATCH(orders!K$1, products!$A$1:$G$1,0))</f>
        <v>2.5</v>
      </c>
      <c r="L687" s="10">
        <f xml:space="preserve"> INDEX(products!$A$1:$G$49, MATCH(orders!$D687, products!$A$1:$A$49,0), MATCH(orders!L$1, products!$A$1:$G$1,0))</f>
        <v>36.454999999999998</v>
      </c>
      <c r="M687" s="10">
        <f t="shared" si="10"/>
        <v>72.91</v>
      </c>
      <c r="N687" s="5" t="str" cm="1">
        <f t="array" ref="N687" xml:space="preserve"> _xlfn.IFS(I687 = "Rob", "Robusta", I687 = "Ara", "Arabica", I687 = "Exc", "Excelsa", I687 = "Lib", "Liberica")</f>
        <v>Liberica</v>
      </c>
      <c r="O687" s="12" t="str" cm="1">
        <f t="array" ref="O687" xml:space="preserve"> _xlfn.IFS(J687 = "M", "Medium", J687 = "L", "Light", J687 = "D", "Dark")</f>
        <v>Light</v>
      </c>
      <c r="P687" s="4" t="str">
        <f xml:space="preserve"> _xlfn.XLOOKUP(Orders[[#This Row],[Customer ID]], customers!$A$1:$A$1001, customers!$I$1:$I$1001,,0)</f>
        <v>Yes</v>
      </c>
    </row>
    <row r="688" spans="1:16" x14ac:dyDescent="0.3">
      <c r="A688" s="11" t="s">
        <v>4365</v>
      </c>
      <c r="B688" s="6">
        <v>44330</v>
      </c>
      <c r="C688" s="3" t="s">
        <v>4366</v>
      </c>
      <c r="D688" s="4" t="s">
        <v>6163</v>
      </c>
      <c r="E688" s="3">
        <v>3</v>
      </c>
      <c r="F688" s="3" t="str">
        <f xml:space="preserve"> _xlfn.XLOOKUP(C688,customers!$A$1:$A$1001,customers!$B$1:$B$1001,,0)</f>
        <v>Deonne Shortall</v>
      </c>
      <c r="G688" s="3" t="str">
        <f xml:space="preserve"> IF(_xlfn.XLOOKUP(C688, customers!$A$1:$A$1001, customers!$C$1:$C$1001,,0) = 0, "", _xlfn.XLOOKUP(C688, customers!$A$1:$A$1001, customers!$C$1:$C$1001,,0))</f>
        <v>dshortallj2@wikipedia.org</v>
      </c>
      <c r="H688" s="3" t="str">
        <f xml:space="preserve"> _xlfn.XLOOKUP(C688, customers!$A$1:$A$1001, customers!$G$1:$G$1001,,0)</f>
        <v>United States</v>
      </c>
      <c r="I688" s="4" t="str">
        <f xml:space="preserve"> INDEX(products!$A$1:$G$49, MATCH(orders!$D688, products!$A$1:$A$49,0), MATCH(orders!I$1, products!$A$1:$G$1,0))</f>
        <v>Rob</v>
      </c>
      <c r="J688" s="4" t="str">
        <f xml:space="preserve"> INDEX(products!$A$1:$G$49, MATCH(orders!$D688, products!$A$1:$A$49,0), MATCH(orders!J$1, products!$A$1:$G$1,0))</f>
        <v>D</v>
      </c>
      <c r="K688" s="8">
        <f xml:space="preserve"> INDEX(products!$A$1:$G$49, MATCH(orders!$D688, products!$A$1:$A$49,0), MATCH(orders!K$1, products!$A$1:$G$1,0))</f>
        <v>0.2</v>
      </c>
      <c r="L688" s="10">
        <f xml:space="preserve"> INDEX(products!$A$1:$G$49, MATCH(orders!$D688, products!$A$1:$A$49,0), MATCH(orders!L$1, products!$A$1:$G$1,0))</f>
        <v>2.6849999999999996</v>
      </c>
      <c r="M688" s="10">
        <f t="shared" si="10"/>
        <v>8.0549999999999997</v>
      </c>
      <c r="N688" s="5" t="str" cm="1">
        <f t="array" ref="N688" xml:space="preserve"> _xlfn.IFS(I688 = "Rob", "Robusta", I688 = "Ara", "Arabica", I688 = "Exc", "Excelsa", I688 = "Lib", "Liberica")</f>
        <v>Robusta</v>
      </c>
      <c r="O688" s="12" t="str" cm="1">
        <f t="array" ref="O688" xml:space="preserve"> _xlfn.IFS(J688 = "M", "Medium", J688 = "L", "Light", J688 = "D", "Dark")</f>
        <v>Dark</v>
      </c>
      <c r="P688" s="4" t="str">
        <f xml:space="preserve"> _xlfn.XLOOKUP(Orders[[#This Row],[Customer ID]], customers!$A$1:$A$1001, customers!$I$1:$I$1001,,0)</f>
        <v>Yes</v>
      </c>
    </row>
    <row r="689" spans="1:16" x14ac:dyDescent="0.3">
      <c r="A689" s="11" t="s">
        <v>4371</v>
      </c>
      <c r="B689" s="6">
        <v>43471</v>
      </c>
      <c r="C689" s="3" t="s">
        <v>4372</v>
      </c>
      <c r="D689" s="4" t="s">
        <v>6139</v>
      </c>
      <c r="E689" s="3">
        <v>2</v>
      </c>
      <c r="F689" s="3" t="str">
        <f xml:space="preserve"> _xlfn.XLOOKUP(C689,customers!$A$1:$A$1001,customers!$B$1:$B$1001,,0)</f>
        <v>Wilton Cottier</v>
      </c>
      <c r="G689" s="3" t="str">
        <f xml:space="preserve"> IF(_xlfn.XLOOKUP(C689, customers!$A$1:$A$1001, customers!$C$1:$C$1001,,0) = 0, "", _xlfn.XLOOKUP(C689, customers!$A$1:$A$1001, customers!$C$1:$C$1001,,0))</f>
        <v>wcottierj3@cafepress.com</v>
      </c>
      <c r="H689" s="3" t="str">
        <f xml:space="preserve"> _xlfn.XLOOKUP(C689, customers!$A$1:$A$1001, customers!$G$1:$G$1001,,0)</f>
        <v>United States</v>
      </c>
      <c r="I689" s="4" t="str">
        <f xml:space="preserve"> INDEX(products!$A$1:$G$49, MATCH(orders!$D689, products!$A$1:$A$49,0), MATCH(orders!I$1, products!$A$1:$G$1,0))</f>
        <v>Exc</v>
      </c>
      <c r="J689" s="4" t="str">
        <f xml:space="preserve"> INDEX(products!$A$1:$G$49, MATCH(orders!$D689, products!$A$1:$A$49,0), MATCH(orders!J$1, products!$A$1:$G$1,0))</f>
        <v>M</v>
      </c>
      <c r="K689" s="8">
        <f xml:space="preserve"> INDEX(products!$A$1:$G$49, MATCH(orders!$D689, products!$A$1:$A$49,0), MATCH(orders!K$1, products!$A$1:$G$1,0))</f>
        <v>0.5</v>
      </c>
      <c r="L689" s="10">
        <f xml:space="preserve"> INDEX(products!$A$1:$G$49, MATCH(orders!$D689, products!$A$1:$A$49,0), MATCH(orders!L$1, products!$A$1:$G$1,0))</f>
        <v>8.25</v>
      </c>
      <c r="M689" s="10">
        <f t="shared" si="10"/>
        <v>16.5</v>
      </c>
      <c r="N689" s="5" t="str" cm="1">
        <f t="array" ref="N689" xml:space="preserve"> _xlfn.IFS(I689 = "Rob", "Robusta", I689 = "Ara", "Arabica", I689 = "Exc", "Excelsa", I689 = "Lib", "Liberica")</f>
        <v>Excelsa</v>
      </c>
      <c r="O689" s="12" t="str" cm="1">
        <f t="array" ref="O689" xml:space="preserve"> _xlfn.IFS(J689 = "M", "Medium", J689 = "L", "Light", J689 = "D", "Dark")</f>
        <v>Medium</v>
      </c>
      <c r="P689" s="4" t="str">
        <f xml:space="preserve"> _xlfn.XLOOKUP(Orders[[#This Row],[Customer ID]], customers!$A$1:$A$1001, customers!$I$1:$I$1001,,0)</f>
        <v>No</v>
      </c>
    </row>
    <row r="690" spans="1:16" x14ac:dyDescent="0.3">
      <c r="A690" s="11" t="s">
        <v>4377</v>
      </c>
      <c r="B690" s="6">
        <v>43579</v>
      </c>
      <c r="C690" s="3" t="s">
        <v>4378</v>
      </c>
      <c r="D690" s="4" t="s">
        <v>6140</v>
      </c>
      <c r="E690" s="3">
        <v>5</v>
      </c>
      <c r="F690" s="3" t="str">
        <f xml:space="preserve"> _xlfn.XLOOKUP(C690,customers!$A$1:$A$1001,customers!$B$1:$B$1001,,0)</f>
        <v>Kevan Grinsted</v>
      </c>
      <c r="G690" s="3" t="str">
        <f xml:space="preserve"> IF(_xlfn.XLOOKUP(C690, customers!$A$1:$A$1001, customers!$C$1:$C$1001,,0) = 0, "", _xlfn.XLOOKUP(C690, customers!$A$1:$A$1001, customers!$C$1:$C$1001,,0))</f>
        <v>kgrinstedj4@google.com.br</v>
      </c>
      <c r="H690" s="3" t="str">
        <f xml:space="preserve"> _xlfn.XLOOKUP(C690, customers!$A$1:$A$1001, customers!$G$1:$G$1001,,0)</f>
        <v>Ireland</v>
      </c>
      <c r="I690" s="4" t="str">
        <f xml:space="preserve"> INDEX(products!$A$1:$G$49, MATCH(orders!$D690, products!$A$1:$A$49,0), MATCH(orders!I$1, products!$A$1:$G$1,0))</f>
        <v>Ara</v>
      </c>
      <c r="J690" s="4" t="str">
        <f xml:space="preserve"> INDEX(products!$A$1:$G$49, MATCH(orders!$D690, products!$A$1:$A$49,0), MATCH(orders!J$1, products!$A$1:$G$1,0))</f>
        <v>L</v>
      </c>
      <c r="K690" s="8">
        <f xml:space="preserve"> INDEX(products!$A$1:$G$49, MATCH(orders!$D690, products!$A$1:$A$49,0), MATCH(orders!K$1, products!$A$1:$G$1,0))</f>
        <v>1</v>
      </c>
      <c r="L690" s="10">
        <f xml:space="preserve"> INDEX(products!$A$1:$G$49, MATCH(orders!$D690, products!$A$1:$A$49,0), MATCH(orders!L$1, products!$A$1:$G$1,0))</f>
        <v>12.95</v>
      </c>
      <c r="M690" s="10">
        <f t="shared" si="10"/>
        <v>64.75</v>
      </c>
      <c r="N690" s="5" t="str" cm="1">
        <f t="array" ref="N690" xml:space="preserve"> _xlfn.IFS(I690 = "Rob", "Robusta", I690 = "Ara", "Arabica", I690 = "Exc", "Excelsa", I690 = "Lib", "Liberica")</f>
        <v>Arabica</v>
      </c>
      <c r="O690" s="12" t="str" cm="1">
        <f t="array" ref="O690" xml:space="preserve"> _xlfn.IFS(J690 = "M", "Medium", J690 = "L", "Light", J690 = "D", "Dark")</f>
        <v>Light</v>
      </c>
      <c r="P690" s="4" t="str">
        <f xml:space="preserve"> _xlfn.XLOOKUP(Orders[[#This Row],[Customer ID]], customers!$A$1:$A$1001, customers!$I$1:$I$1001,,0)</f>
        <v>No</v>
      </c>
    </row>
    <row r="691" spans="1:16" x14ac:dyDescent="0.3">
      <c r="A691" s="11" t="s">
        <v>4383</v>
      </c>
      <c r="B691" s="6">
        <v>44346</v>
      </c>
      <c r="C691" s="3" t="s">
        <v>4384</v>
      </c>
      <c r="D691" s="4" t="s">
        <v>6157</v>
      </c>
      <c r="E691" s="3">
        <v>5</v>
      </c>
      <c r="F691" s="3" t="str">
        <f xml:space="preserve"> _xlfn.XLOOKUP(C691,customers!$A$1:$A$1001,customers!$B$1:$B$1001,,0)</f>
        <v>Dionne Skyner</v>
      </c>
      <c r="G691" s="3" t="str">
        <f xml:space="preserve"> IF(_xlfn.XLOOKUP(C691, customers!$A$1:$A$1001, customers!$C$1:$C$1001,,0) = 0, "", _xlfn.XLOOKUP(C691, customers!$A$1:$A$1001, customers!$C$1:$C$1001,,0))</f>
        <v>dskynerj5@hubpages.com</v>
      </c>
      <c r="H691" s="3" t="str">
        <f xml:space="preserve"> _xlfn.XLOOKUP(C691, customers!$A$1:$A$1001, customers!$G$1:$G$1001,,0)</f>
        <v>United States</v>
      </c>
      <c r="I691" s="4" t="str">
        <f xml:space="preserve"> INDEX(products!$A$1:$G$49, MATCH(orders!$D691, products!$A$1:$A$49,0), MATCH(orders!I$1, products!$A$1:$G$1,0))</f>
        <v>Ara</v>
      </c>
      <c r="J691" s="4" t="str">
        <f xml:space="preserve"> INDEX(products!$A$1:$G$49, MATCH(orders!$D691, products!$A$1:$A$49,0), MATCH(orders!J$1, products!$A$1:$G$1,0))</f>
        <v>M</v>
      </c>
      <c r="K691" s="8">
        <f xml:space="preserve"> INDEX(products!$A$1:$G$49, MATCH(orders!$D691, products!$A$1:$A$49,0), MATCH(orders!K$1, products!$A$1:$G$1,0))</f>
        <v>0.5</v>
      </c>
      <c r="L691" s="10">
        <f xml:space="preserve"> INDEX(products!$A$1:$G$49, MATCH(orders!$D691, products!$A$1:$A$49,0), MATCH(orders!L$1, products!$A$1:$G$1,0))</f>
        <v>6.75</v>
      </c>
      <c r="M691" s="10">
        <f t="shared" si="10"/>
        <v>33.75</v>
      </c>
      <c r="N691" s="5" t="str" cm="1">
        <f t="array" ref="N691" xml:space="preserve"> _xlfn.IFS(I691 = "Rob", "Robusta", I691 = "Ara", "Arabica", I691 = "Exc", "Excelsa", I691 = "Lib", "Liberica")</f>
        <v>Arabica</v>
      </c>
      <c r="O691" s="12" t="str" cm="1">
        <f t="array" ref="O691" xml:space="preserve"> _xlfn.IFS(J691 = "M", "Medium", J691 = "L", "Light", J691 = "D", "Dark")</f>
        <v>Medium</v>
      </c>
      <c r="P691" s="4" t="str">
        <f xml:space="preserve"> _xlfn.XLOOKUP(Orders[[#This Row],[Customer ID]], customers!$A$1:$A$1001, customers!$I$1:$I$1001,,0)</f>
        <v>No</v>
      </c>
    </row>
    <row r="692" spans="1:16" x14ac:dyDescent="0.3">
      <c r="A692" s="11" t="s">
        <v>4389</v>
      </c>
      <c r="B692" s="6">
        <v>44754</v>
      </c>
      <c r="C692" s="3" t="s">
        <v>4390</v>
      </c>
      <c r="D692" s="4" t="s">
        <v>6165</v>
      </c>
      <c r="E692" s="3">
        <v>6</v>
      </c>
      <c r="F692" s="3" t="str">
        <f xml:space="preserve"> _xlfn.XLOOKUP(C692,customers!$A$1:$A$1001,customers!$B$1:$B$1001,,0)</f>
        <v>Francesco Dressel</v>
      </c>
      <c r="G692" s="3" t="str">
        <f xml:space="preserve"> IF(_xlfn.XLOOKUP(C692, customers!$A$1:$A$1001, customers!$C$1:$C$1001,,0) = 0, "", _xlfn.XLOOKUP(C692, customers!$A$1:$A$1001, customers!$C$1:$C$1001,,0))</f>
        <v/>
      </c>
      <c r="H692" s="3" t="str">
        <f xml:space="preserve"> _xlfn.XLOOKUP(C692, customers!$A$1:$A$1001, customers!$G$1:$G$1001,,0)</f>
        <v>United States</v>
      </c>
      <c r="I692" s="4" t="str">
        <f xml:space="preserve"> INDEX(products!$A$1:$G$49, MATCH(orders!$D692, products!$A$1:$A$49,0), MATCH(orders!I$1, products!$A$1:$G$1,0))</f>
        <v>Lib</v>
      </c>
      <c r="J692" s="4" t="str">
        <f xml:space="preserve"> INDEX(products!$A$1:$G$49, MATCH(orders!$D692, products!$A$1:$A$49,0), MATCH(orders!J$1, products!$A$1:$G$1,0))</f>
        <v>D</v>
      </c>
      <c r="K692" s="8">
        <f xml:space="preserve"> INDEX(products!$A$1:$G$49, MATCH(orders!$D692, products!$A$1:$A$49,0), MATCH(orders!K$1, products!$A$1:$G$1,0))</f>
        <v>2.5</v>
      </c>
      <c r="L692" s="10">
        <f xml:space="preserve"> INDEX(products!$A$1:$G$49, MATCH(orders!$D692, products!$A$1:$A$49,0), MATCH(orders!L$1, products!$A$1:$G$1,0))</f>
        <v>29.784999999999997</v>
      </c>
      <c r="M692" s="10">
        <f t="shared" si="10"/>
        <v>178.70999999999998</v>
      </c>
      <c r="N692" s="5" t="str" cm="1">
        <f t="array" ref="N692" xml:space="preserve"> _xlfn.IFS(I692 = "Rob", "Robusta", I692 = "Ara", "Arabica", I692 = "Exc", "Excelsa", I692 = "Lib", "Liberica")</f>
        <v>Liberica</v>
      </c>
      <c r="O692" s="12" t="str" cm="1">
        <f t="array" ref="O692" xml:space="preserve"> _xlfn.IFS(J692 = "M", "Medium", J692 = "L", "Light", J692 = "D", "Dark")</f>
        <v>Dark</v>
      </c>
      <c r="P692" s="4" t="str">
        <f xml:space="preserve"> _xlfn.XLOOKUP(Orders[[#This Row],[Customer ID]], customers!$A$1:$A$1001, customers!$I$1:$I$1001,,0)</f>
        <v>No</v>
      </c>
    </row>
    <row r="693" spans="1:16" x14ac:dyDescent="0.3">
      <c r="A693" s="11" t="s">
        <v>4393</v>
      </c>
      <c r="B693" s="6">
        <v>44227</v>
      </c>
      <c r="C693" s="3" t="s">
        <v>4434</v>
      </c>
      <c r="D693" s="4" t="s">
        <v>6155</v>
      </c>
      <c r="E693" s="3">
        <v>2</v>
      </c>
      <c r="F693" s="3" t="str">
        <f xml:space="preserve"> _xlfn.XLOOKUP(C693,customers!$A$1:$A$1001,customers!$B$1:$B$1001,,0)</f>
        <v>Jimmy Dymoke</v>
      </c>
      <c r="G693" s="3" t="str">
        <f xml:space="preserve"> IF(_xlfn.XLOOKUP(C693, customers!$A$1:$A$1001, customers!$C$1:$C$1001,,0) = 0, "", _xlfn.XLOOKUP(C693, customers!$A$1:$A$1001, customers!$C$1:$C$1001,,0))</f>
        <v>jdymokeje@prnewswire.com</v>
      </c>
      <c r="H693" s="3" t="str">
        <f xml:space="preserve"> _xlfn.XLOOKUP(C693, customers!$A$1:$A$1001, customers!$G$1:$G$1001,,0)</f>
        <v>Ireland</v>
      </c>
      <c r="I693" s="4" t="str">
        <f xml:space="preserve"> INDEX(products!$A$1:$G$49, MATCH(orders!$D693, products!$A$1:$A$49,0), MATCH(orders!I$1, products!$A$1:$G$1,0))</f>
        <v>Ara</v>
      </c>
      <c r="J693" s="4" t="str">
        <f xml:space="preserve"> INDEX(products!$A$1:$G$49, MATCH(orders!$D693, products!$A$1:$A$49,0), MATCH(orders!J$1, products!$A$1:$G$1,0))</f>
        <v>M</v>
      </c>
      <c r="K693" s="8">
        <f xml:space="preserve"> INDEX(products!$A$1:$G$49, MATCH(orders!$D693, products!$A$1:$A$49,0), MATCH(orders!K$1, products!$A$1:$G$1,0))</f>
        <v>1</v>
      </c>
      <c r="L693" s="10">
        <f xml:space="preserve"> INDEX(products!$A$1:$G$49, MATCH(orders!$D693, products!$A$1:$A$49,0), MATCH(orders!L$1, products!$A$1:$G$1,0))</f>
        <v>11.25</v>
      </c>
      <c r="M693" s="10">
        <f t="shared" si="10"/>
        <v>22.5</v>
      </c>
      <c r="N693" s="5" t="str" cm="1">
        <f t="array" ref="N693" xml:space="preserve"> _xlfn.IFS(I693 = "Rob", "Robusta", I693 = "Ara", "Arabica", I693 = "Exc", "Excelsa", I693 = "Lib", "Liberica")</f>
        <v>Arabica</v>
      </c>
      <c r="O693" s="12" t="str" cm="1">
        <f t="array" ref="O693" xml:space="preserve"> _xlfn.IFS(J693 = "M", "Medium", J693 = "L", "Light", J693 = "D", "Dark")</f>
        <v>Medium</v>
      </c>
      <c r="P693" s="4" t="str">
        <f xml:space="preserve"> _xlfn.XLOOKUP(Orders[[#This Row],[Customer ID]], customers!$A$1:$A$1001, customers!$I$1:$I$1001,,0)</f>
        <v>No</v>
      </c>
    </row>
    <row r="694" spans="1:16" x14ac:dyDescent="0.3">
      <c r="A694" s="11" t="s">
        <v>4399</v>
      </c>
      <c r="B694" s="6">
        <v>43720</v>
      </c>
      <c r="C694" s="3" t="s">
        <v>4400</v>
      </c>
      <c r="D694" s="4" t="s">
        <v>6143</v>
      </c>
      <c r="E694" s="3">
        <v>1</v>
      </c>
      <c r="F694" s="3" t="str">
        <f xml:space="preserve"> _xlfn.XLOOKUP(C694,customers!$A$1:$A$1001,customers!$B$1:$B$1001,,0)</f>
        <v>Ambrosio Weinmann</v>
      </c>
      <c r="G694" s="3" t="str">
        <f xml:space="preserve"> IF(_xlfn.XLOOKUP(C694, customers!$A$1:$A$1001, customers!$C$1:$C$1001,,0) = 0, "", _xlfn.XLOOKUP(C694, customers!$A$1:$A$1001, customers!$C$1:$C$1001,,0))</f>
        <v>aweinmannj8@shinystat.com</v>
      </c>
      <c r="H694" s="3" t="str">
        <f xml:space="preserve"> _xlfn.XLOOKUP(C694, customers!$A$1:$A$1001, customers!$G$1:$G$1001,,0)</f>
        <v>United States</v>
      </c>
      <c r="I694" s="4" t="str">
        <f xml:space="preserve"> INDEX(products!$A$1:$G$49, MATCH(orders!$D694, products!$A$1:$A$49,0), MATCH(orders!I$1, products!$A$1:$G$1,0))</f>
        <v>Lib</v>
      </c>
      <c r="J694" s="4" t="str">
        <f xml:space="preserve"> INDEX(products!$A$1:$G$49, MATCH(orders!$D694, products!$A$1:$A$49,0), MATCH(orders!J$1, products!$A$1:$G$1,0))</f>
        <v>D</v>
      </c>
      <c r="K694" s="8">
        <f xml:space="preserve"> INDEX(products!$A$1:$G$49, MATCH(orders!$D694, products!$A$1:$A$49,0), MATCH(orders!K$1, products!$A$1:$G$1,0))</f>
        <v>1</v>
      </c>
      <c r="L694" s="10">
        <f xml:space="preserve"> INDEX(products!$A$1:$G$49, MATCH(orders!$D694, products!$A$1:$A$49,0), MATCH(orders!L$1, products!$A$1:$G$1,0))</f>
        <v>12.95</v>
      </c>
      <c r="M694" s="10">
        <f t="shared" si="10"/>
        <v>12.95</v>
      </c>
      <c r="N694" s="5" t="str" cm="1">
        <f t="array" ref="N694" xml:space="preserve"> _xlfn.IFS(I694 = "Rob", "Robusta", I694 = "Ara", "Arabica", I694 = "Exc", "Excelsa", I694 = "Lib", "Liberica")</f>
        <v>Liberica</v>
      </c>
      <c r="O694" s="12" t="str" cm="1">
        <f t="array" ref="O694" xml:space="preserve"> _xlfn.IFS(J694 = "M", "Medium", J694 = "L", "Light", J694 = "D", "Dark")</f>
        <v>Dark</v>
      </c>
      <c r="P694" s="4" t="str">
        <f xml:space="preserve"> _xlfn.XLOOKUP(Orders[[#This Row],[Customer ID]], customers!$A$1:$A$1001, customers!$I$1:$I$1001,,0)</f>
        <v>No</v>
      </c>
    </row>
    <row r="695" spans="1:16" x14ac:dyDescent="0.3">
      <c r="A695" s="11" t="s">
        <v>4405</v>
      </c>
      <c r="B695" s="6">
        <v>44012</v>
      </c>
      <c r="C695" s="3" t="s">
        <v>4406</v>
      </c>
      <c r="D695" s="4" t="s">
        <v>6175</v>
      </c>
      <c r="E695" s="3">
        <v>2</v>
      </c>
      <c r="F695" s="3" t="str">
        <f xml:space="preserve"> _xlfn.XLOOKUP(C695,customers!$A$1:$A$1001,customers!$B$1:$B$1001,,0)</f>
        <v>Elden Andriessen</v>
      </c>
      <c r="G695" s="3" t="str">
        <f xml:space="preserve"> IF(_xlfn.XLOOKUP(C695, customers!$A$1:$A$1001, customers!$C$1:$C$1001,,0) = 0, "", _xlfn.XLOOKUP(C695, customers!$A$1:$A$1001, customers!$C$1:$C$1001,,0))</f>
        <v>eandriessenj9@europa.eu</v>
      </c>
      <c r="H695" s="3" t="str">
        <f xml:space="preserve"> _xlfn.XLOOKUP(C695, customers!$A$1:$A$1001, customers!$G$1:$G$1001,,0)</f>
        <v>United States</v>
      </c>
      <c r="I695" s="4" t="str">
        <f xml:space="preserve"> INDEX(products!$A$1:$G$49, MATCH(orders!$D695, products!$A$1:$A$49,0), MATCH(orders!I$1, products!$A$1:$G$1,0))</f>
        <v>Ara</v>
      </c>
      <c r="J695" s="4" t="str">
        <f xml:space="preserve"> INDEX(products!$A$1:$G$49, MATCH(orders!$D695, products!$A$1:$A$49,0), MATCH(orders!J$1, products!$A$1:$G$1,0))</f>
        <v>M</v>
      </c>
      <c r="K695" s="8">
        <f xml:space="preserve"> INDEX(products!$A$1:$G$49, MATCH(orders!$D695, products!$A$1:$A$49,0), MATCH(orders!K$1, products!$A$1:$G$1,0))</f>
        <v>2.5</v>
      </c>
      <c r="L695" s="10">
        <f xml:space="preserve"> INDEX(products!$A$1:$G$49, MATCH(orders!$D695, products!$A$1:$A$49,0), MATCH(orders!L$1, products!$A$1:$G$1,0))</f>
        <v>25.874999999999996</v>
      </c>
      <c r="M695" s="10">
        <f t="shared" si="10"/>
        <v>51.749999999999993</v>
      </c>
      <c r="N695" s="5" t="str" cm="1">
        <f t="array" ref="N695" xml:space="preserve"> _xlfn.IFS(I695 = "Rob", "Robusta", I695 = "Ara", "Arabica", I695 = "Exc", "Excelsa", I695 = "Lib", "Liberica")</f>
        <v>Arabica</v>
      </c>
      <c r="O695" s="12" t="str" cm="1">
        <f t="array" ref="O695" xml:space="preserve"> _xlfn.IFS(J695 = "M", "Medium", J695 = "L", "Light", J695 = "D", "Dark")</f>
        <v>Medium</v>
      </c>
      <c r="P695" s="4" t="str">
        <f xml:space="preserve"> _xlfn.XLOOKUP(Orders[[#This Row],[Customer ID]], customers!$A$1:$A$1001, customers!$I$1:$I$1001,,0)</f>
        <v>Yes</v>
      </c>
    </row>
    <row r="696" spans="1:16" x14ac:dyDescent="0.3">
      <c r="A696" s="11" t="s">
        <v>4411</v>
      </c>
      <c r="B696" s="6">
        <v>43915</v>
      </c>
      <c r="C696" s="3" t="s">
        <v>4412</v>
      </c>
      <c r="D696" s="4" t="s">
        <v>6144</v>
      </c>
      <c r="E696" s="3">
        <v>5</v>
      </c>
      <c r="F696" s="3" t="str">
        <f xml:space="preserve"> _xlfn.XLOOKUP(C696,customers!$A$1:$A$1001,customers!$B$1:$B$1001,,0)</f>
        <v>Roxie Deaconson</v>
      </c>
      <c r="G696" s="3" t="str">
        <f xml:space="preserve"> IF(_xlfn.XLOOKUP(C696, customers!$A$1:$A$1001, customers!$C$1:$C$1001,,0) = 0, "", _xlfn.XLOOKUP(C696, customers!$A$1:$A$1001, customers!$C$1:$C$1001,,0))</f>
        <v>rdeaconsonja@archive.org</v>
      </c>
      <c r="H696" s="3" t="str">
        <f xml:space="preserve"> _xlfn.XLOOKUP(C696, customers!$A$1:$A$1001, customers!$G$1:$G$1001,,0)</f>
        <v>United States</v>
      </c>
      <c r="I696" s="4" t="str">
        <f xml:space="preserve"> INDEX(products!$A$1:$G$49, MATCH(orders!$D696, products!$A$1:$A$49,0), MATCH(orders!I$1, products!$A$1:$G$1,0))</f>
        <v>Exc</v>
      </c>
      <c r="J696" s="4" t="str">
        <f xml:space="preserve"> INDEX(products!$A$1:$G$49, MATCH(orders!$D696, products!$A$1:$A$49,0), MATCH(orders!J$1, products!$A$1:$G$1,0))</f>
        <v>D</v>
      </c>
      <c r="K696" s="8">
        <f xml:space="preserve"> INDEX(products!$A$1:$G$49, MATCH(orders!$D696, products!$A$1:$A$49,0), MATCH(orders!K$1, products!$A$1:$G$1,0))</f>
        <v>0.5</v>
      </c>
      <c r="L696" s="10">
        <f xml:space="preserve"> INDEX(products!$A$1:$G$49, MATCH(orders!$D696, products!$A$1:$A$49,0), MATCH(orders!L$1, products!$A$1:$G$1,0))</f>
        <v>7.29</v>
      </c>
      <c r="M696" s="10">
        <f t="shared" si="10"/>
        <v>36.450000000000003</v>
      </c>
      <c r="N696" s="5" t="str" cm="1">
        <f t="array" ref="N696" xml:space="preserve"> _xlfn.IFS(I696 = "Rob", "Robusta", I696 = "Ara", "Arabica", I696 = "Exc", "Excelsa", I696 = "Lib", "Liberica")</f>
        <v>Excelsa</v>
      </c>
      <c r="O696" s="12" t="str" cm="1">
        <f t="array" ref="O696" xml:space="preserve"> _xlfn.IFS(J696 = "M", "Medium", J696 = "L", "Light", J696 = "D", "Dark")</f>
        <v>Dark</v>
      </c>
      <c r="P696" s="4" t="str">
        <f xml:space="preserve"> _xlfn.XLOOKUP(Orders[[#This Row],[Customer ID]], customers!$A$1:$A$1001, customers!$I$1:$I$1001,,0)</f>
        <v>No</v>
      </c>
    </row>
    <row r="697" spans="1:16" x14ac:dyDescent="0.3">
      <c r="A697" s="11" t="s">
        <v>4417</v>
      </c>
      <c r="B697" s="6">
        <v>44300</v>
      </c>
      <c r="C697" s="3" t="s">
        <v>4418</v>
      </c>
      <c r="D697" s="4" t="s">
        <v>6164</v>
      </c>
      <c r="E697" s="3">
        <v>5</v>
      </c>
      <c r="F697" s="3" t="str">
        <f xml:space="preserve"> _xlfn.XLOOKUP(C697,customers!$A$1:$A$1001,customers!$B$1:$B$1001,,0)</f>
        <v>Davida Caro</v>
      </c>
      <c r="G697" s="3" t="str">
        <f xml:space="preserve"> IF(_xlfn.XLOOKUP(C697, customers!$A$1:$A$1001, customers!$C$1:$C$1001,,0) = 0, "", _xlfn.XLOOKUP(C697, customers!$A$1:$A$1001, customers!$C$1:$C$1001,,0))</f>
        <v>dcarojb@twitter.com</v>
      </c>
      <c r="H697" s="3" t="str">
        <f xml:space="preserve"> _xlfn.XLOOKUP(C697, customers!$A$1:$A$1001, customers!$G$1:$G$1001,,0)</f>
        <v>United States</v>
      </c>
      <c r="I697" s="4" t="str">
        <f xml:space="preserve"> INDEX(products!$A$1:$G$49, MATCH(orders!$D697, products!$A$1:$A$49,0), MATCH(orders!I$1, products!$A$1:$G$1,0))</f>
        <v>Lib</v>
      </c>
      <c r="J697" s="4" t="str">
        <f xml:space="preserve"> INDEX(products!$A$1:$G$49, MATCH(orders!$D697, products!$A$1:$A$49,0), MATCH(orders!J$1, products!$A$1:$G$1,0))</f>
        <v>L</v>
      </c>
      <c r="K697" s="8">
        <f xml:space="preserve"> INDEX(products!$A$1:$G$49, MATCH(orders!$D697, products!$A$1:$A$49,0), MATCH(orders!K$1, products!$A$1:$G$1,0))</f>
        <v>2.5</v>
      </c>
      <c r="L697" s="10">
        <f xml:space="preserve"> INDEX(products!$A$1:$G$49, MATCH(orders!$D697, products!$A$1:$A$49,0), MATCH(orders!L$1, products!$A$1:$G$1,0))</f>
        <v>36.454999999999998</v>
      </c>
      <c r="M697" s="10">
        <f t="shared" si="10"/>
        <v>182.27499999999998</v>
      </c>
      <c r="N697" s="5" t="str" cm="1">
        <f t="array" ref="N697" xml:space="preserve"> _xlfn.IFS(I697 = "Rob", "Robusta", I697 = "Ara", "Arabica", I697 = "Exc", "Excelsa", I697 = "Lib", "Liberica")</f>
        <v>Liberica</v>
      </c>
      <c r="O697" s="12" t="str" cm="1">
        <f t="array" ref="O697" xml:space="preserve"> _xlfn.IFS(J697 = "M", "Medium", J697 = "L", "Light", J697 = "D", "Dark")</f>
        <v>Light</v>
      </c>
      <c r="P697" s="4" t="str">
        <f xml:space="preserve"> _xlfn.XLOOKUP(Orders[[#This Row],[Customer ID]], customers!$A$1:$A$1001, customers!$I$1:$I$1001,,0)</f>
        <v>Yes</v>
      </c>
    </row>
    <row r="698" spans="1:16" x14ac:dyDescent="0.3">
      <c r="A698" s="11" t="s">
        <v>4423</v>
      </c>
      <c r="B698" s="6">
        <v>43693</v>
      </c>
      <c r="C698" s="3" t="s">
        <v>4424</v>
      </c>
      <c r="D698" s="4" t="s">
        <v>6169</v>
      </c>
      <c r="E698" s="3">
        <v>4</v>
      </c>
      <c r="F698" s="3" t="str">
        <f xml:space="preserve"> _xlfn.XLOOKUP(C698,customers!$A$1:$A$1001,customers!$B$1:$B$1001,,0)</f>
        <v>Johna Bluck</v>
      </c>
      <c r="G698" s="3" t="str">
        <f xml:space="preserve"> IF(_xlfn.XLOOKUP(C698, customers!$A$1:$A$1001, customers!$C$1:$C$1001,,0) = 0, "", _xlfn.XLOOKUP(C698, customers!$A$1:$A$1001, customers!$C$1:$C$1001,,0))</f>
        <v>jbluckjc@imageshack.us</v>
      </c>
      <c r="H698" s="3" t="str">
        <f xml:space="preserve"> _xlfn.XLOOKUP(C698, customers!$A$1:$A$1001, customers!$G$1:$G$1001,,0)</f>
        <v>United States</v>
      </c>
      <c r="I698" s="4" t="str">
        <f xml:space="preserve"> INDEX(products!$A$1:$G$49, MATCH(orders!$D698, products!$A$1:$A$49,0), MATCH(orders!I$1, products!$A$1:$G$1,0))</f>
        <v>Lib</v>
      </c>
      <c r="J698" s="4" t="str">
        <f xml:space="preserve"> INDEX(products!$A$1:$G$49, MATCH(orders!$D698, products!$A$1:$A$49,0), MATCH(orders!J$1, products!$A$1:$G$1,0))</f>
        <v>D</v>
      </c>
      <c r="K698" s="8">
        <f xml:space="preserve"> INDEX(products!$A$1:$G$49, MATCH(orders!$D698, products!$A$1:$A$49,0), MATCH(orders!K$1, products!$A$1:$G$1,0))</f>
        <v>0.5</v>
      </c>
      <c r="L698" s="10">
        <f xml:space="preserve"> INDEX(products!$A$1:$G$49, MATCH(orders!$D698, products!$A$1:$A$49,0), MATCH(orders!L$1, products!$A$1:$G$1,0))</f>
        <v>7.77</v>
      </c>
      <c r="M698" s="10">
        <f t="shared" si="10"/>
        <v>31.08</v>
      </c>
      <c r="N698" s="5" t="str" cm="1">
        <f t="array" ref="N698" xml:space="preserve"> _xlfn.IFS(I698 = "Rob", "Robusta", I698 = "Ara", "Arabica", I698 = "Exc", "Excelsa", I698 = "Lib", "Liberica")</f>
        <v>Liberica</v>
      </c>
      <c r="O698" s="12" t="str" cm="1">
        <f t="array" ref="O698" xml:space="preserve"> _xlfn.IFS(J698 = "M", "Medium", J698 = "L", "Light", J698 = "D", "Dark")</f>
        <v>Dark</v>
      </c>
      <c r="P698" s="4" t="str">
        <f xml:space="preserve"> _xlfn.XLOOKUP(Orders[[#This Row],[Customer ID]], customers!$A$1:$A$1001, customers!$I$1:$I$1001,,0)</f>
        <v>No</v>
      </c>
    </row>
    <row r="699" spans="1:16" x14ac:dyDescent="0.3">
      <c r="A699" s="11" t="s">
        <v>4429</v>
      </c>
      <c r="B699" s="6">
        <v>44547</v>
      </c>
      <c r="C699" s="3" t="s">
        <v>4430</v>
      </c>
      <c r="D699" s="4" t="s">
        <v>6157</v>
      </c>
      <c r="E699" s="3">
        <v>3</v>
      </c>
      <c r="F699" s="3" t="str">
        <f xml:space="preserve"> _xlfn.XLOOKUP(C699,customers!$A$1:$A$1001,customers!$B$1:$B$1001,,0)</f>
        <v>Myrle Dearden</v>
      </c>
      <c r="G699" s="3" t="str">
        <f xml:space="preserve"> IF(_xlfn.XLOOKUP(C699, customers!$A$1:$A$1001, customers!$C$1:$C$1001,,0) = 0, "", _xlfn.XLOOKUP(C699, customers!$A$1:$A$1001, customers!$C$1:$C$1001,,0))</f>
        <v/>
      </c>
      <c r="H699" s="3" t="str">
        <f xml:space="preserve"> _xlfn.XLOOKUP(C699, customers!$A$1:$A$1001, customers!$G$1:$G$1001,,0)</f>
        <v>Ireland</v>
      </c>
      <c r="I699" s="4" t="str">
        <f xml:space="preserve"> INDEX(products!$A$1:$G$49, MATCH(orders!$D699, products!$A$1:$A$49,0), MATCH(orders!I$1, products!$A$1:$G$1,0))</f>
        <v>Ara</v>
      </c>
      <c r="J699" s="4" t="str">
        <f xml:space="preserve"> INDEX(products!$A$1:$G$49, MATCH(orders!$D699, products!$A$1:$A$49,0), MATCH(orders!J$1, products!$A$1:$G$1,0))</f>
        <v>M</v>
      </c>
      <c r="K699" s="8">
        <f xml:space="preserve"> INDEX(products!$A$1:$G$49, MATCH(orders!$D699, products!$A$1:$A$49,0), MATCH(orders!K$1, products!$A$1:$G$1,0))</f>
        <v>0.5</v>
      </c>
      <c r="L699" s="10">
        <f xml:space="preserve"> INDEX(products!$A$1:$G$49, MATCH(orders!$D699, products!$A$1:$A$49,0), MATCH(orders!L$1, products!$A$1:$G$1,0))</f>
        <v>6.75</v>
      </c>
      <c r="M699" s="10">
        <f t="shared" si="10"/>
        <v>20.25</v>
      </c>
      <c r="N699" s="5" t="str" cm="1">
        <f t="array" ref="N699" xml:space="preserve"> _xlfn.IFS(I699 = "Rob", "Robusta", I699 = "Ara", "Arabica", I699 = "Exc", "Excelsa", I699 = "Lib", "Liberica")</f>
        <v>Arabica</v>
      </c>
      <c r="O699" s="12" t="str" cm="1">
        <f t="array" ref="O699" xml:space="preserve"> _xlfn.IFS(J699 = "M", "Medium", J699 = "L", "Light", J699 = "D", "Dark")</f>
        <v>Medium</v>
      </c>
      <c r="P699" s="4" t="str">
        <f xml:space="preserve"> _xlfn.XLOOKUP(Orders[[#This Row],[Customer ID]], customers!$A$1:$A$1001, customers!$I$1:$I$1001,,0)</f>
        <v>No</v>
      </c>
    </row>
    <row r="700" spans="1:16" x14ac:dyDescent="0.3">
      <c r="A700" s="11" t="s">
        <v>4433</v>
      </c>
      <c r="B700" s="6">
        <v>43830</v>
      </c>
      <c r="C700" s="3" t="s">
        <v>4434</v>
      </c>
      <c r="D700" s="4" t="s">
        <v>6143</v>
      </c>
      <c r="E700" s="3">
        <v>2</v>
      </c>
      <c r="F700" s="3" t="str">
        <f xml:space="preserve"> _xlfn.XLOOKUP(C700,customers!$A$1:$A$1001,customers!$B$1:$B$1001,,0)</f>
        <v>Jimmy Dymoke</v>
      </c>
      <c r="G700" s="3" t="str">
        <f xml:space="preserve"> IF(_xlfn.XLOOKUP(C700, customers!$A$1:$A$1001, customers!$C$1:$C$1001,,0) = 0, "", _xlfn.XLOOKUP(C700, customers!$A$1:$A$1001, customers!$C$1:$C$1001,,0))</f>
        <v>jdymokeje@prnewswire.com</v>
      </c>
      <c r="H700" s="3" t="str">
        <f xml:space="preserve"> _xlfn.XLOOKUP(C700, customers!$A$1:$A$1001, customers!$G$1:$G$1001,,0)</f>
        <v>Ireland</v>
      </c>
      <c r="I700" s="4" t="str">
        <f xml:space="preserve"> INDEX(products!$A$1:$G$49, MATCH(orders!$D700, products!$A$1:$A$49,0), MATCH(orders!I$1, products!$A$1:$G$1,0))</f>
        <v>Lib</v>
      </c>
      <c r="J700" s="4" t="str">
        <f xml:space="preserve"> INDEX(products!$A$1:$G$49, MATCH(orders!$D700, products!$A$1:$A$49,0), MATCH(orders!J$1, products!$A$1:$G$1,0))</f>
        <v>D</v>
      </c>
      <c r="K700" s="8">
        <f xml:space="preserve"> INDEX(products!$A$1:$G$49, MATCH(orders!$D700, products!$A$1:$A$49,0), MATCH(orders!K$1, products!$A$1:$G$1,0))</f>
        <v>1</v>
      </c>
      <c r="L700" s="10">
        <f xml:space="preserve"> INDEX(products!$A$1:$G$49, MATCH(orders!$D700, products!$A$1:$A$49,0), MATCH(orders!L$1, products!$A$1:$G$1,0))</f>
        <v>12.95</v>
      </c>
      <c r="M700" s="10">
        <f t="shared" si="10"/>
        <v>25.9</v>
      </c>
      <c r="N700" s="5" t="str" cm="1">
        <f t="array" ref="N700" xml:space="preserve"> _xlfn.IFS(I700 = "Rob", "Robusta", I700 = "Ara", "Arabica", I700 = "Exc", "Excelsa", I700 = "Lib", "Liberica")</f>
        <v>Liberica</v>
      </c>
      <c r="O700" s="12" t="str" cm="1">
        <f t="array" ref="O700" xml:space="preserve"> _xlfn.IFS(J700 = "M", "Medium", J700 = "L", "Light", J700 = "D", "Dark")</f>
        <v>Dark</v>
      </c>
      <c r="P700" s="4" t="str">
        <f xml:space="preserve"> _xlfn.XLOOKUP(Orders[[#This Row],[Customer ID]], customers!$A$1:$A$1001, customers!$I$1:$I$1001,,0)</f>
        <v>No</v>
      </c>
    </row>
    <row r="701" spans="1:16" x14ac:dyDescent="0.3">
      <c r="A701" s="11" t="s">
        <v>4439</v>
      </c>
      <c r="B701" s="6">
        <v>44298</v>
      </c>
      <c r="C701" s="3" t="s">
        <v>4440</v>
      </c>
      <c r="D701" s="4" t="s">
        <v>6158</v>
      </c>
      <c r="E701" s="3">
        <v>4</v>
      </c>
      <c r="F701" s="3" t="str">
        <f xml:space="preserve"> _xlfn.XLOOKUP(C701,customers!$A$1:$A$1001,customers!$B$1:$B$1001,,0)</f>
        <v>Orland Tadman</v>
      </c>
      <c r="G701" s="3" t="str">
        <f xml:space="preserve"> IF(_xlfn.XLOOKUP(C701, customers!$A$1:$A$1001, customers!$C$1:$C$1001,,0) = 0, "", _xlfn.XLOOKUP(C701, customers!$A$1:$A$1001, customers!$C$1:$C$1001,,0))</f>
        <v>otadmanjf@ft.com</v>
      </c>
      <c r="H701" s="3" t="str">
        <f xml:space="preserve"> _xlfn.XLOOKUP(C701, customers!$A$1:$A$1001, customers!$G$1:$G$1001,,0)</f>
        <v>United States</v>
      </c>
      <c r="I701" s="4" t="str">
        <f xml:space="preserve"> INDEX(products!$A$1:$G$49, MATCH(orders!$D701, products!$A$1:$A$49,0), MATCH(orders!I$1, products!$A$1:$G$1,0))</f>
        <v>Ara</v>
      </c>
      <c r="J701" s="4" t="str">
        <f xml:space="preserve"> INDEX(products!$A$1:$G$49, MATCH(orders!$D701, products!$A$1:$A$49,0), MATCH(orders!J$1, products!$A$1:$G$1,0))</f>
        <v>D</v>
      </c>
      <c r="K701" s="8">
        <f xml:space="preserve"> INDEX(products!$A$1:$G$49, MATCH(orders!$D701, products!$A$1:$A$49,0), MATCH(orders!K$1, products!$A$1:$G$1,0))</f>
        <v>0.5</v>
      </c>
      <c r="L701" s="10">
        <f xml:space="preserve"> INDEX(products!$A$1:$G$49, MATCH(orders!$D701, products!$A$1:$A$49,0), MATCH(orders!L$1, products!$A$1:$G$1,0))</f>
        <v>5.97</v>
      </c>
      <c r="M701" s="10">
        <f t="shared" si="10"/>
        <v>23.88</v>
      </c>
      <c r="N701" s="5" t="str" cm="1">
        <f t="array" ref="N701" xml:space="preserve"> _xlfn.IFS(I701 = "Rob", "Robusta", I701 = "Ara", "Arabica", I701 = "Exc", "Excelsa", I701 = "Lib", "Liberica")</f>
        <v>Arabica</v>
      </c>
      <c r="O701" s="12" t="str" cm="1">
        <f t="array" ref="O701" xml:space="preserve"> _xlfn.IFS(J701 = "M", "Medium", J701 = "L", "Light", J701 = "D", "Dark")</f>
        <v>Dark</v>
      </c>
      <c r="P701" s="4" t="str">
        <f xml:space="preserve"> _xlfn.XLOOKUP(Orders[[#This Row],[Customer ID]], customers!$A$1:$A$1001, customers!$I$1:$I$1001,,0)</f>
        <v>Yes</v>
      </c>
    </row>
    <row r="702" spans="1:16" x14ac:dyDescent="0.3">
      <c r="A702" s="11" t="s">
        <v>4445</v>
      </c>
      <c r="B702" s="6">
        <v>43736</v>
      </c>
      <c r="C702" s="3" t="s">
        <v>4446</v>
      </c>
      <c r="D702" s="4" t="s">
        <v>6161</v>
      </c>
      <c r="E702" s="3">
        <v>2</v>
      </c>
      <c r="F702" s="3" t="str">
        <f xml:space="preserve"> _xlfn.XLOOKUP(C702,customers!$A$1:$A$1001,customers!$B$1:$B$1001,,0)</f>
        <v>Barrett Gudde</v>
      </c>
      <c r="G702" s="3" t="str">
        <f xml:space="preserve"> IF(_xlfn.XLOOKUP(C702, customers!$A$1:$A$1001, customers!$C$1:$C$1001,,0) = 0, "", _xlfn.XLOOKUP(C702, customers!$A$1:$A$1001, customers!$C$1:$C$1001,,0))</f>
        <v>bguddejg@dailymotion.com</v>
      </c>
      <c r="H702" s="3" t="str">
        <f xml:space="preserve"> _xlfn.XLOOKUP(C702, customers!$A$1:$A$1001, customers!$G$1:$G$1001,,0)</f>
        <v>United States</v>
      </c>
      <c r="I702" s="4" t="str">
        <f xml:space="preserve"> INDEX(products!$A$1:$G$49, MATCH(orders!$D702, products!$A$1:$A$49,0), MATCH(orders!I$1, products!$A$1:$G$1,0))</f>
        <v>Lib</v>
      </c>
      <c r="J702" s="4" t="str">
        <f xml:space="preserve"> INDEX(products!$A$1:$G$49, MATCH(orders!$D702, products!$A$1:$A$49,0), MATCH(orders!J$1, products!$A$1:$G$1,0))</f>
        <v>L</v>
      </c>
      <c r="K702" s="8">
        <f xml:space="preserve"> INDEX(products!$A$1:$G$49, MATCH(orders!$D702, products!$A$1:$A$49,0), MATCH(orders!K$1, products!$A$1:$G$1,0))</f>
        <v>0.5</v>
      </c>
      <c r="L702" s="10">
        <f xml:space="preserve"> INDEX(products!$A$1:$G$49, MATCH(orders!$D702, products!$A$1:$A$49,0), MATCH(orders!L$1, products!$A$1:$G$1,0))</f>
        <v>9.51</v>
      </c>
      <c r="M702" s="10">
        <f t="shared" si="10"/>
        <v>19.02</v>
      </c>
      <c r="N702" s="5" t="str" cm="1">
        <f t="array" ref="N702" xml:space="preserve"> _xlfn.IFS(I702 = "Rob", "Robusta", I702 = "Ara", "Arabica", I702 = "Exc", "Excelsa", I702 = "Lib", "Liberica")</f>
        <v>Liberica</v>
      </c>
      <c r="O702" s="12" t="str" cm="1">
        <f t="array" ref="O702" xml:space="preserve"> _xlfn.IFS(J702 = "M", "Medium", J702 = "L", "Light", J702 = "D", "Dark")</f>
        <v>Light</v>
      </c>
      <c r="P702" s="4" t="str">
        <f xml:space="preserve"> _xlfn.XLOOKUP(Orders[[#This Row],[Customer ID]], customers!$A$1:$A$1001, customers!$I$1:$I$1001,,0)</f>
        <v>No</v>
      </c>
    </row>
    <row r="703" spans="1:16" x14ac:dyDescent="0.3">
      <c r="A703" s="11" t="s">
        <v>4450</v>
      </c>
      <c r="B703" s="6">
        <v>44727</v>
      </c>
      <c r="C703" s="3" t="s">
        <v>4451</v>
      </c>
      <c r="D703" s="4" t="s">
        <v>6158</v>
      </c>
      <c r="E703" s="3">
        <v>5</v>
      </c>
      <c r="F703" s="3" t="str">
        <f xml:space="preserve"> _xlfn.XLOOKUP(C703,customers!$A$1:$A$1001,customers!$B$1:$B$1001,,0)</f>
        <v>Nathan Sictornes</v>
      </c>
      <c r="G703" s="3" t="str">
        <f xml:space="preserve"> IF(_xlfn.XLOOKUP(C703, customers!$A$1:$A$1001, customers!$C$1:$C$1001,,0) = 0, "", _xlfn.XLOOKUP(C703, customers!$A$1:$A$1001, customers!$C$1:$C$1001,,0))</f>
        <v>nsictornesjh@buzzfeed.com</v>
      </c>
      <c r="H703" s="3" t="str">
        <f xml:space="preserve"> _xlfn.XLOOKUP(C703, customers!$A$1:$A$1001, customers!$G$1:$G$1001,,0)</f>
        <v>Ireland</v>
      </c>
      <c r="I703" s="4" t="str">
        <f xml:space="preserve"> INDEX(products!$A$1:$G$49, MATCH(orders!$D703, products!$A$1:$A$49,0), MATCH(orders!I$1, products!$A$1:$G$1,0))</f>
        <v>Ara</v>
      </c>
      <c r="J703" s="4" t="str">
        <f xml:space="preserve"> INDEX(products!$A$1:$G$49, MATCH(orders!$D703, products!$A$1:$A$49,0), MATCH(orders!J$1, products!$A$1:$G$1,0))</f>
        <v>D</v>
      </c>
      <c r="K703" s="8">
        <f xml:space="preserve"> INDEX(products!$A$1:$G$49, MATCH(orders!$D703, products!$A$1:$A$49,0), MATCH(orders!K$1, products!$A$1:$G$1,0))</f>
        <v>0.5</v>
      </c>
      <c r="L703" s="10">
        <f xml:space="preserve"> INDEX(products!$A$1:$G$49, MATCH(orders!$D703, products!$A$1:$A$49,0), MATCH(orders!L$1, products!$A$1:$G$1,0))</f>
        <v>5.97</v>
      </c>
      <c r="M703" s="10">
        <f t="shared" si="10"/>
        <v>29.849999999999998</v>
      </c>
      <c r="N703" s="5" t="str" cm="1">
        <f t="array" ref="N703" xml:space="preserve"> _xlfn.IFS(I703 = "Rob", "Robusta", I703 = "Ara", "Arabica", I703 = "Exc", "Excelsa", I703 = "Lib", "Liberica")</f>
        <v>Arabica</v>
      </c>
      <c r="O703" s="12" t="str" cm="1">
        <f t="array" ref="O703" xml:space="preserve"> _xlfn.IFS(J703 = "M", "Medium", J703 = "L", "Light", J703 = "D", "Dark")</f>
        <v>Dark</v>
      </c>
      <c r="P703" s="4" t="str">
        <f xml:space="preserve"> _xlfn.XLOOKUP(Orders[[#This Row],[Customer ID]], customers!$A$1:$A$1001, customers!$I$1:$I$1001,,0)</f>
        <v>Yes</v>
      </c>
    </row>
    <row r="704" spans="1:16" x14ac:dyDescent="0.3">
      <c r="A704" s="11" t="s">
        <v>4456</v>
      </c>
      <c r="B704" s="6">
        <v>43661</v>
      </c>
      <c r="C704" s="3" t="s">
        <v>4457</v>
      </c>
      <c r="D704" s="4" t="s">
        <v>6180</v>
      </c>
      <c r="E704" s="3">
        <v>1</v>
      </c>
      <c r="F704" s="3" t="str">
        <f xml:space="preserve"> _xlfn.XLOOKUP(C704,customers!$A$1:$A$1001,customers!$B$1:$B$1001,,0)</f>
        <v>Vivyan Dunning</v>
      </c>
      <c r="G704" s="3" t="str">
        <f xml:space="preserve"> IF(_xlfn.XLOOKUP(C704, customers!$A$1:$A$1001, customers!$C$1:$C$1001,,0) = 0, "", _xlfn.XLOOKUP(C704, customers!$A$1:$A$1001, customers!$C$1:$C$1001,,0))</f>
        <v>vdunningji@independent.co.uk</v>
      </c>
      <c r="H704" s="3" t="str">
        <f xml:space="preserve"> _xlfn.XLOOKUP(C704, customers!$A$1:$A$1001, customers!$G$1:$G$1001,,0)</f>
        <v>United States</v>
      </c>
      <c r="I704" s="4" t="str">
        <f xml:space="preserve"> INDEX(products!$A$1:$G$49, MATCH(orders!$D704, products!$A$1:$A$49,0), MATCH(orders!I$1, products!$A$1:$G$1,0))</f>
        <v>Ara</v>
      </c>
      <c r="J704" s="4" t="str">
        <f xml:space="preserve"> INDEX(products!$A$1:$G$49, MATCH(orders!$D704, products!$A$1:$A$49,0), MATCH(orders!J$1, products!$A$1:$G$1,0))</f>
        <v>L</v>
      </c>
      <c r="K704" s="8">
        <f xml:space="preserve"> INDEX(products!$A$1:$G$49, MATCH(orders!$D704, products!$A$1:$A$49,0), MATCH(orders!K$1, products!$A$1:$G$1,0))</f>
        <v>0.5</v>
      </c>
      <c r="L704" s="10">
        <f xml:space="preserve"> INDEX(products!$A$1:$G$49, MATCH(orders!$D704, products!$A$1:$A$49,0), MATCH(orders!L$1, products!$A$1:$G$1,0))</f>
        <v>7.77</v>
      </c>
      <c r="M704" s="10">
        <f t="shared" si="10"/>
        <v>7.77</v>
      </c>
      <c r="N704" s="5" t="str" cm="1">
        <f t="array" ref="N704" xml:space="preserve"> _xlfn.IFS(I704 = "Rob", "Robusta", I704 = "Ara", "Arabica", I704 = "Exc", "Excelsa", I704 = "Lib", "Liberica")</f>
        <v>Arabica</v>
      </c>
      <c r="O704" s="12" t="str" cm="1">
        <f t="array" ref="O704" xml:space="preserve"> _xlfn.IFS(J704 = "M", "Medium", J704 = "L", "Light", J704 = "D", "Dark")</f>
        <v>Light</v>
      </c>
      <c r="P704" s="4" t="str">
        <f xml:space="preserve"> _xlfn.XLOOKUP(Orders[[#This Row],[Customer ID]], customers!$A$1:$A$1001, customers!$I$1:$I$1001,,0)</f>
        <v>Yes</v>
      </c>
    </row>
    <row r="705" spans="1:16" x14ac:dyDescent="0.3">
      <c r="A705" s="11" t="s">
        <v>4461</v>
      </c>
      <c r="B705" s="6">
        <v>43506</v>
      </c>
      <c r="C705" s="3" t="s">
        <v>4462</v>
      </c>
      <c r="D705" s="4" t="s">
        <v>6165</v>
      </c>
      <c r="E705" s="3">
        <v>4</v>
      </c>
      <c r="F705" s="3" t="str">
        <f xml:space="preserve"> _xlfn.XLOOKUP(C705,customers!$A$1:$A$1001,customers!$B$1:$B$1001,,0)</f>
        <v>Doralin Baison</v>
      </c>
      <c r="G705" s="3" t="str">
        <f xml:space="preserve"> IF(_xlfn.XLOOKUP(C705, customers!$A$1:$A$1001, customers!$C$1:$C$1001,,0) = 0, "", _xlfn.XLOOKUP(C705, customers!$A$1:$A$1001, customers!$C$1:$C$1001,,0))</f>
        <v/>
      </c>
      <c r="H705" s="3" t="str">
        <f xml:space="preserve"> _xlfn.XLOOKUP(C705, customers!$A$1:$A$1001, customers!$G$1:$G$1001,,0)</f>
        <v>Ireland</v>
      </c>
      <c r="I705" s="4" t="str">
        <f xml:space="preserve"> INDEX(products!$A$1:$G$49, MATCH(orders!$D705, products!$A$1:$A$49,0), MATCH(orders!I$1, products!$A$1:$G$1,0))</f>
        <v>Lib</v>
      </c>
      <c r="J705" s="4" t="str">
        <f xml:space="preserve"> INDEX(products!$A$1:$G$49, MATCH(orders!$D705, products!$A$1:$A$49,0), MATCH(orders!J$1, products!$A$1:$G$1,0))</f>
        <v>D</v>
      </c>
      <c r="K705" s="8">
        <f xml:space="preserve"> INDEX(products!$A$1:$G$49, MATCH(orders!$D705, products!$A$1:$A$49,0), MATCH(orders!K$1, products!$A$1:$G$1,0))</f>
        <v>2.5</v>
      </c>
      <c r="L705" s="10">
        <f xml:space="preserve"> INDEX(products!$A$1:$G$49, MATCH(orders!$D705, products!$A$1:$A$49,0), MATCH(orders!L$1, products!$A$1:$G$1,0))</f>
        <v>29.784999999999997</v>
      </c>
      <c r="M705" s="10">
        <f t="shared" si="10"/>
        <v>119.13999999999999</v>
      </c>
      <c r="N705" s="5" t="str" cm="1">
        <f t="array" ref="N705" xml:space="preserve"> _xlfn.IFS(I705 = "Rob", "Robusta", I705 = "Ara", "Arabica", I705 = "Exc", "Excelsa", I705 = "Lib", "Liberica")</f>
        <v>Liberica</v>
      </c>
      <c r="O705" s="12" t="str" cm="1">
        <f t="array" ref="O705" xml:space="preserve"> _xlfn.IFS(J705 = "M", "Medium", J705 = "L", "Light", J705 = "D", "Dark")</f>
        <v>Dark</v>
      </c>
      <c r="P705" s="4" t="str">
        <f xml:space="preserve"> _xlfn.XLOOKUP(Orders[[#This Row],[Customer ID]], customers!$A$1:$A$1001, customers!$I$1:$I$1001,,0)</f>
        <v>Yes</v>
      </c>
    </row>
    <row r="706" spans="1:16" x14ac:dyDescent="0.3">
      <c r="A706" s="11" t="s">
        <v>4466</v>
      </c>
      <c r="B706" s="6">
        <v>44716</v>
      </c>
      <c r="C706" s="3" t="s">
        <v>4467</v>
      </c>
      <c r="D706" s="4" t="s">
        <v>6153</v>
      </c>
      <c r="E706" s="3">
        <v>6</v>
      </c>
      <c r="F706" s="3" t="str">
        <f xml:space="preserve"> _xlfn.XLOOKUP(C706,customers!$A$1:$A$1001,customers!$B$1:$B$1001,,0)</f>
        <v>Josefina Ferens</v>
      </c>
      <c r="G706" s="3" t="str">
        <f xml:space="preserve"> IF(_xlfn.XLOOKUP(C706, customers!$A$1:$A$1001, customers!$C$1:$C$1001,,0) = 0, "", _xlfn.XLOOKUP(C706, customers!$A$1:$A$1001, customers!$C$1:$C$1001,,0))</f>
        <v/>
      </c>
      <c r="H706" s="3" t="str">
        <f xml:space="preserve"> _xlfn.XLOOKUP(C706, customers!$A$1:$A$1001, customers!$G$1:$G$1001,,0)</f>
        <v>United States</v>
      </c>
      <c r="I706" s="4" t="str">
        <f xml:space="preserve"> INDEX(products!$A$1:$G$49, MATCH(orders!$D706, products!$A$1:$A$49,0), MATCH(orders!I$1, products!$A$1:$G$1,0))</f>
        <v>Exc</v>
      </c>
      <c r="J706" s="4" t="str">
        <f xml:space="preserve"> INDEX(products!$A$1:$G$49, MATCH(orders!$D706, products!$A$1:$A$49,0), MATCH(orders!J$1, products!$A$1:$G$1,0))</f>
        <v>D</v>
      </c>
      <c r="K706" s="8">
        <f xml:space="preserve"> INDEX(products!$A$1:$G$49, MATCH(orders!$D706, products!$A$1:$A$49,0), MATCH(orders!K$1, products!$A$1:$G$1,0))</f>
        <v>0.2</v>
      </c>
      <c r="L706" s="10">
        <f xml:space="preserve"> INDEX(products!$A$1:$G$49, MATCH(orders!$D706, products!$A$1:$A$49,0), MATCH(orders!L$1, products!$A$1:$G$1,0))</f>
        <v>3.645</v>
      </c>
      <c r="M706" s="10">
        <f t="shared" si="10"/>
        <v>21.87</v>
      </c>
      <c r="N706" s="5" t="str" cm="1">
        <f t="array" ref="N706" xml:space="preserve"> _xlfn.IFS(I706 = "Rob", "Robusta", I706 = "Ara", "Arabica", I706 = "Exc", "Excelsa", I706 = "Lib", "Liberica")</f>
        <v>Excelsa</v>
      </c>
      <c r="O706" s="12" t="str" cm="1">
        <f t="array" ref="O706" xml:space="preserve"> _xlfn.IFS(J706 = "M", "Medium", J706 = "L", "Light", J706 = "D", "Dark")</f>
        <v>Dark</v>
      </c>
      <c r="P706" s="4" t="str">
        <f xml:space="preserve"> _xlfn.XLOOKUP(Orders[[#This Row],[Customer ID]], customers!$A$1:$A$1001, customers!$I$1:$I$1001,,0)</f>
        <v>Yes</v>
      </c>
    </row>
    <row r="707" spans="1:16" x14ac:dyDescent="0.3">
      <c r="A707" s="11" t="s">
        <v>4471</v>
      </c>
      <c r="B707" s="6">
        <v>44114</v>
      </c>
      <c r="C707" s="3" t="s">
        <v>4472</v>
      </c>
      <c r="D707" s="4" t="s">
        <v>6176</v>
      </c>
      <c r="E707" s="3">
        <v>2</v>
      </c>
      <c r="F707" s="3" t="str">
        <f xml:space="preserve"> _xlfn.XLOOKUP(C707,customers!$A$1:$A$1001,customers!$B$1:$B$1001,,0)</f>
        <v>Shelley Gehring</v>
      </c>
      <c r="G707" s="3" t="str">
        <f xml:space="preserve"> IF(_xlfn.XLOOKUP(C707, customers!$A$1:$A$1001, customers!$C$1:$C$1001,,0) = 0, "", _xlfn.XLOOKUP(C707, customers!$A$1:$A$1001, customers!$C$1:$C$1001,,0))</f>
        <v>sgehringjl@gnu.org</v>
      </c>
      <c r="H707" s="3" t="str">
        <f xml:space="preserve"> _xlfn.XLOOKUP(C707, customers!$A$1:$A$1001, customers!$G$1:$G$1001,,0)</f>
        <v>United States</v>
      </c>
      <c r="I707" s="4" t="str">
        <f xml:space="preserve"> INDEX(products!$A$1:$G$49, MATCH(orders!$D707, products!$A$1:$A$49,0), MATCH(orders!I$1, products!$A$1:$G$1,0))</f>
        <v>Exc</v>
      </c>
      <c r="J707" s="4" t="str">
        <f xml:space="preserve"> INDEX(products!$A$1:$G$49, MATCH(orders!$D707, products!$A$1:$A$49,0), MATCH(orders!J$1, products!$A$1:$G$1,0))</f>
        <v>L</v>
      </c>
      <c r="K707" s="8">
        <f xml:space="preserve"> INDEX(products!$A$1:$G$49, MATCH(orders!$D707, products!$A$1:$A$49,0), MATCH(orders!K$1, products!$A$1:$G$1,0))</f>
        <v>0.5</v>
      </c>
      <c r="L707" s="10">
        <f xml:space="preserve"> INDEX(products!$A$1:$G$49, MATCH(orders!$D707, products!$A$1:$A$49,0), MATCH(orders!L$1, products!$A$1:$G$1,0))</f>
        <v>8.91</v>
      </c>
      <c r="M707" s="10">
        <f t="shared" ref="M707:M770" si="11">L707*E707</f>
        <v>17.82</v>
      </c>
      <c r="N707" s="5" t="str" cm="1">
        <f t="array" ref="N707" xml:space="preserve"> _xlfn.IFS(I707 = "Rob", "Robusta", I707 = "Ara", "Arabica", I707 = "Exc", "Excelsa", I707 = "Lib", "Liberica")</f>
        <v>Excelsa</v>
      </c>
      <c r="O707" s="12" t="str" cm="1">
        <f t="array" ref="O707" xml:space="preserve"> _xlfn.IFS(J707 = "M", "Medium", J707 = "L", "Light", J707 = "D", "Dark")</f>
        <v>Light</v>
      </c>
      <c r="P707" s="4" t="str">
        <f xml:space="preserve"> _xlfn.XLOOKUP(Orders[[#This Row],[Customer ID]], customers!$A$1:$A$1001, customers!$I$1:$I$1001,,0)</f>
        <v>No</v>
      </c>
    </row>
    <row r="708" spans="1:16" x14ac:dyDescent="0.3">
      <c r="A708" s="11" t="s">
        <v>4477</v>
      </c>
      <c r="B708" s="6">
        <v>44353</v>
      </c>
      <c r="C708" s="3" t="s">
        <v>4478</v>
      </c>
      <c r="D708" s="4" t="s">
        <v>6156</v>
      </c>
      <c r="E708" s="3">
        <v>3</v>
      </c>
      <c r="F708" s="3" t="str">
        <f xml:space="preserve"> _xlfn.XLOOKUP(C708,customers!$A$1:$A$1001,customers!$B$1:$B$1001,,0)</f>
        <v>Barrie Fallowes</v>
      </c>
      <c r="G708" s="3" t="str">
        <f xml:space="preserve"> IF(_xlfn.XLOOKUP(C708, customers!$A$1:$A$1001, customers!$C$1:$C$1001,,0) = 0, "", _xlfn.XLOOKUP(C708, customers!$A$1:$A$1001, customers!$C$1:$C$1001,,0))</f>
        <v>bfallowesjm@purevolume.com</v>
      </c>
      <c r="H708" s="3" t="str">
        <f xml:space="preserve"> _xlfn.XLOOKUP(C708, customers!$A$1:$A$1001, customers!$G$1:$G$1001,,0)</f>
        <v>United States</v>
      </c>
      <c r="I708" s="4" t="str">
        <f xml:space="preserve"> INDEX(products!$A$1:$G$49, MATCH(orders!$D708, products!$A$1:$A$49,0), MATCH(orders!I$1, products!$A$1:$G$1,0))</f>
        <v>Exc</v>
      </c>
      <c r="J708" s="4" t="str">
        <f xml:space="preserve"> INDEX(products!$A$1:$G$49, MATCH(orders!$D708, products!$A$1:$A$49,0), MATCH(orders!J$1, products!$A$1:$G$1,0))</f>
        <v>M</v>
      </c>
      <c r="K708" s="8">
        <f xml:space="preserve"> INDEX(products!$A$1:$G$49, MATCH(orders!$D708, products!$A$1:$A$49,0), MATCH(orders!K$1, products!$A$1:$G$1,0))</f>
        <v>0.2</v>
      </c>
      <c r="L708" s="10">
        <f xml:space="preserve"> INDEX(products!$A$1:$G$49, MATCH(orders!$D708, products!$A$1:$A$49,0), MATCH(orders!L$1, products!$A$1:$G$1,0))</f>
        <v>4.125</v>
      </c>
      <c r="M708" s="10">
        <f t="shared" si="11"/>
        <v>12.375</v>
      </c>
      <c r="N708" s="5" t="str" cm="1">
        <f t="array" ref="N708" xml:space="preserve"> _xlfn.IFS(I708 = "Rob", "Robusta", I708 = "Ara", "Arabica", I708 = "Exc", "Excelsa", I708 = "Lib", "Liberica")</f>
        <v>Excelsa</v>
      </c>
      <c r="O708" s="12" t="str" cm="1">
        <f t="array" ref="O708" xml:space="preserve"> _xlfn.IFS(J708 = "M", "Medium", J708 = "L", "Light", J708 = "D", "Dark")</f>
        <v>Medium</v>
      </c>
      <c r="P708" s="4" t="str">
        <f xml:space="preserve"> _xlfn.XLOOKUP(Orders[[#This Row],[Customer ID]], customers!$A$1:$A$1001, customers!$I$1:$I$1001,,0)</f>
        <v>No</v>
      </c>
    </row>
    <row r="709" spans="1:16" x14ac:dyDescent="0.3">
      <c r="A709" s="11" t="s">
        <v>4483</v>
      </c>
      <c r="B709" s="6">
        <v>43540</v>
      </c>
      <c r="C709" s="3" t="s">
        <v>4484</v>
      </c>
      <c r="D709" s="4" t="s">
        <v>6143</v>
      </c>
      <c r="E709" s="3">
        <v>2</v>
      </c>
      <c r="F709" s="3" t="str">
        <f xml:space="preserve"> _xlfn.XLOOKUP(C709,customers!$A$1:$A$1001,customers!$B$1:$B$1001,,0)</f>
        <v>Nicolas Aiton</v>
      </c>
      <c r="G709" s="3" t="str">
        <f xml:space="preserve"> IF(_xlfn.XLOOKUP(C709, customers!$A$1:$A$1001, customers!$C$1:$C$1001,,0) = 0, "", _xlfn.XLOOKUP(C709, customers!$A$1:$A$1001, customers!$C$1:$C$1001,,0))</f>
        <v/>
      </c>
      <c r="H709" s="3" t="str">
        <f xml:space="preserve"> _xlfn.XLOOKUP(C709, customers!$A$1:$A$1001, customers!$G$1:$G$1001,,0)</f>
        <v>Ireland</v>
      </c>
      <c r="I709" s="4" t="str">
        <f xml:space="preserve"> INDEX(products!$A$1:$G$49, MATCH(orders!$D709, products!$A$1:$A$49,0), MATCH(orders!I$1, products!$A$1:$G$1,0))</f>
        <v>Lib</v>
      </c>
      <c r="J709" s="4" t="str">
        <f xml:space="preserve"> INDEX(products!$A$1:$G$49, MATCH(orders!$D709, products!$A$1:$A$49,0), MATCH(orders!J$1, products!$A$1:$G$1,0))</f>
        <v>D</v>
      </c>
      <c r="K709" s="8">
        <f xml:space="preserve"> INDEX(products!$A$1:$G$49, MATCH(orders!$D709, products!$A$1:$A$49,0), MATCH(orders!K$1, products!$A$1:$G$1,0))</f>
        <v>1</v>
      </c>
      <c r="L709" s="10">
        <f xml:space="preserve"> INDEX(products!$A$1:$G$49, MATCH(orders!$D709, products!$A$1:$A$49,0), MATCH(orders!L$1, products!$A$1:$G$1,0))</f>
        <v>12.95</v>
      </c>
      <c r="M709" s="10">
        <f t="shared" si="11"/>
        <v>25.9</v>
      </c>
      <c r="N709" s="5" t="str" cm="1">
        <f t="array" ref="N709" xml:space="preserve"> _xlfn.IFS(I709 = "Rob", "Robusta", I709 = "Ara", "Arabica", I709 = "Exc", "Excelsa", I709 = "Lib", "Liberica")</f>
        <v>Liberica</v>
      </c>
      <c r="O709" s="12" t="str" cm="1">
        <f t="array" ref="O709" xml:space="preserve"> _xlfn.IFS(J709 = "M", "Medium", J709 = "L", "Light", J709 = "D", "Dark")</f>
        <v>Dark</v>
      </c>
      <c r="P709" s="4" t="str">
        <f xml:space="preserve"> _xlfn.XLOOKUP(Orders[[#This Row],[Customer ID]], customers!$A$1:$A$1001, customers!$I$1:$I$1001,,0)</f>
        <v>No</v>
      </c>
    </row>
    <row r="710" spans="1:16" x14ac:dyDescent="0.3">
      <c r="A710" s="11" t="s">
        <v>4488</v>
      </c>
      <c r="B710" s="6">
        <v>43804</v>
      </c>
      <c r="C710" s="3" t="s">
        <v>4489</v>
      </c>
      <c r="D710" s="4" t="s">
        <v>6157</v>
      </c>
      <c r="E710" s="3">
        <v>2</v>
      </c>
      <c r="F710" s="3" t="str">
        <f xml:space="preserve"> _xlfn.XLOOKUP(C710,customers!$A$1:$A$1001,customers!$B$1:$B$1001,,0)</f>
        <v>Shelli De Banke</v>
      </c>
      <c r="G710" s="3" t="str">
        <f xml:space="preserve"> IF(_xlfn.XLOOKUP(C710, customers!$A$1:$A$1001, customers!$C$1:$C$1001,,0) = 0, "", _xlfn.XLOOKUP(C710, customers!$A$1:$A$1001, customers!$C$1:$C$1001,,0))</f>
        <v>sdejo@newsvine.com</v>
      </c>
      <c r="H710" s="3" t="str">
        <f xml:space="preserve"> _xlfn.XLOOKUP(C710, customers!$A$1:$A$1001, customers!$G$1:$G$1001,,0)</f>
        <v>United States</v>
      </c>
      <c r="I710" s="4" t="str">
        <f xml:space="preserve"> INDEX(products!$A$1:$G$49, MATCH(orders!$D710, products!$A$1:$A$49,0), MATCH(orders!I$1, products!$A$1:$G$1,0))</f>
        <v>Ara</v>
      </c>
      <c r="J710" s="4" t="str">
        <f xml:space="preserve"> INDEX(products!$A$1:$G$49, MATCH(orders!$D710, products!$A$1:$A$49,0), MATCH(orders!J$1, products!$A$1:$G$1,0))</f>
        <v>M</v>
      </c>
      <c r="K710" s="8">
        <f xml:space="preserve"> INDEX(products!$A$1:$G$49, MATCH(orders!$D710, products!$A$1:$A$49,0), MATCH(orders!K$1, products!$A$1:$G$1,0))</f>
        <v>0.5</v>
      </c>
      <c r="L710" s="10">
        <f xml:space="preserve"> INDEX(products!$A$1:$G$49, MATCH(orders!$D710, products!$A$1:$A$49,0), MATCH(orders!L$1, products!$A$1:$G$1,0))</f>
        <v>6.75</v>
      </c>
      <c r="M710" s="10">
        <f t="shared" si="11"/>
        <v>13.5</v>
      </c>
      <c r="N710" s="5" t="str" cm="1">
        <f t="array" ref="N710" xml:space="preserve"> _xlfn.IFS(I710 = "Rob", "Robusta", I710 = "Ara", "Arabica", I710 = "Exc", "Excelsa", I710 = "Lib", "Liberica")</f>
        <v>Arabica</v>
      </c>
      <c r="O710" s="12" t="str" cm="1">
        <f t="array" ref="O710" xml:space="preserve"> _xlfn.IFS(J710 = "M", "Medium", J710 = "L", "Light", J710 = "D", "Dark")</f>
        <v>Medium</v>
      </c>
      <c r="P710" s="4" t="str">
        <f xml:space="preserve"> _xlfn.XLOOKUP(Orders[[#This Row],[Customer ID]], customers!$A$1:$A$1001, customers!$I$1:$I$1001,,0)</f>
        <v>Yes</v>
      </c>
    </row>
    <row r="711" spans="1:16" x14ac:dyDescent="0.3">
      <c r="A711" s="11" t="s">
        <v>4494</v>
      </c>
      <c r="B711" s="6">
        <v>43485</v>
      </c>
      <c r="C711" s="3" t="s">
        <v>4495</v>
      </c>
      <c r="D711" s="4" t="s">
        <v>6176</v>
      </c>
      <c r="E711" s="3">
        <v>2</v>
      </c>
      <c r="F711" s="3" t="str">
        <f xml:space="preserve"> _xlfn.XLOOKUP(C711,customers!$A$1:$A$1001,customers!$B$1:$B$1001,,0)</f>
        <v>Lyell Murch</v>
      </c>
      <c r="G711" s="3" t="str">
        <f xml:space="preserve"> IF(_xlfn.XLOOKUP(C711, customers!$A$1:$A$1001, customers!$C$1:$C$1001,,0) = 0, "", _xlfn.XLOOKUP(C711, customers!$A$1:$A$1001, customers!$C$1:$C$1001,,0))</f>
        <v/>
      </c>
      <c r="H711" s="3" t="str">
        <f xml:space="preserve"> _xlfn.XLOOKUP(C711, customers!$A$1:$A$1001, customers!$G$1:$G$1001,,0)</f>
        <v>United States</v>
      </c>
      <c r="I711" s="4" t="str">
        <f xml:space="preserve"> INDEX(products!$A$1:$G$49, MATCH(orders!$D711, products!$A$1:$A$49,0), MATCH(orders!I$1, products!$A$1:$G$1,0))</f>
        <v>Exc</v>
      </c>
      <c r="J711" s="4" t="str">
        <f xml:space="preserve"> INDEX(products!$A$1:$G$49, MATCH(orders!$D711, products!$A$1:$A$49,0), MATCH(orders!J$1, products!$A$1:$G$1,0))</f>
        <v>L</v>
      </c>
      <c r="K711" s="8">
        <f xml:space="preserve"> INDEX(products!$A$1:$G$49, MATCH(orders!$D711, products!$A$1:$A$49,0), MATCH(orders!K$1, products!$A$1:$G$1,0))</f>
        <v>0.5</v>
      </c>
      <c r="L711" s="10">
        <f xml:space="preserve"> INDEX(products!$A$1:$G$49, MATCH(orders!$D711, products!$A$1:$A$49,0), MATCH(orders!L$1, products!$A$1:$G$1,0))</f>
        <v>8.91</v>
      </c>
      <c r="M711" s="10">
        <f t="shared" si="11"/>
        <v>17.82</v>
      </c>
      <c r="N711" s="5" t="str" cm="1">
        <f t="array" ref="N711" xml:space="preserve"> _xlfn.IFS(I711 = "Rob", "Robusta", I711 = "Ara", "Arabica", I711 = "Exc", "Excelsa", I711 = "Lib", "Liberica")</f>
        <v>Excelsa</v>
      </c>
      <c r="O711" s="12" t="str" cm="1">
        <f t="array" ref="O711" xml:space="preserve"> _xlfn.IFS(J711 = "M", "Medium", J711 = "L", "Light", J711 = "D", "Dark")</f>
        <v>Light</v>
      </c>
      <c r="P711" s="4" t="str">
        <f xml:space="preserve"> _xlfn.XLOOKUP(Orders[[#This Row],[Customer ID]], customers!$A$1:$A$1001, customers!$I$1:$I$1001,,0)</f>
        <v>Yes</v>
      </c>
    </row>
    <row r="712" spans="1:16" x14ac:dyDescent="0.3">
      <c r="A712" s="11" t="s">
        <v>4499</v>
      </c>
      <c r="B712" s="6">
        <v>44655</v>
      </c>
      <c r="C712" s="3" t="s">
        <v>4500</v>
      </c>
      <c r="D712" s="4" t="s">
        <v>6139</v>
      </c>
      <c r="E712" s="3">
        <v>3</v>
      </c>
      <c r="F712" s="3" t="str">
        <f xml:space="preserve"> _xlfn.XLOOKUP(C712,customers!$A$1:$A$1001,customers!$B$1:$B$1001,,0)</f>
        <v>Stearne Count</v>
      </c>
      <c r="G712" s="3" t="str">
        <f xml:space="preserve"> IF(_xlfn.XLOOKUP(C712, customers!$A$1:$A$1001, customers!$C$1:$C$1001,,0) = 0, "", _xlfn.XLOOKUP(C712, customers!$A$1:$A$1001, customers!$C$1:$C$1001,,0))</f>
        <v>scountjq@nba.com</v>
      </c>
      <c r="H712" s="3" t="str">
        <f xml:space="preserve"> _xlfn.XLOOKUP(C712, customers!$A$1:$A$1001, customers!$G$1:$G$1001,,0)</f>
        <v>United States</v>
      </c>
      <c r="I712" s="4" t="str">
        <f xml:space="preserve"> INDEX(products!$A$1:$G$49, MATCH(orders!$D712, products!$A$1:$A$49,0), MATCH(orders!I$1, products!$A$1:$G$1,0))</f>
        <v>Exc</v>
      </c>
      <c r="J712" s="4" t="str">
        <f xml:space="preserve"> INDEX(products!$A$1:$G$49, MATCH(orders!$D712, products!$A$1:$A$49,0), MATCH(orders!J$1, products!$A$1:$G$1,0))</f>
        <v>M</v>
      </c>
      <c r="K712" s="8">
        <f xml:space="preserve"> INDEX(products!$A$1:$G$49, MATCH(orders!$D712, products!$A$1:$A$49,0), MATCH(orders!K$1, products!$A$1:$G$1,0))</f>
        <v>0.5</v>
      </c>
      <c r="L712" s="10">
        <f xml:space="preserve"> INDEX(products!$A$1:$G$49, MATCH(orders!$D712, products!$A$1:$A$49,0), MATCH(orders!L$1, products!$A$1:$G$1,0))</f>
        <v>8.25</v>
      </c>
      <c r="M712" s="10">
        <f t="shared" si="11"/>
        <v>24.75</v>
      </c>
      <c r="N712" s="5" t="str" cm="1">
        <f t="array" ref="N712" xml:space="preserve"> _xlfn.IFS(I712 = "Rob", "Robusta", I712 = "Ara", "Arabica", I712 = "Exc", "Excelsa", I712 = "Lib", "Liberica")</f>
        <v>Excelsa</v>
      </c>
      <c r="O712" s="12" t="str" cm="1">
        <f t="array" ref="O712" xml:space="preserve"> _xlfn.IFS(J712 = "M", "Medium", J712 = "L", "Light", J712 = "D", "Dark")</f>
        <v>Medium</v>
      </c>
      <c r="P712" s="4" t="str">
        <f xml:space="preserve"> _xlfn.XLOOKUP(Orders[[#This Row],[Customer ID]], customers!$A$1:$A$1001, customers!$I$1:$I$1001,,0)</f>
        <v>No</v>
      </c>
    </row>
    <row r="713" spans="1:16" x14ac:dyDescent="0.3">
      <c r="A713" s="11" t="s">
        <v>4505</v>
      </c>
      <c r="B713" s="6">
        <v>44600</v>
      </c>
      <c r="C713" s="3" t="s">
        <v>4506</v>
      </c>
      <c r="D713" s="4" t="s">
        <v>6174</v>
      </c>
      <c r="E713" s="3">
        <v>6</v>
      </c>
      <c r="F713" s="3" t="str">
        <f xml:space="preserve"> _xlfn.XLOOKUP(C713,customers!$A$1:$A$1001,customers!$B$1:$B$1001,,0)</f>
        <v>Selia Ragles</v>
      </c>
      <c r="G713" s="3" t="str">
        <f xml:space="preserve"> IF(_xlfn.XLOOKUP(C713, customers!$A$1:$A$1001, customers!$C$1:$C$1001,,0) = 0, "", _xlfn.XLOOKUP(C713, customers!$A$1:$A$1001, customers!$C$1:$C$1001,,0))</f>
        <v>sraglesjr@blogtalkradio.com</v>
      </c>
      <c r="H713" s="3" t="str">
        <f xml:space="preserve"> _xlfn.XLOOKUP(C713, customers!$A$1:$A$1001, customers!$G$1:$G$1001,,0)</f>
        <v>United States</v>
      </c>
      <c r="I713" s="4" t="str">
        <f xml:space="preserve"> INDEX(products!$A$1:$G$49, MATCH(orders!$D713, products!$A$1:$A$49,0), MATCH(orders!I$1, products!$A$1:$G$1,0))</f>
        <v>Rob</v>
      </c>
      <c r="J713" s="4" t="str">
        <f xml:space="preserve"> INDEX(products!$A$1:$G$49, MATCH(orders!$D713, products!$A$1:$A$49,0), MATCH(orders!J$1, products!$A$1:$G$1,0))</f>
        <v>M</v>
      </c>
      <c r="K713" s="8">
        <f xml:space="preserve"> INDEX(products!$A$1:$G$49, MATCH(orders!$D713, products!$A$1:$A$49,0), MATCH(orders!K$1, products!$A$1:$G$1,0))</f>
        <v>0.2</v>
      </c>
      <c r="L713" s="10">
        <f xml:space="preserve"> INDEX(products!$A$1:$G$49, MATCH(orders!$D713, products!$A$1:$A$49,0), MATCH(orders!L$1, products!$A$1:$G$1,0))</f>
        <v>2.9849999999999999</v>
      </c>
      <c r="M713" s="10">
        <f t="shared" si="11"/>
        <v>17.91</v>
      </c>
      <c r="N713" s="5" t="str" cm="1">
        <f t="array" ref="N713" xml:space="preserve"> _xlfn.IFS(I713 = "Rob", "Robusta", I713 = "Ara", "Arabica", I713 = "Exc", "Excelsa", I713 = "Lib", "Liberica")</f>
        <v>Robusta</v>
      </c>
      <c r="O713" s="12" t="str" cm="1">
        <f t="array" ref="O713" xml:space="preserve"> _xlfn.IFS(J713 = "M", "Medium", J713 = "L", "Light", J713 = "D", "Dark")</f>
        <v>Medium</v>
      </c>
      <c r="P713" s="4" t="str">
        <f xml:space="preserve"> _xlfn.XLOOKUP(Orders[[#This Row],[Customer ID]], customers!$A$1:$A$1001, customers!$I$1:$I$1001,,0)</f>
        <v>No</v>
      </c>
    </row>
    <row r="714" spans="1:16" x14ac:dyDescent="0.3">
      <c r="A714" s="11" t="s">
        <v>4512</v>
      </c>
      <c r="B714" s="6">
        <v>43646</v>
      </c>
      <c r="C714" s="3" t="s">
        <v>4513</v>
      </c>
      <c r="D714" s="4" t="s">
        <v>6139</v>
      </c>
      <c r="E714" s="3">
        <v>2</v>
      </c>
      <c r="F714" s="3" t="str">
        <f xml:space="preserve"> _xlfn.XLOOKUP(C714,customers!$A$1:$A$1001,customers!$B$1:$B$1001,,0)</f>
        <v>Silas Deehan</v>
      </c>
      <c r="G714" s="3" t="str">
        <f xml:space="preserve"> IF(_xlfn.XLOOKUP(C714, customers!$A$1:$A$1001, customers!$C$1:$C$1001,,0) = 0, "", _xlfn.XLOOKUP(C714, customers!$A$1:$A$1001, customers!$C$1:$C$1001,,0))</f>
        <v/>
      </c>
      <c r="H714" s="3" t="str">
        <f xml:space="preserve"> _xlfn.XLOOKUP(C714, customers!$A$1:$A$1001, customers!$G$1:$G$1001,,0)</f>
        <v>United Kingdom</v>
      </c>
      <c r="I714" s="4" t="str">
        <f xml:space="preserve"> INDEX(products!$A$1:$G$49, MATCH(orders!$D714, products!$A$1:$A$49,0), MATCH(orders!I$1, products!$A$1:$G$1,0))</f>
        <v>Exc</v>
      </c>
      <c r="J714" s="4" t="str">
        <f xml:space="preserve"> INDEX(products!$A$1:$G$49, MATCH(orders!$D714, products!$A$1:$A$49,0), MATCH(orders!J$1, products!$A$1:$G$1,0))</f>
        <v>M</v>
      </c>
      <c r="K714" s="8">
        <f xml:space="preserve"> INDEX(products!$A$1:$G$49, MATCH(orders!$D714, products!$A$1:$A$49,0), MATCH(orders!K$1, products!$A$1:$G$1,0))</f>
        <v>0.5</v>
      </c>
      <c r="L714" s="10">
        <f xml:space="preserve"> INDEX(products!$A$1:$G$49, MATCH(orders!$D714, products!$A$1:$A$49,0), MATCH(orders!L$1, products!$A$1:$G$1,0))</f>
        <v>8.25</v>
      </c>
      <c r="M714" s="10">
        <f t="shared" si="11"/>
        <v>16.5</v>
      </c>
      <c r="N714" s="5" t="str" cm="1">
        <f t="array" ref="N714" xml:space="preserve"> _xlfn.IFS(I714 = "Rob", "Robusta", I714 = "Ara", "Arabica", I714 = "Exc", "Excelsa", I714 = "Lib", "Liberica")</f>
        <v>Excelsa</v>
      </c>
      <c r="O714" s="12" t="str" cm="1">
        <f t="array" ref="O714" xml:space="preserve"> _xlfn.IFS(J714 = "M", "Medium", J714 = "L", "Light", J714 = "D", "Dark")</f>
        <v>Medium</v>
      </c>
      <c r="P714" s="4" t="str">
        <f xml:space="preserve"> _xlfn.XLOOKUP(Orders[[#This Row],[Customer ID]], customers!$A$1:$A$1001, customers!$I$1:$I$1001,,0)</f>
        <v>No</v>
      </c>
    </row>
    <row r="715" spans="1:16" x14ac:dyDescent="0.3">
      <c r="A715" s="11" t="s">
        <v>4516</v>
      </c>
      <c r="B715" s="6">
        <v>43960</v>
      </c>
      <c r="C715" s="3" t="s">
        <v>4517</v>
      </c>
      <c r="D715" s="4" t="s">
        <v>6174</v>
      </c>
      <c r="E715" s="3">
        <v>1</v>
      </c>
      <c r="F715" s="3" t="str">
        <f xml:space="preserve"> _xlfn.XLOOKUP(C715,customers!$A$1:$A$1001,customers!$B$1:$B$1001,,0)</f>
        <v>Sacha Bruun</v>
      </c>
      <c r="G715" s="3" t="str">
        <f xml:space="preserve"> IF(_xlfn.XLOOKUP(C715, customers!$A$1:$A$1001, customers!$C$1:$C$1001,,0) = 0, "", _xlfn.XLOOKUP(C715, customers!$A$1:$A$1001, customers!$C$1:$C$1001,,0))</f>
        <v>sbruunjt@blogtalkradio.com</v>
      </c>
      <c r="H715" s="3" t="str">
        <f xml:space="preserve"> _xlfn.XLOOKUP(C715, customers!$A$1:$A$1001, customers!$G$1:$G$1001,,0)</f>
        <v>United States</v>
      </c>
      <c r="I715" s="4" t="str">
        <f xml:space="preserve"> INDEX(products!$A$1:$G$49, MATCH(orders!$D715, products!$A$1:$A$49,0), MATCH(orders!I$1, products!$A$1:$G$1,0))</f>
        <v>Rob</v>
      </c>
      <c r="J715" s="4" t="str">
        <f xml:space="preserve"> INDEX(products!$A$1:$G$49, MATCH(orders!$D715, products!$A$1:$A$49,0), MATCH(orders!J$1, products!$A$1:$G$1,0))</f>
        <v>M</v>
      </c>
      <c r="K715" s="8">
        <f xml:space="preserve"> INDEX(products!$A$1:$G$49, MATCH(orders!$D715, products!$A$1:$A$49,0), MATCH(orders!K$1, products!$A$1:$G$1,0))</f>
        <v>0.2</v>
      </c>
      <c r="L715" s="10">
        <f xml:space="preserve"> INDEX(products!$A$1:$G$49, MATCH(orders!$D715, products!$A$1:$A$49,0), MATCH(orders!L$1, products!$A$1:$G$1,0))</f>
        <v>2.9849999999999999</v>
      </c>
      <c r="M715" s="10">
        <f t="shared" si="11"/>
        <v>2.9849999999999999</v>
      </c>
      <c r="N715" s="5" t="str" cm="1">
        <f t="array" ref="N715" xml:space="preserve"> _xlfn.IFS(I715 = "Rob", "Robusta", I715 = "Ara", "Arabica", I715 = "Exc", "Excelsa", I715 = "Lib", "Liberica")</f>
        <v>Robusta</v>
      </c>
      <c r="O715" s="12" t="str" cm="1">
        <f t="array" ref="O715" xml:space="preserve"> _xlfn.IFS(J715 = "M", "Medium", J715 = "L", "Light", J715 = "D", "Dark")</f>
        <v>Medium</v>
      </c>
      <c r="P715" s="4" t="str">
        <f xml:space="preserve"> _xlfn.XLOOKUP(Orders[[#This Row],[Customer ID]], customers!$A$1:$A$1001, customers!$I$1:$I$1001,,0)</f>
        <v>No</v>
      </c>
    </row>
    <row r="716" spans="1:16" x14ac:dyDescent="0.3">
      <c r="A716" s="11" t="s">
        <v>4522</v>
      </c>
      <c r="B716" s="6">
        <v>44358</v>
      </c>
      <c r="C716" s="3" t="s">
        <v>4523</v>
      </c>
      <c r="D716" s="4" t="s">
        <v>6153</v>
      </c>
      <c r="E716" s="3">
        <v>4</v>
      </c>
      <c r="F716" s="3" t="str">
        <f xml:space="preserve"> _xlfn.XLOOKUP(C716,customers!$A$1:$A$1001,customers!$B$1:$B$1001,,0)</f>
        <v>Alon Pllu</v>
      </c>
      <c r="G716" s="3" t="str">
        <f xml:space="preserve"> IF(_xlfn.XLOOKUP(C716, customers!$A$1:$A$1001, customers!$C$1:$C$1001,,0) = 0, "", _xlfn.XLOOKUP(C716, customers!$A$1:$A$1001, customers!$C$1:$C$1001,,0))</f>
        <v>aplluju@dagondesign.com</v>
      </c>
      <c r="H716" s="3" t="str">
        <f xml:space="preserve"> _xlfn.XLOOKUP(C716, customers!$A$1:$A$1001, customers!$G$1:$G$1001,,0)</f>
        <v>Ireland</v>
      </c>
      <c r="I716" s="4" t="str">
        <f xml:space="preserve"> INDEX(products!$A$1:$G$49, MATCH(orders!$D716, products!$A$1:$A$49,0), MATCH(orders!I$1, products!$A$1:$G$1,0))</f>
        <v>Exc</v>
      </c>
      <c r="J716" s="4" t="str">
        <f xml:space="preserve"> INDEX(products!$A$1:$G$49, MATCH(orders!$D716, products!$A$1:$A$49,0), MATCH(orders!J$1, products!$A$1:$G$1,0))</f>
        <v>D</v>
      </c>
      <c r="K716" s="8">
        <f xml:space="preserve"> INDEX(products!$A$1:$G$49, MATCH(orders!$D716, products!$A$1:$A$49,0), MATCH(orders!K$1, products!$A$1:$G$1,0))</f>
        <v>0.2</v>
      </c>
      <c r="L716" s="10">
        <f xml:space="preserve"> INDEX(products!$A$1:$G$49, MATCH(orders!$D716, products!$A$1:$A$49,0), MATCH(orders!L$1, products!$A$1:$G$1,0))</f>
        <v>3.645</v>
      </c>
      <c r="M716" s="10">
        <f t="shared" si="11"/>
        <v>14.58</v>
      </c>
      <c r="N716" s="5" t="str" cm="1">
        <f t="array" ref="N716" xml:space="preserve"> _xlfn.IFS(I716 = "Rob", "Robusta", I716 = "Ara", "Arabica", I716 = "Exc", "Excelsa", I716 = "Lib", "Liberica")</f>
        <v>Excelsa</v>
      </c>
      <c r="O716" s="12" t="str" cm="1">
        <f t="array" ref="O716" xml:space="preserve"> _xlfn.IFS(J716 = "M", "Medium", J716 = "L", "Light", J716 = "D", "Dark")</f>
        <v>Dark</v>
      </c>
      <c r="P716" s="4" t="str">
        <f xml:space="preserve"> _xlfn.XLOOKUP(Orders[[#This Row],[Customer ID]], customers!$A$1:$A$1001, customers!$I$1:$I$1001,,0)</f>
        <v>Yes</v>
      </c>
    </row>
    <row r="717" spans="1:16" x14ac:dyDescent="0.3">
      <c r="A717" s="11" t="s">
        <v>4528</v>
      </c>
      <c r="B717" s="6">
        <v>44504</v>
      </c>
      <c r="C717" s="3" t="s">
        <v>4529</v>
      </c>
      <c r="D717" s="4" t="s">
        <v>6171</v>
      </c>
      <c r="E717" s="3">
        <v>6</v>
      </c>
      <c r="F717" s="3" t="str">
        <f xml:space="preserve"> _xlfn.XLOOKUP(C717,customers!$A$1:$A$1001,customers!$B$1:$B$1001,,0)</f>
        <v>Gilberto Cornier</v>
      </c>
      <c r="G717" s="3" t="str">
        <f xml:space="preserve"> IF(_xlfn.XLOOKUP(C717, customers!$A$1:$A$1001, customers!$C$1:$C$1001,,0) = 0, "", _xlfn.XLOOKUP(C717, customers!$A$1:$A$1001, customers!$C$1:$C$1001,,0))</f>
        <v>gcornierjv@techcrunch.com</v>
      </c>
      <c r="H717" s="3" t="str">
        <f xml:space="preserve"> _xlfn.XLOOKUP(C717, customers!$A$1:$A$1001, customers!$G$1:$G$1001,,0)</f>
        <v>United States</v>
      </c>
      <c r="I717" s="4" t="str">
        <f xml:space="preserve"> INDEX(products!$A$1:$G$49, MATCH(orders!$D717, products!$A$1:$A$49,0), MATCH(orders!I$1, products!$A$1:$G$1,0))</f>
        <v>Exc</v>
      </c>
      <c r="J717" s="4" t="str">
        <f xml:space="preserve"> INDEX(products!$A$1:$G$49, MATCH(orders!$D717, products!$A$1:$A$49,0), MATCH(orders!J$1, products!$A$1:$G$1,0))</f>
        <v>L</v>
      </c>
      <c r="K717" s="8">
        <f xml:space="preserve"> INDEX(products!$A$1:$G$49, MATCH(orders!$D717, products!$A$1:$A$49,0), MATCH(orders!K$1, products!$A$1:$G$1,0))</f>
        <v>1</v>
      </c>
      <c r="L717" s="10">
        <f xml:space="preserve"> INDEX(products!$A$1:$G$49, MATCH(orders!$D717, products!$A$1:$A$49,0), MATCH(orders!L$1, products!$A$1:$G$1,0))</f>
        <v>14.85</v>
      </c>
      <c r="M717" s="10">
        <f t="shared" si="11"/>
        <v>89.1</v>
      </c>
      <c r="N717" s="5" t="str" cm="1">
        <f t="array" ref="N717" xml:space="preserve"> _xlfn.IFS(I717 = "Rob", "Robusta", I717 = "Ara", "Arabica", I717 = "Exc", "Excelsa", I717 = "Lib", "Liberica")</f>
        <v>Excelsa</v>
      </c>
      <c r="O717" s="12" t="str" cm="1">
        <f t="array" ref="O717" xml:space="preserve"> _xlfn.IFS(J717 = "M", "Medium", J717 = "L", "Light", J717 = "D", "Dark")</f>
        <v>Light</v>
      </c>
      <c r="P717" s="4" t="str">
        <f xml:space="preserve"> _xlfn.XLOOKUP(Orders[[#This Row],[Customer ID]], customers!$A$1:$A$1001, customers!$I$1:$I$1001,,0)</f>
        <v>No</v>
      </c>
    </row>
    <row r="718" spans="1:16" x14ac:dyDescent="0.3">
      <c r="A718" s="11" t="s">
        <v>4533</v>
      </c>
      <c r="B718" s="6">
        <v>44612</v>
      </c>
      <c r="C718" s="3" t="s">
        <v>4434</v>
      </c>
      <c r="D718" s="4" t="s">
        <v>6179</v>
      </c>
      <c r="E718" s="3">
        <v>3</v>
      </c>
      <c r="F718" s="3" t="str">
        <f xml:space="preserve"> _xlfn.XLOOKUP(C718,customers!$A$1:$A$1001,customers!$B$1:$B$1001,,0)</f>
        <v>Jimmy Dymoke</v>
      </c>
      <c r="G718" s="3" t="str">
        <f xml:space="preserve"> IF(_xlfn.XLOOKUP(C718, customers!$A$1:$A$1001, customers!$C$1:$C$1001,,0) = 0, "", _xlfn.XLOOKUP(C718, customers!$A$1:$A$1001, customers!$C$1:$C$1001,,0))</f>
        <v>jdymokeje@prnewswire.com</v>
      </c>
      <c r="H718" s="3" t="str">
        <f xml:space="preserve"> _xlfn.XLOOKUP(C718, customers!$A$1:$A$1001, customers!$G$1:$G$1001,,0)</f>
        <v>Ireland</v>
      </c>
      <c r="I718" s="4" t="str">
        <f xml:space="preserve"> INDEX(products!$A$1:$G$49, MATCH(orders!$D718, products!$A$1:$A$49,0), MATCH(orders!I$1, products!$A$1:$G$1,0))</f>
        <v>Rob</v>
      </c>
      <c r="J718" s="4" t="str">
        <f xml:space="preserve"> INDEX(products!$A$1:$G$49, MATCH(orders!$D718, products!$A$1:$A$49,0), MATCH(orders!J$1, products!$A$1:$G$1,0))</f>
        <v>L</v>
      </c>
      <c r="K718" s="8">
        <f xml:space="preserve"> INDEX(products!$A$1:$G$49, MATCH(orders!$D718, products!$A$1:$A$49,0), MATCH(orders!K$1, products!$A$1:$G$1,0))</f>
        <v>1</v>
      </c>
      <c r="L718" s="10">
        <f xml:space="preserve"> INDEX(products!$A$1:$G$49, MATCH(orders!$D718, products!$A$1:$A$49,0), MATCH(orders!L$1, products!$A$1:$G$1,0))</f>
        <v>11.95</v>
      </c>
      <c r="M718" s="10">
        <f t="shared" si="11"/>
        <v>35.849999999999994</v>
      </c>
      <c r="N718" s="5" t="str" cm="1">
        <f t="array" ref="N718" xml:space="preserve"> _xlfn.IFS(I718 = "Rob", "Robusta", I718 = "Ara", "Arabica", I718 = "Exc", "Excelsa", I718 = "Lib", "Liberica")</f>
        <v>Robusta</v>
      </c>
      <c r="O718" s="12" t="str" cm="1">
        <f t="array" ref="O718" xml:space="preserve"> _xlfn.IFS(J718 = "M", "Medium", J718 = "L", "Light", J718 = "D", "Dark")</f>
        <v>Light</v>
      </c>
      <c r="P718" s="4" t="str">
        <f xml:space="preserve"> _xlfn.XLOOKUP(Orders[[#This Row],[Customer ID]], customers!$A$1:$A$1001, customers!$I$1:$I$1001,,0)</f>
        <v>No</v>
      </c>
    </row>
    <row r="719" spans="1:16" x14ac:dyDescent="0.3">
      <c r="A719" s="11" t="s">
        <v>4539</v>
      </c>
      <c r="B719" s="6">
        <v>43649</v>
      </c>
      <c r="C719" s="3" t="s">
        <v>4540</v>
      </c>
      <c r="D719" s="4" t="s">
        <v>6168</v>
      </c>
      <c r="E719" s="3">
        <v>3</v>
      </c>
      <c r="F719" s="3" t="str">
        <f xml:space="preserve"> _xlfn.XLOOKUP(C719,customers!$A$1:$A$1001,customers!$B$1:$B$1001,,0)</f>
        <v>Willabella Harvison</v>
      </c>
      <c r="G719" s="3" t="str">
        <f xml:space="preserve"> IF(_xlfn.XLOOKUP(C719, customers!$A$1:$A$1001, customers!$C$1:$C$1001,,0) = 0, "", _xlfn.XLOOKUP(C719, customers!$A$1:$A$1001, customers!$C$1:$C$1001,,0))</f>
        <v>wharvisonjx@gizmodo.com</v>
      </c>
      <c r="H719" s="3" t="str">
        <f xml:space="preserve"> _xlfn.XLOOKUP(C719, customers!$A$1:$A$1001, customers!$G$1:$G$1001,,0)</f>
        <v>United States</v>
      </c>
      <c r="I719" s="4" t="str">
        <f xml:space="preserve"> INDEX(products!$A$1:$G$49, MATCH(orders!$D719, products!$A$1:$A$49,0), MATCH(orders!I$1, products!$A$1:$G$1,0))</f>
        <v>Ara</v>
      </c>
      <c r="J719" s="4" t="str">
        <f xml:space="preserve"> INDEX(products!$A$1:$G$49, MATCH(orders!$D719, products!$A$1:$A$49,0), MATCH(orders!J$1, products!$A$1:$G$1,0))</f>
        <v>D</v>
      </c>
      <c r="K719" s="8">
        <f xml:space="preserve"> INDEX(products!$A$1:$G$49, MATCH(orders!$D719, products!$A$1:$A$49,0), MATCH(orders!K$1, products!$A$1:$G$1,0))</f>
        <v>2.5</v>
      </c>
      <c r="L719" s="10">
        <f xml:space="preserve"> INDEX(products!$A$1:$G$49, MATCH(orders!$D719, products!$A$1:$A$49,0), MATCH(orders!L$1, products!$A$1:$G$1,0))</f>
        <v>22.884999999999998</v>
      </c>
      <c r="M719" s="10">
        <f t="shared" si="11"/>
        <v>68.655000000000001</v>
      </c>
      <c r="N719" s="5" t="str" cm="1">
        <f t="array" ref="N719" xml:space="preserve"> _xlfn.IFS(I719 = "Rob", "Robusta", I719 = "Ara", "Arabica", I719 = "Exc", "Excelsa", I719 = "Lib", "Liberica")</f>
        <v>Arabica</v>
      </c>
      <c r="O719" s="12" t="str" cm="1">
        <f t="array" ref="O719" xml:space="preserve"> _xlfn.IFS(J719 = "M", "Medium", J719 = "L", "Light", J719 = "D", "Dark")</f>
        <v>Dark</v>
      </c>
      <c r="P719" s="4" t="str">
        <f xml:space="preserve"> _xlfn.XLOOKUP(Orders[[#This Row],[Customer ID]], customers!$A$1:$A$1001, customers!$I$1:$I$1001,,0)</f>
        <v>No</v>
      </c>
    </row>
    <row r="720" spans="1:16" x14ac:dyDescent="0.3">
      <c r="A720" s="11" t="s">
        <v>4545</v>
      </c>
      <c r="B720" s="6">
        <v>44348</v>
      </c>
      <c r="C720" s="3" t="s">
        <v>4546</v>
      </c>
      <c r="D720" s="4" t="s">
        <v>6143</v>
      </c>
      <c r="E720" s="3">
        <v>3</v>
      </c>
      <c r="F720" s="3" t="str">
        <f xml:space="preserve"> _xlfn.XLOOKUP(C720,customers!$A$1:$A$1001,customers!$B$1:$B$1001,,0)</f>
        <v>Darice Heaford</v>
      </c>
      <c r="G720" s="3" t="str">
        <f xml:space="preserve"> IF(_xlfn.XLOOKUP(C720, customers!$A$1:$A$1001, customers!$C$1:$C$1001,,0) = 0, "", _xlfn.XLOOKUP(C720, customers!$A$1:$A$1001, customers!$C$1:$C$1001,,0))</f>
        <v>dheafordjy@twitpic.com</v>
      </c>
      <c r="H720" s="3" t="str">
        <f xml:space="preserve"> _xlfn.XLOOKUP(C720, customers!$A$1:$A$1001, customers!$G$1:$G$1001,,0)</f>
        <v>United States</v>
      </c>
      <c r="I720" s="4" t="str">
        <f xml:space="preserve"> INDEX(products!$A$1:$G$49, MATCH(orders!$D720, products!$A$1:$A$49,0), MATCH(orders!I$1, products!$A$1:$G$1,0))</f>
        <v>Lib</v>
      </c>
      <c r="J720" s="4" t="str">
        <f xml:space="preserve"> INDEX(products!$A$1:$G$49, MATCH(orders!$D720, products!$A$1:$A$49,0), MATCH(orders!J$1, products!$A$1:$G$1,0))</f>
        <v>D</v>
      </c>
      <c r="K720" s="8">
        <f xml:space="preserve"> INDEX(products!$A$1:$G$49, MATCH(orders!$D720, products!$A$1:$A$49,0), MATCH(orders!K$1, products!$A$1:$G$1,0))</f>
        <v>1</v>
      </c>
      <c r="L720" s="10">
        <f xml:space="preserve"> INDEX(products!$A$1:$G$49, MATCH(orders!$D720, products!$A$1:$A$49,0), MATCH(orders!L$1, products!$A$1:$G$1,0))</f>
        <v>12.95</v>
      </c>
      <c r="M720" s="10">
        <f t="shared" si="11"/>
        <v>38.849999999999994</v>
      </c>
      <c r="N720" s="5" t="str" cm="1">
        <f t="array" ref="N720" xml:space="preserve"> _xlfn.IFS(I720 = "Rob", "Robusta", I720 = "Ara", "Arabica", I720 = "Exc", "Excelsa", I720 = "Lib", "Liberica")</f>
        <v>Liberica</v>
      </c>
      <c r="O720" s="12" t="str" cm="1">
        <f t="array" ref="O720" xml:space="preserve"> _xlfn.IFS(J720 = "M", "Medium", J720 = "L", "Light", J720 = "D", "Dark")</f>
        <v>Dark</v>
      </c>
      <c r="P720" s="4" t="str">
        <f xml:space="preserve"> _xlfn.XLOOKUP(Orders[[#This Row],[Customer ID]], customers!$A$1:$A$1001, customers!$I$1:$I$1001,,0)</f>
        <v>No</v>
      </c>
    </row>
    <row r="721" spans="1:16" x14ac:dyDescent="0.3">
      <c r="A721" s="11" t="s">
        <v>4551</v>
      </c>
      <c r="B721" s="6">
        <v>44150</v>
      </c>
      <c r="C721" s="3" t="s">
        <v>4552</v>
      </c>
      <c r="D721" s="4" t="s">
        <v>6170</v>
      </c>
      <c r="E721" s="3">
        <v>5</v>
      </c>
      <c r="F721" s="3" t="str">
        <f xml:space="preserve"> _xlfn.XLOOKUP(C721,customers!$A$1:$A$1001,customers!$B$1:$B$1001,,0)</f>
        <v>Granger Fantham</v>
      </c>
      <c r="G721" s="3" t="str">
        <f xml:space="preserve"> IF(_xlfn.XLOOKUP(C721, customers!$A$1:$A$1001, customers!$C$1:$C$1001,,0) = 0, "", _xlfn.XLOOKUP(C721, customers!$A$1:$A$1001, customers!$C$1:$C$1001,,0))</f>
        <v>gfanthamjz@hexun.com</v>
      </c>
      <c r="H721" s="3" t="str">
        <f xml:space="preserve"> _xlfn.XLOOKUP(C721, customers!$A$1:$A$1001, customers!$G$1:$G$1001,,0)</f>
        <v>United States</v>
      </c>
      <c r="I721" s="4" t="str">
        <f xml:space="preserve"> INDEX(products!$A$1:$G$49, MATCH(orders!$D721, products!$A$1:$A$49,0), MATCH(orders!I$1, products!$A$1:$G$1,0))</f>
        <v>Lib</v>
      </c>
      <c r="J721" s="4" t="str">
        <f xml:space="preserve"> INDEX(products!$A$1:$G$49, MATCH(orders!$D721, products!$A$1:$A$49,0), MATCH(orders!J$1, products!$A$1:$G$1,0))</f>
        <v>L</v>
      </c>
      <c r="K721" s="8">
        <f xml:space="preserve"> INDEX(products!$A$1:$G$49, MATCH(orders!$D721, products!$A$1:$A$49,0), MATCH(orders!K$1, products!$A$1:$G$1,0))</f>
        <v>1</v>
      </c>
      <c r="L721" s="10">
        <f xml:space="preserve"> INDEX(products!$A$1:$G$49, MATCH(orders!$D721, products!$A$1:$A$49,0), MATCH(orders!L$1, products!$A$1:$G$1,0))</f>
        <v>15.85</v>
      </c>
      <c r="M721" s="10">
        <f t="shared" si="11"/>
        <v>79.25</v>
      </c>
      <c r="N721" s="5" t="str" cm="1">
        <f t="array" ref="N721" xml:space="preserve"> _xlfn.IFS(I721 = "Rob", "Robusta", I721 = "Ara", "Arabica", I721 = "Exc", "Excelsa", I721 = "Lib", "Liberica")</f>
        <v>Liberica</v>
      </c>
      <c r="O721" s="12" t="str" cm="1">
        <f t="array" ref="O721" xml:space="preserve"> _xlfn.IFS(J721 = "M", "Medium", J721 = "L", "Light", J721 = "D", "Dark")</f>
        <v>Light</v>
      </c>
      <c r="P721" s="4" t="str">
        <f xml:space="preserve"> _xlfn.XLOOKUP(Orders[[#This Row],[Customer ID]], customers!$A$1:$A$1001, customers!$I$1:$I$1001,,0)</f>
        <v>Yes</v>
      </c>
    </row>
    <row r="722" spans="1:16" x14ac:dyDescent="0.3">
      <c r="A722" s="11" t="s">
        <v>4557</v>
      </c>
      <c r="B722" s="6">
        <v>44215</v>
      </c>
      <c r="C722" s="3" t="s">
        <v>4558</v>
      </c>
      <c r="D722" s="4" t="s">
        <v>6144</v>
      </c>
      <c r="E722" s="3">
        <v>5</v>
      </c>
      <c r="F722" s="3" t="str">
        <f xml:space="preserve"> _xlfn.XLOOKUP(C722,customers!$A$1:$A$1001,customers!$B$1:$B$1001,,0)</f>
        <v>Reynolds Crookshanks</v>
      </c>
      <c r="G722" s="3" t="str">
        <f xml:space="preserve"> IF(_xlfn.XLOOKUP(C722, customers!$A$1:$A$1001, customers!$C$1:$C$1001,,0) = 0, "", _xlfn.XLOOKUP(C722, customers!$A$1:$A$1001, customers!$C$1:$C$1001,,0))</f>
        <v>rcrookshanksk0@unc.edu</v>
      </c>
      <c r="H722" s="3" t="str">
        <f xml:space="preserve"> _xlfn.XLOOKUP(C722, customers!$A$1:$A$1001, customers!$G$1:$G$1001,,0)</f>
        <v>United States</v>
      </c>
      <c r="I722" s="4" t="str">
        <f xml:space="preserve"> INDEX(products!$A$1:$G$49, MATCH(orders!$D722, products!$A$1:$A$49,0), MATCH(orders!I$1, products!$A$1:$G$1,0))</f>
        <v>Exc</v>
      </c>
      <c r="J722" s="4" t="str">
        <f xml:space="preserve"> INDEX(products!$A$1:$G$49, MATCH(orders!$D722, products!$A$1:$A$49,0), MATCH(orders!J$1, products!$A$1:$G$1,0))</f>
        <v>D</v>
      </c>
      <c r="K722" s="8">
        <f xml:space="preserve"> INDEX(products!$A$1:$G$49, MATCH(orders!$D722, products!$A$1:$A$49,0), MATCH(orders!K$1, products!$A$1:$G$1,0))</f>
        <v>0.5</v>
      </c>
      <c r="L722" s="10">
        <f xml:space="preserve"> INDEX(products!$A$1:$G$49, MATCH(orders!$D722, products!$A$1:$A$49,0), MATCH(orders!L$1, products!$A$1:$G$1,0))</f>
        <v>7.29</v>
      </c>
      <c r="M722" s="10">
        <f t="shared" si="11"/>
        <v>36.450000000000003</v>
      </c>
      <c r="N722" s="5" t="str" cm="1">
        <f t="array" ref="N722" xml:space="preserve"> _xlfn.IFS(I722 = "Rob", "Robusta", I722 = "Ara", "Arabica", I722 = "Exc", "Excelsa", I722 = "Lib", "Liberica")</f>
        <v>Excelsa</v>
      </c>
      <c r="O722" s="12" t="str" cm="1">
        <f t="array" ref="O722" xml:space="preserve"> _xlfn.IFS(J722 = "M", "Medium", J722 = "L", "Light", J722 = "D", "Dark")</f>
        <v>Dark</v>
      </c>
      <c r="P722" s="4" t="str">
        <f xml:space="preserve"> _xlfn.XLOOKUP(Orders[[#This Row],[Customer ID]], customers!$A$1:$A$1001, customers!$I$1:$I$1001,,0)</f>
        <v>Yes</v>
      </c>
    </row>
    <row r="723" spans="1:16" x14ac:dyDescent="0.3">
      <c r="A723" s="11" t="s">
        <v>4563</v>
      </c>
      <c r="B723" s="6">
        <v>44479</v>
      </c>
      <c r="C723" s="3" t="s">
        <v>4564</v>
      </c>
      <c r="D723" s="4" t="s">
        <v>6174</v>
      </c>
      <c r="E723" s="3">
        <v>3</v>
      </c>
      <c r="F723" s="3" t="str">
        <f xml:space="preserve"> _xlfn.XLOOKUP(C723,customers!$A$1:$A$1001,customers!$B$1:$B$1001,,0)</f>
        <v>Niels Leake</v>
      </c>
      <c r="G723" s="3" t="str">
        <f xml:space="preserve"> IF(_xlfn.XLOOKUP(C723, customers!$A$1:$A$1001, customers!$C$1:$C$1001,,0) = 0, "", _xlfn.XLOOKUP(C723, customers!$A$1:$A$1001, customers!$C$1:$C$1001,,0))</f>
        <v>nleakek1@cmu.edu</v>
      </c>
      <c r="H723" s="3" t="str">
        <f xml:space="preserve"> _xlfn.XLOOKUP(C723, customers!$A$1:$A$1001, customers!$G$1:$G$1001,,0)</f>
        <v>United States</v>
      </c>
      <c r="I723" s="4" t="str">
        <f xml:space="preserve"> INDEX(products!$A$1:$G$49, MATCH(orders!$D723, products!$A$1:$A$49,0), MATCH(orders!I$1, products!$A$1:$G$1,0))</f>
        <v>Rob</v>
      </c>
      <c r="J723" s="4" t="str">
        <f xml:space="preserve"> INDEX(products!$A$1:$G$49, MATCH(orders!$D723, products!$A$1:$A$49,0), MATCH(orders!J$1, products!$A$1:$G$1,0))</f>
        <v>M</v>
      </c>
      <c r="K723" s="8">
        <f xml:space="preserve"> INDEX(products!$A$1:$G$49, MATCH(orders!$D723, products!$A$1:$A$49,0), MATCH(orders!K$1, products!$A$1:$G$1,0))</f>
        <v>0.2</v>
      </c>
      <c r="L723" s="10">
        <f xml:space="preserve"> INDEX(products!$A$1:$G$49, MATCH(orders!$D723, products!$A$1:$A$49,0), MATCH(orders!L$1, products!$A$1:$G$1,0))</f>
        <v>2.9849999999999999</v>
      </c>
      <c r="M723" s="10">
        <f t="shared" si="11"/>
        <v>8.9550000000000001</v>
      </c>
      <c r="N723" s="5" t="str" cm="1">
        <f t="array" ref="N723" xml:space="preserve"> _xlfn.IFS(I723 = "Rob", "Robusta", I723 = "Ara", "Arabica", I723 = "Exc", "Excelsa", I723 = "Lib", "Liberica")</f>
        <v>Robusta</v>
      </c>
      <c r="O723" s="12" t="str" cm="1">
        <f t="array" ref="O723" xml:space="preserve"> _xlfn.IFS(J723 = "M", "Medium", J723 = "L", "Light", J723 = "D", "Dark")</f>
        <v>Medium</v>
      </c>
      <c r="P723" s="4" t="str">
        <f xml:space="preserve"> _xlfn.XLOOKUP(Orders[[#This Row],[Customer ID]], customers!$A$1:$A$1001, customers!$I$1:$I$1001,,0)</f>
        <v>Yes</v>
      </c>
    </row>
    <row r="724" spans="1:16" x14ac:dyDescent="0.3">
      <c r="A724" s="11" t="s">
        <v>4569</v>
      </c>
      <c r="B724" s="6">
        <v>44620</v>
      </c>
      <c r="C724" s="3" t="s">
        <v>4570</v>
      </c>
      <c r="D724" s="4" t="s">
        <v>6183</v>
      </c>
      <c r="E724" s="3">
        <v>2</v>
      </c>
      <c r="F724" s="3" t="str">
        <f xml:space="preserve"> _xlfn.XLOOKUP(C724,customers!$A$1:$A$1001,customers!$B$1:$B$1001,,0)</f>
        <v>Hetti Measures</v>
      </c>
      <c r="G724" s="3" t="str">
        <f xml:space="preserve"> IF(_xlfn.XLOOKUP(C724, customers!$A$1:$A$1001, customers!$C$1:$C$1001,,0) = 0, "", _xlfn.XLOOKUP(C724, customers!$A$1:$A$1001, customers!$C$1:$C$1001,,0))</f>
        <v/>
      </c>
      <c r="H724" s="3" t="str">
        <f xml:space="preserve"> _xlfn.XLOOKUP(C724, customers!$A$1:$A$1001, customers!$G$1:$G$1001,,0)</f>
        <v>United States</v>
      </c>
      <c r="I724" s="4" t="str">
        <f xml:space="preserve"> INDEX(products!$A$1:$G$49, MATCH(orders!$D724, products!$A$1:$A$49,0), MATCH(orders!I$1, products!$A$1:$G$1,0))</f>
        <v>Exc</v>
      </c>
      <c r="J724" s="4" t="str">
        <f xml:space="preserve"> INDEX(products!$A$1:$G$49, MATCH(orders!$D724, products!$A$1:$A$49,0), MATCH(orders!J$1, products!$A$1:$G$1,0))</f>
        <v>D</v>
      </c>
      <c r="K724" s="8">
        <f xml:space="preserve"> INDEX(products!$A$1:$G$49, MATCH(orders!$D724, products!$A$1:$A$49,0), MATCH(orders!K$1, products!$A$1:$G$1,0))</f>
        <v>1</v>
      </c>
      <c r="L724" s="10">
        <f xml:space="preserve"> INDEX(products!$A$1:$G$49, MATCH(orders!$D724, products!$A$1:$A$49,0), MATCH(orders!L$1, products!$A$1:$G$1,0))</f>
        <v>12.15</v>
      </c>
      <c r="M724" s="10">
        <f t="shared" si="11"/>
        <v>24.3</v>
      </c>
      <c r="N724" s="5" t="str" cm="1">
        <f t="array" ref="N724" xml:space="preserve"> _xlfn.IFS(I724 = "Rob", "Robusta", I724 = "Ara", "Arabica", I724 = "Exc", "Excelsa", I724 = "Lib", "Liberica")</f>
        <v>Excelsa</v>
      </c>
      <c r="O724" s="12" t="str" cm="1">
        <f t="array" ref="O724" xml:space="preserve"> _xlfn.IFS(J724 = "M", "Medium", J724 = "L", "Light", J724 = "D", "Dark")</f>
        <v>Dark</v>
      </c>
      <c r="P724" s="4" t="str">
        <f xml:space="preserve"> _xlfn.XLOOKUP(Orders[[#This Row],[Customer ID]], customers!$A$1:$A$1001, customers!$I$1:$I$1001,,0)</f>
        <v>No</v>
      </c>
    </row>
    <row r="725" spans="1:16" x14ac:dyDescent="0.3">
      <c r="A725" s="11" t="s">
        <v>4574</v>
      </c>
      <c r="B725" s="6">
        <v>44470</v>
      </c>
      <c r="C725" s="3" t="s">
        <v>4575</v>
      </c>
      <c r="D725" s="4" t="s">
        <v>6166</v>
      </c>
      <c r="E725" s="3">
        <v>2</v>
      </c>
      <c r="F725" s="3" t="str">
        <f xml:space="preserve"> _xlfn.XLOOKUP(C725,customers!$A$1:$A$1001,customers!$B$1:$B$1001,,0)</f>
        <v>Gay Eilhersen</v>
      </c>
      <c r="G725" s="3" t="str">
        <f xml:space="preserve"> IF(_xlfn.XLOOKUP(C725, customers!$A$1:$A$1001, customers!$C$1:$C$1001,,0) = 0, "", _xlfn.XLOOKUP(C725, customers!$A$1:$A$1001, customers!$C$1:$C$1001,,0))</f>
        <v>geilhersenk3@networksolutions.com</v>
      </c>
      <c r="H725" s="3" t="str">
        <f xml:space="preserve"> _xlfn.XLOOKUP(C725, customers!$A$1:$A$1001, customers!$G$1:$G$1001,,0)</f>
        <v>United States</v>
      </c>
      <c r="I725" s="4" t="str">
        <f xml:space="preserve"> INDEX(products!$A$1:$G$49, MATCH(orders!$D725, products!$A$1:$A$49,0), MATCH(orders!I$1, products!$A$1:$G$1,0))</f>
        <v>Exc</v>
      </c>
      <c r="J725" s="4" t="str">
        <f xml:space="preserve"> INDEX(products!$A$1:$G$49, MATCH(orders!$D725, products!$A$1:$A$49,0), MATCH(orders!J$1, products!$A$1:$G$1,0))</f>
        <v>M</v>
      </c>
      <c r="K725" s="8">
        <f xml:space="preserve"> INDEX(products!$A$1:$G$49, MATCH(orders!$D725, products!$A$1:$A$49,0), MATCH(orders!K$1, products!$A$1:$G$1,0))</f>
        <v>2.5</v>
      </c>
      <c r="L725" s="10">
        <f xml:space="preserve"> INDEX(products!$A$1:$G$49, MATCH(orders!$D725, products!$A$1:$A$49,0), MATCH(orders!L$1, products!$A$1:$G$1,0))</f>
        <v>31.624999999999996</v>
      </c>
      <c r="M725" s="10">
        <f t="shared" si="11"/>
        <v>63.249999999999993</v>
      </c>
      <c r="N725" s="5" t="str" cm="1">
        <f t="array" ref="N725" xml:space="preserve"> _xlfn.IFS(I725 = "Rob", "Robusta", I725 = "Ara", "Arabica", I725 = "Exc", "Excelsa", I725 = "Lib", "Liberica")</f>
        <v>Excelsa</v>
      </c>
      <c r="O725" s="12" t="str" cm="1">
        <f t="array" ref="O725" xml:space="preserve"> _xlfn.IFS(J725 = "M", "Medium", J725 = "L", "Light", J725 = "D", "Dark")</f>
        <v>Medium</v>
      </c>
      <c r="P725" s="4" t="str">
        <f xml:space="preserve"> _xlfn.XLOOKUP(Orders[[#This Row],[Customer ID]], customers!$A$1:$A$1001, customers!$I$1:$I$1001,,0)</f>
        <v>No</v>
      </c>
    </row>
    <row r="726" spans="1:16" x14ac:dyDescent="0.3">
      <c r="A726" s="11" t="s">
        <v>4580</v>
      </c>
      <c r="B726" s="6">
        <v>44076</v>
      </c>
      <c r="C726" s="3" t="s">
        <v>4581</v>
      </c>
      <c r="D726" s="4" t="s">
        <v>6152</v>
      </c>
      <c r="E726" s="3">
        <v>2</v>
      </c>
      <c r="F726" s="3" t="str">
        <f xml:space="preserve"> _xlfn.XLOOKUP(C726,customers!$A$1:$A$1001,customers!$B$1:$B$1001,,0)</f>
        <v>Nico Hubert</v>
      </c>
      <c r="G726" s="3" t="str">
        <f xml:space="preserve"> IF(_xlfn.XLOOKUP(C726, customers!$A$1:$A$1001, customers!$C$1:$C$1001,,0) = 0, "", _xlfn.XLOOKUP(C726, customers!$A$1:$A$1001, customers!$C$1:$C$1001,,0))</f>
        <v/>
      </c>
      <c r="H726" s="3" t="str">
        <f xml:space="preserve"> _xlfn.XLOOKUP(C726, customers!$A$1:$A$1001, customers!$G$1:$G$1001,,0)</f>
        <v>United States</v>
      </c>
      <c r="I726" s="4" t="str">
        <f xml:space="preserve"> INDEX(products!$A$1:$G$49, MATCH(orders!$D726, products!$A$1:$A$49,0), MATCH(orders!I$1, products!$A$1:$G$1,0))</f>
        <v>Ara</v>
      </c>
      <c r="J726" s="4" t="str">
        <f xml:space="preserve"> INDEX(products!$A$1:$G$49, MATCH(orders!$D726, products!$A$1:$A$49,0), MATCH(orders!J$1, products!$A$1:$G$1,0))</f>
        <v>M</v>
      </c>
      <c r="K726" s="8">
        <f xml:space="preserve"> INDEX(products!$A$1:$G$49, MATCH(orders!$D726, products!$A$1:$A$49,0), MATCH(orders!K$1, products!$A$1:$G$1,0))</f>
        <v>0.2</v>
      </c>
      <c r="L726" s="10">
        <f xml:space="preserve"> INDEX(products!$A$1:$G$49, MATCH(orders!$D726, products!$A$1:$A$49,0), MATCH(orders!L$1, products!$A$1:$G$1,0))</f>
        <v>3.375</v>
      </c>
      <c r="M726" s="10">
        <f t="shared" si="11"/>
        <v>6.75</v>
      </c>
      <c r="N726" s="5" t="str" cm="1">
        <f t="array" ref="N726" xml:space="preserve"> _xlfn.IFS(I726 = "Rob", "Robusta", I726 = "Ara", "Arabica", I726 = "Exc", "Excelsa", I726 = "Lib", "Liberica")</f>
        <v>Arabica</v>
      </c>
      <c r="O726" s="12" t="str" cm="1">
        <f t="array" ref="O726" xml:space="preserve"> _xlfn.IFS(J726 = "M", "Medium", J726 = "L", "Light", J726 = "D", "Dark")</f>
        <v>Medium</v>
      </c>
      <c r="P726" s="4" t="str">
        <f xml:space="preserve"> _xlfn.XLOOKUP(Orders[[#This Row],[Customer ID]], customers!$A$1:$A$1001, customers!$I$1:$I$1001,,0)</f>
        <v>Yes</v>
      </c>
    </row>
    <row r="727" spans="1:16" x14ac:dyDescent="0.3">
      <c r="A727" s="11" t="s">
        <v>4585</v>
      </c>
      <c r="B727" s="6">
        <v>44043</v>
      </c>
      <c r="C727" s="3" t="s">
        <v>4586</v>
      </c>
      <c r="D727" s="4" t="s">
        <v>6167</v>
      </c>
      <c r="E727" s="3">
        <v>6</v>
      </c>
      <c r="F727" s="3" t="str">
        <f xml:space="preserve"> _xlfn.XLOOKUP(C727,customers!$A$1:$A$1001,customers!$B$1:$B$1001,,0)</f>
        <v>Cristina Aleixo</v>
      </c>
      <c r="G727" s="3" t="str">
        <f xml:space="preserve"> IF(_xlfn.XLOOKUP(C727, customers!$A$1:$A$1001, customers!$C$1:$C$1001,,0) = 0, "", _xlfn.XLOOKUP(C727, customers!$A$1:$A$1001, customers!$C$1:$C$1001,,0))</f>
        <v>caleixok5@globo.com</v>
      </c>
      <c r="H727" s="3" t="str">
        <f xml:space="preserve"> _xlfn.XLOOKUP(C727, customers!$A$1:$A$1001, customers!$G$1:$G$1001,,0)</f>
        <v>United States</v>
      </c>
      <c r="I727" s="4" t="str">
        <f xml:space="preserve"> INDEX(products!$A$1:$G$49, MATCH(orders!$D727, products!$A$1:$A$49,0), MATCH(orders!I$1, products!$A$1:$G$1,0))</f>
        <v>Ara</v>
      </c>
      <c r="J727" s="4" t="str">
        <f xml:space="preserve"> INDEX(products!$A$1:$G$49, MATCH(orders!$D727, products!$A$1:$A$49,0), MATCH(orders!J$1, products!$A$1:$G$1,0))</f>
        <v>L</v>
      </c>
      <c r="K727" s="8">
        <f xml:space="preserve"> INDEX(products!$A$1:$G$49, MATCH(orders!$D727, products!$A$1:$A$49,0), MATCH(orders!K$1, products!$A$1:$G$1,0))</f>
        <v>0.2</v>
      </c>
      <c r="L727" s="10">
        <f xml:space="preserve"> INDEX(products!$A$1:$G$49, MATCH(orders!$D727, products!$A$1:$A$49,0), MATCH(orders!L$1, products!$A$1:$G$1,0))</f>
        <v>3.8849999999999998</v>
      </c>
      <c r="M727" s="10">
        <f t="shared" si="11"/>
        <v>23.31</v>
      </c>
      <c r="N727" s="5" t="str" cm="1">
        <f t="array" ref="N727" xml:space="preserve"> _xlfn.IFS(I727 = "Rob", "Robusta", I727 = "Ara", "Arabica", I727 = "Exc", "Excelsa", I727 = "Lib", "Liberica")</f>
        <v>Arabica</v>
      </c>
      <c r="O727" s="12" t="str" cm="1">
        <f t="array" ref="O727" xml:space="preserve"> _xlfn.IFS(J727 = "M", "Medium", J727 = "L", "Light", J727 = "D", "Dark")</f>
        <v>Light</v>
      </c>
      <c r="P727" s="4" t="str">
        <f xml:space="preserve"> _xlfn.XLOOKUP(Orders[[#This Row],[Customer ID]], customers!$A$1:$A$1001, customers!$I$1:$I$1001,,0)</f>
        <v>No</v>
      </c>
    </row>
    <row r="728" spans="1:16" x14ac:dyDescent="0.3">
      <c r="A728" s="11" t="s">
        <v>4591</v>
      </c>
      <c r="B728" s="6">
        <v>44571</v>
      </c>
      <c r="C728" s="3" t="s">
        <v>4592</v>
      </c>
      <c r="D728" s="4" t="s">
        <v>6164</v>
      </c>
      <c r="E728" s="3">
        <v>4</v>
      </c>
      <c r="F728" s="3" t="str">
        <f xml:space="preserve"> _xlfn.XLOOKUP(C728,customers!$A$1:$A$1001,customers!$B$1:$B$1001,,0)</f>
        <v>Derrek Allpress</v>
      </c>
      <c r="G728" s="3" t="str">
        <f xml:space="preserve"> IF(_xlfn.XLOOKUP(C728, customers!$A$1:$A$1001, customers!$C$1:$C$1001,,0) = 0, "", _xlfn.XLOOKUP(C728, customers!$A$1:$A$1001, customers!$C$1:$C$1001,,0))</f>
        <v/>
      </c>
      <c r="H728" s="3" t="str">
        <f xml:space="preserve"> _xlfn.XLOOKUP(C728, customers!$A$1:$A$1001, customers!$G$1:$G$1001,,0)</f>
        <v>United States</v>
      </c>
      <c r="I728" s="4" t="str">
        <f xml:space="preserve"> INDEX(products!$A$1:$G$49, MATCH(orders!$D728, products!$A$1:$A$49,0), MATCH(orders!I$1, products!$A$1:$G$1,0))</f>
        <v>Lib</v>
      </c>
      <c r="J728" s="4" t="str">
        <f xml:space="preserve"> INDEX(products!$A$1:$G$49, MATCH(orders!$D728, products!$A$1:$A$49,0), MATCH(orders!J$1, products!$A$1:$G$1,0))</f>
        <v>L</v>
      </c>
      <c r="K728" s="8">
        <f xml:space="preserve"> INDEX(products!$A$1:$G$49, MATCH(orders!$D728, products!$A$1:$A$49,0), MATCH(orders!K$1, products!$A$1:$G$1,0))</f>
        <v>2.5</v>
      </c>
      <c r="L728" s="10">
        <f xml:space="preserve"> INDEX(products!$A$1:$G$49, MATCH(orders!$D728, products!$A$1:$A$49,0), MATCH(orders!L$1, products!$A$1:$G$1,0))</f>
        <v>36.454999999999998</v>
      </c>
      <c r="M728" s="10">
        <f t="shared" si="11"/>
        <v>145.82</v>
      </c>
      <c r="N728" s="5" t="str" cm="1">
        <f t="array" ref="N728" xml:space="preserve"> _xlfn.IFS(I728 = "Rob", "Robusta", I728 = "Ara", "Arabica", I728 = "Exc", "Excelsa", I728 = "Lib", "Liberica")</f>
        <v>Liberica</v>
      </c>
      <c r="O728" s="12" t="str" cm="1">
        <f t="array" ref="O728" xml:space="preserve"> _xlfn.IFS(J728 = "M", "Medium", J728 = "L", "Light", J728 = "D", "Dark")</f>
        <v>Light</v>
      </c>
      <c r="P728" s="4" t="str">
        <f xml:space="preserve"> _xlfn.XLOOKUP(Orders[[#This Row],[Customer ID]], customers!$A$1:$A$1001, customers!$I$1:$I$1001,,0)</f>
        <v>No</v>
      </c>
    </row>
    <row r="729" spans="1:16" x14ac:dyDescent="0.3">
      <c r="A729" s="11" t="s">
        <v>4596</v>
      </c>
      <c r="B729" s="6">
        <v>44264</v>
      </c>
      <c r="C729" s="3" t="s">
        <v>4597</v>
      </c>
      <c r="D729" s="4" t="s">
        <v>6146</v>
      </c>
      <c r="E729" s="3">
        <v>5</v>
      </c>
      <c r="F729" s="3" t="str">
        <f xml:space="preserve"> _xlfn.XLOOKUP(C729,customers!$A$1:$A$1001,customers!$B$1:$B$1001,,0)</f>
        <v>Rikki Tomkowicz</v>
      </c>
      <c r="G729" s="3" t="str">
        <f xml:space="preserve"> IF(_xlfn.XLOOKUP(C729, customers!$A$1:$A$1001, customers!$C$1:$C$1001,,0) = 0, "", _xlfn.XLOOKUP(C729, customers!$A$1:$A$1001, customers!$C$1:$C$1001,,0))</f>
        <v>rtomkowiczk7@bravesites.com</v>
      </c>
      <c r="H729" s="3" t="str">
        <f xml:space="preserve"> _xlfn.XLOOKUP(C729, customers!$A$1:$A$1001, customers!$G$1:$G$1001,,0)</f>
        <v>Ireland</v>
      </c>
      <c r="I729" s="4" t="str">
        <f xml:space="preserve"> INDEX(products!$A$1:$G$49, MATCH(orders!$D729, products!$A$1:$A$49,0), MATCH(orders!I$1, products!$A$1:$G$1,0))</f>
        <v>Rob</v>
      </c>
      <c r="J729" s="4" t="str">
        <f xml:space="preserve"> INDEX(products!$A$1:$G$49, MATCH(orders!$D729, products!$A$1:$A$49,0), MATCH(orders!J$1, products!$A$1:$G$1,0))</f>
        <v>M</v>
      </c>
      <c r="K729" s="8">
        <f xml:space="preserve"> INDEX(products!$A$1:$G$49, MATCH(orders!$D729, products!$A$1:$A$49,0), MATCH(orders!K$1, products!$A$1:$G$1,0))</f>
        <v>0.5</v>
      </c>
      <c r="L729" s="10">
        <f xml:space="preserve"> INDEX(products!$A$1:$G$49, MATCH(orders!$D729, products!$A$1:$A$49,0), MATCH(orders!L$1, products!$A$1:$G$1,0))</f>
        <v>5.97</v>
      </c>
      <c r="M729" s="10">
        <f t="shared" si="11"/>
        <v>29.849999999999998</v>
      </c>
      <c r="N729" s="5" t="str" cm="1">
        <f t="array" ref="N729" xml:space="preserve"> _xlfn.IFS(I729 = "Rob", "Robusta", I729 = "Ara", "Arabica", I729 = "Exc", "Excelsa", I729 = "Lib", "Liberica")</f>
        <v>Robusta</v>
      </c>
      <c r="O729" s="12" t="str" cm="1">
        <f t="array" ref="O729" xml:space="preserve"> _xlfn.IFS(J729 = "M", "Medium", J729 = "L", "Light", J729 = "D", "Dark")</f>
        <v>Medium</v>
      </c>
      <c r="P729" s="4" t="str">
        <f xml:space="preserve"> _xlfn.XLOOKUP(Orders[[#This Row],[Customer ID]], customers!$A$1:$A$1001, customers!$I$1:$I$1001,,0)</f>
        <v>Yes</v>
      </c>
    </row>
    <row r="730" spans="1:16" x14ac:dyDescent="0.3">
      <c r="A730" s="11" t="s">
        <v>4602</v>
      </c>
      <c r="B730" s="6">
        <v>44155</v>
      </c>
      <c r="C730" s="3" t="s">
        <v>4603</v>
      </c>
      <c r="D730" s="4" t="s">
        <v>6144</v>
      </c>
      <c r="E730" s="3">
        <v>3</v>
      </c>
      <c r="F730" s="3" t="str">
        <f xml:space="preserve"> _xlfn.XLOOKUP(C730,customers!$A$1:$A$1001,customers!$B$1:$B$1001,,0)</f>
        <v>Rochette Huscroft</v>
      </c>
      <c r="G730" s="3" t="str">
        <f xml:space="preserve"> IF(_xlfn.XLOOKUP(C730, customers!$A$1:$A$1001, customers!$C$1:$C$1001,,0) = 0, "", _xlfn.XLOOKUP(C730, customers!$A$1:$A$1001, customers!$C$1:$C$1001,,0))</f>
        <v>rhuscroftk8@jimdo.com</v>
      </c>
      <c r="H730" s="3" t="str">
        <f xml:space="preserve"> _xlfn.XLOOKUP(C730, customers!$A$1:$A$1001, customers!$G$1:$G$1001,,0)</f>
        <v>United States</v>
      </c>
      <c r="I730" s="4" t="str">
        <f xml:space="preserve"> INDEX(products!$A$1:$G$49, MATCH(orders!$D730, products!$A$1:$A$49,0), MATCH(orders!I$1, products!$A$1:$G$1,0))</f>
        <v>Exc</v>
      </c>
      <c r="J730" s="4" t="str">
        <f xml:space="preserve"> INDEX(products!$A$1:$G$49, MATCH(orders!$D730, products!$A$1:$A$49,0), MATCH(orders!J$1, products!$A$1:$G$1,0))</f>
        <v>D</v>
      </c>
      <c r="K730" s="8">
        <f xml:space="preserve"> INDEX(products!$A$1:$G$49, MATCH(orders!$D730, products!$A$1:$A$49,0), MATCH(orders!K$1, products!$A$1:$G$1,0))</f>
        <v>0.5</v>
      </c>
      <c r="L730" s="10">
        <f xml:space="preserve"> INDEX(products!$A$1:$G$49, MATCH(orders!$D730, products!$A$1:$A$49,0), MATCH(orders!L$1, products!$A$1:$G$1,0))</f>
        <v>7.29</v>
      </c>
      <c r="M730" s="10">
        <f t="shared" si="11"/>
        <v>21.87</v>
      </c>
      <c r="N730" s="5" t="str" cm="1">
        <f t="array" ref="N730" xml:space="preserve"> _xlfn.IFS(I730 = "Rob", "Robusta", I730 = "Ara", "Arabica", I730 = "Exc", "Excelsa", I730 = "Lib", "Liberica")</f>
        <v>Excelsa</v>
      </c>
      <c r="O730" s="12" t="str" cm="1">
        <f t="array" ref="O730" xml:space="preserve"> _xlfn.IFS(J730 = "M", "Medium", J730 = "L", "Light", J730 = "D", "Dark")</f>
        <v>Dark</v>
      </c>
      <c r="P730" s="4" t="str">
        <f xml:space="preserve"> _xlfn.XLOOKUP(Orders[[#This Row],[Customer ID]], customers!$A$1:$A$1001, customers!$I$1:$I$1001,,0)</f>
        <v>Yes</v>
      </c>
    </row>
    <row r="731" spans="1:16" x14ac:dyDescent="0.3">
      <c r="A731" s="11" t="s">
        <v>4608</v>
      </c>
      <c r="B731" s="6">
        <v>44634</v>
      </c>
      <c r="C731" s="3" t="s">
        <v>4609</v>
      </c>
      <c r="D731" s="4" t="s">
        <v>6159</v>
      </c>
      <c r="E731" s="3">
        <v>1</v>
      </c>
      <c r="F731" s="3" t="str">
        <f xml:space="preserve"> _xlfn.XLOOKUP(C731,customers!$A$1:$A$1001,customers!$B$1:$B$1001,,0)</f>
        <v>Selle Scurrer</v>
      </c>
      <c r="G731" s="3" t="str">
        <f xml:space="preserve"> IF(_xlfn.XLOOKUP(C731, customers!$A$1:$A$1001, customers!$C$1:$C$1001,,0) = 0, "", _xlfn.XLOOKUP(C731, customers!$A$1:$A$1001, customers!$C$1:$C$1001,,0))</f>
        <v>sscurrerk9@flavors.me</v>
      </c>
      <c r="H731" s="3" t="str">
        <f xml:space="preserve"> _xlfn.XLOOKUP(C731, customers!$A$1:$A$1001, customers!$G$1:$G$1001,,0)</f>
        <v>United Kingdom</v>
      </c>
      <c r="I731" s="4" t="str">
        <f xml:space="preserve"> INDEX(products!$A$1:$G$49, MATCH(orders!$D731, products!$A$1:$A$49,0), MATCH(orders!I$1, products!$A$1:$G$1,0))</f>
        <v>Lib</v>
      </c>
      <c r="J731" s="4" t="str">
        <f xml:space="preserve"> INDEX(products!$A$1:$G$49, MATCH(orders!$D731, products!$A$1:$A$49,0), MATCH(orders!J$1, products!$A$1:$G$1,0))</f>
        <v>M</v>
      </c>
      <c r="K731" s="8">
        <f xml:space="preserve"> INDEX(products!$A$1:$G$49, MATCH(orders!$D731, products!$A$1:$A$49,0), MATCH(orders!K$1, products!$A$1:$G$1,0))</f>
        <v>0.2</v>
      </c>
      <c r="L731" s="10">
        <f xml:space="preserve"> INDEX(products!$A$1:$G$49, MATCH(orders!$D731, products!$A$1:$A$49,0), MATCH(orders!L$1, products!$A$1:$G$1,0))</f>
        <v>4.3650000000000002</v>
      </c>
      <c r="M731" s="10">
        <f t="shared" si="11"/>
        <v>4.3650000000000002</v>
      </c>
      <c r="N731" s="5" t="str" cm="1">
        <f t="array" ref="N731" xml:space="preserve"> _xlfn.IFS(I731 = "Rob", "Robusta", I731 = "Ara", "Arabica", I731 = "Exc", "Excelsa", I731 = "Lib", "Liberica")</f>
        <v>Liberica</v>
      </c>
      <c r="O731" s="12" t="str" cm="1">
        <f t="array" ref="O731" xml:space="preserve"> _xlfn.IFS(J731 = "M", "Medium", J731 = "L", "Light", J731 = "D", "Dark")</f>
        <v>Medium</v>
      </c>
      <c r="P731" s="4" t="str">
        <f xml:space="preserve"> _xlfn.XLOOKUP(Orders[[#This Row],[Customer ID]], customers!$A$1:$A$1001, customers!$I$1:$I$1001,,0)</f>
        <v>No</v>
      </c>
    </row>
    <row r="732" spans="1:16" x14ac:dyDescent="0.3">
      <c r="A732" s="11" t="s">
        <v>4614</v>
      </c>
      <c r="B732" s="6">
        <v>43475</v>
      </c>
      <c r="C732" s="3" t="s">
        <v>4615</v>
      </c>
      <c r="D732" s="4" t="s">
        <v>6164</v>
      </c>
      <c r="E732" s="3">
        <v>1</v>
      </c>
      <c r="F732" s="3" t="str">
        <f xml:space="preserve"> _xlfn.XLOOKUP(C732,customers!$A$1:$A$1001,customers!$B$1:$B$1001,,0)</f>
        <v>Andie Rudram</v>
      </c>
      <c r="G732" s="3" t="str">
        <f xml:space="preserve"> IF(_xlfn.XLOOKUP(C732, customers!$A$1:$A$1001, customers!$C$1:$C$1001,,0) = 0, "", _xlfn.XLOOKUP(C732, customers!$A$1:$A$1001, customers!$C$1:$C$1001,,0))</f>
        <v>arudramka@prnewswire.com</v>
      </c>
      <c r="H732" s="3" t="str">
        <f xml:space="preserve"> _xlfn.XLOOKUP(C732, customers!$A$1:$A$1001, customers!$G$1:$G$1001,,0)</f>
        <v>United States</v>
      </c>
      <c r="I732" s="4" t="str">
        <f xml:space="preserve"> INDEX(products!$A$1:$G$49, MATCH(orders!$D732, products!$A$1:$A$49,0), MATCH(orders!I$1, products!$A$1:$G$1,0))</f>
        <v>Lib</v>
      </c>
      <c r="J732" s="4" t="str">
        <f xml:space="preserve"> INDEX(products!$A$1:$G$49, MATCH(orders!$D732, products!$A$1:$A$49,0), MATCH(orders!J$1, products!$A$1:$G$1,0))</f>
        <v>L</v>
      </c>
      <c r="K732" s="8">
        <f xml:space="preserve"> INDEX(products!$A$1:$G$49, MATCH(orders!$D732, products!$A$1:$A$49,0), MATCH(orders!K$1, products!$A$1:$G$1,0))</f>
        <v>2.5</v>
      </c>
      <c r="L732" s="10">
        <f xml:space="preserve"> INDEX(products!$A$1:$G$49, MATCH(orders!$D732, products!$A$1:$A$49,0), MATCH(orders!L$1, products!$A$1:$G$1,0))</f>
        <v>36.454999999999998</v>
      </c>
      <c r="M732" s="10">
        <f t="shared" si="11"/>
        <v>36.454999999999998</v>
      </c>
      <c r="N732" s="5" t="str" cm="1">
        <f t="array" ref="N732" xml:space="preserve"> _xlfn.IFS(I732 = "Rob", "Robusta", I732 = "Ara", "Arabica", I732 = "Exc", "Excelsa", I732 = "Lib", "Liberica")</f>
        <v>Liberica</v>
      </c>
      <c r="O732" s="12" t="str" cm="1">
        <f t="array" ref="O732" xml:space="preserve"> _xlfn.IFS(J732 = "M", "Medium", J732 = "L", "Light", J732 = "D", "Dark")</f>
        <v>Light</v>
      </c>
      <c r="P732" s="4" t="str">
        <f xml:space="preserve"> _xlfn.XLOOKUP(Orders[[#This Row],[Customer ID]], customers!$A$1:$A$1001, customers!$I$1:$I$1001,,0)</f>
        <v>No</v>
      </c>
    </row>
    <row r="733" spans="1:16" x14ac:dyDescent="0.3">
      <c r="A733" s="11" t="s">
        <v>4620</v>
      </c>
      <c r="B733" s="6">
        <v>44222</v>
      </c>
      <c r="C733" s="3" t="s">
        <v>4621</v>
      </c>
      <c r="D733" s="4" t="s">
        <v>6150</v>
      </c>
      <c r="E733" s="3">
        <v>4</v>
      </c>
      <c r="F733" s="3" t="str">
        <f xml:space="preserve"> _xlfn.XLOOKUP(C733,customers!$A$1:$A$1001,customers!$B$1:$B$1001,,0)</f>
        <v>Leta Clarricoates</v>
      </c>
      <c r="G733" s="3" t="str">
        <f xml:space="preserve"> IF(_xlfn.XLOOKUP(C733, customers!$A$1:$A$1001, customers!$C$1:$C$1001,,0) = 0, "", _xlfn.XLOOKUP(C733, customers!$A$1:$A$1001, customers!$C$1:$C$1001,,0))</f>
        <v/>
      </c>
      <c r="H733" s="3" t="str">
        <f xml:space="preserve"> _xlfn.XLOOKUP(C733, customers!$A$1:$A$1001, customers!$G$1:$G$1001,,0)</f>
        <v>United States</v>
      </c>
      <c r="I733" s="4" t="str">
        <f xml:space="preserve"> INDEX(products!$A$1:$G$49, MATCH(orders!$D733, products!$A$1:$A$49,0), MATCH(orders!I$1, products!$A$1:$G$1,0))</f>
        <v>Lib</v>
      </c>
      <c r="J733" s="4" t="str">
        <f xml:space="preserve"> INDEX(products!$A$1:$G$49, MATCH(orders!$D733, products!$A$1:$A$49,0), MATCH(orders!J$1, products!$A$1:$G$1,0))</f>
        <v>D</v>
      </c>
      <c r="K733" s="8">
        <f xml:space="preserve"> INDEX(products!$A$1:$G$49, MATCH(orders!$D733, products!$A$1:$A$49,0), MATCH(orders!K$1, products!$A$1:$G$1,0))</f>
        <v>0.2</v>
      </c>
      <c r="L733" s="10">
        <f xml:space="preserve"> INDEX(products!$A$1:$G$49, MATCH(orders!$D733, products!$A$1:$A$49,0), MATCH(orders!L$1, products!$A$1:$G$1,0))</f>
        <v>3.8849999999999998</v>
      </c>
      <c r="M733" s="10">
        <f t="shared" si="11"/>
        <v>15.54</v>
      </c>
      <c r="N733" s="5" t="str" cm="1">
        <f t="array" ref="N733" xml:space="preserve"> _xlfn.IFS(I733 = "Rob", "Robusta", I733 = "Ara", "Arabica", I733 = "Exc", "Excelsa", I733 = "Lib", "Liberica")</f>
        <v>Liberica</v>
      </c>
      <c r="O733" s="12" t="str" cm="1">
        <f t="array" ref="O733" xml:space="preserve"> _xlfn.IFS(J733 = "M", "Medium", J733 = "L", "Light", J733 = "D", "Dark")</f>
        <v>Dark</v>
      </c>
      <c r="P733" s="4" t="str">
        <f xml:space="preserve"> _xlfn.XLOOKUP(Orders[[#This Row],[Customer ID]], customers!$A$1:$A$1001, customers!$I$1:$I$1001,,0)</f>
        <v>Yes</v>
      </c>
    </row>
    <row r="734" spans="1:16" x14ac:dyDescent="0.3">
      <c r="A734" s="11" t="s">
        <v>4625</v>
      </c>
      <c r="B734" s="6">
        <v>44312</v>
      </c>
      <c r="C734" s="3" t="s">
        <v>4626</v>
      </c>
      <c r="D734" s="4" t="s">
        <v>6184</v>
      </c>
      <c r="E734" s="3">
        <v>2</v>
      </c>
      <c r="F734" s="3" t="str">
        <f xml:space="preserve"> _xlfn.XLOOKUP(C734,customers!$A$1:$A$1001,customers!$B$1:$B$1001,,0)</f>
        <v>Jacquelyn Maha</v>
      </c>
      <c r="G734" s="3" t="str">
        <f xml:space="preserve"> IF(_xlfn.XLOOKUP(C734, customers!$A$1:$A$1001, customers!$C$1:$C$1001,,0) = 0, "", _xlfn.XLOOKUP(C734, customers!$A$1:$A$1001, customers!$C$1:$C$1001,,0))</f>
        <v>jmahakc@cyberchimps.com</v>
      </c>
      <c r="H734" s="3" t="str">
        <f xml:space="preserve"> _xlfn.XLOOKUP(C734, customers!$A$1:$A$1001, customers!$G$1:$G$1001,,0)</f>
        <v>United States</v>
      </c>
      <c r="I734" s="4" t="str">
        <f xml:space="preserve"> INDEX(products!$A$1:$G$49, MATCH(orders!$D734, products!$A$1:$A$49,0), MATCH(orders!I$1, products!$A$1:$G$1,0))</f>
        <v>Exc</v>
      </c>
      <c r="J734" s="4" t="str">
        <f xml:space="preserve"> INDEX(products!$A$1:$G$49, MATCH(orders!$D734, products!$A$1:$A$49,0), MATCH(orders!J$1, products!$A$1:$G$1,0))</f>
        <v>L</v>
      </c>
      <c r="K734" s="8">
        <f xml:space="preserve"> INDEX(products!$A$1:$G$49, MATCH(orders!$D734, products!$A$1:$A$49,0), MATCH(orders!K$1, products!$A$1:$G$1,0))</f>
        <v>0.2</v>
      </c>
      <c r="L734" s="10">
        <f xml:space="preserve"> INDEX(products!$A$1:$G$49, MATCH(orders!$D734, products!$A$1:$A$49,0), MATCH(orders!L$1, products!$A$1:$G$1,0))</f>
        <v>4.4550000000000001</v>
      </c>
      <c r="M734" s="10">
        <f t="shared" si="11"/>
        <v>8.91</v>
      </c>
      <c r="N734" s="5" t="str" cm="1">
        <f t="array" ref="N734" xml:space="preserve"> _xlfn.IFS(I734 = "Rob", "Robusta", I734 = "Ara", "Arabica", I734 = "Exc", "Excelsa", I734 = "Lib", "Liberica")</f>
        <v>Excelsa</v>
      </c>
      <c r="O734" s="12" t="str" cm="1">
        <f t="array" ref="O734" xml:space="preserve"> _xlfn.IFS(J734 = "M", "Medium", J734 = "L", "Light", J734 = "D", "Dark")</f>
        <v>Light</v>
      </c>
      <c r="P734" s="4" t="str">
        <f xml:space="preserve"> _xlfn.XLOOKUP(Orders[[#This Row],[Customer ID]], customers!$A$1:$A$1001, customers!$I$1:$I$1001,,0)</f>
        <v>No</v>
      </c>
    </row>
    <row r="735" spans="1:16" x14ac:dyDescent="0.3">
      <c r="A735" s="11" t="s">
        <v>4631</v>
      </c>
      <c r="B735" s="6">
        <v>44565</v>
      </c>
      <c r="C735" s="3" t="s">
        <v>4632</v>
      </c>
      <c r="D735" s="4" t="s">
        <v>6181</v>
      </c>
      <c r="E735" s="3">
        <v>3</v>
      </c>
      <c r="F735" s="3" t="str">
        <f xml:space="preserve"> _xlfn.XLOOKUP(C735,customers!$A$1:$A$1001,customers!$B$1:$B$1001,,0)</f>
        <v>Glory Clemon</v>
      </c>
      <c r="G735" s="3" t="str">
        <f xml:space="preserve"> IF(_xlfn.XLOOKUP(C735, customers!$A$1:$A$1001, customers!$C$1:$C$1001,,0) = 0, "", _xlfn.XLOOKUP(C735, customers!$A$1:$A$1001, customers!$C$1:$C$1001,,0))</f>
        <v>gclemonkd@networksolutions.com</v>
      </c>
      <c r="H735" s="3" t="str">
        <f xml:space="preserve"> _xlfn.XLOOKUP(C735, customers!$A$1:$A$1001, customers!$G$1:$G$1001,,0)</f>
        <v>United States</v>
      </c>
      <c r="I735" s="4" t="str">
        <f xml:space="preserve"> INDEX(products!$A$1:$G$49, MATCH(orders!$D735, products!$A$1:$A$49,0), MATCH(orders!I$1, products!$A$1:$G$1,0))</f>
        <v>Lib</v>
      </c>
      <c r="J735" s="4" t="str">
        <f xml:space="preserve"> INDEX(products!$A$1:$G$49, MATCH(orders!$D735, products!$A$1:$A$49,0), MATCH(orders!J$1, products!$A$1:$G$1,0))</f>
        <v>M</v>
      </c>
      <c r="K735" s="8">
        <f xml:space="preserve"> INDEX(products!$A$1:$G$49, MATCH(orders!$D735, products!$A$1:$A$49,0), MATCH(orders!K$1, products!$A$1:$G$1,0))</f>
        <v>2.5</v>
      </c>
      <c r="L735" s="10">
        <f xml:space="preserve"> INDEX(products!$A$1:$G$49, MATCH(orders!$D735, products!$A$1:$A$49,0), MATCH(orders!L$1, products!$A$1:$G$1,0))</f>
        <v>33.464999999999996</v>
      </c>
      <c r="M735" s="10">
        <f t="shared" si="11"/>
        <v>100.39499999999998</v>
      </c>
      <c r="N735" s="5" t="str" cm="1">
        <f t="array" ref="N735" xml:space="preserve"> _xlfn.IFS(I735 = "Rob", "Robusta", I735 = "Ara", "Arabica", I735 = "Exc", "Excelsa", I735 = "Lib", "Liberica")</f>
        <v>Liberica</v>
      </c>
      <c r="O735" s="12" t="str" cm="1">
        <f t="array" ref="O735" xml:space="preserve"> _xlfn.IFS(J735 = "M", "Medium", J735 = "L", "Light", J735 = "D", "Dark")</f>
        <v>Medium</v>
      </c>
      <c r="P735" s="4" t="str">
        <f xml:space="preserve"> _xlfn.XLOOKUP(Orders[[#This Row],[Customer ID]], customers!$A$1:$A$1001, customers!$I$1:$I$1001,,0)</f>
        <v>Yes</v>
      </c>
    </row>
    <row r="736" spans="1:16" x14ac:dyDescent="0.3">
      <c r="A736" s="11" t="s">
        <v>4637</v>
      </c>
      <c r="B736" s="6">
        <v>43697</v>
      </c>
      <c r="C736" s="3" t="s">
        <v>4638</v>
      </c>
      <c r="D736" s="4" t="s">
        <v>6163</v>
      </c>
      <c r="E736" s="3">
        <v>5</v>
      </c>
      <c r="F736" s="3" t="str">
        <f xml:space="preserve"> _xlfn.XLOOKUP(C736,customers!$A$1:$A$1001,customers!$B$1:$B$1001,,0)</f>
        <v>Alica Kift</v>
      </c>
      <c r="G736" s="3" t="str">
        <f xml:space="preserve"> IF(_xlfn.XLOOKUP(C736, customers!$A$1:$A$1001, customers!$C$1:$C$1001,,0) = 0, "", _xlfn.XLOOKUP(C736, customers!$A$1:$A$1001, customers!$C$1:$C$1001,,0))</f>
        <v/>
      </c>
      <c r="H736" s="3" t="str">
        <f xml:space="preserve"> _xlfn.XLOOKUP(C736, customers!$A$1:$A$1001, customers!$G$1:$G$1001,,0)</f>
        <v>United States</v>
      </c>
      <c r="I736" s="4" t="str">
        <f xml:space="preserve"> INDEX(products!$A$1:$G$49, MATCH(orders!$D736, products!$A$1:$A$49,0), MATCH(orders!I$1, products!$A$1:$G$1,0))</f>
        <v>Rob</v>
      </c>
      <c r="J736" s="4" t="str">
        <f xml:space="preserve"> INDEX(products!$A$1:$G$49, MATCH(orders!$D736, products!$A$1:$A$49,0), MATCH(orders!J$1, products!$A$1:$G$1,0))</f>
        <v>D</v>
      </c>
      <c r="K736" s="8">
        <f xml:space="preserve"> INDEX(products!$A$1:$G$49, MATCH(orders!$D736, products!$A$1:$A$49,0), MATCH(orders!K$1, products!$A$1:$G$1,0))</f>
        <v>0.2</v>
      </c>
      <c r="L736" s="10">
        <f xml:space="preserve"> INDEX(products!$A$1:$G$49, MATCH(orders!$D736, products!$A$1:$A$49,0), MATCH(orders!L$1, products!$A$1:$G$1,0))</f>
        <v>2.6849999999999996</v>
      </c>
      <c r="M736" s="10">
        <f t="shared" si="11"/>
        <v>13.424999999999997</v>
      </c>
      <c r="N736" s="5" t="str" cm="1">
        <f t="array" ref="N736" xml:space="preserve"> _xlfn.IFS(I736 = "Rob", "Robusta", I736 = "Ara", "Arabica", I736 = "Exc", "Excelsa", I736 = "Lib", "Liberica")</f>
        <v>Robusta</v>
      </c>
      <c r="O736" s="12" t="str" cm="1">
        <f t="array" ref="O736" xml:space="preserve"> _xlfn.IFS(J736 = "M", "Medium", J736 = "L", "Light", J736 = "D", "Dark")</f>
        <v>Dark</v>
      </c>
      <c r="P736" s="4" t="str">
        <f xml:space="preserve"> _xlfn.XLOOKUP(Orders[[#This Row],[Customer ID]], customers!$A$1:$A$1001, customers!$I$1:$I$1001,,0)</f>
        <v>No</v>
      </c>
    </row>
    <row r="737" spans="1:16" x14ac:dyDescent="0.3">
      <c r="A737" s="11" t="s">
        <v>4642</v>
      </c>
      <c r="B737" s="6">
        <v>44757</v>
      </c>
      <c r="C737" s="3" t="s">
        <v>4643</v>
      </c>
      <c r="D737" s="4" t="s">
        <v>6153</v>
      </c>
      <c r="E737" s="3">
        <v>6</v>
      </c>
      <c r="F737" s="3" t="str">
        <f xml:space="preserve"> _xlfn.XLOOKUP(C737,customers!$A$1:$A$1001,customers!$B$1:$B$1001,,0)</f>
        <v>Babb Pollins</v>
      </c>
      <c r="G737" s="3" t="str">
        <f xml:space="preserve"> IF(_xlfn.XLOOKUP(C737, customers!$A$1:$A$1001, customers!$C$1:$C$1001,,0) = 0, "", _xlfn.XLOOKUP(C737, customers!$A$1:$A$1001, customers!$C$1:$C$1001,,0))</f>
        <v>bpollinskf@shinystat.com</v>
      </c>
      <c r="H737" s="3" t="str">
        <f xml:space="preserve"> _xlfn.XLOOKUP(C737, customers!$A$1:$A$1001, customers!$G$1:$G$1001,,0)</f>
        <v>United States</v>
      </c>
      <c r="I737" s="4" t="str">
        <f xml:space="preserve"> INDEX(products!$A$1:$G$49, MATCH(orders!$D737, products!$A$1:$A$49,0), MATCH(orders!I$1, products!$A$1:$G$1,0))</f>
        <v>Exc</v>
      </c>
      <c r="J737" s="4" t="str">
        <f xml:space="preserve"> INDEX(products!$A$1:$G$49, MATCH(orders!$D737, products!$A$1:$A$49,0), MATCH(orders!J$1, products!$A$1:$G$1,0))</f>
        <v>D</v>
      </c>
      <c r="K737" s="8">
        <f xml:space="preserve"> INDEX(products!$A$1:$G$49, MATCH(orders!$D737, products!$A$1:$A$49,0), MATCH(orders!K$1, products!$A$1:$G$1,0))</f>
        <v>0.2</v>
      </c>
      <c r="L737" s="10">
        <f xml:space="preserve"> INDEX(products!$A$1:$G$49, MATCH(orders!$D737, products!$A$1:$A$49,0), MATCH(orders!L$1, products!$A$1:$G$1,0))</f>
        <v>3.645</v>
      </c>
      <c r="M737" s="10">
        <f t="shared" si="11"/>
        <v>21.87</v>
      </c>
      <c r="N737" s="5" t="str" cm="1">
        <f t="array" ref="N737" xml:space="preserve"> _xlfn.IFS(I737 = "Rob", "Robusta", I737 = "Ara", "Arabica", I737 = "Exc", "Excelsa", I737 = "Lib", "Liberica")</f>
        <v>Excelsa</v>
      </c>
      <c r="O737" s="12" t="str" cm="1">
        <f t="array" ref="O737" xml:space="preserve"> _xlfn.IFS(J737 = "M", "Medium", J737 = "L", "Light", J737 = "D", "Dark")</f>
        <v>Dark</v>
      </c>
      <c r="P737" s="4" t="str">
        <f xml:space="preserve"> _xlfn.XLOOKUP(Orders[[#This Row],[Customer ID]], customers!$A$1:$A$1001, customers!$I$1:$I$1001,,0)</f>
        <v>No</v>
      </c>
    </row>
    <row r="738" spans="1:16" x14ac:dyDescent="0.3">
      <c r="A738" s="11" t="s">
        <v>4647</v>
      </c>
      <c r="B738" s="6">
        <v>43508</v>
      </c>
      <c r="C738" s="3" t="s">
        <v>4648</v>
      </c>
      <c r="D738" s="4" t="s">
        <v>6143</v>
      </c>
      <c r="E738" s="3">
        <v>2</v>
      </c>
      <c r="F738" s="3" t="str">
        <f xml:space="preserve"> _xlfn.XLOOKUP(C738,customers!$A$1:$A$1001,customers!$B$1:$B$1001,,0)</f>
        <v>Jarret Toye</v>
      </c>
      <c r="G738" s="3" t="str">
        <f xml:space="preserve"> IF(_xlfn.XLOOKUP(C738, customers!$A$1:$A$1001, customers!$C$1:$C$1001,,0) = 0, "", _xlfn.XLOOKUP(C738, customers!$A$1:$A$1001, customers!$C$1:$C$1001,,0))</f>
        <v>jtoyekg@pinterest.com</v>
      </c>
      <c r="H738" s="3" t="str">
        <f xml:space="preserve"> _xlfn.XLOOKUP(C738, customers!$A$1:$A$1001, customers!$G$1:$G$1001,,0)</f>
        <v>Ireland</v>
      </c>
      <c r="I738" s="4" t="str">
        <f xml:space="preserve"> INDEX(products!$A$1:$G$49, MATCH(orders!$D738, products!$A$1:$A$49,0), MATCH(orders!I$1, products!$A$1:$G$1,0))</f>
        <v>Lib</v>
      </c>
      <c r="J738" s="4" t="str">
        <f xml:space="preserve"> INDEX(products!$A$1:$G$49, MATCH(orders!$D738, products!$A$1:$A$49,0), MATCH(orders!J$1, products!$A$1:$G$1,0))</f>
        <v>D</v>
      </c>
      <c r="K738" s="8">
        <f xml:space="preserve"> INDEX(products!$A$1:$G$49, MATCH(orders!$D738, products!$A$1:$A$49,0), MATCH(orders!K$1, products!$A$1:$G$1,0))</f>
        <v>1</v>
      </c>
      <c r="L738" s="10">
        <f xml:space="preserve"> INDEX(products!$A$1:$G$49, MATCH(orders!$D738, products!$A$1:$A$49,0), MATCH(orders!L$1, products!$A$1:$G$1,0))</f>
        <v>12.95</v>
      </c>
      <c r="M738" s="10">
        <f t="shared" si="11"/>
        <v>25.9</v>
      </c>
      <c r="N738" s="5" t="str" cm="1">
        <f t="array" ref="N738" xml:space="preserve"> _xlfn.IFS(I738 = "Rob", "Robusta", I738 = "Ara", "Arabica", I738 = "Exc", "Excelsa", I738 = "Lib", "Liberica")</f>
        <v>Liberica</v>
      </c>
      <c r="O738" s="12" t="str" cm="1">
        <f t="array" ref="O738" xml:space="preserve"> _xlfn.IFS(J738 = "M", "Medium", J738 = "L", "Light", J738 = "D", "Dark")</f>
        <v>Dark</v>
      </c>
      <c r="P738" s="4" t="str">
        <f xml:space="preserve"> _xlfn.XLOOKUP(Orders[[#This Row],[Customer ID]], customers!$A$1:$A$1001, customers!$I$1:$I$1001,,0)</f>
        <v>Yes</v>
      </c>
    </row>
    <row r="739" spans="1:16" x14ac:dyDescent="0.3">
      <c r="A739" s="11" t="s">
        <v>4653</v>
      </c>
      <c r="B739" s="6">
        <v>44447</v>
      </c>
      <c r="C739" s="3" t="s">
        <v>4654</v>
      </c>
      <c r="D739" s="4" t="s">
        <v>6155</v>
      </c>
      <c r="E739" s="3">
        <v>5</v>
      </c>
      <c r="F739" s="3" t="str">
        <f xml:space="preserve"> _xlfn.XLOOKUP(C739,customers!$A$1:$A$1001,customers!$B$1:$B$1001,,0)</f>
        <v>Carlie Linskill</v>
      </c>
      <c r="G739" s="3" t="str">
        <f xml:space="preserve"> IF(_xlfn.XLOOKUP(C739, customers!$A$1:$A$1001, customers!$C$1:$C$1001,,0) = 0, "", _xlfn.XLOOKUP(C739, customers!$A$1:$A$1001, customers!$C$1:$C$1001,,0))</f>
        <v>clinskillkh@sphinn.com</v>
      </c>
      <c r="H739" s="3" t="str">
        <f xml:space="preserve"> _xlfn.XLOOKUP(C739, customers!$A$1:$A$1001, customers!$G$1:$G$1001,,0)</f>
        <v>United States</v>
      </c>
      <c r="I739" s="4" t="str">
        <f xml:space="preserve"> INDEX(products!$A$1:$G$49, MATCH(orders!$D739, products!$A$1:$A$49,0), MATCH(orders!I$1, products!$A$1:$G$1,0))</f>
        <v>Ara</v>
      </c>
      <c r="J739" s="4" t="str">
        <f xml:space="preserve"> INDEX(products!$A$1:$G$49, MATCH(orders!$D739, products!$A$1:$A$49,0), MATCH(orders!J$1, products!$A$1:$G$1,0))</f>
        <v>M</v>
      </c>
      <c r="K739" s="8">
        <f xml:space="preserve"> INDEX(products!$A$1:$G$49, MATCH(orders!$D739, products!$A$1:$A$49,0), MATCH(orders!K$1, products!$A$1:$G$1,0))</f>
        <v>1</v>
      </c>
      <c r="L739" s="10">
        <f xml:space="preserve"> INDEX(products!$A$1:$G$49, MATCH(orders!$D739, products!$A$1:$A$49,0), MATCH(orders!L$1, products!$A$1:$G$1,0))</f>
        <v>11.25</v>
      </c>
      <c r="M739" s="10">
        <f t="shared" si="11"/>
        <v>56.25</v>
      </c>
      <c r="N739" s="5" t="str" cm="1">
        <f t="array" ref="N739" xml:space="preserve"> _xlfn.IFS(I739 = "Rob", "Robusta", I739 = "Ara", "Arabica", I739 = "Exc", "Excelsa", I739 = "Lib", "Liberica")</f>
        <v>Arabica</v>
      </c>
      <c r="O739" s="12" t="str" cm="1">
        <f t="array" ref="O739" xml:space="preserve"> _xlfn.IFS(J739 = "M", "Medium", J739 = "L", "Light", J739 = "D", "Dark")</f>
        <v>Medium</v>
      </c>
      <c r="P739" s="4" t="str">
        <f xml:space="preserve"> _xlfn.XLOOKUP(Orders[[#This Row],[Customer ID]], customers!$A$1:$A$1001, customers!$I$1:$I$1001,,0)</f>
        <v>No</v>
      </c>
    </row>
    <row r="740" spans="1:16" x14ac:dyDescent="0.3">
      <c r="A740" s="11" t="s">
        <v>4659</v>
      </c>
      <c r="B740" s="6">
        <v>43812</v>
      </c>
      <c r="C740" s="3" t="s">
        <v>4660</v>
      </c>
      <c r="D740" s="4" t="s">
        <v>6178</v>
      </c>
      <c r="E740" s="3">
        <v>3</v>
      </c>
      <c r="F740" s="3" t="str">
        <f xml:space="preserve"> _xlfn.XLOOKUP(C740,customers!$A$1:$A$1001,customers!$B$1:$B$1001,,0)</f>
        <v>Natal Vigrass</v>
      </c>
      <c r="G740" s="3" t="str">
        <f xml:space="preserve"> IF(_xlfn.XLOOKUP(C740, customers!$A$1:$A$1001, customers!$C$1:$C$1001,,0) = 0, "", _xlfn.XLOOKUP(C740, customers!$A$1:$A$1001, customers!$C$1:$C$1001,,0))</f>
        <v>nvigrasski@ezinearticles.com</v>
      </c>
      <c r="H740" s="3" t="str">
        <f xml:space="preserve"> _xlfn.XLOOKUP(C740, customers!$A$1:$A$1001, customers!$G$1:$G$1001,,0)</f>
        <v>United Kingdom</v>
      </c>
      <c r="I740" s="4" t="str">
        <f xml:space="preserve"> INDEX(products!$A$1:$G$49, MATCH(orders!$D740, products!$A$1:$A$49,0), MATCH(orders!I$1, products!$A$1:$G$1,0))</f>
        <v>Rob</v>
      </c>
      <c r="J740" s="4" t="str">
        <f xml:space="preserve"> INDEX(products!$A$1:$G$49, MATCH(orders!$D740, products!$A$1:$A$49,0), MATCH(orders!J$1, products!$A$1:$G$1,0))</f>
        <v>L</v>
      </c>
      <c r="K740" s="8">
        <f xml:space="preserve"> INDEX(products!$A$1:$G$49, MATCH(orders!$D740, products!$A$1:$A$49,0), MATCH(orders!K$1, products!$A$1:$G$1,0))</f>
        <v>0.2</v>
      </c>
      <c r="L740" s="10">
        <f xml:space="preserve"> INDEX(products!$A$1:$G$49, MATCH(orders!$D740, products!$A$1:$A$49,0), MATCH(orders!L$1, products!$A$1:$G$1,0))</f>
        <v>3.5849999999999995</v>
      </c>
      <c r="M740" s="10">
        <f t="shared" si="11"/>
        <v>10.754999999999999</v>
      </c>
      <c r="N740" s="5" t="str" cm="1">
        <f t="array" ref="N740" xml:space="preserve"> _xlfn.IFS(I740 = "Rob", "Robusta", I740 = "Ara", "Arabica", I740 = "Exc", "Excelsa", I740 = "Lib", "Liberica")</f>
        <v>Robusta</v>
      </c>
      <c r="O740" s="12" t="str" cm="1">
        <f t="array" ref="O740" xml:space="preserve"> _xlfn.IFS(J740 = "M", "Medium", J740 = "L", "Light", J740 = "D", "Dark")</f>
        <v>Light</v>
      </c>
      <c r="P740" s="4" t="str">
        <f xml:space="preserve"> _xlfn.XLOOKUP(Orders[[#This Row],[Customer ID]], customers!$A$1:$A$1001, customers!$I$1:$I$1001,,0)</f>
        <v>No</v>
      </c>
    </row>
    <row r="741" spans="1:16" x14ac:dyDescent="0.3">
      <c r="A741" s="11" t="s">
        <v>4665</v>
      </c>
      <c r="B741" s="6">
        <v>44433</v>
      </c>
      <c r="C741" s="3" t="s">
        <v>4434</v>
      </c>
      <c r="D741" s="4" t="s">
        <v>6153</v>
      </c>
      <c r="E741" s="3">
        <v>5</v>
      </c>
      <c r="F741" s="3" t="str">
        <f xml:space="preserve"> _xlfn.XLOOKUP(C741,customers!$A$1:$A$1001,customers!$B$1:$B$1001,,0)</f>
        <v>Jimmy Dymoke</v>
      </c>
      <c r="G741" s="3" t="str">
        <f xml:space="preserve"> IF(_xlfn.XLOOKUP(C741, customers!$A$1:$A$1001, customers!$C$1:$C$1001,,0) = 0, "", _xlfn.XLOOKUP(C741, customers!$A$1:$A$1001, customers!$C$1:$C$1001,,0))</f>
        <v>jdymokeje@prnewswire.com</v>
      </c>
      <c r="H741" s="3" t="str">
        <f xml:space="preserve"> _xlfn.XLOOKUP(C741, customers!$A$1:$A$1001, customers!$G$1:$G$1001,,0)</f>
        <v>Ireland</v>
      </c>
      <c r="I741" s="4" t="str">
        <f xml:space="preserve"> INDEX(products!$A$1:$G$49, MATCH(orders!$D741, products!$A$1:$A$49,0), MATCH(orders!I$1, products!$A$1:$G$1,0))</f>
        <v>Exc</v>
      </c>
      <c r="J741" s="4" t="str">
        <f xml:space="preserve"> INDEX(products!$A$1:$G$49, MATCH(orders!$D741, products!$A$1:$A$49,0), MATCH(orders!J$1, products!$A$1:$G$1,0))</f>
        <v>D</v>
      </c>
      <c r="K741" s="8">
        <f xml:space="preserve"> INDEX(products!$A$1:$G$49, MATCH(orders!$D741, products!$A$1:$A$49,0), MATCH(orders!K$1, products!$A$1:$G$1,0))</f>
        <v>0.2</v>
      </c>
      <c r="L741" s="10">
        <f xml:space="preserve"> INDEX(products!$A$1:$G$49, MATCH(orders!$D741, products!$A$1:$A$49,0), MATCH(orders!L$1, products!$A$1:$G$1,0))</f>
        <v>3.645</v>
      </c>
      <c r="M741" s="10">
        <f t="shared" si="11"/>
        <v>18.225000000000001</v>
      </c>
      <c r="N741" s="5" t="str" cm="1">
        <f t="array" ref="N741" xml:space="preserve"> _xlfn.IFS(I741 = "Rob", "Robusta", I741 = "Ara", "Arabica", I741 = "Exc", "Excelsa", I741 = "Lib", "Liberica")</f>
        <v>Excelsa</v>
      </c>
      <c r="O741" s="12" t="str" cm="1">
        <f t="array" ref="O741" xml:space="preserve"> _xlfn.IFS(J741 = "M", "Medium", J741 = "L", "Light", J741 = "D", "Dark")</f>
        <v>Dark</v>
      </c>
      <c r="P741" s="4" t="str">
        <f xml:space="preserve"> _xlfn.XLOOKUP(Orders[[#This Row],[Customer ID]], customers!$A$1:$A$1001, customers!$I$1:$I$1001,,0)</f>
        <v>No</v>
      </c>
    </row>
    <row r="742" spans="1:16" x14ac:dyDescent="0.3">
      <c r="A742" s="11" t="s">
        <v>4670</v>
      </c>
      <c r="B742" s="6">
        <v>44643</v>
      </c>
      <c r="C742" s="3" t="s">
        <v>4671</v>
      </c>
      <c r="D742" s="4" t="s">
        <v>6173</v>
      </c>
      <c r="E742" s="3">
        <v>4</v>
      </c>
      <c r="F742" s="3" t="str">
        <f xml:space="preserve"> _xlfn.XLOOKUP(C742,customers!$A$1:$A$1001,customers!$B$1:$B$1001,,0)</f>
        <v>Kandace Cragell</v>
      </c>
      <c r="G742" s="3" t="str">
        <f xml:space="preserve"> IF(_xlfn.XLOOKUP(C742, customers!$A$1:$A$1001, customers!$C$1:$C$1001,,0) = 0, "", _xlfn.XLOOKUP(C742, customers!$A$1:$A$1001, customers!$C$1:$C$1001,,0))</f>
        <v>kcragellkk@google.com</v>
      </c>
      <c r="H742" s="3" t="str">
        <f xml:space="preserve"> _xlfn.XLOOKUP(C742, customers!$A$1:$A$1001, customers!$G$1:$G$1001,,0)</f>
        <v>Ireland</v>
      </c>
      <c r="I742" s="4" t="str">
        <f xml:space="preserve"> INDEX(products!$A$1:$G$49, MATCH(orders!$D742, products!$A$1:$A$49,0), MATCH(orders!I$1, products!$A$1:$G$1,0))</f>
        <v>Rob</v>
      </c>
      <c r="J742" s="4" t="str">
        <f xml:space="preserve"> INDEX(products!$A$1:$G$49, MATCH(orders!$D742, products!$A$1:$A$49,0), MATCH(orders!J$1, products!$A$1:$G$1,0))</f>
        <v>L</v>
      </c>
      <c r="K742" s="8">
        <f xml:space="preserve"> INDEX(products!$A$1:$G$49, MATCH(orders!$D742, products!$A$1:$A$49,0), MATCH(orders!K$1, products!$A$1:$G$1,0))</f>
        <v>0.5</v>
      </c>
      <c r="L742" s="10">
        <f xml:space="preserve"> INDEX(products!$A$1:$G$49, MATCH(orders!$D742, products!$A$1:$A$49,0), MATCH(orders!L$1, products!$A$1:$G$1,0))</f>
        <v>7.169999999999999</v>
      </c>
      <c r="M742" s="10">
        <f t="shared" si="11"/>
        <v>28.679999999999996</v>
      </c>
      <c r="N742" s="5" t="str" cm="1">
        <f t="array" ref="N742" xml:space="preserve"> _xlfn.IFS(I742 = "Rob", "Robusta", I742 = "Ara", "Arabica", I742 = "Exc", "Excelsa", I742 = "Lib", "Liberica")</f>
        <v>Robusta</v>
      </c>
      <c r="O742" s="12" t="str" cm="1">
        <f t="array" ref="O742" xml:space="preserve"> _xlfn.IFS(J742 = "M", "Medium", J742 = "L", "Light", J742 = "D", "Dark")</f>
        <v>Light</v>
      </c>
      <c r="P742" s="4" t="str">
        <f xml:space="preserve"> _xlfn.XLOOKUP(Orders[[#This Row],[Customer ID]], customers!$A$1:$A$1001, customers!$I$1:$I$1001,,0)</f>
        <v>No</v>
      </c>
    </row>
    <row r="743" spans="1:16" x14ac:dyDescent="0.3">
      <c r="A743" s="11" t="s">
        <v>4676</v>
      </c>
      <c r="B743" s="6">
        <v>43566</v>
      </c>
      <c r="C743" s="3" t="s">
        <v>4677</v>
      </c>
      <c r="D743" s="4" t="s">
        <v>6159</v>
      </c>
      <c r="E743" s="3">
        <v>2</v>
      </c>
      <c r="F743" s="3" t="str">
        <f xml:space="preserve"> _xlfn.XLOOKUP(C743,customers!$A$1:$A$1001,customers!$B$1:$B$1001,,0)</f>
        <v>Lyon Ibert</v>
      </c>
      <c r="G743" s="3" t="str">
        <f xml:space="preserve"> IF(_xlfn.XLOOKUP(C743, customers!$A$1:$A$1001, customers!$C$1:$C$1001,,0) = 0, "", _xlfn.XLOOKUP(C743, customers!$A$1:$A$1001, customers!$C$1:$C$1001,,0))</f>
        <v>libertkl@huffingtonpost.com</v>
      </c>
      <c r="H743" s="3" t="str">
        <f xml:space="preserve"> _xlfn.XLOOKUP(C743, customers!$A$1:$A$1001, customers!$G$1:$G$1001,,0)</f>
        <v>United States</v>
      </c>
      <c r="I743" s="4" t="str">
        <f xml:space="preserve"> INDEX(products!$A$1:$G$49, MATCH(orders!$D743, products!$A$1:$A$49,0), MATCH(orders!I$1, products!$A$1:$G$1,0))</f>
        <v>Lib</v>
      </c>
      <c r="J743" s="4" t="str">
        <f xml:space="preserve"> INDEX(products!$A$1:$G$49, MATCH(orders!$D743, products!$A$1:$A$49,0), MATCH(orders!J$1, products!$A$1:$G$1,0))</f>
        <v>M</v>
      </c>
      <c r="K743" s="8">
        <f xml:space="preserve"> INDEX(products!$A$1:$G$49, MATCH(orders!$D743, products!$A$1:$A$49,0), MATCH(orders!K$1, products!$A$1:$G$1,0))</f>
        <v>0.2</v>
      </c>
      <c r="L743" s="10">
        <f xml:space="preserve"> INDEX(products!$A$1:$G$49, MATCH(orders!$D743, products!$A$1:$A$49,0), MATCH(orders!L$1, products!$A$1:$G$1,0))</f>
        <v>4.3650000000000002</v>
      </c>
      <c r="M743" s="10">
        <f t="shared" si="11"/>
        <v>8.73</v>
      </c>
      <c r="N743" s="5" t="str" cm="1">
        <f t="array" ref="N743" xml:space="preserve"> _xlfn.IFS(I743 = "Rob", "Robusta", I743 = "Ara", "Arabica", I743 = "Exc", "Excelsa", I743 = "Lib", "Liberica")</f>
        <v>Liberica</v>
      </c>
      <c r="O743" s="12" t="str" cm="1">
        <f t="array" ref="O743" xml:space="preserve"> _xlfn.IFS(J743 = "M", "Medium", J743 = "L", "Light", J743 = "D", "Dark")</f>
        <v>Medium</v>
      </c>
      <c r="P743" s="4" t="str">
        <f xml:space="preserve"> _xlfn.XLOOKUP(Orders[[#This Row],[Customer ID]], customers!$A$1:$A$1001, customers!$I$1:$I$1001,,0)</f>
        <v>No</v>
      </c>
    </row>
    <row r="744" spans="1:16" x14ac:dyDescent="0.3">
      <c r="A744" s="11" t="s">
        <v>4682</v>
      </c>
      <c r="B744" s="6">
        <v>44133</v>
      </c>
      <c r="C744" s="3" t="s">
        <v>4683</v>
      </c>
      <c r="D744" s="4" t="s">
        <v>6162</v>
      </c>
      <c r="E744" s="3">
        <v>4</v>
      </c>
      <c r="F744" s="3" t="str">
        <f xml:space="preserve"> _xlfn.XLOOKUP(C744,customers!$A$1:$A$1001,customers!$B$1:$B$1001,,0)</f>
        <v>Reese Lidgey</v>
      </c>
      <c r="G744" s="3" t="str">
        <f xml:space="preserve"> IF(_xlfn.XLOOKUP(C744, customers!$A$1:$A$1001, customers!$C$1:$C$1001,,0) = 0, "", _xlfn.XLOOKUP(C744, customers!$A$1:$A$1001, customers!$C$1:$C$1001,,0))</f>
        <v>rlidgeykm@vimeo.com</v>
      </c>
      <c r="H744" s="3" t="str">
        <f xml:space="preserve"> _xlfn.XLOOKUP(C744, customers!$A$1:$A$1001, customers!$G$1:$G$1001,,0)</f>
        <v>United States</v>
      </c>
      <c r="I744" s="4" t="str">
        <f xml:space="preserve"> INDEX(products!$A$1:$G$49, MATCH(orders!$D744, products!$A$1:$A$49,0), MATCH(orders!I$1, products!$A$1:$G$1,0))</f>
        <v>Lib</v>
      </c>
      <c r="J744" s="4" t="str">
        <f xml:space="preserve"> INDEX(products!$A$1:$G$49, MATCH(orders!$D744, products!$A$1:$A$49,0), MATCH(orders!J$1, products!$A$1:$G$1,0))</f>
        <v>M</v>
      </c>
      <c r="K744" s="8">
        <f xml:space="preserve"> INDEX(products!$A$1:$G$49, MATCH(orders!$D744, products!$A$1:$A$49,0), MATCH(orders!K$1, products!$A$1:$G$1,0))</f>
        <v>1</v>
      </c>
      <c r="L744" s="10">
        <f xml:space="preserve"> INDEX(products!$A$1:$G$49, MATCH(orders!$D744, products!$A$1:$A$49,0), MATCH(orders!L$1, products!$A$1:$G$1,0))</f>
        <v>14.55</v>
      </c>
      <c r="M744" s="10">
        <f t="shared" si="11"/>
        <v>58.2</v>
      </c>
      <c r="N744" s="5" t="str" cm="1">
        <f t="array" ref="N744" xml:space="preserve"> _xlfn.IFS(I744 = "Rob", "Robusta", I744 = "Ara", "Arabica", I744 = "Exc", "Excelsa", I744 = "Lib", "Liberica")</f>
        <v>Liberica</v>
      </c>
      <c r="O744" s="12" t="str" cm="1">
        <f t="array" ref="O744" xml:space="preserve"> _xlfn.IFS(J744 = "M", "Medium", J744 = "L", "Light", J744 = "D", "Dark")</f>
        <v>Medium</v>
      </c>
      <c r="P744" s="4" t="str">
        <f xml:space="preserve"> _xlfn.XLOOKUP(Orders[[#This Row],[Customer ID]], customers!$A$1:$A$1001, customers!$I$1:$I$1001,,0)</f>
        <v>No</v>
      </c>
    </row>
    <row r="745" spans="1:16" x14ac:dyDescent="0.3">
      <c r="A745" s="11" t="s">
        <v>4688</v>
      </c>
      <c r="B745" s="6">
        <v>44042</v>
      </c>
      <c r="C745" s="3" t="s">
        <v>4689</v>
      </c>
      <c r="D745" s="4" t="s">
        <v>6158</v>
      </c>
      <c r="E745" s="3">
        <v>3</v>
      </c>
      <c r="F745" s="3" t="str">
        <f xml:space="preserve"> _xlfn.XLOOKUP(C745,customers!$A$1:$A$1001,customers!$B$1:$B$1001,,0)</f>
        <v>Tersina Castagne</v>
      </c>
      <c r="G745" s="3" t="str">
        <f xml:space="preserve"> IF(_xlfn.XLOOKUP(C745, customers!$A$1:$A$1001, customers!$C$1:$C$1001,,0) = 0, "", _xlfn.XLOOKUP(C745, customers!$A$1:$A$1001, customers!$C$1:$C$1001,,0))</f>
        <v>tcastagnekn@wikia.com</v>
      </c>
      <c r="H745" s="3" t="str">
        <f xml:space="preserve"> _xlfn.XLOOKUP(C745, customers!$A$1:$A$1001, customers!$G$1:$G$1001,,0)</f>
        <v>United States</v>
      </c>
      <c r="I745" s="4" t="str">
        <f xml:space="preserve"> INDEX(products!$A$1:$G$49, MATCH(orders!$D745, products!$A$1:$A$49,0), MATCH(orders!I$1, products!$A$1:$G$1,0))</f>
        <v>Ara</v>
      </c>
      <c r="J745" s="4" t="str">
        <f xml:space="preserve"> INDEX(products!$A$1:$G$49, MATCH(orders!$D745, products!$A$1:$A$49,0), MATCH(orders!J$1, products!$A$1:$G$1,0))</f>
        <v>D</v>
      </c>
      <c r="K745" s="8">
        <f xml:space="preserve"> INDEX(products!$A$1:$G$49, MATCH(orders!$D745, products!$A$1:$A$49,0), MATCH(orders!K$1, products!$A$1:$G$1,0))</f>
        <v>0.5</v>
      </c>
      <c r="L745" s="10">
        <f xml:space="preserve"> INDEX(products!$A$1:$G$49, MATCH(orders!$D745, products!$A$1:$A$49,0), MATCH(orders!L$1, products!$A$1:$G$1,0))</f>
        <v>5.97</v>
      </c>
      <c r="M745" s="10">
        <f t="shared" si="11"/>
        <v>17.91</v>
      </c>
      <c r="N745" s="5" t="str" cm="1">
        <f t="array" ref="N745" xml:space="preserve"> _xlfn.IFS(I745 = "Rob", "Robusta", I745 = "Ara", "Arabica", I745 = "Exc", "Excelsa", I745 = "Lib", "Liberica")</f>
        <v>Arabica</v>
      </c>
      <c r="O745" s="12" t="str" cm="1">
        <f t="array" ref="O745" xml:space="preserve"> _xlfn.IFS(J745 = "M", "Medium", J745 = "L", "Light", J745 = "D", "Dark")</f>
        <v>Dark</v>
      </c>
      <c r="P745" s="4" t="str">
        <f xml:space="preserve"> _xlfn.XLOOKUP(Orders[[#This Row],[Customer ID]], customers!$A$1:$A$1001, customers!$I$1:$I$1001,,0)</f>
        <v>No</v>
      </c>
    </row>
    <row r="746" spans="1:16" x14ac:dyDescent="0.3">
      <c r="A746" s="11" t="s">
        <v>4694</v>
      </c>
      <c r="B746" s="6">
        <v>43539</v>
      </c>
      <c r="C746" s="3" t="s">
        <v>4695</v>
      </c>
      <c r="D746" s="4" t="s">
        <v>6174</v>
      </c>
      <c r="E746" s="3">
        <v>6</v>
      </c>
      <c r="F746" s="3" t="str">
        <f xml:space="preserve"> _xlfn.XLOOKUP(C746,customers!$A$1:$A$1001,customers!$B$1:$B$1001,,0)</f>
        <v>Samuele Klaaassen</v>
      </c>
      <c r="G746" s="3" t="str">
        <f xml:space="preserve"> IF(_xlfn.XLOOKUP(C746, customers!$A$1:$A$1001, customers!$C$1:$C$1001,,0) = 0, "", _xlfn.XLOOKUP(C746, customers!$A$1:$A$1001, customers!$C$1:$C$1001,,0))</f>
        <v/>
      </c>
      <c r="H746" s="3" t="str">
        <f xml:space="preserve"> _xlfn.XLOOKUP(C746, customers!$A$1:$A$1001, customers!$G$1:$G$1001,,0)</f>
        <v>United States</v>
      </c>
      <c r="I746" s="4" t="str">
        <f xml:space="preserve"> INDEX(products!$A$1:$G$49, MATCH(orders!$D746, products!$A$1:$A$49,0), MATCH(orders!I$1, products!$A$1:$G$1,0))</f>
        <v>Rob</v>
      </c>
      <c r="J746" s="4" t="str">
        <f xml:space="preserve"> INDEX(products!$A$1:$G$49, MATCH(orders!$D746, products!$A$1:$A$49,0), MATCH(orders!J$1, products!$A$1:$G$1,0))</f>
        <v>M</v>
      </c>
      <c r="K746" s="8">
        <f xml:space="preserve"> INDEX(products!$A$1:$G$49, MATCH(orders!$D746, products!$A$1:$A$49,0), MATCH(orders!K$1, products!$A$1:$G$1,0))</f>
        <v>0.2</v>
      </c>
      <c r="L746" s="10">
        <f xml:space="preserve"> INDEX(products!$A$1:$G$49, MATCH(orders!$D746, products!$A$1:$A$49,0), MATCH(orders!L$1, products!$A$1:$G$1,0))</f>
        <v>2.9849999999999999</v>
      </c>
      <c r="M746" s="10">
        <f t="shared" si="11"/>
        <v>17.91</v>
      </c>
      <c r="N746" s="5" t="str" cm="1">
        <f t="array" ref="N746" xml:space="preserve"> _xlfn.IFS(I746 = "Rob", "Robusta", I746 = "Ara", "Arabica", I746 = "Exc", "Excelsa", I746 = "Lib", "Liberica")</f>
        <v>Robusta</v>
      </c>
      <c r="O746" s="12" t="str" cm="1">
        <f t="array" ref="O746" xml:space="preserve"> _xlfn.IFS(J746 = "M", "Medium", J746 = "L", "Light", J746 = "D", "Dark")</f>
        <v>Medium</v>
      </c>
      <c r="P746" s="4" t="str">
        <f xml:space="preserve"> _xlfn.XLOOKUP(Orders[[#This Row],[Customer ID]], customers!$A$1:$A$1001, customers!$I$1:$I$1001,,0)</f>
        <v>Yes</v>
      </c>
    </row>
    <row r="747" spans="1:16" x14ac:dyDescent="0.3">
      <c r="A747" s="11" t="s">
        <v>4699</v>
      </c>
      <c r="B747" s="6">
        <v>44557</v>
      </c>
      <c r="C747" s="3" t="s">
        <v>4700</v>
      </c>
      <c r="D747" s="4" t="s">
        <v>6144</v>
      </c>
      <c r="E747" s="3">
        <v>2</v>
      </c>
      <c r="F747" s="3" t="str">
        <f xml:space="preserve"> _xlfn.XLOOKUP(C747,customers!$A$1:$A$1001,customers!$B$1:$B$1001,,0)</f>
        <v>Jordana Halden</v>
      </c>
      <c r="G747" s="3" t="str">
        <f xml:space="preserve"> IF(_xlfn.XLOOKUP(C747, customers!$A$1:$A$1001, customers!$C$1:$C$1001,,0) = 0, "", _xlfn.XLOOKUP(C747, customers!$A$1:$A$1001, customers!$C$1:$C$1001,,0))</f>
        <v>jhaldenkp@comcast.net</v>
      </c>
      <c r="H747" s="3" t="str">
        <f xml:space="preserve"> _xlfn.XLOOKUP(C747, customers!$A$1:$A$1001, customers!$G$1:$G$1001,,0)</f>
        <v>Ireland</v>
      </c>
      <c r="I747" s="4" t="str">
        <f xml:space="preserve"> INDEX(products!$A$1:$G$49, MATCH(orders!$D747, products!$A$1:$A$49,0), MATCH(orders!I$1, products!$A$1:$G$1,0))</f>
        <v>Exc</v>
      </c>
      <c r="J747" s="4" t="str">
        <f xml:space="preserve"> INDEX(products!$A$1:$G$49, MATCH(orders!$D747, products!$A$1:$A$49,0), MATCH(orders!J$1, products!$A$1:$G$1,0))</f>
        <v>D</v>
      </c>
      <c r="K747" s="8">
        <f xml:space="preserve"> INDEX(products!$A$1:$G$49, MATCH(orders!$D747, products!$A$1:$A$49,0), MATCH(orders!K$1, products!$A$1:$G$1,0))</f>
        <v>0.5</v>
      </c>
      <c r="L747" s="10">
        <f xml:space="preserve"> INDEX(products!$A$1:$G$49, MATCH(orders!$D747, products!$A$1:$A$49,0), MATCH(orders!L$1, products!$A$1:$G$1,0))</f>
        <v>7.29</v>
      </c>
      <c r="M747" s="10">
        <f t="shared" si="11"/>
        <v>14.58</v>
      </c>
      <c r="N747" s="5" t="str" cm="1">
        <f t="array" ref="N747" xml:space="preserve"> _xlfn.IFS(I747 = "Rob", "Robusta", I747 = "Ara", "Arabica", I747 = "Exc", "Excelsa", I747 = "Lib", "Liberica")</f>
        <v>Excelsa</v>
      </c>
      <c r="O747" s="12" t="str" cm="1">
        <f t="array" ref="O747" xml:space="preserve"> _xlfn.IFS(J747 = "M", "Medium", J747 = "L", "Light", J747 = "D", "Dark")</f>
        <v>Dark</v>
      </c>
      <c r="P747" s="4" t="str">
        <f xml:space="preserve"> _xlfn.XLOOKUP(Orders[[#This Row],[Customer ID]], customers!$A$1:$A$1001, customers!$I$1:$I$1001,,0)</f>
        <v>No</v>
      </c>
    </row>
    <row r="748" spans="1:16" x14ac:dyDescent="0.3">
      <c r="A748" s="11" t="s">
        <v>4705</v>
      </c>
      <c r="B748" s="6">
        <v>43741</v>
      </c>
      <c r="C748" s="3" t="s">
        <v>4706</v>
      </c>
      <c r="D748" s="4" t="s">
        <v>6155</v>
      </c>
      <c r="E748" s="3">
        <v>3</v>
      </c>
      <c r="F748" s="3" t="str">
        <f xml:space="preserve"> _xlfn.XLOOKUP(C748,customers!$A$1:$A$1001,customers!$B$1:$B$1001,,0)</f>
        <v>Hussein Olliff</v>
      </c>
      <c r="G748" s="3" t="str">
        <f xml:space="preserve"> IF(_xlfn.XLOOKUP(C748, customers!$A$1:$A$1001, customers!$C$1:$C$1001,,0) = 0, "", _xlfn.XLOOKUP(C748, customers!$A$1:$A$1001, customers!$C$1:$C$1001,,0))</f>
        <v>holliffkq@sciencedirect.com</v>
      </c>
      <c r="H748" s="3" t="str">
        <f xml:space="preserve"> _xlfn.XLOOKUP(C748, customers!$A$1:$A$1001, customers!$G$1:$G$1001,,0)</f>
        <v>Ireland</v>
      </c>
      <c r="I748" s="4" t="str">
        <f xml:space="preserve"> INDEX(products!$A$1:$G$49, MATCH(orders!$D748, products!$A$1:$A$49,0), MATCH(orders!I$1, products!$A$1:$G$1,0))</f>
        <v>Ara</v>
      </c>
      <c r="J748" s="4" t="str">
        <f xml:space="preserve"> INDEX(products!$A$1:$G$49, MATCH(orders!$D748, products!$A$1:$A$49,0), MATCH(orders!J$1, products!$A$1:$G$1,0))</f>
        <v>M</v>
      </c>
      <c r="K748" s="8">
        <f xml:space="preserve"> INDEX(products!$A$1:$G$49, MATCH(orders!$D748, products!$A$1:$A$49,0), MATCH(orders!K$1, products!$A$1:$G$1,0))</f>
        <v>1</v>
      </c>
      <c r="L748" s="10">
        <f xml:space="preserve"> INDEX(products!$A$1:$G$49, MATCH(orders!$D748, products!$A$1:$A$49,0), MATCH(orders!L$1, products!$A$1:$G$1,0))</f>
        <v>11.25</v>
      </c>
      <c r="M748" s="10">
        <f t="shared" si="11"/>
        <v>33.75</v>
      </c>
      <c r="N748" s="5" t="str" cm="1">
        <f t="array" ref="N748" xml:space="preserve"> _xlfn.IFS(I748 = "Rob", "Robusta", I748 = "Ara", "Arabica", I748 = "Exc", "Excelsa", I748 = "Lib", "Liberica")</f>
        <v>Arabica</v>
      </c>
      <c r="O748" s="12" t="str" cm="1">
        <f t="array" ref="O748" xml:space="preserve"> _xlfn.IFS(J748 = "M", "Medium", J748 = "L", "Light", J748 = "D", "Dark")</f>
        <v>Medium</v>
      </c>
      <c r="P748" s="4" t="str">
        <f xml:space="preserve"> _xlfn.XLOOKUP(Orders[[#This Row],[Customer ID]], customers!$A$1:$A$1001, customers!$I$1:$I$1001,,0)</f>
        <v>No</v>
      </c>
    </row>
    <row r="749" spans="1:16" x14ac:dyDescent="0.3">
      <c r="A749" s="11" t="s">
        <v>4711</v>
      </c>
      <c r="B749" s="6">
        <v>43501</v>
      </c>
      <c r="C749" s="3" t="s">
        <v>4712</v>
      </c>
      <c r="D749" s="4" t="s">
        <v>6160</v>
      </c>
      <c r="E749" s="3">
        <v>4</v>
      </c>
      <c r="F749" s="3" t="str">
        <f xml:space="preserve"> _xlfn.XLOOKUP(C749,customers!$A$1:$A$1001,customers!$B$1:$B$1001,,0)</f>
        <v>Teddi Quadri</v>
      </c>
      <c r="G749" s="3" t="str">
        <f xml:space="preserve"> IF(_xlfn.XLOOKUP(C749, customers!$A$1:$A$1001, customers!$C$1:$C$1001,,0) = 0, "", _xlfn.XLOOKUP(C749, customers!$A$1:$A$1001, customers!$C$1:$C$1001,,0))</f>
        <v>tquadrikr@opensource.org</v>
      </c>
      <c r="H749" s="3" t="str">
        <f xml:space="preserve"> _xlfn.XLOOKUP(C749, customers!$A$1:$A$1001, customers!$G$1:$G$1001,,0)</f>
        <v>Ireland</v>
      </c>
      <c r="I749" s="4" t="str">
        <f xml:space="preserve"> INDEX(products!$A$1:$G$49, MATCH(orders!$D749, products!$A$1:$A$49,0), MATCH(orders!I$1, products!$A$1:$G$1,0))</f>
        <v>Lib</v>
      </c>
      <c r="J749" s="4" t="str">
        <f xml:space="preserve"> INDEX(products!$A$1:$G$49, MATCH(orders!$D749, products!$A$1:$A$49,0), MATCH(orders!J$1, products!$A$1:$G$1,0))</f>
        <v>M</v>
      </c>
      <c r="K749" s="8">
        <f xml:space="preserve"> INDEX(products!$A$1:$G$49, MATCH(orders!$D749, products!$A$1:$A$49,0), MATCH(orders!K$1, products!$A$1:$G$1,0))</f>
        <v>0.5</v>
      </c>
      <c r="L749" s="10">
        <f xml:space="preserve"> INDEX(products!$A$1:$G$49, MATCH(orders!$D749, products!$A$1:$A$49,0), MATCH(orders!L$1, products!$A$1:$G$1,0))</f>
        <v>8.73</v>
      </c>
      <c r="M749" s="10">
        <f t="shared" si="11"/>
        <v>34.92</v>
      </c>
      <c r="N749" s="5" t="str" cm="1">
        <f t="array" ref="N749" xml:space="preserve"> _xlfn.IFS(I749 = "Rob", "Robusta", I749 = "Ara", "Arabica", I749 = "Exc", "Excelsa", I749 = "Lib", "Liberica")</f>
        <v>Liberica</v>
      </c>
      <c r="O749" s="12" t="str" cm="1">
        <f t="array" ref="O749" xml:space="preserve"> _xlfn.IFS(J749 = "M", "Medium", J749 = "L", "Light", J749 = "D", "Dark")</f>
        <v>Medium</v>
      </c>
      <c r="P749" s="4" t="str">
        <f xml:space="preserve"> _xlfn.XLOOKUP(Orders[[#This Row],[Customer ID]], customers!$A$1:$A$1001, customers!$I$1:$I$1001,,0)</f>
        <v>Yes</v>
      </c>
    </row>
    <row r="750" spans="1:16" x14ac:dyDescent="0.3">
      <c r="A750" s="11" t="s">
        <v>4717</v>
      </c>
      <c r="B750" s="6">
        <v>44074</v>
      </c>
      <c r="C750" s="3" t="s">
        <v>4718</v>
      </c>
      <c r="D750" s="4" t="s">
        <v>6144</v>
      </c>
      <c r="E750" s="3">
        <v>2</v>
      </c>
      <c r="F750" s="3" t="str">
        <f xml:space="preserve"> _xlfn.XLOOKUP(C750,customers!$A$1:$A$1001,customers!$B$1:$B$1001,,0)</f>
        <v>Felita Eshmade</v>
      </c>
      <c r="G750" s="3" t="str">
        <f xml:space="preserve"> IF(_xlfn.XLOOKUP(C750, customers!$A$1:$A$1001, customers!$C$1:$C$1001,,0) = 0, "", _xlfn.XLOOKUP(C750, customers!$A$1:$A$1001, customers!$C$1:$C$1001,,0))</f>
        <v>feshmadeks@umn.edu</v>
      </c>
      <c r="H750" s="3" t="str">
        <f xml:space="preserve"> _xlfn.XLOOKUP(C750, customers!$A$1:$A$1001, customers!$G$1:$G$1001,,0)</f>
        <v>United States</v>
      </c>
      <c r="I750" s="4" t="str">
        <f xml:space="preserve"> INDEX(products!$A$1:$G$49, MATCH(orders!$D750, products!$A$1:$A$49,0), MATCH(orders!I$1, products!$A$1:$G$1,0))</f>
        <v>Exc</v>
      </c>
      <c r="J750" s="4" t="str">
        <f xml:space="preserve"> INDEX(products!$A$1:$G$49, MATCH(orders!$D750, products!$A$1:$A$49,0), MATCH(orders!J$1, products!$A$1:$G$1,0))</f>
        <v>D</v>
      </c>
      <c r="K750" s="8">
        <f xml:space="preserve"> INDEX(products!$A$1:$G$49, MATCH(orders!$D750, products!$A$1:$A$49,0), MATCH(orders!K$1, products!$A$1:$G$1,0))</f>
        <v>0.5</v>
      </c>
      <c r="L750" s="10">
        <f xml:space="preserve"> INDEX(products!$A$1:$G$49, MATCH(orders!$D750, products!$A$1:$A$49,0), MATCH(orders!L$1, products!$A$1:$G$1,0))</f>
        <v>7.29</v>
      </c>
      <c r="M750" s="10">
        <f t="shared" si="11"/>
        <v>14.58</v>
      </c>
      <c r="N750" s="5" t="str" cm="1">
        <f t="array" ref="N750" xml:space="preserve"> _xlfn.IFS(I750 = "Rob", "Robusta", I750 = "Ara", "Arabica", I750 = "Exc", "Excelsa", I750 = "Lib", "Liberica")</f>
        <v>Excelsa</v>
      </c>
      <c r="O750" s="12" t="str" cm="1">
        <f t="array" ref="O750" xml:space="preserve"> _xlfn.IFS(J750 = "M", "Medium", J750 = "L", "Light", J750 = "D", "Dark")</f>
        <v>Dark</v>
      </c>
      <c r="P750" s="4" t="str">
        <f xml:space="preserve"> _xlfn.XLOOKUP(Orders[[#This Row],[Customer ID]], customers!$A$1:$A$1001, customers!$I$1:$I$1001,,0)</f>
        <v>No</v>
      </c>
    </row>
    <row r="751" spans="1:16" x14ac:dyDescent="0.3">
      <c r="A751" s="11" t="s">
        <v>4723</v>
      </c>
      <c r="B751" s="6">
        <v>44209</v>
      </c>
      <c r="C751" s="3" t="s">
        <v>4724</v>
      </c>
      <c r="D751" s="4" t="s">
        <v>6163</v>
      </c>
      <c r="E751" s="3">
        <v>2</v>
      </c>
      <c r="F751" s="3" t="str">
        <f xml:space="preserve"> _xlfn.XLOOKUP(C751,customers!$A$1:$A$1001,customers!$B$1:$B$1001,,0)</f>
        <v>Melodie OIlier</v>
      </c>
      <c r="G751" s="3" t="str">
        <f xml:space="preserve"> IF(_xlfn.XLOOKUP(C751, customers!$A$1:$A$1001, customers!$C$1:$C$1001,,0) = 0, "", _xlfn.XLOOKUP(C751, customers!$A$1:$A$1001, customers!$C$1:$C$1001,,0))</f>
        <v>moilierkt@paginegialle.it</v>
      </c>
      <c r="H751" s="3" t="str">
        <f xml:space="preserve"> _xlfn.XLOOKUP(C751, customers!$A$1:$A$1001, customers!$G$1:$G$1001,,0)</f>
        <v>Ireland</v>
      </c>
      <c r="I751" s="4" t="str">
        <f xml:space="preserve"> INDEX(products!$A$1:$G$49, MATCH(orders!$D751, products!$A$1:$A$49,0), MATCH(orders!I$1, products!$A$1:$G$1,0))</f>
        <v>Rob</v>
      </c>
      <c r="J751" s="4" t="str">
        <f xml:space="preserve"> INDEX(products!$A$1:$G$49, MATCH(orders!$D751, products!$A$1:$A$49,0), MATCH(orders!J$1, products!$A$1:$G$1,0))</f>
        <v>D</v>
      </c>
      <c r="K751" s="8">
        <f xml:space="preserve"> INDEX(products!$A$1:$G$49, MATCH(orders!$D751, products!$A$1:$A$49,0), MATCH(orders!K$1, products!$A$1:$G$1,0))</f>
        <v>0.2</v>
      </c>
      <c r="L751" s="10">
        <f xml:space="preserve"> INDEX(products!$A$1:$G$49, MATCH(orders!$D751, products!$A$1:$A$49,0), MATCH(orders!L$1, products!$A$1:$G$1,0))</f>
        <v>2.6849999999999996</v>
      </c>
      <c r="M751" s="10">
        <f t="shared" si="11"/>
        <v>5.3699999999999992</v>
      </c>
      <c r="N751" s="5" t="str" cm="1">
        <f t="array" ref="N751" xml:space="preserve"> _xlfn.IFS(I751 = "Rob", "Robusta", I751 = "Ara", "Arabica", I751 = "Exc", "Excelsa", I751 = "Lib", "Liberica")</f>
        <v>Robusta</v>
      </c>
      <c r="O751" s="12" t="str" cm="1">
        <f t="array" ref="O751" xml:space="preserve"> _xlfn.IFS(J751 = "M", "Medium", J751 = "L", "Light", J751 = "D", "Dark")</f>
        <v>Dark</v>
      </c>
      <c r="P751" s="4" t="str">
        <f xml:space="preserve"> _xlfn.XLOOKUP(Orders[[#This Row],[Customer ID]], customers!$A$1:$A$1001, customers!$I$1:$I$1001,,0)</f>
        <v>Yes</v>
      </c>
    </row>
    <row r="752" spans="1:16" x14ac:dyDescent="0.3">
      <c r="A752" s="11" t="s">
        <v>4730</v>
      </c>
      <c r="B752" s="6">
        <v>44277</v>
      </c>
      <c r="C752" s="3" t="s">
        <v>4731</v>
      </c>
      <c r="D752" s="4" t="s">
        <v>6146</v>
      </c>
      <c r="E752" s="3">
        <v>1</v>
      </c>
      <c r="F752" s="3" t="str">
        <f xml:space="preserve"> _xlfn.XLOOKUP(C752,customers!$A$1:$A$1001,customers!$B$1:$B$1001,,0)</f>
        <v>Hazel Iacopini</v>
      </c>
      <c r="G752" s="3" t="str">
        <f xml:space="preserve"> IF(_xlfn.XLOOKUP(C752, customers!$A$1:$A$1001, customers!$C$1:$C$1001,,0) = 0, "", _xlfn.XLOOKUP(C752, customers!$A$1:$A$1001, customers!$C$1:$C$1001,,0))</f>
        <v/>
      </c>
      <c r="H752" s="3" t="str">
        <f xml:space="preserve"> _xlfn.XLOOKUP(C752, customers!$A$1:$A$1001, customers!$G$1:$G$1001,,0)</f>
        <v>United States</v>
      </c>
      <c r="I752" s="4" t="str">
        <f xml:space="preserve"> INDEX(products!$A$1:$G$49, MATCH(orders!$D752, products!$A$1:$A$49,0), MATCH(orders!I$1, products!$A$1:$G$1,0))</f>
        <v>Rob</v>
      </c>
      <c r="J752" s="4" t="str">
        <f xml:space="preserve"> INDEX(products!$A$1:$G$49, MATCH(orders!$D752, products!$A$1:$A$49,0), MATCH(orders!J$1, products!$A$1:$G$1,0))</f>
        <v>M</v>
      </c>
      <c r="K752" s="8">
        <f xml:space="preserve"> INDEX(products!$A$1:$G$49, MATCH(orders!$D752, products!$A$1:$A$49,0), MATCH(orders!K$1, products!$A$1:$G$1,0))</f>
        <v>0.5</v>
      </c>
      <c r="L752" s="10">
        <f xml:space="preserve"> INDEX(products!$A$1:$G$49, MATCH(orders!$D752, products!$A$1:$A$49,0), MATCH(orders!L$1, products!$A$1:$G$1,0))</f>
        <v>5.97</v>
      </c>
      <c r="M752" s="10">
        <f t="shared" si="11"/>
        <v>5.97</v>
      </c>
      <c r="N752" s="5" t="str" cm="1">
        <f t="array" ref="N752" xml:space="preserve"> _xlfn.IFS(I752 = "Rob", "Robusta", I752 = "Ara", "Arabica", I752 = "Exc", "Excelsa", I752 = "Lib", "Liberica")</f>
        <v>Robusta</v>
      </c>
      <c r="O752" s="12" t="str" cm="1">
        <f t="array" ref="O752" xml:space="preserve"> _xlfn.IFS(J752 = "M", "Medium", J752 = "L", "Light", J752 = "D", "Dark")</f>
        <v>Medium</v>
      </c>
      <c r="P752" s="4" t="str">
        <f xml:space="preserve"> _xlfn.XLOOKUP(Orders[[#This Row],[Customer ID]], customers!$A$1:$A$1001, customers!$I$1:$I$1001,,0)</f>
        <v>Yes</v>
      </c>
    </row>
    <row r="753" spans="1:16" x14ac:dyDescent="0.3">
      <c r="A753" s="11" t="s">
        <v>4735</v>
      </c>
      <c r="B753" s="6">
        <v>43847</v>
      </c>
      <c r="C753" s="3" t="s">
        <v>4736</v>
      </c>
      <c r="D753" s="4" t="s">
        <v>6161</v>
      </c>
      <c r="E753" s="3">
        <v>2</v>
      </c>
      <c r="F753" s="3" t="str">
        <f xml:space="preserve"> _xlfn.XLOOKUP(C753,customers!$A$1:$A$1001,customers!$B$1:$B$1001,,0)</f>
        <v>Vinny Shoebotham</v>
      </c>
      <c r="G753" s="3" t="str">
        <f xml:space="preserve"> IF(_xlfn.XLOOKUP(C753, customers!$A$1:$A$1001, customers!$C$1:$C$1001,,0) = 0, "", _xlfn.XLOOKUP(C753, customers!$A$1:$A$1001, customers!$C$1:$C$1001,,0))</f>
        <v>vshoebothamkv@redcross.org</v>
      </c>
      <c r="H753" s="3" t="str">
        <f xml:space="preserve"> _xlfn.XLOOKUP(C753, customers!$A$1:$A$1001, customers!$G$1:$G$1001,,0)</f>
        <v>United States</v>
      </c>
      <c r="I753" s="4" t="str">
        <f xml:space="preserve"> INDEX(products!$A$1:$G$49, MATCH(orders!$D753, products!$A$1:$A$49,0), MATCH(orders!I$1, products!$A$1:$G$1,0))</f>
        <v>Lib</v>
      </c>
      <c r="J753" s="4" t="str">
        <f xml:space="preserve"> INDEX(products!$A$1:$G$49, MATCH(orders!$D753, products!$A$1:$A$49,0), MATCH(orders!J$1, products!$A$1:$G$1,0))</f>
        <v>L</v>
      </c>
      <c r="K753" s="8">
        <f xml:space="preserve"> INDEX(products!$A$1:$G$49, MATCH(orders!$D753, products!$A$1:$A$49,0), MATCH(orders!K$1, products!$A$1:$G$1,0))</f>
        <v>0.5</v>
      </c>
      <c r="L753" s="10">
        <f xml:space="preserve"> INDEX(products!$A$1:$G$49, MATCH(orders!$D753, products!$A$1:$A$49,0), MATCH(orders!L$1, products!$A$1:$G$1,0))</f>
        <v>9.51</v>
      </c>
      <c r="M753" s="10">
        <f t="shared" si="11"/>
        <v>19.02</v>
      </c>
      <c r="N753" s="5" t="str" cm="1">
        <f t="array" ref="N753" xml:space="preserve"> _xlfn.IFS(I753 = "Rob", "Robusta", I753 = "Ara", "Arabica", I753 = "Exc", "Excelsa", I753 = "Lib", "Liberica")</f>
        <v>Liberica</v>
      </c>
      <c r="O753" s="12" t="str" cm="1">
        <f t="array" ref="O753" xml:space="preserve"> _xlfn.IFS(J753 = "M", "Medium", J753 = "L", "Light", J753 = "D", "Dark")</f>
        <v>Light</v>
      </c>
      <c r="P753" s="4" t="str">
        <f xml:space="preserve"> _xlfn.XLOOKUP(Orders[[#This Row],[Customer ID]], customers!$A$1:$A$1001, customers!$I$1:$I$1001,,0)</f>
        <v>No</v>
      </c>
    </row>
    <row r="754" spans="1:16" x14ac:dyDescent="0.3">
      <c r="A754" s="11" t="s">
        <v>4741</v>
      </c>
      <c r="B754" s="6">
        <v>43648</v>
      </c>
      <c r="C754" s="3" t="s">
        <v>4742</v>
      </c>
      <c r="D754" s="4" t="s">
        <v>6141</v>
      </c>
      <c r="E754" s="3">
        <v>2</v>
      </c>
      <c r="F754" s="3" t="str">
        <f xml:space="preserve"> _xlfn.XLOOKUP(C754,customers!$A$1:$A$1001,customers!$B$1:$B$1001,,0)</f>
        <v>Bran Sterke</v>
      </c>
      <c r="G754" s="3" t="str">
        <f xml:space="preserve"> IF(_xlfn.XLOOKUP(C754, customers!$A$1:$A$1001, customers!$C$1:$C$1001,,0) = 0, "", _xlfn.XLOOKUP(C754, customers!$A$1:$A$1001, customers!$C$1:$C$1001,,0))</f>
        <v>bsterkekw@biblegateway.com</v>
      </c>
      <c r="H754" s="3" t="str">
        <f xml:space="preserve"> _xlfn.XLOOKUP(C754, customers!$A$1:$A$1001, customers!$G$1:$G$1001,,0)</f>
        <v>United States</v>
      </c>
      <c r="I754" s="4" t="str">
        <f xml:space="preserve"> INDEX(products!$A$1:$G$49, MATCH(orders!$D754, products!$A$1:$A$49,0), MATCH(orders!I$1, products!$A$1:$G$1,0))</f>
        <v>Exc</v>
      </c>
      <c r="J754" s="4" t="str">
        <f xml:space="preserve"> INDEX(products!$A$1:$G$49, MATCH(orders!$D754, products!$A$1:$A$49,0), MATCH(orders!J$1, products!$A$1:$G$1,0))</f>
        <v>M</v>
      </c>
      <c r="K754" s="8">
        <f xml:space="preserve"> INDEX(products!$A$1:$G$49, MATCH(orders!$D754, products!$A$1:$A$49,0), MATCH(orders!K$1, products!$A$1:$G$1,0))</f>
        <v>1</v>
      </c>
      <c r="L754" s="10">
        <f xml:space="preserve"> INDEX(products!$A$1:$G$49, MATCH(orders!$D754, products!$A$1:$A$49,0), MATCH(orders!L$1, products!$A$1:$G$1,0))</f>
        <v>13.75</v>
      </c>
      <c r="M754" s="10">
        <f t="shared" si="11"/>
        <v>27.5</v>
      </c>
      <c r="N754" s="5" t="str" cm="1">
        <f t="array" ref="N754" xml:space="preserve"> _xlfn.IFS(I754 = "Rob", "Robusta", I754 = "Ara", "Arabica", I754 = "Exc", "Excelsa", I754 = "Lib", "Liberica")</f>
        <v>Excelsa</v>
      </c>
      <c r="O754" s="12" t="str" cm="1">
        <f t="array" ref="O754" xml:space="preserve"> _xlfn.IFS(J754 = "M", "Medium", J754 = "L", "Light", J754 = "D", "Dark")</f>
        <v>Medium</v>
      </c>
      <c r="P754" s="4" t="str">
        <f xml:space="preserve"> _xlfn.XLOOKUP(Orders[[#This Row],[Customer ID]], customers!$A$1:$A$1001, customers!$I$1:$I$1001,,0)</f>
        <v>Yes</v>
      </c>
    </row>
    <row r="755" spans="1:16" x14ac:dyDescent="0.3">
      <c r="A755" s="11" t="s">
        <v>4747</v>
      </c>
      <c r="B755" s="6">
        <v>44704</v>
      </c>
      <c r="C755" s="3" t="s">
        <v>4748</v>
      </c>
      <c r="D755" s="4" t="s">
        <v>6158</v>
      </c>
      <c r="E755" s="3">
        <v>5</v>
      </c>
      <c r="F755" s="3" t="str">
        <f xml:space="preserve"> _xlfn.XLOOKUP(C755,customers!$A$1:$A$1001,customers!$B$1:$B$1001,,0)</f>
        <v>Simone Capon</v>
      </c>
      <c r="G755" s="3" t="str">
        <f xml:space="preserve"> IF(_xlfn.XLOOKUP(C755, customers!$A$1:$A$1001, customers!$C$1:$C$1001,,0) = 0, "", _xlfn.XLOOKUP(C755, customers!$A$1:$A$1001, customers!$C$1:$C$1001,,0))</f>
        <v>scaponkx@craigslist.org</v>
      </c>
      <c r="H755" s="3" t="str">
        <f xml:space="preserve"> _xlfn.XLOOKUP(C755, customers!$A$1:$A$1001, customers!$G$1:$G$1001,,0)</f>
        <v>United States</v>
      </c>
      <c r="I755" s="4" t="str">
        <f xml:space="preserve"> INDEX(products!$A$1:$G$49, MATCH(orders!$D755, products!$A$1:$A$49,0), MATCH(orders!I$1, products!$A$1:$G$1,0))</f>
        <v>Ara</v>
      </c>
      <c r="J755" s="4" t="str">
        <f xml:space="preserve"> INDEX(products!$A$1:$G$49, MATCH(orders!$D755, products!$A$1:$A$49,0), MATCH(orders!J$1, products!$A$1:$G$1,0))</f>
        <v>D</v>
      </c>
      <c r="K755" s="8">
        <f xml:space="preserve"> INDEX(products!$A$1:$G$49, MATCH(orders!$D755, products!$A$1:$A$49,0), MATCH(orders!K$1, products!$A$1:$G$1,0))</f>
        <v>0.5</v>
      </c>
      <c r="L755" s="10">
        <f xml:space="preserve"> INDEX(products!$A$1:$G$49, MATCH(orders!$D755, products!$A$1:$A$49,0), MATCH(orders!L$1, products!$A$1:$G$1,0))</f>
        <v>5.97</v>
      </c>
      <c r="M755" s="10">
        <f t="shared" si="11"/>
        <v>29.849999999999998</v>
      </c>
      <c r="N755" s="5" t="str" cm="1">
        <f t="array" ref="N755" xml:space="preserve"> _xlfn.IFS(I755 = "Rob", "Robusta", I755 = "Ara", "Arabica", I755 = "Exc", "Excelsa", I755 = "Lib", "Liberica")</f>
        <v>Arabica</v>
      </c>
      <c r="O755" s="12" t="str" cm="1">
        <f t="array" ref="O755" xml:space="preserve"> _xlfn.IFS(J755 = "M", "Medium", J755 = "L", "Light", J755 = "D", "Dark")</f>
        <v>Dark</v>
      </c>
      <c r="P755" s="4" t="str">
        <f xml:space="preserve"> _xlfn.XLOOKUP(Orders[[#This Row],[Customer ID]], customers!$A$1:$A$1001, customers!$I$1:$I$1001,,0)</f>
        <v>No</v>
      </c>
    </row>
    <row r="756" spans="1:16" x14ac:dyDescent="0.3">
      <c r="A756" s="11" t="s">
        <v>4753</v>
      </c>
      <c r="B756" s="6">
        <v>44726</v>
      </c>
      <c r="C756" s="3" t="s">
        <v>4434</v>
      </c>
      <c r="D756" s="4" t="s">
        <v>6154</v>
      </c>
      <c r="E756" s="3">
        <v>6</v>
      </c>
      <c r="F756" s="3" t="str">
        <f xml:space="preserve"> _xlfn.XLOOKUP(C756,customers!$A$1:$A$1001,customers!$B$1:$B$1001,,0)</f>
        <v>Jimmy Dymoke</v>
      </c>
      <c r="G756" s="3" t="str">
        <f xml:space="preserve"> IF(_xlfn.XLOOKUP(C756, customers!$A$1:$A$1001, customers!$C$1:$C$1001,,0) = 0, "", _xlfn.XLOOKUP(C756, customers!$A$1:$A$1001, customers!$C$1:$C$1001,,0))</f>
        <v>jdymokeje@prnewswire.com</v>
      </c>
      <c r="H756" s="3" t="str">
        <f xml:space="preserve"> _xlfn.XLOOKUP(C756, customers!$A$1:$A$1001, customers!$G$1:$G$1001,,0)</f>
        <v>Ireland</v>
      </c>
      <c r="I756" s="4" t="str">
        <f xml:space="preserve"> INDEX(products!$A$1:$G$49, MATCH(orders!$D756, products!$A$1:$A$49,0), MATCH(orders!I$1, products!$A$1:$G$1,0))</f>
        <v>Ara</v>
      </c>
      <c r="J756" s="4" t="str">
        <f xml:space="preserve"> INDEX(products!$A$1:$G$49, MATCH(orders!$D756, products!$A$1:$A$49,0), MATCH(orders!J$1, products!$A$1:$G$1,0))</f>
        <v>D</v>
      </c>
      <c r="K756" s="8">
        <f xml:space="preserve"> INDEX(products!$A$1:$G$49, MATCH(orders!$D756, products!$A$1:$A$49,0), MATCH(orders!K$1, products!$A$1:$G$1,0))</f>
        <v>0.2</v>
      </c>
      <c r="L756" s="10">
        <f xml:space="preserve"> INDEX(products!$A$1:$G$49, MATCH(orders!$D756, products!$A$1:$A$49,0), MATCH(orders!L$1, products!$A$1:$G$1,0))</f>
        <v>2.9849999999999999</v>
      </c>
      <c r="M756" s="10">
        <f t="shared" si="11"/>
        <v>17.91</v>
      </c>
      <c r="N756" s="5" t="str" cm="1">
        <f t="array" ref="N756" xml:space="preserve"> _xlfn.IFS(I756 = "Rob", "Robusta", I756 = "Ara", "Arabica", I756 = "Exc", "Excelsa", I756 = "Lib", "Liberica")</f>
        <v>Arabica</v>
      </c>
      <c r="O756" s="12" t="str" cm="1">
        <f t="array" ref="O756" xml:space="preserve"> _xlfn.IFS(J756 = "M", "Medium", J756 = "L", "Light", J756 = "D", "Dark")</f>
        <v>Dark</v>
      </c>
      <c r="P756" s="4" t="str">
        <f xml:space="preserve"> _xlfn.XLOOKUP(Orders[[#This Row],[Customer ID]], customers!$A$1:$A$1001, customers!$I$1:$I$1001,,0)</f>
        <v>No</v>
      </c>
    </row>
    <row r="757" spans="1:16" x14ac:dyDescent="0.3">
      <c r="A757" s="11" t="s">
        <v>4758</v>
      </c>
      <c r="B757" s="6">
        <v>44397</v>
      </c>
      <c r="C757" s="3" t="s">
        <v>4759</v>
      </c>
      <c r="D757" s="4" t="s">
        <v>6145</v>
      </c>
      <c r="E757" s="3">
        <v>6</v>
      </c>
      <c r="F757" s="3" t="str">
        <f xml:space="preserve"> _xlfn.XLOOKUP(C757,customers!$A$1:$A$1001,customers!$B$1:$B$1001,,0)</f>
        <v>Foster Constance</v>
      </c>
      <c r="G757" s="3" t="str">
        <f xml:space="preserve"> IF(_xlfn.XLOOKUP(C757, customers!$A$1:$A$1001, customers!$C$1:$C$1001,,0) = 0, "", _xlfn.XLOOKUP(C757, customers!$A$1:$A$1001, customers!$C$1:$C$1001,,0))</f>
        <v>fconstancekz@ifeng.com</v>
      </c>
      <c r="H757" s="3" t="str">
        <f xml:space="preserve"> _xlfn.XLOOKUP(C757, customers!$A$1:$A$1001, customers!$G$1:$G$1001,,0)</f>
        <v>United States</v>
      </c>
      <c r="I757" s="4" t="str">
        <f xml:space="preserve"> INDEX(products!$A$1:$G$49, MATCH(orders!$D757, products!$A$1:$A$49,0), MATCH(orders!I$1, products!$A$1:$G$1,0))</f>
        <v>Lib</v>
      </c>
      <c r="J757" s="4" t="str">
        <f xml:space="preserve"> INDEX(products!$A$1:$G$49, MATCH(orders!$D757, products!$A$1:$A$49,0), MATCH(orders!J$1, products!$A$1:$G$1,0))</f>
        <v>L</v>
      </c>
      <c r="K757" s="8">
        <f xml:space="preserve"> INDEX(products!$A$1:$G$49, MATCH(orders!$D757, products!$A$1:$A$49,0), MATCH(orders!K$1, products!$A$1:$G$1,0))</f>
        <v>0.2</v>
      </c>
      <c r="L757" s="10">
        <f xml:space="preserve"> INDEX(products!$A$1:$G$49, MATCH(orders!$D757, products!$A$1:$A$49,0), MATCH(orders!L$1, products!$A$1:$G$1,0))</f>
        <v>4.7549999999999999</v>
      </c>
      <c r="M757" s="10">
        <f t="shared" si="11"/>
        <v>28.53</v>
      </c>
      <c r="N757" s="5" t="str" cm="1">
        <f t="array" ref="N757" xml:space="preserve"> _xlfn.IFS(I757 = "Rob", "Robusta", I757 = "Ara", "Arabica", I757 = "Exc", "Excelsa", I757 = "Lib", "Liberica")</f>
        <v>Liberica</v>
      </c>
      <c r="O757" s="12" t="str" cm="1">
        <f t="array" ref="O757" xml:space="preserve"> _xlfn.IFS(J757 = "M", "Medium", J757 = "L", "Light", J757 = "D", "Dark")</f>
        <v>Light</v>
      </c>
      <c r="P757" s="4" t="str">
        <f xml:space="preserve"> _xlfn.XLOOKUP(Orders[[#This Row],[Customer ID]], customers!$A$1:$A$1001, customers!$I$1:$I$1001,,0)</f>
        <v>No</v>
      </c>
    </row>
    <row r="758" spans="1:16" x14ac:dyDescent="0.3">
      <c r="A758" s="11" t="s">
        <v>4764</v>
      </c>
      <c r="B758" s="6">
        <v>44715</v>
      </c>
      <c r="C758" s="3" t="s">
        <v>4765</v>
      </c>
      <c r="D758" s="4" t="s">
        <v>6177</v>
      </c>
      <c r="E758" s="3">
        <v>4</v>
      </c>
      <c r="F758" s="3" t="str">
        <f xml:space="preserve"> _xlfn.XLOOKUP(C758,customers!$A$1:$A$1001,customers!$B$1:$B$1001,,0)</f>
        <v>Fernando Sulman</v>
      </c>
      <c r="G758" s="3" t="str">
        <f xml:space="preserve"> IF(_xlfn.XLOOKUP(C758, customers!$A$1:$A$1001, customers!$C$1:$C$1001,,0) = 0, "", _xlfn.XLOOKUP(C758, customers!$A$1:$A$1001, customers!$C$1:$C$1001,,0))</f>
        <v>fsulmanl0@washington.edu</v>
      </c>
      <c r="H758" s="3" t="str">
        <f xml:space="preserve"> _xlfn.XLOOKUP(C758, customers!$A$1:$A$1001, customers!$G$1:$G$1001,,0)</f>
        <v>United States</v>
      </c>
      <c r="I758" s="4" t="str">
        <f xml:space="preserve"> INDEX(products!$A$1:$G$49, MATCH(orders!$D758, products!$A$1:$A$49,0), MATCH(orders!I$1, products!$A$1:$G$1,0))</f>
        <v>Rob</v>
      </c>
      <c r="J758" s="4" t="str">
        <f xml:space="preserve"> INDEX(products!$A$1:$G$49, MATCH(orders!$D758, products!$A$1:$A$49,0), MATCH(orders!J$1, products!$A$1:$G$1,0))</f>
        <v>D</v>
      </c>
      <c r="K758" s="8">
        <f xml:space="preserve"> INDEX(products!$A$1:$G$49, MATCH(orders!$D758, products!$A$1:$A$49,0), MATCH(orders!K$1, products!$A$1:$G$1,0))</f>
        <v>1</v>
      </c>
      <c r="L758" s="10">
        <f xml:space="preserve"> INDEX(products!$A$1:$G$49, MATCH(orders!$D758, products!$A$1:$A$49,0), MATCH(orders!L$1, products!$A$1:$G$1,0))</f>
        <v>8.9499999999999993</v>
      </c>
      <c r="M758" s="10">
        <f t="shared" si="11"/>
        <v>35.799999999999997</v>
      </c>
      <c r="N758" s="5" t="str" cm="1">
        <f t="array" ref="N758" xml:space="preserve"> _xlfn.IFS(I758 = "Rob", "Robusta", I758 = "Ara", "Arabica", I758 = "Exc", "Excelsa", I758 = "Lib", "Liberica")</f>
        <v>Robusta</v>
      </c>
      <c r="O758" s="12" t="str" cm="1">
        <f t="array" ref="O758" xml:space="preserve"> _xlfn.IFS(J758 = "M", "Medium", J758 = "L", "Light", J758 = "D", "Dark")</f>
        <v>Dark</v>
      </c>
      <c r="P758" s="4" t="str">
        <f xml:space="preserve"> _xlfn.XLOOKUP(Orders[[#This Row],[Customer ID]], customers!$A$1:$A$1001, customers!$I$1:$I$1001,,0)</f>
        <v>Yes</v>
      </c>
    </row>
    <row r="759" spans="1:16" x14ac:dyDescent="0.3">
      <c r="A759" s="11" t="s">
        <v>4770</v>
      </c>
      <c r="B759" s="6">
        <v>43977</v>
      </c>
      <c r="C759" s="3" t="s">
        <v>4771</v>
      </c>
      <c r="D759" s="4" t="s">
        <v>6158</v>
      </c>
      <c r="E759" s="3">
        <v>3</v>
      </c>
      <c r="F759" s="3" t="str">
        <f xml:space="preserve"> _xlfn.XLOOKUP(C759,customers!$A$1:$A$1001,customers!$B$1:$B$1001,,0)</f>
        <v>Dorotea Hollyman</v>
      </c>
      <c r="G759" s="3" t="str">
        <f xml:space="preserve"> IF(_xlfn.XLOOKUP(C759, customers!$A$1:$A$1001, customers!$C$1:$C$1001,,0) = 0, "", _xlfn.XLOOKUP(C759, customers!$A$1:$A$1001, customers!$C$1:$C$1001,,0))</f>
        <v>dhollymanl1@ibm.com</v>
      </c>
      <c r="H759" s="3" t="str">
        <f xml:space="preserve"> _xlfn.XLOOKUP(C759, customers!$A$1:$A$1001, customers!$G$1:$G$1001,,0)</f>
        <v>United States</v>
      </c>
      <c r="I759" s="4" t="str">
        <f xml:space="preserve"> INDEX(products!$A$1:$G$49, MATCH(orders!$D759, products!$A$1:$A$49,0), MATCH(orders!I$1, products!$A$1:$G$1,0))</f>
        <v>Ara</v>
      </c>
      <c r="J759" s="4" t="str">
        <f xml:space="preserve"> INDEX(products!$A$1:$G$49, MATCH(orders!$D759, products!$A$1:$A$49,0), MATCH(orders!J$1, products!$A$1:$G$1,0))</f>
        <v>D</v>
      </c>
      <c r="K759" s="8">
        <f xml:space="preserve"> INDEX(products!$A$1:$G$49, MATCH(orders!$D759, products!$A$1:$A$49,0), MATCH(orders!K$1, products!$A$1:$G$1,0))</f>
        <v>0.5</v>
      </c>
      <c r="L759" s="10">
        <f xml:space="preserve"> INDEX(products!$A$1:$G$49, MATCH(orders!$D759, products!$A$1:$A$49,0), MATCH(orders!L$1, products!$A$1:$G$1,0))</f>
        <v>5.97</v>
      </c>
      <c r="M759" s="10">
        <f t="shared" si="11"/>
        <v>17.91</v>
      </c>
      <c r="N759" s="5" t="str" cm="1">
        <f t="array" ref="N759" xml:space="preserve"> _xlfn.IFS(I759 = "Rob", "Robusta", I759 = "Ara", "Arabica", I759 = "Exc", "Excelsa", I759 = "Lib", "Liberica")</f>
        <v>Arabica</v>
      </c>
      <c r="O759" s="12" t="str" cm="1">
        <f t="array" ref="O759" xml:space="preserve"> _xlfn.IFS(J759 = "M", "Medium", J759 = "L", "Light", J759 = "D", "Dark")</f>
        <v>Dark</v>
      </c>
      <c r="P759" s="4" t="str">
        <f xml:space="preserve"> _xlfn.XLOOKUP(Orders[[#This Row],[Customer ID]], customers!$A$1:$A$1001, customers!$I$1:$I$1001,,0)</f>
        <v>Yes</v>
      </c>
    </row>
    <row r="760" spans="1:16" x14ac:dyDescent="0.3">
      <c r="A760" s="11" t="s">
        <v>4776</v>
      </c>
      <c r="B760" s="6">
        <v>43672</v>
      </c>
      <c r="C760" s="3" t="s">
        <v>4777</v>
      </c>
      <c r="D760" s="4" t="s">
        <v>6177</v>
      </c>
      <c r="E760" s="3">
        <v>1</v>
      </c>
      <c r="F760" s="3" t="str">
        <f xml:space="preserve"> _xlfn.XLOOKUP(C760,customers!$A$1:$A$1001,customers!$B$1:$B$1001,,0)</f>
        <v>Lorelei Nardoni</v>
      </c>
      <c r="G760" s="3" t="str">
        <f xml:space="preserve"> IF(_xlfn.XLOOKUP(C760, customers!$A$1:$A$1001, customers!$C$1:$C$1001,,0) = 0, "", _xlfn.XLOOKUP(C760, customers!$A$1:$A$1001, customers!$C$1:$C$1001,,0))</f>
        <v>lnardonil2@hao123.com</v>
      </c>
      <c r="H760" s="3" t="str">
        <f xml:space="preserve"> _xlfn.XLOOKUP(C760, customers!$A$1:$A$1001, customers!$G$1:$G$1001,,0)</f>
        <v>United States</v>
      </c>
      <c r="I760" s="4" t="str">
        <f xml:space="preserve"> INDEX(products!$A$1:$G$49, MATCH(orders!$D760, products!$A$1:$A$49,0), MATCH(orders!I$1, products!$A$1:$G$1,0))</f>
        <v>Rob</v>
      </c>
      <c r="J760" s="4" t="str">
        <f xml:space="preserve"> INDEX(products!$A$1:$G$49, MATCH(orders!$D760, products!$A$1:$A$49,0), MATCH(orders!J$1, products!$A$1:$G$1,0))</f>
        <v>D</v>
      </c>
      <c r="K760" s="8">
        <f xml:space="preserve"> INDEX(products!$A$1:$G$49, MATCH(orders!$D760, products!$A$1:$A$49,0), MATCH(orders!K$1, products!$A$1:$G$1,0))</f>
        <v>1</v>
      </c>
      <c r="L760" s="10">
        <f xml:space="preserve"> INDEX(products!$A$1:$G$49, MATCH(orders!$D760, products!$A$1:$A$49,0), MATCH(orders!L$1, products!$A$1:$G$1,0))</f>
        <v>8.9499999999999993</v>
      </c>
      <c r="M760" s="10">
        <f t="shared" si="11"/>
        <v>8.9499999999999993</v>
      </c>
      <c r="N760" s="5" t="str" cm="1">
        <f t="array" ref="N760" xml:space="preserve"> _xlfn.IFS(I760 = "Rob", "Robusta", I760 = "Ara", "Arabica", I760 = "Exc", "Excelsa", I760 = "Lib", "Liberica")</f>
        <v>Robusta</v>
      </c>
      <c r="O760" s="12" t="str" cm="1">
        <f t="array" ref="O760" xml:space="preserve"> _xlfn.IFS(J760 = "M", "Medium", J760 = "L", "Light", J760 = "D", "Dark")</f>
        <v>Dark</v>
      </c>
      <c r="P760" s="4" t="str">
        <f xml:space="preserve"> _xlfn.XLOOKUP(Orders[[#This Row],[Customer ID]], customers!$A$1:$A$1001, customers!$I$1:$I$1001,,0)</f>
        <v>No</v>
      </c>
    </row>
    <row r="761" spans="1:16" x14ac:dyDescent="0.3">
      <c r="A761" s="11" t="s">
        <v>4781</v>
      </c>
      <c r="B761" s="6">
        <v>44126</v>
      </c>
      <c r="C761" s="3" t="s">
        <v>4782</v>
      </c>
      <c r="D761" s="4" t="s">
        <v>6165</v>
      </c>
      <c r="E761" s="3">
        <v>1</v>
      </c>
      <c r="F761" s="3" t="str">
        <f xml:space="preserve"> _xlfn.XLOOKUP(C761,customers!$A$1:$A$1001,customers!$B$1:$B$1001,,0)</f>
        <v>Dallas Yarham</v>
      </c>
      <c r="G761" s="3" t="str">
        <f xml:space="preserve"> IF(_xlfn.XLOOKUP(C761, customers!$A$1:$A$1001, customers!$C$1:$C$1001,,0) = 0, "", _xlfn.XLOOKUP(C761, customers!$A$1:$A$1001, customers!$C$1:$C$1001,,0))</f>
        <v>dyarhaml3@moonfruit.com</v>
      </c>
      <c r="H761" s="3" t="str">
        <f xml:space="preserve"> _xlfn.XLOOKUP(C761, customers!$A$1:$A$1001, customers!$G$1:$G$1001,,0)</f>
        <v>United States</v>
      </c>
      <c r="I761" s="4" t="str">
        <f xml:space="preserve"> INDEX(products!$A$1:$G$49, MATCH(orders!$D761, products!$A$1:$A$49,0), MATCH(orders!I$1, products!$A$1:$G$1,0))</f>
        <v>Lib</v>
      </c>
      <c r="J761" s="4" t="str">
        <f xml:space="preserve"> INDEX(products!$A$1:$G$49, MATCH(orders!$D761, products!$A$1:$A$49,0), MATCH(orders!J$1, products!$A$1:$G$1,0))</f>
        <v>D</v>
      </c>
      <c r="K761" s="8">
        <f xml:space="preserve"> INDEX(products!$A$1:$G$49, MATCH(orders!$D761, products!$A$1:$A$49,0), MATCH(orders!K$1, products!$A$1:$G$1,0))</f>
        <v>2.5</v>
      </c>
      <c r="L761" s="10">
        <f xml:space="preserve"> INDEX(products!$A$1:$G$49, MATCH(orders!$D761, products!$A$1:$A$49,0), MATCH(orders!L$1, products!$A$1:$G$1,0))</f>
        <v>29.784999999999997</v>
      </c>
      <c r="M761" s="10">
        <f t="shared" si="11"/>
        <v>29.784999999999997</v>
      </c>
      <c r="N761" s="5" t="str" cm="1">
        <f t="array" ref="N761" xml:space="preserve"> _xlfn.IFS(I761 = "Rob", "Robusta", I761 = "Ara", "Arabica", I761 = "Exc", "Excelsa", I761 = "Lib", "Liberica")</f>
        <v>Liberica</v>
      </c>
      <c r="O761" s="12" t="str" cm="1">
        <f t="array" ref="O761" xml:space="preserve"> _xlfn.IFS(J761 = "M", "Medium", J761 = "L", "Light", J761 = "D", "Dark")</f>
        <v>Dark</v>
      </c>
      <c r="P761" s="4" t="str">
        <f xml:space="preserve"> _xlfn.XLOOKUP(Orders[[#This Row],[Customer ID]], customers!$A$1:$A$1001, customers!$I$1:$I$1001,,0)</f>
        <v>Yes</v>
      </c>
    </row>
    <row r="762" spans="1:16" x14ac:dyDescent="0.3">
      <c r="A762" s="11" t="s">
        <v>4787</v>
      </c>
      <c r="B762" s="6">
        <v>44189</v>
      </c>
      <c r="C762" s="3" t="s">
        <v>4788</v>
      </c>
      <c r="D762" s="4" t="s">
        <v>6176</v>
      </c>
      <c r="E762" s="3">
        <v>5</v>
      </c>
      <c r="F762" s="3" t="str">
        <f xml:space="preserve"> _xlfn.XLOOKUP(C762,customers!$A$1:$A$1001,customers!$B$1:$B$1001,,0)</f>
        <v>Arlana Ferrea</v>
      </c>
      <c r="G762" s="3" t="str">
        <f xml:space="preserve"> IF(_xlfn.XLOOKUP(C762, customers!$A$1:$A$1001, customers!$C$1:$C$1001,,0) = 0, "", _xlfn.XLOOKUP(C762, customers!$A$1:$A$1001, customers!$C$1:$C$1001,,0))</f>
        <v>aferreal4@wikia.com</v>
      </c>
      <c r="H762" s="3" t="str">
        <f xml:space="preserve"> _xlfn.XLOOKUP(C762, customers!$A$1:$A$1001, customers!$G$1:$G$1001,,0)</f>
        <v>United States</v>
      </c>
      <c r="I762" s="4" t="str">
        <f xml:space="preserve"> INDEX(products!$A$1:$G$49, MATCH(orders!$D762, products!$A$1:$A$49,0), MATCH(orders!I$1, products!$A$1:$G$1,0))</f>
        <v>Exc</v>
      </c>
      <c r="J762" s="4" t="str">
        <f xml:space="preserve"> INDEX(products!$A$1:$G$49, MATCH(orders!$D762, products!$A$1:$A$49,0), MATCH(orders!J$1, products!$A$1:$G$1,0))</f>
        <v>L</v>
      </c>
      <c r="K762" s="8">
        <f xml:space="preserve"> INDEX(products!$A$1:$G$49, MATCH(orders!$D762, products!$A$1:$A$49,0), MATCH(orders!K$1, products!$A$1:$G$1,0))</f>
        <v>0.5</v>
      </c>
      <c r="L762" s="10">
        <f xml:space="preserve"> INDEX(products!$A$1:$G$49, MATCH(orders!$D762, products!$A$1:$A$49,0), MATCH(orders!L$1, products!$A$1:$G$1,0))</f>
        <v>8.91</v>
      </c>
      <c r="M762" s="10">
        <f t="shared" si="11"/>
        <v>44.55</v>
      </c>
      <c r="N762" s="5" t="str" cm="1">
        <f t="array" ref="N762" xml:space="preserve"> _xlfn.IFS(I762 = "Rob", "Robusta", I762 = "Ara", "Arabica", I762 = "Exc", "Excelsa", I762 = "Lib", "Liberica")</f>
        <v>Excelsa</v>
      </c>
      <c r="O762" s="12" t="str" cm="1">
        <f t="array" ref="O762" xml:space="preserve"> _xlfn.IFS(J762 = "M", "Medium", J762 = "L", "Light", J762 = "D", "Dark")</f>
        <v>Light</v>
      </c>
      <c r="P762" s="4" t="str">
        <f xml:space="preserve"> _xlfn.XLOOKUP(Orders[[#This Row],[Customer ID]], customers!$A$1:$A$1001, customers!$I$1:$I$1001,,0)</f>
        <v>No</v>
      </c>
    </row>
    <row r="763" spans="1:16" x14ac:dyDescent="0.3">
      <c r="A763" s="11" t="s">
        <v>4792</v>
      </c>
      <c r="B763" s="6">
        <v>43714</v>
      </c>
      <c r="C763" s="3" t="s">
        <v>4793</v>
      </c>
      <c r="D763" s="4" t="s">
        <v>6171</v>
      </c>
      <c r="E763" s="3">
        <v>6</v>
      </c>
      <c r="F763" s="3" t="str">
        <f xml:space="preserve"> _xlfn.XLOOKUP(C763,customers!$A$1:$A$1001,customers!$B$1:$B$1001,,0)</f>
        <v>Chuck Kendrick</v>
      </c>
      <c r="G763" s="3" t="str">
        <f xml:space="preserve"> IF(_xlfn.XLOOKUP(C763, customers!$A$1:$A$1001, customers!$C$1:$C$1001,,0) = 0, "", _xlfn.XLOOKUP(C763, customers!$A$1:$A$1001, customers!$C$1:$C$1001,,0))</f>
        <v>ckendrickl5@webnode.com</v>
      </c>
      <c r="H763" s="3" t="str">
        <f xml:space="preserve"> _xlfn.XLOOKUP(C763, customers!$A$1:$A$1001, customers!$G$1:$G$1001,,0)</f>
        <v>United States</v>
      </c>
      <c r="I763" s="4" t="str">
        <f xml:space="preserve"> INDEX(products!$A$1:$G$49, MATCH(orders!$D763, products!$A$1:$A$49,0), MATCH(orders!I$1, products!$A$1:$G$1,0))</f>
        <v>Exc</v>
      </c>
      <c r="J763" s="4" t="str">
        <f xml:space="preserve"> INDEX(products!$A$1:$G$49, MATCH(orders!$D763, products!$A$1:$A$49,0), MATCH(orders!J$1, products!$A$1:$G$1,0))</f>
        <v>L</v>
      </c>
      <c r="K763" s="8">
        <f xml:space="preserve"> INDEX(products!$A$1:$G$49, MATCH(orders!$D763, products!$A$1:$A$49,0), MATCH(orders!K$1, products!$A$1:$G$1,0))</f>
        <v>1</v>
      </c>
      <c r="L763" s="10">
        <f xml:space="preserve"> INDEX(products!$A$1:$G$49, MATCH(orders!$D763, products!$A$1:$A$49,0), MATCH(orders!L$1, products!$A$1:$G$1,0))</f>
        <v>14.85</v>
      </c>
      <c r="M763" s="10">
        <f t="shared" si="11"/>
        <v>89.1</v>
      </c>
      <c r="N763" s="5" t="str" cm="1">
        <f t="array" ref="N763" xml:space="preserve"> _xlfn.IFS(I763 = "Rob", "Robusta", I763 = "Ara", "Arabica", I763 = "Exc", "Excelsa", I763 = "Lib", "Liberica")</f>
        <v>Excelsa</v>
      </c>
      <c r="O763" s="12" t="str" cm="1">
        <f t="array" ref="O763" xml:space="preserve"> _xlfn.IFS(J763 = "M", "Medium", J763 = "L", "Light", J763 = "D", "Dark")</f>
        <v>Light</v>
      </c>
      <c r="P763" s="4" t="str">
        <f xml:space="preserve"> _xlfn.XLOOKUP(Orders[[#This Row],[Customer ID]], customers!$A$1:$A$1001, customers!$I$1:$I$1001,,0)</f>
        <v>Yes</v>
      </c>
    </row>
    <row r="764" spans="1:16" x14ac:dyDescent="0.3">
      <c r="A764" s="11" t="s">
        <v>4797</v>
      </c>
      <c r="B764" s="6">
        <v>43563</v>
      </c>
      <c r="C764" s="3" t="s">
        <v>4798</v>
      </c>
      <c r="D764" s="4" t="s">
        <v>6160</v>
      </c>
      <c r="E764" s="3">
        <v>5</v>
      </c>
      <c r="F764" s="3" t="str">
        <f xml:space="preserve"> _xlfn.XLOOKUP(C764,customers!$A$1:$A$1001,customers!$B$1:$B$1001,,0)</f>
        <v>Sharona Danilchik</v>
      </c>
      <c r="G764" s="3" t="str">
        <f xml:space="preserve"> IF(_xlfn.XLOOKUP(C764, customers!$A$1:$A$1001, customers!$C$1:$C$1001,,0) = 0, "", _xlfn.XLOOKUP(C764, customers!$A$1:$A$1001, customers!$C$1:$C$1001,,0))</f>
        <v>sdanilchikl6@mit.edu</v>
      </c>
      <c r="H764" s="3" t="str">
        <f xml:space="preserve"> _xlfn.XLOOKUP(C764, customers!$A$1:$A$1001, customers!$G$1:$G$1001,,0)</f>
        <v>United Kingdom</v>
      </c>
      <c r="I764" s="4" t="str">
        <f xml:space="preserve"> INDEX(products!$A$1:$G$49, MATCH(orders!$D764, products!$A$1:$A$49,0), MATCH(orders!I$1, products!$A$1:$G$1,0))</f>
        <v>Lib</v>
      </c>
      <c r="J764" s="4" t="str">
        <f xml:space="preserve"> INDEX(products!$A$1:$G$49, MATCH(orders!$D764, products!$A$1:$A$49,0), MATCH(orders!J$1, products!$A$1:$G$1,0))</f>
        <v>M</v>
      </c>
      <c r="K764" s="8">
        <f xml:space="preserve"> INDEX(products!$A$1:$G$49, MATCH(orders!$D764, products!$A$1:$A$49,0), MATCH(orders!K$1, products!$A$1:$G$1,0))</f>
        <v>0.5</v>
      </c>
      <c r="L764" s="10">
        <f xml:space="preserve"> INDEX(products!$A$1:$G$49, MATCH(orders!$D764, products!$A$1:$A$49,0), MATCH(orders!L$1, products!$A$1:$G$1,0))</f>
        <v>8.73</v>
      </c>
      <c r="M764" s="10">
        <f t="shared" si="11"/>
        <v>43.650000000000006</v>
      </c>
      <c r="N764" s="5" t="str" cm="1">
        <f t="array" ref="N764" xml:space="preserve"> _xlfn.IFS(I764 = "Rob", "Robusta", I764 = "Ara", "Arabica", I764 = "Exc", "Excelsa", I764 = "Lib", "Liberica")</f>
        <v>Liberica</v>
      </c>
      <c r="O764" s="12" t="str" cm="1">
        <f t="array" ref="O764" xml:space="preserve"> _xlfn.IFS(J764 = "M", "Medium", J764 = "L", "Light", J764 = "D", "Dark")</f>
        <v>Medium</v>
      </c>
      <c r="P764" s="4" t="str">
        <f xml:space="preserve"> _xlfn.XLOOKUP(Orders[[#This Row],[Customer ID]], customers!$A$1:$A$1001, customers!$I$1:$I$1001,,0)</f>
        <v>No</v>
      </c>
    </row>
    <row r="765" spans="1:16" x14ac:dyDescent="0.3">
      <c r="A765" s="11" t="s">
        <v>4803</v>
      </c>
      <c r="B765" s="6">
        <v>44587</v>
      </c>
      <c r="C765" s="3" t="s">
        <v>4804</v>
      </c>
      <c r="D765" s="4" t="s">
        <v>6180</v>
      </c>
      <c r="E765" s="3">
        <v>3</v>
      </c>
      <c r="F765" s="3" t="str">
        <f xml:space="preserve"> _xlfn.XLOOKUP(C765,customers!$A$1:$A$1001,customers!$B$1:$B$1001,,0)</f>
        <v>Sarajane Potter</v>
      </c>
      <c r="G765" s="3" t="str">
        <f xml:space="preserve"> IF(_xlfn.XLOOKUP(C765, customers!$A$1:$A$1001, customers!$C$1:$C$1001,,0) = 0, "", _xlfn.XLOOKUP(C765, customers!$A$1:$A$1001, customers!$C$1:$C$1001,,0))</f>
        <v/>
      </c>
      <c r="H765" s="3" t="str">
        <f xml:space="preserve"> _xlfn.XLOOKUP(C765, customers!$A$1:$A$1001, customers!$G$1:$G$1001,,0)</f>
        <v>United States</v>
      </c>
      <c r="I765" s="4" t="str">
        <f xml:space="preserve"> INDEX(products!$A$1:$G$49, MATCH(orders!$D765, products!$A$1:$A$49,0), MATCH(orders!I$1, products!$A$1:$G$1,0))</f>
        <v>Ara</v>
      </c>
      <c r="J765" s="4" t="str">
        <f xml:space="preserve"> INDEX(products!$A$1:$G$49, MATCH(orders!$D765, products!$A$1:$A$49,0), MATCH(orders!J$1, products!$A$1:$G$1,0))</f>
        <v>L</v>
      </c>
      <c r="K765" s="8">
        <f xml:space="preserve"> INDEX(products!$A$1:$G$49, MATCH(orders!$D765, products!$A$1:$A$49,0), MATCH(orders!K$1, products!$A$1:$G$1,0))</f>
        <v>0.5</v>
      </c>
      <c r="L765" s="10">
        <f xml:space="preserve"> INDEX(products!$A$1:$G$49, MATCH(orders!$D765, products!$A$1:$A$49,0), MATCH(orders!L$1, products!$A$1:$G$1,0))</f>
        <v>7.77</v>
      </c>
      <c r="M765" s="10">
        <f t="shared" si="11"/>
        <v>23.31</v>
      </c>
      <c r="N765" s="5" t="str" cm="1">
        <f t="array" ref="N765" xml:space="preserve"> _xlfn.IFS(I765 = "Rob", "Robusta", I765 = "Ara", "Arabica", I765 = "Exc", "Excelsa", I765 = "Lib", "Liberica")</f>
        <v>Arabica</v>
      </c>
      <c r="O765" s="12" t="str" cm="1">
        <f t="array" ref="O765" xml:space="preserve"> _xlfn.IFS(J765 = "M", "Medium", J765 = "L", "Light", J765 = "D", "Dark")</f>
        <v>Light</v>
      </c>
      <c r="P765" s="4" t="str">
        <f xml:space="preserve"> _xlfn.XLOOKUP(Orders[[#This Row],[Customer ID]], customers!$A$1:$A$1001, customers!$I$1:$I$1001,,0)</f>
        <v>No</v>
      </c>
    </row>
    <row r="766" spans="1:16" x14ac:dyDescent="0.3">
      <c r="A766" s="11" t="s">
        <v>4808</v>
      </c>
      <c r="B766" s="6">
        <v>43797</v>
      </c>
      <c r="C766" s="3" t="s">
        <v>4809</v>
      </c>
      <c r="D766" s="4" t="s">
        <v>6182</v>
      </c>
      <c r="E766" s="3">
        <v>6</v>
      </c>
      <c r="F766" s="3" t="str">
        <f xml:space="preserve"> _xlfn.XLOOKUP(C766,customers!$A$1:$A$1001,customers!$B$1:$B$1001,,0)</f>
        <v>Bobby Folomkin</v>
      </c>
      <c r="G766" s="3" t="str">
        <f xml:space="preserve"> IF(_xlfn.XLOOKUP(C766, customers!$A$1:$A$1001, customers!$C$1:$C$1001,,0) = 0, "", _xlfn.XLOOKUP(C766, customers!$A$1:$A$1001, customers!$C$1:$C$1001,,0))</f>
        <v>bfolomkinl8@yolasite.com</v>
      </c>
      <c r="H766" s="3" t="str">
        <f xml:space="preserve"> _xlfn.XLOOKUP(C766, customers!$A$1:$A$1001, customers!$G$1:$G$1001,,0)</f>
        <v>United States</v>
      </c>
      <c r="I766" s="4" t="str">
        <f xml:space="preserve"> INDEX(products!$A$1:$G$49, MATCH(orders!$D766, products!$A$1:$A$49,0), MATCH(orders!I$1, products!$A$1:$G$1,0))</f>
        <v>Ara</v>
      </c>
      <c r="J766" s="4" t="str">
        <f xml:space="preserve"> INDEX(products!$A$1:$G$49, MATCH(orders!$D766, products!$A$1:$A$49,0), MATCH(orders!J$1, products!$A$1:$G$1,0))</f>
        <v>L</v>
      </c>
      <c r="K766" s="8">
        <f xml:space="preserve"> INDEX(products!$A$1:$G$49, MATCH(orders!$D766, products!$A$1:$A$49,0), MATCH(orders!K$1, products!$A$1:$G$1,0))</f>
        <v>2.5</v>
      </c>
      <c r="L766" s="10">
        <f xml:space="preserve"> INDEX(products!$A$1:$G$49, MATCH(orders!$D766, products!$A$1:$A$49,0), MATCH(orders!L$1, products!$A$1:$G$1,0))</f>
        <v>29.784999999999997</v>
      </c>
      <c r="M766" s="10">
        <f t="shared" si="11"/>
        <v>178.70999999999998</v>
      </c>
      <c r="N766" s="5" t="str" cm="1">
        <f t="array" ref="N766" xml:space="preserve"> _xlfn.IFS(I766 = "Rob", "Robusta", I766 = "Ara", "Arabica", I766 = "Exc", "Excelsa", I766 = "Lib", "Liberica")</f>
        <v>Arabica</v>
      </c>
      <c r="O766" s="12" t="str" cm="1">
        <f t="array" ref="O766" xml:space="preserve"> _xlfn.IFS(J766 = "M", "Medium", J766 = "L", "Light", J766 = "D", "Dark")</f>
        <v>Light</v>
      </c>
      <c r="P766" s="4" t="str">
        <f xml:space="preserve"> _xlfn.XLOOKUP(Orders[[#This Row],[Customer ID]], customers!$A$1:$A$1001, customers!$I$1:$I$1001,,0)</f>
        <v>Yes</v>
      </c>
    </row>
    <row r="767" spans="1:16" x14ac:dyDescent="0.3">
      <c r="A767" s="11" t="s">
        <v>4814</v>
      </c>
      <c r="B767" s="6">
        <v>43667</v>
      </c>
      <c r="C767" s="3" t="s">
        <v>4815</v>
      </c>
      <c r="D767" s="4" t="s">
        <v>6138</v>
      </c>
      <c r="E767" s="3">
        <v>6</v>
      </c>
      <c r="F767" s="3" t="str">
        <f xml:space="preserve"> _xlfn.XLOOKUP(C767,customers!$A$1:$A$1001,customers!$B$1:$B$1001,,0)</f>
        <v>Rafferty Pursglove</v>
      </c>
      <c r="G767" s="3" t="str">
        <f xml:space="preserve"> IF(_xlfn.XLOOKUP(C767, customers!$A$1:$A$1001, customers!$C$1:$C$1001,,0) = 0, "", _xlfn.XLOOKUP(C767, customers!$A$1:$A$1001, customers!$C$1:$C$1001,,0))</f>
        <v>rpursglovel9@biblegateway.com</v>
      </c>
      <c r="H767" s="3" t="str">
        <f xml:space="preserve"> _xlfn.XLOOKUP(C767, customers!$A$1:$A$1001, customers!$G$1:$G$1001,,0)</f>
        <v>United States</v>
      </c>
      <c r="I767" s="4" t="str">
        <f xml:space="preserve"> INDEX(products!$A$1:$G$49, MATCH(orders!$D767, products!$A$1:$A$49,0), MATCH(orders!I$1, products!$A$1:$G$1,0))</f>
        <v>Rob</v>
      </c>
      <c r="J767" s="4" t="str">
        <f xml:space="preserve"> INDEX(products!$A$1:$G$49, MATCH(orders!$D767, products!$A$1:$A$49,0), MATCH(orders!J$1, products!$A$1:$G$1,0))</f>
        <v>M</v>
      </c>
      <c r="K767" s="8">
        <f xml:space="preserve"> INDEX(products!$A$1:$G$49, MATCH(orders!$D767, products!$A$1:$A$49,0), MATCH(orders!K$1, products!$A$1:$G$1,0))</f>
        <v>1</v>
      </c>
      <c r="L767" s="10">
        <f xml:space="preserve"> INDEX(products!$A$1:$G$49, MATCH(orders!$D767, products!$A$1:$A$49,0), MATCH(orders!L$1, products!$A$1:$G$1,0))</f>
        <v>9.9499999999999993</v>
      </c>
      <c r="M767" s="10">
        <f t="shared" si="11"/>
        <v>59.699999999999996</v>
      </c>
      <c r="N767" s="5" t="str" cm="1">
        <f t="array" ref="N767" xml:space="preserve"> _xlfn.IFS(I767 = "Rob", "Robusta", I767 = "Ara", "Arabica", I767 = "Exc", "Excelsa", I767 = "Lib", "Liberica")</f>
        <v>Robusta</v>
      </c>
      <c r="O767" s="12" t="str" cm="1">
        <f t="array" ref="O767" xml:space="preserve"> _xlfn.IFS(J767 = "M", "Medium", J767 = "L", "Light", J767 = "D", "Dark")</f>
        <v>Medium</v>
      </c>
      <c r="P767" s="4" t="str">
        <f xml:space="preserve"> _xlfn.XLOOKUP(Orders[[#This Row],[Customer ID]], customers!$A$1:$A$1001, customers!$I$1:$I$1001,,0)</f>
        <v>Yes</v>
      </c>
    </row>
    <row r="768" spans="1:16" x14ac:dyDescent="0.3">
      <c r="A768" s="11" t="s">
        <v>4814</v>
      </c>
      <c r="B768" s="6">
        <v>43667</v>
      </c>
      <c r="C768" s="3" t="s">
        <v>4815</v>
      </c>
      <c r="D768" s="4" t="s">
        <v>6180</v>
      </c>
      <c r="E768" s="3">
        <v>2</v>
      </c>
      <c r="F768" s="3" t="str">
        <f xml:space="preserve"> _xlfn.XLOOKUP(C768,customers!$A$1:$A$1001,customers!$B$1:$B$1001,,0)</f>
        <v>Rafferty Pursglove</v>
      </c>
      <c r="G768" s="3" t="str">
        <f xml:space="preserve"> IF(_xlfn.XLOOKUP(C768, customers!$A$1:$A$1001, customers!$C$1:$C$1001,,0) = 0, "", _xlfn.XLOOKUP(C768, customers!$A$1:$A$1001, customers!$C$1:$C$1001,,0))</f>
        <v>rpursglovel9@biblegateway.com</v>
      </c>
      <c r="H768" s="3" t="str">
        <f xml:space="preserve"> _xlfn.XLOOKUP(C768, customers!$A$1:$A$1001, customers!$G$1:$G$1001,,0)</f>
        <v>United States</v>
      </c>
      <c r="I768" s="4" t="str">
        <f xml:space="preserve"> INDEX(products!$A$1:$G$49, MATCH(orders!$D768, products!$A$1:$A$49,0), MATCH(orders!I$1, products!$A$1:$G$1,0))</f>
        <v>Ara</v>
      </c>
      <c r="J768" s="4" t="str">
        <f xml:space="preserve"> INDEX(products!$A$1:$G$49, MATCH(orders!$D768, products!$A$1:$A$49,0), MATCH(orders!J$1, products!$A$1:$G$1,0))</f>
        <v>L</v>
      </c>
      <c r="K768" s="8">
        <f xml:space="preserve"> INDEX(products!$A$1:$G$49, MATCH(orders!$D768, products!$A$1:$A$49,0), MATCH(orders!K$1, products!$A$1:$G$1,0))</f>
        <v>0.5</v>
      </c>
      <c r="L768" s="10">
        <f xml:space="preserve"> INDEX(products!$A$1:$G$49, MATCH(orders!$D768, products!$A$1:$A$49,0), MATCH(orders!L$1, products!$A$1:$G$1,0))</f>
        <v>7.77</v>
      </c>
      <c r="M768" s="10">
        <f t="shared" si="11"/>
        <v>15.54</v>
      </c>
      <c r="N768" s="5" t="str" cm="1">
        <f t="array" ref="N768" xml:space="preserve"> _xlfn.IFS(I768 = "Rob", "Robusta", I768 = "Ara", "Arabica", I768 = "Exc", "Excelsa", I768 = "Lib", "Liberica")</f>
        <v>Arabica</v>
      </c>
      <c r="O768" s="12" t="str" cm="1">
        <f t="array" ref="O768" xml:space="preserve"> _xlfn.IFS(J768 = "M", "Medium", J768 = "L", "Light", J768 = "D", "Dark")</f>
        <v>Light</v>
      </c>
      <c r="P768" s="4" t="str">
        <f xml:space="preserve"> _xlfn.XLOOKUP(Orders[[#This Row],[Customer ID]], customers!$A$1:$A$1001, customers!$I$1:$I$1001,,0)</f>
        <v>Yes</v>
      </c>
    </row>
    <row r="769" spans="1:16" x14ac:dyDescent="0.3">
      <c r="A769" s="11" t="s">
        <v>4825</v>
      </c>
      <c r="B769" s="6">
        <v>44267</v>
      </c>
      <c r="C769" s="3" t="s">
        <v>4759</v>
      </c>
      <c r="D769" s="4" t="s">
        <v>6182</v>
      </c>
      <c r="E769" s="3">
        <v>3</v>
      </c>
      <c r="F769" s="3" t="str">
        <f xml:space="preserve"> _xlfn.XLOOKUP(C769,customers!$A$1:$A$1001,customers!$B$1:$B$1001,,0)</f>
        <v>Foster Constance</v>
      </c>
      <c r="G769" s="3" t="str">
        <f xml:space="preserve"> IF(_xlfn.XLOOKUP(C769, customers!$A$1:$A$1001, customers!$C$1:$C$1001,,0) = 0, "", _xlfn.XLOOKUP(C769, customers!$A$1:$A$1001, customers!$C$1:$C$1001,,0))</f>
        <v>fconstancekz@ifeng.com</v>
      </c>
      <c r="H769" s="3" t="str">
        <f xml:space="preserve"> _xlfn.XLOOKUP(C769, customers!$A$1:$A$1001, customers!$G$1:$G$1001,,0)</f>
        <v>United States</v>
      </c>
      <c r="I769" s="4" t="str">
        <f xml:space="preserve"> INDEX(products!$A$1:$G$49, MATCH(orders!$D769, products!$A$1:$A$49,0), MATCH(orders!I$1, products!$A$1:$G$1,0))</f>
        <v>Ara</v>
      </c>
      <c r="J769" s="4" t="str">
        <f xml:space="preserve"> INDEX(products!$A$1:$G$49, MATCH(orders!$D769, products!$A$1:$A$49,0), MATCH(orders!J$1, products!$A$1:$G$1,0))</f>
        <v>L</v>
      </c>
      <c r="K769" s="8">
        <f xml:space="preserve"> INDEX(products!$A$1:$G$49, MATCH(orders!$D769, products!$A$1:$A$49,0), MATCH(orders!K$1, products!$A$1:$G$1,0))</f>
        <v>2.5</v>
      </c>
      <c r="L769" s="10">
        <f xml:space="preserve"> INDEX(products!$A$1:$G$49, MATCH(orders!$D769, products!$A$1:$A$49,0), MATCH(orders!L$1, products!$A$1:$G$1,0))</f>
        <v>29.784999999999997</v>
      </c>
      <c r="M769" s="10">
        <f t="shared" si="11"/>
        <v>89.35499999999999</v>
      </c>
      <c r="N769" s="5" t="str" cm="1">
        <f t="array" ref="N769" xml:space="preserve"> _xlfn.IFS(I769 = "Rob", "Robusta", I769 = "Ara", "Arabica", I769 = "Exc", "Excelsa", I769 = "Lib", "Liberica")</f>
        <v>Arabica</v>
      </c>
      <c r="O769" s="12" t="str" cm="1">
        <f t="array" ref="O769" xml:space="preserve"> _xlfn.IFS(J769 = "M", "Medium", J769 = "L", "Light", J769 = "D", "Dark")</f>
        <v>Light</v>
      </c>
      <c r="P769" s="4" t="str">
        <f xml:space="preserve"> _xlfn.XLOOKUP(Orders[[#This Row],[Customer ID]], customers!$A$1:$A$1001, customers!$I$1:$I$1001,,0)</f>
        <v>No</v>
      </c>
    </row>
    <row r="770" spans="1:16" x14ac:dyDescent="0.3">
      <c r="A770" s="11" t="s">
        <v>4831</v>
      </c>
      <c r="B770" s="6">
        <v>44562</v>
      </c>
      <c r="C770" s="3" t="s">
        <v>4759</v>
      </c>
      <c r="D770" s="4" t="s">
        <v>6179</v>
      </c>
      <c r="E770" s="3">
        <v>2</v>
      </c>
      <c r="F770" s="3" t="str">
        <f xml:space="preserve"> _xlfn.XLOOKUP(C770,customers!$A$1:$A$1001,customers!$B$1:$B$1001,,0)</f>
        <v>Foster Constance</v>
      </c>
      <c r="G770" s="3" t="str">
        <f xml:space="preserve"> IF(_xlfn.XLOOKUP(C770, customers!$A$1:$A$1001, customers!$C$1:$C$1001,,0) = 0, "", _xlfn.XLOOKUP(C770, customers!$A$1:$A$1001, customers!$C$1:$C$1001,,0))</f>
        <v>fconstancekz@ifeng.com</v>
      </c>
      <c r="H770" s="3" t="str">
        <f xml:space="preserve"> _xlfn.XLOOKUP(C770, customers!$A$1:$A$1001, customers!$G$1:$G$1001,,0)</f>
        <v>United States</v>
      </c>
      <c r="I770" s="4" t="str">
        <f xml:space="preserve"> INDEX(products!$A$1:$G$49, MATCH(orders!$D770, products!$A$1:$A$49,0), MATCH(orders!I$1, products!$A$1:$G$1,0))</f>
        <v>Rob</v>
      </c>
      <c r="J770" s="4" t="str">
        <f xml:space="preserve"> INDEX(products!$A$1:$G$49, MATCH(orders!$D770, products!$A$1:$A$49,0), MATCH(orders!J$1, products!$A$1:$G$1,0))</f>
        <v>L</v>
      </c>
      <c r="K770" s="8">
        <f xml:space="preserve"> INDEX(products!$A$1:$G$49, MATCH(orders!$D770, products!$A$1:$A$49,0), MATCH(orders!K$1, products!$A$1:$G$1,0))</f>
        <v>1</v>
      </c>
      <c r="L770" s="10">
        <f xml:space="preserve"> INDEX(products!$A$1:$G$49, MATCH(orders!$D770, products!$A$1:$A$49,0), MATCH(orders!L$1, products!$A$1:$G$1,0))</f>
        <v>11.95</v>
      </c>
      <c r="M770" s="10">
        <f t="shared" si="11"/>
        <v>23.9</v>
      </c>
      <c r="N770" s="5" t="str" cm="1">
        <f t="array" ref="N770" xml:space="preserve"> _xlfn.IFS(I770 = "Rob", "Robusta", I770 = "Ara", "Arabica", I770 = "Exc", "Excelsa", I770 = "Lib", "Liberica")</f>
        <v>Robusta</v>
      </c>
      <c r="O770" s="12" t="str" cm="1">
        <f t="array" ref="O770" xml:space="preserve"> _xlfn.IFS(J770 = "M", "Medium", J770 = "L", "Light", J770 = "D", "Dark")</f>
        <v>Light</v>
      </c>
      <c r="P770" s="4" t="str">
        <f xml:space="preserve"> _xlfn.XLOOKUP(Orders[[#This Row],[Customer ID]], customers!$A$1:$A$1001, customers!$I$1:$I$1001,,0)</f>
        <v>No</v>
      </c>
    </row>
    <row r="771" spans="1:16" x14ac:dyDescent="0.3">
      <c r="A771" s="11" t="s">
        <v>4836</v>
      </c>
      <c r="B771" s="6">
        <v>43912</v>
      </c>
      <c r="C771" s="3" t="s">
        <v>4837</v>
      </c>
      <c r="D771" s="4" t="s">
        <v>6151</v>
      </c>
      <c r="E771" s="3">
        <v>6</v>
      </c>
      <c r="F771" s="3" t="str">
        <f xml:space="preserve"> _xlfn.XLOOKUP(C771,customers!$A$1:$A$1001,customers!$B$1:$B$1001,,0)</f>
        <v>Dalia Eburah</v>
      </c>
      <c r="G771" s="3" t="str">
        <f xml:space="preserve"> IF(_xlfn.XLOOKUP(C771, customers!$A$1:$A$1001, customers!$C$1:$C$1001,,0) = 0, "", _xlfn.XLOOKUP(C771, customers!$A$1:$A$1001, customers!$C$1:$C$1001,,0))</f>
        <v>deburahld@google.co.jp</v>
      </c>
      <c r="H771" s="3" t="str">
        <f xml:space="preserve"> _xlfn.XLOOKUP(C771, customers!$A$1:$A$1001, customers!$G$1:$G$1001,,0)</f>
        <v>United Kingdom</v>
      </c>
      <c r="I771" s="4" t="str">
        <f xml:space="preserve"> INDEX(products!$A$1:$G$49, MATCH(orders!$D771, products!$A$1:$A$49,0), MATCH(orders!I$1, products!$A$1:$G$1,0))</f>
        <v>Rob</v>
      </c>
      <c r="J771" s="4" t="str">
        <f xml:space="preserve"> INDEX(products!$A$1:$G$49, MATCH(orders!$D771, products!$A$1:$A$49,0), MATCH(orders!J$1, products!$A$1:$G$1,0))</f>
        <v>M</v>
      </c>
      <c r="K771" s="8">
        <f xml:space="preserve"> INDEX(products!$A$1:$G$49, MATCH(orders!$D771, products!$A$1:$A$49,0), MATCH(orders!K$1, products!$A$1:$G$1,0))</f>
        <v>2.5</v>
      </c>
      <c r="L771" s="10">
        <f xml:space="preserve"> INDEX(products!$A$1:$G$49, MATCH(orders!$D771, products!$A$1:$A$49,0), MATCH(orders!L$1, products!$A$1:$G$1,0))</f>
        <v>22.884999999999998</v>
      </c>
      <c r="M771" s="10">
        <f t="shared" ref="M771:M834" si="12">L771*E771</f>
        <v>137.31</v>
      </c>
      <c r="N771" s="5" t="str" cm="1">
        <f t="array" ref="N771" xml:space="preserve"> _xlfn.IFS(I771 = "Rob", "Robusta", I771 = "Ara", "Arabica", I771 = "Exc", "Excelsa", I771 = "Lib", "Liberica")</f>
        <v>Robusta</v>
      </c>
      <c r="O771" s="12" t="str" cm="1">
        <f t="array" ref="O771" xml:space="preserve"> _xlfn.IFS(J771 = "M", "Medium", J771 = "L", "Light", J771 = "D", "Dark")</f>
        <v>Medium</v>
      </c>
      <c r="P771" s="4" t="str">
        <f xml:space="preserve"> _xlfn.XLOOKUP(Orders[[#This Row],[Customer ID]], customers!$A$1:$A$1001, customers!$I$1:$I$1001,,0)</f>
        <v>No</v>
      </c>
    </row>
    <row r="772" spans="1:16" x14ac:dyDescent="0.3">
      <c r="A772" s="11" t="s">
        <v>4842</v>
      </c>
      <c r="B772" s="6">
        <v>44092</v>
      </c>
      <c r="C772" s="3" t="s">
        <v>4843</v>
      </c>
      <c r="D772" s="4" t="s">
        <v>6147</v>
      </c>
      <c r="E772" s="3">
        <v>1</v>
      </c>
      <c r="F772" s="3" t="str">
        <f xml:space="preserve"> _xlfn.XLOOKUP(C772,customers!$A$1:$A$1001,customers!$B$1:$B$1001,,0)</f>
        <v>Martie Brimilcombe</v>
      </c>
      <c r="G772" s="3" t="str">
        <f xml:space="preserve"> IF(_xlfn.XLOOKUP(C772, customers!$A$1:$A$1001, customers!$C$1:$C$1001,,0) = 0, "", _xlfn.XLOOKUP(C772, customers!$A$1:$A$1001, customers!$C$1:$C$1001,,0))</f>
        <v>mbrimilcombele@cnn.com</v>
      </c>
      <c r="H772" s="3" t="str">
        <f xml:space="preserve"> _xlfn.XLOOKUP(C772, customers!$A$1:$A$1001, customers!$G$1:$G$1001,,0)</f>
        <v>United States</v>
      </c>
      <c r="I772" s="4" t="str">
        <f xml:space="preserve"> INDEX(products!$A$1:$G$49, MATCH(orders!$D772, products!$A$1:$A$49,0), MATCH(orders!I$1, products!$A$1:$G$1,0))</f>
        <v>Ara</v>
      </c>
      <c r="J772" s="4" t="str">
        <f xml:space="preserve"> INDEX(products!$A$1:$G$49, MATCH(orders!$D772, products!$A$1:$A$49,0), MATCH(orders!J$1, products!$A$1:$G$1,0))</f>
        <v>D</v>
      </c>
      <c r="K772" s="8">
        <f xml:space="preserve"> INDEX(products!$A$1:$G$49, MATCH(orders!$D772, products!$A$1:$A$49,0), MATCH(orders!K$1, products!$A$1:$G$1,0))</f>
        <v>1</v>
      </c>
      <c r="L772" s="10">
        <f xml:space="preserve"> INDEX(products!$A$1:$G$49, MATCH(orders!$D772, products!$A$1:$A$49,0), MATCH(orders!L$1, products!$A$1:$G$1,0))</f>
        <v>9.9499999999999993</v>
      </c>
      <c r="M772" s="10">
        <f t="shared" si="12"/>
        <v>9.9499999999999993</v>
      </c>
      <c r="N772" s="5" t="str" cm="1">
        <f t="array" ref="N772" xml:space="preserve"> _xlfn.IFS(I772 = "Rob", "Robusta", I772 = "Ara", "Arabica", I772 = "Exc", "Excelsa", I772 = "Lib", "Liberica")</f>
        <v>Arabica</v>
      </c>
      <c r="O772" s="12" t="str" cm="1">
        <f t="array" ref="O772" xml:space="preserve"> _xlfn.IFS(J772 = "M", "Medium", J772 = "L", "Light", J772 = "D", "Dark")</f>
        <v>Dark</v>
      </c>
      <c r="P772" s="4" t="str">
        <f xml:space="preserve"> _xlfn.XLOOKUP(Orders[[#This Row],[Customer ID]], customers!$A$1:$A$1001, customers!$I$1:$I$1001,,0)</f>
        <v>No</v>
      </c>
    </row>
    <row r="773" spans="1:16" x14ac:dyDescent="0.3">
      <c r="A773" s="11" t="s">
        <v>4847</v>
      </c>
      <c r="B773" s="6">
        <v>43468</v>
      </c>
      <c r="C773" s="3" t="s">
        <v>4848</v>
      </c>
      <c r="D773" s="4" t="s">
        <v>6173</v>
      </c>
      <c r="E773" s="3">
        <v>3</v>
      </c>
      <c r="F773" s="3" t="str">
        <f xml:space="preserve"> _xlfn.XLOOKUP(C773,customers!$A$1:$A$1001,customers!$B$1:$B$1001,,0)</f>
        <v>Suzanna Bollam</v>
      </c>
      <c r="G773" s="3" t="str">
        <f xml:space="preserve"> IF(_xlfn.XLOOKUP(C773, customers!$A$1:$A$1001, customers!$C$1:$C$1001,,0) = 0, "", _xlfn.XLOOKUP(C773, customers!$A$1:$A$1001, customers!$C$1:$C$1001,,0))</f>
        <v>sbollamlf@list-manage.com</v>
      </c>
      <c r="H773" s="3" t="str">
        <f xml:space="preserve"> _xlfn.XLOOKUP(C773, customers!$A$1:$A$1001, customers!$G$1:$G$1001,,0)</f>
        <v>United States</v>
      </c>
      <c r="I773" s="4" t="str">
        <f xml:space="preserve"> INDEX(products!$A$1:$G$49, MATCH(orders!$D773, products!$A$1:$A$49,0), MATCH(orders!I$1, products!$A$1:$G$1,0))</f>
        <v>Rob</v>
      </c>
      <c r="J773" s="4" t="str">
        <f xml:space="preserve"> INDEX(products!$A$1:$G$49, MATCH(orders!$D773, products!$A$1:$A$49,0), MATCH(orders!J$1, products!$A$1:$G$1,0))</f>
        <v>L</v>
      </c>
      <c r="K773" s="8">
        <f xml:space="preserve"> INDEX(products!$A$1:$G$49, MATCH(orders!$D773, products!$A$1:$A$49,0), MATCH(orders!K$1, products!$A$1:$G$1,0))</f>
        <v>0.5</v>
      </c>
      <c r="L773" s="10">
        <f xml:space="preserve"> INDEX(products!$A$1:$G$49, MATCH(orders!$D773, products!$A$1:$A$49,0), MATCH(orders!L$1, products!$A$1:$G$1,0))</f>
        <v>7.169999999999999</v>
      </c>
      <c r="M773" s="10">
        <f t="shared" si="12"/>
        <v>21.509999999999998</v>
      </c>
      <c r="N773" s="5" t="str" cm="1">
        <f t="array" ref="N773" xml:space="preserve"> _xlfn.IFS(I773 = "Rob", "Robusta", I773 = "Ara", "Arabica", I773 = "Exc", "Excelsa", I773 = "Lib", "Liberica")</f>
        <v>Robusta</v>
      </c>
      <c r="O773" s="12" t="str" cm="1">
        <f t="array" ref="O773" xml:space="preserve"> _xlfn.IFS(J773 = "M", "Medium", J773 = "L", "Light", J773 = "D", "Dark")</f>
        <v>Light</v>
      </c>
      <c r="P773" s="4" t="str">
        <f xml:space="preserve"> _xlfn.XLOOKUP(Orders[[#This Row],[Customer ID]], customers!$A$1:$A$1001, customers!$I$1:$I$1001,,0)</f>
        <v>No</v>
      </c>
    </row>
    <row r="774" spans="1:16" x14ac:dyDescent="0.3">
      <c r="A774" s="11" t="s">
        <v>4853</v>
      </c>
      <c r="B774" s="6">
        <v>44468</v>
      </c>
      <c r="C774" s="3" t="s">
        <v>4854</v>
      </c>
      <c r="D774" s="4" t="s">
        <v>6141</v>
      </c>
      <c r="E774" s="3">
        <v>6</v>
      </c>
      <c r="F774" s="3" t="str">
        <f xml:space="preserve"> _xlfn.XLOOKUP(C774,customers!$A$1:$A$1001,customers!$B$1:$B$1001,,0)</f>
        <v>Mellisa Mebes</v>
      </c>
      <c r="G774" s="3" t="str">
        <f xml:space="preserve"> IF(_xlfn.XLOOKUP(C774, customers!$A$1:$A$1001, customers!$C$1:$C$1001,,0) = 0, "", _xlfn.XLOOKUP(C774, customers!$A$1:$A$1001, customers!$C$1:$C$1001,,0))</f>
        <v/>
      </c>
      <c r="H774" s="3" t="str">
        <f xml:space="preserve"> _xlfn.XLOOKUP(C774, customers!$A$1:$A$1001, customers!$G$1:$G$1001,,0)</f>
        <v>United States</v>
      </c>
      <c r="I774" s="4" t="str">
        <f xml:space="preserve"> INDEX(products!$A$1:$G$49, MATCH(orders!$D774, products!$A$1:$A$49,0), MATCH(orders!I$1, products!$A$1:$G$1,0))</f>
        <v>Exc</v>
      </c>
      <c r="J774" s="4" t="str">
        <f xml:space="preserve"> INDEX(products!$A$1:$G$49, MATCH(orders!$D774, products!$A$1:$A$49,0), MATCH(orders!J$1, products!$A$1:$G$1,0))</f>
        <v>M</v>
      </c>
      <c r="K774" s="8">
        <f xml:space="preserve"> INDEX(products!$A$1:$G$49, MATCH(orders!$D774, products!$A$1:$A$49,0), MATCH(orders!K$1, products!$A$1:$G$1,0))</f>
        <v>1</v>
      </c>
      <c r="L774" s="10">
        <f xml:space="preserve"> INDEX(products!$A$1:$G$49, MATCH(orders!$D774, products!$A$1:$A$49,0), MATCH(orders!L$1, products!$A$1:$G$1,0))</f>
        <v>13.75</v>
      </c>
      <c r="M774" s="10">
        <f t="shared" si="12"/>
        <v>82.5</v>
      </c>
      <c r="N774" s="5" t="str" cm="1">
        <f t="array" ref="N774" xml:space="preserve"> _xlfn.IFS(I774 = "Rob", "Robusta", I774 = "Ara", "Arabica", I774 = "Exc", "Excelsa", I774 = "Lib", "Liberica")</f>
        <v>Excelsa</v>
      </c>
      <c r="O774" s="12" t="str" cm="1">
        <f t="array" ref="O774" xml:space="preserve"> _xlfn.IFS(J774 = "M", "Medium", J774 = "L", "Light", J774 = "D", "Dark")</f>
        <v>Medium</v>
      </c>
      <c r="P774" s="4" t="str">
        <f xml:space="preserve"> _xlfn.XLOOKUP(Orders[[#This Row],[Customer ID]], customers!$A$1:$A$1001, customers!$I$1:$I$1001,,0)</f>
        <v>No</v>
      </c>
    </row>
    <row r="775" spans="1:16" x14ac:dyDescent="0.3">
      <c r="A775" s="11" t="s">
        <v>4858</v>
      </c>
      <c r="B775" s="6">
        <v>44488</v>
      </c>
      <c r="C775" s="3" t="s">
        <v>4859</v>
      </c>
      <c r="D775" s="4" t="s">
        <v>6159</v>
      </c>
      <c r="E775" s="3">
        <v>2</v>
      </c>
      <c r="F775" s="3" t="str">
        <f xml:space="preserve"> _xlfn.XLOOKUP(C775,customers!$A$1:$A$1001,customers!$B$1:$B$1001,,0)</f>
        <v>Alva Filipczak</v>
      </c>
      <c r="G775" s="3" t="str">
        <f xml:space="preserve"> IF(_xlfn.XLOOKUP(C775, customers!$A$1:$A$1001, customers!$C$1:$C$1001,,0) = 0, "", _xlfn.XLOOKUP(C775, customers!$A$1:$A$1001, customers!$C$1:$C$1001,,0))</f>
        <v>afilipczaklh@ning.com</v>
      </c>
      <c r="H775" s="3" t="str">
        <f xml:space="preserve"> _xlfn.XLOOKUP(C775, customers!$A$1:$A$1001, customers!$G$1:$G$1001,,0)</f>
        <v>Ireland</v>
      </c>
      <c r="I775" s="4" t="str">
        <f xml:space="preserve"> INDEX(products!$A$1:$G$49, MATCH(orders!$D775, products!$A$1:$A$49,0), MATCH(orders!I$1, products!$A$1:$G$1,0))</f>
        <v>Lib</v>
      </c>
      <c r="J775" s="4" t="str">
        <f xml:space="preserve"> INDEX(products!$A$1:$G$49, MATCH(orders!$D775, products!$A$1:$A$49,0), MATCH(orders!J$1, products!$A$1:$G$1,0))</f>
        <v>M</v>
      </c>
      <c r="K775" s="8">
        <f xml:space="preserve"> INDEX(products!$A$1:$G$49, MATCH(orders!$D775, products!$A$1:$A$49,0), MATCH(orders!K$1, products!$A$1:$G$1,0))</f>
        <v>0.2</v>
      </c>
      <c r="L775" s="10">
        <f xml:space="preserve"> INDEX(products!$A$1:$G$49, MATCH(orders!$D775, products!$A$1:$A$49,0), MATCH(orders!L$1, products!$A$1:$G$1,0))</f>
        <v>4.3650000000000002</v>
      </c>
      <c r="M775" s="10">
        <f t="shared" si="12"/>
        <v>8.73</v>
      </c>
      <c r="N775" s="5" t="str" cm="1">
        <f t="array" ref="N775" xml:space="preserve"> _xlfn.IFS(I775 = "Rob", "Robusta", I775 = "Ara", "Arabica", I775 = "Exc", "Excelsa", I775 = "Lib", "Liberica")</f>
        <v>Liberica</v>
      </c>
      <c r="O775" s="12" t="str" cm="1">
        <f t="array" ref="O775" xml:space="preserve"> _xlfn.IFS(J775 = "M", "Medium", J775 = "L", "Light", J775 = "D", "Dark")</f>
        <v>Medium</v>
      </c>
      <c r="P775" s="4" t="str">
        <f xml:space="preserve"> _xlfn.XLOOKUP(Orders[[#This Row],[Customer ID]], customers!$A$1:$A$1001, customers!$I$1:$I$1001,,0)</f>
        <v>No</v>
      </c>
    </row>
    <row r="776" spans="1:16" x14ac:dyDescent="0.3">
      <c r="A776" s="11" t="s">
        <v>4864</v>
      </c>
      <c r="B776" s="6">
        <v>44756</v>
      </c>
      <c r="C776" s="3" t="s">
        <v>4865</v>
      </c>
      <c r="D776" s="4" t="s">
        <v>6138</v>
      </c>
      <c r="E776" s="3">
        <v>2</v>
      </c>
      <c r="F776" s="3" t="str">
        <f xml:space="preserve"> _xlfn.XLOOKUP(C776,customers!$A$1:$A$1001,customers!$B$1:$B$1001,,0)</f>
        <v>Dorette Hinemoor</v>
      </c>
      <c r="G776" s="3" t="str">
        <f xml:space="preserve"> IF(_xlfn.XLOOKUP(C776, customers!$A$1:$A$1001, customers!$C$1:$C$1001,,0) = 0, "", _xlfn.XLOOKUP(C776, customers!$A$1:$A$1001, customers!$C$1:$C$1001,,0))</f>
        <v/>
      </c>
      <c r="H776" s="3" t="str">
        <f xml:space="preserve"> _xlfn.XLOOKUP(C776, customers!$A$1:$A$1001, customers!$G$1:$G$1001,,0)</f>
        <v>United States</v>
      </c>
      <c r="I776" s="4" t="str">
        <f xml:space="preserve"> INDEX(products!$A$1:$G$49, MATCH(orders!$D776, products!$A$1:$A$49,0), MATCH(orders!I$1, products!$A$1:$G$1,0))</f>
        <v>Rob</v>
      </c>
      <c r="J776" s="4" t="str">
        <f xml:space="preserve"> INDEX(products!$A$1:$G$49, MATCH(orders!$D776, products!$A$1:$A$49,0), MATCH(orders!J$1, products!$A$1:$G$1,0))</f>
        <v>M</v>
      </c>
      <c r="K776" s="8">
        <f xml:space="preserve"> INDEX(products!$A$1:$G$49, MATCH(orders!$D776, products!$A$1:$A$49,0), MATCH(orders!K$1, products!$A$1:$G$1,0))</f>
        <v>1</v>
      </c>
      <c r="L776" s="10">
        <f xml:space="preserve"> INDEX(products!$A$1:$G$49, MATCH(orders!$D776, products!$A$1:$A$49,0), MATCH(orders!L$1, products!$A$1:$G$1,0))</f>
        <v>9.9499999999999993</v>
      </c>
      <c r="M776" s="10">
        <f t="shared" si="12"/>
        <v>19.899999999999999</v>
      </c>
      <c r="N776" s="5" t="str" cm="1">
        <f t="array" ref="N776" xml:space="preserve"> _xlfn.IFS(I776 = "Rob", "Robusta", I776 = "Ara", "Arabica", I776 = "Exc", "Excelsa", I776 = "Lib", "Liberica")</f>
        <v>Robusta</v>
      </c>
      <c r="O776" s="12" t="str" cm="1">
        <f t="array" ref="O776" xml:space="preserve"> _xlfn.IFS(J776 = "M", "Medium", J776 = "L", "Light", J776 = "D", "Dark")</f>
        <v>Medium</v>
      </c>
      <c r="P776" s="4" t="str">
        <f xml:space="preserve"> _xlfn.XLOOKUP(Orders[[#This Row],[Customer ID]], customers!$A$1:$A$1001, customers!$I$1:$I$1001,,0)</f>
        <v>Yes</v>
      </c>
    </row>
    <row r="777" spans="1:16" x14ac:dyDescent="0.3">
      <c r="A777" s="11" t="s">
        <v>4869</v>
      </c>
      <c r="B777" s="6">
        <v>44396</v>
      </c>
      <c r="C777" s="3" t="s">
        <v>4870</v>
      </c>
      <c r="D777" s="4" t="s">
        <v>6176</v>
      </c>
      <c r="E777" s="3">
        <v>2</v>
      </c>
      <c r="F777" s="3" t="str">
        <f xml:space="preserve"> _xlfn.XLOOKUP(C777,customers!$A$1:$A$1001,customers!$B$1:$B$1001,,0)</f>
        <v>Rhetta Elnaugh</v>
      </c>
      <c r="G777" s="3" t="str">
        <f xml:space="preserve"> IF(_xlfn.XLOOKUP(C777, customers!$A$1:$A$1001, customers!$C$1:$C$1001,,0) = 0, "", _xlfn.XLOOKUP(C777, customers!$A$1:$A$1001, customers!$C$1:$C$1001,,0))</f>
        <v>relnaughlj@comsenz.com</v>
      </c>
      <c r="H777" s="3" t="str">
        <f xml:space="preserve"> _xlfn.XLOOKUP(C777, customers!$A$1:$A$1001, customers!$G$1:$G$1001,,0)</f>
        <v>United States</v>
      </c>
      <c r="I777" s="4" t="str">
        <f xml:space="preserve"> INDEX(products!$A$1:$G$49, MATCH(orders!$D777, products!$A$1:$A$49,0), MATCH(orders!I$1, products!$A$1:$G$1,0))</f>
        <v>Exc</v>
      </c>
      <c r="J777" s="4" t="str">
        <f xml:space="preserve"> INDEX(products!$A$1:$G$49, MATCH(orders!$D777, products!$A$1:$A$49,0), MATCH(orders!J$1, products!$A$1:$G$1,0))</f>
        <v>L</v>
      </c>
      <c r="K777" s="8">
        <f xml:space="preserve"> INDEX(products!$A$1:$G$49, MATCH(orders!$D777, products!$A$1:$A$49,0), MATCH(orders!K$1, products!$A$1:$G$1,0))</f>
        <v>0.5</v>
      </c>
      <c r="L777" s="10">
        <f xml:space="preserve"> INDEX(products!$A$1:$G$49, MATCH(orders!$D777, products!$A$1:$A$49,0), MATCH(orders!L$1, products!$A$1:$G$1,0))</f>
        <v>8.91</v>
      </c>
      <c r="M777" s="10">
        <f t="shared" si="12"/>
        <v>17.82</v>
      </c>
      <c r="N777" s="5" t="str" cm="1">
        <f t="array" ref="N777" xml:space="preserve"> _xlfn.IFS(I777 = "Rob", "Robusta", I777 = "Ara", "Arabica", I777 = "Exc", "Excelsa", I777 = "Lib", "Liberica")</f>
        <v>Excelsa</v>
      </c>
      <c r="O777" s="12" t="str" cm="1">
        <f t="array" ref="O777" xml:space="preserve"> _xlfn.IFS(J777 = "M", "Medium", J777 = "L", "Light", J777 = "D", "Dark")</f>
        <v>Light</v>
      </c>
      <c r="P777" s="4" t="str">
        <f xml:space="preserve"> _xlfn.XLOOKUP(Orders[[#This Row],[Customer ID]], customers!$A$1:$A$1001, customers!$I$1:$I$1001,,0)</f>
        <v>Yes</v>
      </c>
    </row>
    <row r="778" spans="1:16" x14ac:dyDescent="0.3">
      <c r="A778" s="11" t="s">
        <v>4875</v>
      </c>
      <c r="B778" s="6">
        <v>44540</v>
      </c>
      <c r="C778" s="3" t="s">
        <v>4876</v>
      </c>
      <c r="D778" s="4" t="s">
        <v>6157</v>
      </c>
      <c r="E778" s="3">
        <v>3</v>
      </c>
      <c r="F778" s="3" t="str">
        <f xml:space="preserve"> _xlfn.XLOOKUP(C778,customers!$A$1:$A$1001,customers!$B$1:$B$1001,,0)</f>
        <v>Jule Deehan</v>
      </c>
      <c r="G778" s="3" t="str">
        <f xml:space="preserve"> IF(_xlfn.XLOOKUP(C778, customers!$A$1:$A$1001, customers!$C$1:$C$1001,,0) = 0, "", _xlfn.XLOOKUP(C778, customers!$A$1:$A$1001, customers!$C$1:$C$1001,,0))</f>
        <v>jdeehanlk@about.me</v>
      </c>
      <c r="H778" s="3" t="str">
        <f xml:space="preserve"> _xlfn.XLOOKUP(C778, customers!$A$1:$A$1001, customers!$G$1:$G$1001,,0)</f>
        <v>United States</v>
      </c>
      <c r="I778" s="4" t="str">
        <f xml:space="preserve"> INDEX(products!$A$1:$G$49, MATCH(orders!$D778, products!$A$1:$A$49,0), MATCH(orders!I$1, products!$A$1:$G$1,0))</f>
        <v>Ara</v>
      </c>
      <c r="J778" s="4" t="str">
        <f xml:space="preserve"> INDEX(products!$A$1:$G$49, MATCH(orders!$D778, products!$A$1:$A$49,0), MATCH(orders!J$1, products!$A$1:$G$1,0))</f>
        <v>M</v>
      </c>
      <c r="K778" s="8">
        <f xml:space="preserve"> INDEX(products!$A$1:$G$49, MATCH(orders!$D778, products!$A$1:$A$49,0), MATCH(orders!K$1, products!$A$1:$G$1,0))</f>
        <v>0.5</v>
      </c>
      <c r="L778" s="10">
        <f xml:space="preserve"> INDEX(products!$A$1:$G$49, MATCH(orders!$D778, products!$A$1:$A$49,0), MATCH(orders!L$1, products!$A$1:$G$1,0))</f>
        <v>6.75</v>
      </c>
      <c r="M778" s="10">
        <f t="shared" si="12"/>
        <v>20.25</v>
      </c>
      <c r="N778" s="5" t="str" cm="1">
        <f t="array" ref="N778" xml:space="preserve"> _xlfn.IFS(I778 = "Rob", "Robusta", I778 = "Ara", "Arabica", I778 = "Exc", "Excelsa", I778 = "Lib", "Liberica")</f>
        <v>Arabica</v>
      </c>
      <c r="O778" s="12" t="str" cm="1">
        <f t="array" ref="O778" xml:space="preserve"> _xlfn.IFS(J778 = "M", "Medium", J778 = "L", "Light", J778 = "D", "Dark")</f>
        <v>Medium</v>
      </c>
      <c r="P778" s="4" t="str">
        <f xml:space="preserve"> _xlfn.XLOOKUP(Orders[[#This Row],[Customer ID]], customers!$A$1:$A$1001, customers!$I$1:$I$1001,,0)</f>
        <v>No</v>
      </c>
    </row>
    <row r="779" spans="1:16" x14ac:dyDescent="0.3">
      <c r="A779" s="11" t="s">
        <v>4881</v>
      </c>
      <c r="B779" s="6">
        <v>43541</v>
      </c>
      <c r="C779" s="3" t="s">
        <v>4882</v>
      </c>
      <c r="D779" s="4" t="s">
        <v>6182</v>
      </c>
      <c r="E779" s="3">
        <v>2</v>
      </c>
      <c r="F779" s="3" t="str">
        <f xml:space="preserve"> _xlfn.XLOOKUP(C779,customers!$A$1:$A$1001,customers!$B$1:$B$1001,,0)</f>
        <v>Janella Eden</v>
      </c>
      <c r="G779" s="3" t="str">
        <f xml:space="preserve"> IF(_xlfn.XLOOKUP(C779, customers!$A$1:$A$1001, customers!$C$1:$C$1001,,0) = 0, "", _xlfn.XLOOKUP(C779, customers!$A$1:$A$1001, customers!$C$1:$C$1001,,0))</f>
        <v>jedenll@e-recht24.de</v>
      </c>
      <c r="H779" s="3" t="str">
        <f xml:space="preserve"> _xlfn.XLOOKUP(C779, customers!$A$1:$A$1001, customers!$G$1:$G$1001,,0)</f>
        <v>United States</v>
      </c>
      <c r="I779" s="4" t="str">
        <f xml:space="preserve"> INDEX(products!$A$1:$G$49, MATCH(orders!$D779, products!$A$1:$A$49,0), MATCH(orders!I$1, products!$A$1:$G$1,0))</f>
        <v>Ara</v>
      </c>
      <c r="J779" s="4" t="str">
        <f xml:space="preserve"> INDEX(products!$A$1:$G$49, MATCH(orders!$D779, products!$A$1:$A$49,0), MATCH(orders!J$1, products!$A$1:$G$1,0))</f>
        <v>L</v>
      </c>
      <c r="K779" s="8">
        <f xml:space="preserve"> INDEX(products!$A$1:$G$49, MATCH(orders!$D779, products!$A$1:$A$49,0), MATCH(orders!K$1, products!$A$1:$G$1,0))</f>
        <v>2.5</v>
      </c>
      <c r="L779" s="10">
        <f xml:space="preserve"> INDEX(products!$A$1:$G$49, MATCH(orders!$D779, products!$A$1:$A$49,0), MATCH(orders!L$1, products!$A$1:$G$1,0))</f>
        <v>29.784999999999997</v>
      </c>
      <c r="M779" s="10">
        <f t="shared" si="12"/>
        <v>59.569999999999993</v>
      </c>
      <c r="N779" s="5" t="str" cm="1">
        <f t="array" ref="N779" xml:space="preserve"> _xlfn.IFS(I779 = "Rob", "Robusta", I779 = "Ara", "Arabica", I779 = "Exc", "Excelsa", I779 = "Lib", "Liberica")</f>
        <v>Arabica</v>
      </c>
      <c r="O779" s="12" t="str" cm="1">
        <f t="array" ref="O779" xml:space="preserve"> _xlfn.IFS(J779 = "M", "Medium", J779 = "L", "Light", J779 = "D", "Dark")</f>
        <v>Light</v>
      </c>
      <c r="P779" s="4" t="str">
        <f xml:space="preserve"> _xlfn.XLOOKUP(Orders[[#This Row],[Customer ID]], customers!$A$1:$A$1001, customers!$I$1:$I$1001,,0)</f>
        <v>No</v>
      </c>
    </row>
    <row r="780" spans="1:16" x14ac:dyDescent="0.3">
      <c r="A780" s="11" t="s">
        <v>4886</v>
      </c>
      <c r="B780" s="6">
        <v>43889</v>
      </c>
      <c r="C780" s="3" t="s">
        <v>4933</v>
      </c>
      <c r="D780" s="4" t="s">
        <v>6161</v>
      </c>
      <c r="E780" s="3">
        <v>2</v>
      </c>
      <c r="F780" s="3" t="str">
        <f xml:space="preserve"> _xlfn.XLOOKUP(C780,customers!$A$1:$A$1001,customers!$B$1:$B$1001,,0)</f>
        <v>Cam Jewster</v>
      </c>
      <c r="G780" s="3" t="str">
        <f xml:space="preserve"> IF(_xlfn.XLOOKUP(C780, customers!$A$1:$A$1001, customers!$C$1:$C$1001,,0) = 0, "", _xlfn.XLOOKUP(C780, customers!$A$1:$A$1001, customers!$C$1:$C$1001,,0))</f>
        <v>cjewsterlu@moonfruit.com</v>
      </c>
      <c r="H780" s="3" t="str">
        <f xml:space="preserve"> _xlfn.XLOOKUP(C780, customers!$A$1:$A$1001, customers!$G$1:$G$1001,,0)</f>
        <v>United States</v>
      </c>
      <c r="I780" s="4" t="str">
        <f xml:space="preserve"> INDEX(products!$A$1:$G$49, MATCH(orders!$D780, products!$A$1:$A$49,0), MATCH(orders!I$1, products!$A$1:$G$1,0))</f>
        <v>Lib</v>
      </c>
      <c r="J780" s="4" t="str">
        <f xml:space="preserve"> INDEX(products!$A$1:$G$49, MATCH(orders!$D780, products!$A$1:$A$49,0), MATCH(orders!J$1, products!$A$1:$G$1,0))</f>
        <v>L</v>
      </c>
      <c r="K780" s="8">
        <f xml:space="preserve"> INDEX(products!$A$1:$G$49, MATCH(orders!$D780, products!$A$1:$A$49,0), MATCH(orders!K$1, products!$A$1:$G$1,0))</f>
        <v>0.5</v>
      </c>
      <c r="L780" s="10">
        <f xml:space="preserve"> INDEX(products!$A$1:$G$49, MATCH(orders!$D780, products!$A$1:$A$49,0), MATCH(orders!L$1, products!$A$1:$G$1,0))</f>
        <v>9.51</v>
      </c>
      <c r="M780" s="10">
        <f t="shared" si="12"/>
        <v>19.02</v>
      </c>
      <c r="N780" s="5" t="str" cm="1">
        <f t="array" ref="N780" xml:space="preserve"> _xlfn.IFS(I780 = "Rob", "Robusta", I780 = "Ara", "Arabica", I780 = "Exc", "Excelsa", I780 = "Lib", "Liberica")</f>
        <v>Liberica</v>
      </c>
      <c r="O780" s="12" t="str" cm="1">
        <f t="array" ref="O780" xml:space="preserve"> _xlfn.IFS(J780 = "M", "Medium", J780 = "L", "Light", J780 = "D", "Dark")</f>
        <v>Light</v>
      </c>
      <c r="P780" s="4" t="str">
        <f xml:space="preserve"> _xlfn.XLOOKUP(Orders[[#This Row],[Customer ID]], customers!$A$1:$A$1001, customers!$I$1:$I$1001,,0)</f>
        <v>Yes</v>
      </c>
    </row>
    <row r="781" spans="1:16" x14ac:dyDescent="0.3">
      <c r="A781" s="11" t="s">
        <v>4892</v>
      </c>
      <c r="B781" s="6">
        <v>43985</v>
      </c>
      <c r="C781" s="3" t="s">
        <v>4893</v>
      </c>
      <c r="D781" s="4" t="s">
        <v>6143</v>
      </c>
      <c r="E781" s="3">
        <v>6</v>
      </c>
      <c r="F781" s="3" t="str">
        <f xml:space="preserve"> _xlfn.XLOOKUP(C781,customers!$A$1:$A$1001,customers!$B$1:$B$1001,,0)</f>
        <v>Ugo Southerden</v>
      </c>
      <c r="G781" s="3" t="str">
        <f xml:space="preserve"> IF(_xlfn.XLOOKUP(C781, customers!$A$1:$A$1001, customers!$C$1:$C$1001,,0) = 0, "", _xlfn.XLOOKUP(C781, customers!$A$1:$A$1001, customers!$C$1:$C$1001,,0))</f>
        <v>usoutherdenln@hao123.com</v>
      </c>
      <c r="H781" s="3" t="str">
        <f xml:space="preserve"> _xlfn.XLOOKUP(C781, customers!$A$1:$A$1001, customers!$G$1:$G$1001,,0)</f>
        <v>United States</v>
      </c>
      <c r="I781" s="4" t="str">
        <f xml:space="preserve"> INDEX(products!$A$1:$G$49, MATCH(orders!$D781, products!$A$1:$A$49,0), MATCH(orders!I$1, products!$A$1:$G$1,0))</f>
        <v>Lib</v>
      </c>
      <c r="J781" s="4" t="str">
        <f xml:space="preserve"> INDEX(products!$A$1:$G$49, MATCH(orders!$D781, products!$A$1:$A$49,0), MATCH(orders!J$1, products!$A$1:$G$1,0))</f>
        <v>D</v>
      </c>
      <c r="K781" s="8">
        <f xml:space="preserve"> INDEX(products!$A$1:$G$49, MATCH(orders!$D781, products!$A$1:$A$49,0), MATCH(orders!K$1, products!$A$1:$G$1,0))</f>
        <v>1</v>
      </c>
      <c r="L781" s="10">
        <f xml:space="preserve"> INDEX(products!$A$1:$G$49, MATCH(orders!$D781, products!$A$1:$A$49,0), MATCH(orders!L$1, products!$A$1:$G$1,0))</f>
        <v>12.95</v>
      </c>
      <c r="M781" s="10">
        <f t="shared" si="12"/>
        <v>77.699999999999989</v>
      </c>
      <c r="N781" s="5" t="str" cm="1">
        <f t="array" ref="N781" xml:space="preserve"> _xlfn.IFS(I781 = "Rob", "Robusta", I781 = "Ara", "Arabica", I781 = "Exc", "Excelsa", I781 = "Lib", "Liberica")</f>
        <v>Liberica</v>
      </c>
      <c r="O781" s="12" t="str" cm="1">
        <f t="array" ref="O781" xml:space="preserve"> _xlfn.IFS(J781 = "M", "Medium", J781 = "L", "Light", J781 = "D", "Dark")</f>
        <v>Dark</v>
      </c>
      <c r="P781" s="4" t="str">
        <f xml:space="preserve"> _xlfn.XLOOKUP(Orders[[#This Row],[Customer ID]], customers!$A$1:$A$1001, customers!$I$1:$I$1001,,0)</f>
        <v>Yes</v>
      </c>
    </row>
    <row r="782" spans="1:16" x14ac:dyDescent="0.3">
      <c r="A782" s="11" t="s">
        <v>4898</v>
      </c>
      <c r="B782" s="6">
        <v>43883</v>
      </c>
      <c r="C782" s="3" t="s">
        <v>4899</v>
      </c>
      <c r="D782" s="4" t="s">
        <v>6141</v>
      </c>
      <c r="E782" s="3">
        <v>3</v>
      </c>
      <c r="F782" s="3" t="str">
        <f xml:space="preserve"> _xlfn.XLOOKUP(C782,customers!$A$1:$A$1001,customers!$B$1:$B$1001,,0)</f>
        <v>Verne Dunkerley</v>
      </c>
      <c r="G782" s="3" t="str">
        <f xml:space="preserve"> IF(_xlfn.XLOOKUP(C782, customers!$A$1:$A$1001, customers!$C$1:$C$1001,,0) = 0, "", _xlfn.XLOOKUP(C782, customers!$A$1:$A$1001, customers!$C$1:$C$1001,,0))</f>
        <v/>
      </c>
      <c r="H782" s="3" t="str">
        <f xml:space="preserve"> _xlfn.XLOOKUP(C782, customers!$A$1:$A$1001, customers!$G$1:$G$1001,,0)</f>
        <v>United States</v>
      </c>
      <c r="I782" s="4" t="str">
        <f xml:space="preserve"> INDEX(products!$A$1:$G$49, MATCH(orders!$D782, products!$A$1:$A$49,0), MATCH(orders!I$1, products!$A$1:$G$1,0))</f>
        <v>Exc</v>
      </c>
      <c r="J782" s="4" t="str">
        <f xml:space="preserve"> INDEX(products!$A$1:$G$49, MATCH(orders!$D782, products!$A$1:$A$49,0), MATCH(orders!J$1, products!$A$1:$G$1,0))</f>
        <v>M</v>
      </c>
      <c r="K782" s="8">
        <f xml:space="preserve"> INDEX(products!$A$1:$G$49, MATCH(orders!$D782, products!$A$1:$A$49,0), MATCH(orders!K$1, products!$A$1:$G$1,0))</f>
        <v>1</v>
      </c>
      <c r="L782" s="10">
        <f xml:space="preserve"> INDEX(products!$A$1:$G$49, MATCH(orders!$D782, products!$A$1:$A$49,0), MATCH(orders!L$1, products!$A$1:$G$1,0))</f>
        <v>13.75</v>
      </c>
      <c r="M782" s="10">
        <f t="shared" si="12"/>
        <v>41.25</v>
      </c>
      <c r="N782" s="5" t="str" cm="1">
        <f t="array" ref="N782" xml:space="preserve"> _xlfn.IFS(I782 = "Rob", "Robusta", I782 = "Ara", "Arabica", I782 = "Exc", "Excelsa", I782 = "Lib", "Liberica")</f>
        <v>Excelsa</v>
      </c>
      <c r="O782" s="12" t="str" cm="1">
        <f t="array" ref="O782" xml:space="preserve"> _xlfn.IFS(J782 = "M", "Medium", J782 = "L", "Light", J782 = "D", "Dark")</f>
        <v>Medium</v>
      </c>
      <c r="P782" s="4" t="str">
        <f xml:space="preserve"> _xlfn.XLOOKUP(Orders[[#This Row],[Customer ID]], customers!$A$1:$A$1001, customers!$I$1:$I$1001,,0)</f>
        <v>No</v>
      </c>
    </row>
    <row r="783" spans="1:16" x14ac:dyDescent="0.3">
      <c r="A783" s="11" t="s">
        <v>4903</v>
      </c>
      <c r="B783" s="6">
        <v>43778</v>
      </c>
      <c r="C783" s="3" t="s">
        <v>4904</v>
      </c>
      <c r="D783" s="4" t="s">
        <v>6164</v>
      </c>
      <c r="E783" s="3">
        <v>4</v>
      </c>
      <c r="F783" s="3" t="str">
        <f xml:space="preserve"> _xlfn.XLOOKUP(C783,customers!$A$1:$A$1001,customers!$B$1:$B$1001,,0)</f>
        <v>Lacee Burtenshaw</v>
      </c>
      <c r="G783" s="3" t="str">
        <f xml:space="preserve"> IF(_xlfn.XLOOKUP(C783, customers!$A$1:$A$1001, customers!$C$1:$C$1001,,0) = 0, "", _xlfn.XLOOKUP(C783, customers!$A$1:$A$1001, customers!$C$1:$C$1001,,0))</f>
        <v>lburtenshawlp@shinystat.com</v>
      </c>
      <c r="H783" s="3" t="str">
        <f xml:space="preserve"> _xlfn.XLOOKUP(C783, customers!$A$1:$A$1001, customers!$G$1:$G$1001,,0)</f>
        <v>United States</v>
      </c>
      <c r="I783" s="4" t="str">
        <f xml:space="preserve"> INDEX(products!$A$1:$G$49, MATCH(orders!$D783, products!$A$1:$A$49,0), MATCH(orders!I$1, products!$A$1:$G$1,0))</f>
        <v>Lib</v>
      </c>
      <c r="J783" s="4" t="str">
        <f xml:space="preserve"> INDEX(products!$A$1:$G$49, MATCH(orders!$D783, products!$A$1:$A$49,0), MATCH(orders!J$1, products!$A$1:$G$1,0))</f>
        <v>L</v>
      </c>
      <c r="K783" s="8">
        <f xml:space="preserve"> INDEX(products!$A$1:$G$49, MATCH(orders!$D783, products!$A$1:$A$49,0), MATCH(orders!K$1, products!$A$1:$G$1,0))</f>
        <v>2.5</v>
      </c>
      <c r="L783" s="10">
        <f xml:space="preserve"> INDEX(products!$A$1:$G$49, MATCH(orders!$D783, products!$A$1:$A$49,0), MATCH(orders!L$1, products!$A$1:$G$1,0))</f>
        <v>36.454999999999998</v>
      </c>
      <c r="M783" s="10">
        <f t="shared" si="12"/>
        <v>145.82</v>
      </c>
      <c r="N783" s="5" t="str" cm="1">
        <f t="array" ref="N783" xml:space="preserve"> _xlfn.IFS(I783 = "Rob", "Robusta", I783 = "Ara", "Arabica", I783 = "Exc", "Excelsa", I783 = "Lib", "Liberica")</f>
        <v>Liberica</v>
      </c>
      <c r="O783" s="12" t="str" cm="1">
        <f t="array" ref="O783" xml:space="preserve"> _xlfn.IFS(J783 = "M", "Medium", J783 = "L", "Light", J783 = "D", "Dark")</f>
        <v>Light</v>
      </c>
      <c r="P783" s="4" t="str">
        <f xml:space="preserve"> _xlfn.XLOOKUP(Orders[[#This Row],[Customer ID]], customers!$A$1:$A$1001, customers!$I$1:$I$1001,,0)</f>
        <v>No</v>
      </c>
    </row>
    <row r="784" spans="1:16" x14ac:dyDescent="0.3">
      <c r="A784" s="11" t="s">
        <v>4909</v>
      </c>
      <c r="B784" s="6">
        <v>43897</v>
      </c>
      <c r="C784" s="3" t="s">
        <v>4910</v>
      </c>
      <c r="D784" s="4" t="s">
        <v>6184</v>
      </c>
      <c r="E784" s="3">
        <v>6</v>
      </c>
      <c r="F784" s="3" t="str">
        <f xml:space="preserve"> _xlfn.XLOOKUP(C784,customers!$A$1:$A$1001,customers!$B$1:$B$1001,,0)</f>
        <v>Adorne Gregoratti</v>
      </c>
      <c r="G784" s="3" t="str">
        <f xml:space="preserve"> IF(_xlfn.XLOOKUP(C784, customers!$A$1:$A$1001, customers!$C$1:$C$1001,,0) = 0, "", _xlfn.XLOOKUP(C784, customers!$A$1:$A$1001, customers!$C$1:$C$1001,,0))</f>
        <v>agregorattilq@vistaprint.com</v>
      </c>
      <c r="H784" s="3" t="str">
        <f xml:space="preserve"> _xlfn.XLOOKUP(C784, customers!$A$1:$A$1001, customers!$G$1:$G$1001,,0)</f>
        <v>Ireland</v>
      </c>
      <c r="I784" s="4" t="str">
        <f xml:space="preserve"> INDEX(products!$A$1:$G$49, MATCH(orders!$D784, products!$A$1:$A$49,0), MATCH(orders!I$1, products!$A$1:$G$1,0))</f>
        <v>Exc</v>
      </c>
      <c r="J784" s="4" t="str">
        <f xml:space="preserve"> INDEX(products!$A$1:$G$49, MATCH(orders!$D784, products!$A$1:$A$49,0), MATCH(orders!J$1, products!$A$1:$G$1,0))</f>
        <v>L</v>
      </c>
      <c r="K784" s="8">
        <f xml:space="preserve"> INDEX(products!$A$1:$G$49, MATCH(orders!$D784, products!$A$1:$A$49,0), MATCH(orders!K$1, products!$A$1:$G$1,0))</f>
        <v>0.2</v>
      </c>
      <c r="L784" s="10">
        <f xml:space="preserve"> INDEX(products!$A$1:$G$49, MATCH(orders!$D784, products!$A$1:$A$49,0), MATCH(orders!L$1, products!$A$1:$G$1,0))</f>
        <v>4.4550000000000001</v>
      </c>
      <c r="M784" s="10">
        <f t="shared" si="12"/>
        <v>26.73</v>
      </c>
      <c r="N784" s="5" t="str" cm="1">
        <f t="array" ref="N784" xml:space="preserve"> _xlfn.IFS(I784 = "Rob", "Robusta", I784 = "Ara", "Arabica", I784 = "Exc", "Excelsa", I784 = "Lib", "Liberica")</f>
        <v>Excelsa</v>
      </c>
      <c r="O784" s="12" t="str" cm="1">
        <f t="array" ref="O784" xml:space="preserve"> _xlfn.IFS(J784 = "M", "Medium", J784 = "L", "Light", J784 = "D", "Dark")</f>
        <v>Light</v>
      </c>
      <c r="P784" s="4" t="str">
        <f xml:space="preserve"> _xlfn.XLOOKUP(Orders[[#This Row],[Customer ID]], customers!$A$1:$A$1001, customers!$I$1:$I$1001,,0)</f>
        <v>No</v>
      </c>
    </row>
    <row r="785" spans="1:16" x14ac:dyDescent="0.3">
      <c r="A785" s="11" t="s">
        <v>4915</v>
      </c>
      <c r="B785" s="6">
        <v>44312</v>
      </c>
      <c r="C785" s="3" t="s">
        <v>4916</v>
      </c>
      <c r="D785" s="4" t="s">
        <v>6160</v>
      </c>
      <c r="E785" s="3">
        <v>5</v>
      </c>
      <c r="F785" s="3" t="str">
        <f xml:space="preserve"> _xlfn.XLOOKUP(C785,customers!$A$1:$A$1001,customers!$B$1:$B$1001,,0)</f>
        <v>Chris Croster</v>
      </c>
      <c r="G785" s="3" t="str">
        <f xml:space="preserve"> IF(_xlfn.XLOOKUP(C785, customers!$A$1:$A$1001, customers!$C$1:$C$1001,,0) = 0, "", _xlfn.XLOOKUP(C785, customers!$A$1:$A$1001, customers!$C$1:$C$1001,,0))</f>
        <v>ccrosterlr@gov.uk</v>
      </c>
      <c r="H785" s="3" t="str">
        <f xml:space="preserve"> _xlfn.XLOOKUP(C785, customers!$A$1:$A$1001, customers!$G$1:$G$1001,,0)</f>
        <v>United States</v>
      </c>
      <c r="I785" s="4" t="str">
        <f xml:space="preserve"> INDEX(products!$A$1:$G$49, MATCH(orders!$D785, products!$A$1:$A$49,0), MATCH(orders!I$1, products!$A$1:$G$1,0))</f>
        <v>Lib</v>
      </c>
      <c r="J785" s="4" t="str">
        <f xml:space="preserve"> INDEX(products!$A$1:$G$49, MATCH(orders!$D785, products!$A$1:$A$49,0), MATCH(orders!J$1, products!$A$1:$G$1,0))</f>
        <v>M</v>
      </c>
      <c r="K785" s="8">
        <f xml:space="preserve"> INDEX(products!$A$1:$G$49, MATCH(orders!$D785, products!$A$1:$A$49,0), MATCH(orders!K$1, products!$A$1:$G$1,0))</f>
        <v>0.5</v>
      </c>
      <c r="L785" s="10">
        <f xml:space="preserve"> INDEX(products!$A$1:$G$49, MATCH(orders!$D785, products!$A$1:$A$49,0), MATCH(orders!L$1, products!$A$1:$G$1,0))</f>
        <v>8.73</v>
      </c>
      <c r="M785" s="10">
        <f t="shared" si="12"/>
        <v>43.650000000000006</v>
      </c>
      <c r="N785" s="5" t="str" cm="1">
        <f t="array" ref="N785" xml:space="preserve"> _xlfn.IFS(I785 = "Rob", "Robusta", I785 = "Ara", "Arabica", I785 = "Exc", "Excelsa", I785 = "Lib", "Liberica")</f>
        <v>Liberica</v>
      </c>
      <c r="O785" s="12" t="str" cm="1">
        <f t="array" ref="O785" xml:space="preserve"> _xlfn.IFS(J785 = "M", "Medium", J785 = "L", "Light", J785 = "D", "Dark")</f>
        <v>Medium</v>
      </c>
      <c r="P785" s="4" t="str">
        <f xml:space="preserve"> _xlfn.XLOOKUP(Orders[[#This Row],[Customer ID]], customers!$A$1:$A$1001, customers!$I$1:$I$1001,,0)</f>
        <v>Yes</v>
      </c>
    </row>
    <row r="786" spans="1:16" x14ac:dyDescent="0.3">
      <c r="A786" s="11" t="s">
        <v>4921</v>
      </c>
      <c r="B786" s="6">
        <v>44511</v>
      </c>
      <c r="C786" s="3" t="s">
        <v>4922</v>
      </c>
      <c r="D786" s="4" t="s">
        <v>6170</v>
      </c>
      <c r="E786" s="3">
        <v>2</v>
      </c>
      <c r="F786" s="3" t="str">
        <f xml:space="preserve"> _xlfn.XLOOKUP(C786,customers!$A$1:$A$1001,customers!$B$1:$B$1001,,0)</f>
        <v>Graeme Whitehead</v>
      </c>
      <c r="G786" s="3" t="str">
        <f xml:space="preserve"> IF(_xlfn.XLOOKUP(C786, customers!$A$1:$A$1001, customers!$C$1:$C$1001,,0) = 0, "", _xlfn.XLOOKUP(C786, customers!$A$1:$A$1001, customers!$C$1:$C$1001,,0))</f>
        <v>gwhiteheadls@hp.com</v>
      </c>
      <c r="H786" s="3" t="str">
        <f xml:space="preserve"> _xlfn.XLOOKUP(C786, customers!$A$1:$A$1001, customers!$G$1:$G$1001,,0)</f>
        <v>United States</v>
      </c>
      <c r="I786" s="4" t="str">
        <f xml:space="preserve"> INDEX(products!$A$1:$G$49, MATCH(orders!$D786, products!$A$1:$A$49,0), MATCH(orders!I$1, products!$A$1:$G$1,0))</f>
        <v>Lib</v>
      </c>
      <c r="J786" s="4" t="str">
        <f xml:space="preserve"> INDEX(products!$A$1:$G$49, MATCH(orders!$D786, products!$A$1:$A$49,0), MATCH(orders!J$1, products!$A$1:$G$1,0))</f>
        <v>L</v>
      </c>
      <c r="K786" s="8">
        <f xml:space="preserve"> INDEX(products!$A$1:$G$49, MATCH(orders!$D786, products!$A$1:$A$49,0), MATCH(orders!K$1, products!$A$1:$G$1,0))</f>
        <v>1</v>
      </c>
      <c r="L786" s="10">
        <f xml:space="preserve"> INDEX(products!$A$1:$G$49, MATCH(orders!$D786, products!$A$1:$A$49,0), MATCH(orders!L$1, products!$A$1:$G$1,0))</f>
        <v>15.85</v>
      </c>
      <c r="M786" s="10">
        <f t="shared" si="12"/>
        <v>31.7</v>
      </c>
      <c r="N786" s="5" t="str" cm="1">
        <f t="array" ref="N786" xml:space="preserve"> _xlfn.IFS(I786 = "Rob", "Robusta", I786 = "Ara", "Arabica", I786 = "Exc", "Excelsa", I786 = "Lib", "Liberica")</f>
        <v>Liberica</v>
      </c>
      <c r="O786" s="12" t="str" cm="1">
        <f t="array" ref="O786" xml:space="preserve"> _xlfn.IFS(J786 = "M", "Medium", J786 = "L", "Light", J786 = "D", "Dark")</f>
        <v>Light</v>
      </c>
      <c r="P786" s="4" t="str">
        <f xml:space="preserve"> _xlfn.XLOOKUP(Orders[[#This Row],[Customer ID]], customers!$A$1:$A$1001, customers!$I$1:$I$1001,,0)</f>
        <v>No</v>
      </c>
    </row>
    <row r="787" spans="1:16" x14ac:dyDescent="0.3">
      <c r="A787" s="11" t="s">
        <v>4926</v>
      </c>
      <c r="B787" s="6">
        <v>44362</v>
      </c>
      <c r="C787" s="3" t="s">
        <v>4927</v>
      </c>
      <c r="D787" s="4" t="s">
        <v>6168</v>
      </c>
      <c r="E787" s="3">
        <v>1</v>
      </c>
      <c r="F787" s="3" t="str">
        <f xml:space="preserve"> _xlfn.XLOOKUP(C787,customers!$A$1:$A$1001,customers!$B$1:$B$1001,,0)</f>
        <v>Haslett Jodrelle</v>
      </c>
      <c r="G787" s="3" t="str">
        <f xml:space="preserve"> IF(_xlfn.XLOOKUP(C787, customers!$A$1:$A$1001, customers!$C$1:$C$1001,,0) = 0, "", _xlfn.XLOOKUP(C787, customers!$A$1:$A$1001, customers!$C$1:$C$1001,,0))</f>
        <v>hjodrellelt@samsung.com</v>
      </c>
      <c r="H787" s="3" t="str">
        <f xml:space="preserve"> _xlfn.XLOOKUP(C787, customers!$A$1:$A$1001, customers!$G$1:$G$1001,,0)</f>
        <v>United States</v>
      </c>
      <c r="I787" s="4" t="str">
        <f xml:space="preserve"> INDEX(products!$A$1:$G$49, MATCH(orders!$D787, products!$A$1:$A$49,0), MATCH(orders!I$1, products!$A$1:$G$1,0))</f>
        <v>Ara</v>
      </c>
      <c r="J787" s="4" t="str">
        <f xml:space="preserve"> INDEX(products!$A$1:$G$49, MATCH(orders!$D787, products!$A$1:$A$49,0), MATCH(orders!J$1, products!$A$1:$G$1,0))</f>
        <v>D</v>
      </c>
      <c r="K787" s="8">
        <f xml:space="preserve"> INDEX(products!$A$1:$G$49, MATCH(orders!$D787, products!$A$1:$A$49,0), MATCH(orders!K$1, products!$A$1:$G$1,0))</f>
        <v>2.5</v>
      </c>
      <c r="L787" s="10">
        <f xml:space="preserve"> INDEX(products!$A$1:$G$49, MATCH(orders!$D787, products!$A$1:$A$49,0), MATCH(orders!L$1, products!$A$1:$G$1,0))</f>
        <v>22.884999999999998</v>
      </c>
      <c r="M787" s="10">
        <f t="shared" si="12"/>
        <v>22.884999999999998</v>
      </c>
      <c r="N787" s="5" t="str" cm="1">
        <f t="array" ref="N787" xml:space="preserve"> _xlfn.IFS(I787 = "Rob", "Robusta", I787 = "Ara", "Arabica", I787 = "Exc", "Excelsa", I787 = "Lib", "Liberica")</f>
        <v>Arabica</v>
      </c>
      <c r="O787" s="12" t="str" cm="1">
        <f t="array" ref="O787" xml:space="preserve"> _xlfn.IFS(J787 = "M", "Medium", J787 = "L", "Light", J787 = "D", "Dark")</f>
        <v>Dark</v>
      </c>
      <c r="P787" s="4" t="str">
        <f xml:space="preserve"> _xlfn.XLOOKUP(Orders[[#This Row],[Customer ID]], customers!$A$1:$A$1001, customers!$I$1:$I$1001,,0)</f>
        <v>No</v>
      </c>
    </row>
    <row r="788" spans="1:16" x14ac:dyDescent="0.3">
      <c r="A788" s="11" t="s">
        <v>4932</v>
      </c>
      <c r="B788" s="6">
        <v>43888</v>
      </c>
      <c r="C788" s="3" t="s">
        <v>4933</v>
      </c>
      <c r="D788" s="4" t="s">
        <v>6185</v>
      </c>
      <c r="E788" s="3">
        <v>1</v>
      </c>
      <c r="F788" s="3" t="str">
        <f xml:space="preserve"> _xlfn.XLOOKUP(C788,customers!$A$1:$A$1001,customers!$B$1:$B$1001,,0)</f>
        <v>Cam Jewster</v>
      </c>
      <c r="G788" s="3" t="str">
        <f xml:space="preserve"> IF(_xlfn.XLOOKUP(C788, customers!$A$1:$A$1001, customers!$C$1:$C$1001,,0) = 0, "", _xlfn.XLOOKUP(C788, customers!$A$1:$A$1001, customers!$C$1:$C$1001,,0))</f>
        <v>cjewsterlu@moonfruit.com</v>
      </c>
      <c r="H788" s="3" t="str">
        <f xml:space="preserve"> _xlfn.XLOOKUP(C788, customers!$A$1:$A$1001, customers!$G$1:$G$1001,,0)</f>
        <v>United States</v>
      </c>
      <c r="I788" s="4" t="str">
        <f xml:space="preserve"> INDEX(products!$A$1:$G$49, MATCH(orders!$D788, products!$A$1:$A$49,0), MATCH(orders!I$1, products!$A$1:$G$1,0))</f>
        <v>Exc</v>
      </c>
      <c r="J788" s="4" t="str">
        <f xml:space="preserve"> INDEX(products!$A$1:$G$49, MATCH(orders!$D788, products!$A$1:$A$49,0), MATCH(orders!J$1, products!$A$1:$G$1,0))</f>
        <v>D</v>
      </c>
      <c r="K788" s="8">
        <f xml:space="preserve"> INDEX(products!$A$1:$G$49, MATCH(orders!$D788, products!$A$1:$A$49,0), MATCH(orders!K$1, products!$A$1:$G$1,0))</f>
        <v>2.5</v>
      </c>
      <c r="L788" s="10">
        <f xml:space="preserve"> INDEX(products!$A$1:$G$49, MATCH(orders!$D788, products!$A$1:$A$49,0), MATCH(orders!L$1, products!$A$1:$G$1,0))</f>
        <v>27.945</v>
      </c>
      <c r="M788" s="10">
        <f t="shared" si="12"/>
        <v>27.945</v>
      </c>
      <c r="N788" s="5" t="str" cm="1">
        <f t="array" ref="N788" xml:space="preserve"> _xlfn.IFS(I788 = "Rob", "Robusta", I788 = "Ara", "Arabica", I788 = "Exc", "Excelsa", I788 = "Lib", "Liberica")</f>
        <v>Excelsa</v>
      </c>
      <c r="O788" s="12" t="str" cm="1">
        <f t="array" ref="O788" xml:space="preserve"> _xlfn.IFS(J788 = "M", "Medium", J788 = "L", "Light", J788 = "D", "Dark")</f>
        <v>Dark</v>
      </c>
      <c r="P788" s="4" t="str">
        <f xml:space="preserve"> _xlfn.XLOOKUP(Orders[[#This Row],[Customer ID]], customers!$A$1:$A$1001, customers!$I$1:$I$1001,,0)</f>
        <v>Yes</v>
      </c>
    </row>
    <row r="789" spans="1:16" x14ac:dyDescent="0.3">
      <c r="A789" s="11" t="s">
        <v>4938</v>
      </c>
      <c r="B789" s="6">
        <v>44305</v>
      </c>
      <c r="C789" s="3" t="s">
        <v>4939</v>
      </c>
      <c r="D789" s="4" t="s">
        <v>6141</v>
      </c>
      <c r="E789" s="3">
        <v>6</v>
      </c>
      <c r="F789" s="3" t="str">
        <f xml:space="preserve"> _xlfn.XLOOKUP(C789,customers!$A$1:$A$1001,customers!$B$1:$B$1001,,0)</f>
        <v>Beryl Osborn</v>
      </c>
      <c r="G789" s="3" t="str">
        <f xml:space="preserve"> IF(_xlfn.XLOOKUP(C789, customers!$A$1:$A$1001, customers!$C$1:$C$1001,,0) = 0, "", _xlfn.XLOOKUP(C789, customers!$A$1:$A$1001, customers!$C$1:$C$1001,,0))</f>
        <v/>
      </c>
      <c r="H789" s="3" t="str">
        <f xml:space="preserve"> _xlfn.XLOOKUP(C789, customers!$A$1:$A$1001, customers!$G$1:$G$1001,,0)</f>
        <v>United States</v>
      </c>
      <c r="I789" s="4" t="str">
        <f xml:space="preserve"> INDEX(products!$A$1:$G$49, MATCH(orders!$D789, products!$A$1:$A$49,0), MATCH(orders!I$1, products!$A$1:$G$1,0))</f>
        <v>Exc</v>
      </c>
      <c r="J789" s="4" t="str">
        <f xml:space="preserve"> INDEX(products!$A$1:$G$49, MATCH(orders!$D789, products!$A$1:$A$49,0), MATCH(orders!J$1, products!$A$1:$G$1,0))</f>
        <v>M</v>
      </c>
      <c r="K789" s="8">
        <f xml:space="preserve"> INDEX(products!$A$1:$G$49, MATCH(orders!$D789, products!$A$1:$A$49,0), MATCH(orders!K$1, products!$A$1:$G$1,0))</f>
        <v>1</v>
      </c>
      <c r="L789" s="10">
        <f xml:space="preserve"> INDEX(products!$A$1:$G$49, MATCH(orders!$D789, products!$A$1:$A$49,0), MATCH(orders!L$1, products!$A$1:$G$1,0))</f>
        <v>13.75</v>
      </c>
      <c r="M789" s="10">
        <f t="shared" si="12"/>
        <v>82.5</v>
      </c>
      <c r="N789" s="5" t="str" cm="1">
        <f t="array" ref="N789" xml:space="preserve"> _xlfn.IFS(I789 = "Rob", "Robusta", I789 = "Ara", "Arabica", I789 = "Exc", "Excelsa", I789 = "Lib", "Liberica")</f>
        <v>Excelsa</v>
      </c>
      <c r="O789" s="12" t="str" cm="1">
        <f t="array" ref="O789" xml:space="preserve"> _xlfn.IFS(J789 = "M", "Medium", J789 = "L", "Light", J789 = "D", "Dark")</f>
        <v>Medium</v>
      </c>
      <c r="P789" s="4" t="str">
        <f xml:space="preserve"> _xlfn.XLOOKUP(Orders[[#This Row],[Customer ID]], customers!$A$1:$A$1001, customers!$I$1:$I$1001,,0)</f>
        <v>Yes</v>
      </c>
    </row>
    <row r="790" spans="1:16" x14ac:dyDescent="0.3">
      <c r="A790" s="11" t="s">
        <v>4943</v>
      </c>
      <c r="B790" s="6">
        <v>44771</v>
      </c>
      <c r="C790" s="3" t="s">
        <v>4944</v>
      </c>
      <c r="D790" s="4" t="s">
        <v>6151</v>
      </c>
      <c r="E790" s="3">
        <v>2</v>
      </c>
      <c r="F790" s="3" t="str">
        <f xml:space="preserve"> _xlfn.XLOOKUP(C790,customers!$A$1:$A$1001,customers!$B$1:$B$1001,,0)</f>
        <v>Kaela Nottram</v>
      </c>
      <c r="G790" s="3" t="str">
        <f xml:space="preserve"> IF(_xlfn.XLOOKUP(C790, customers!$A$1:$A$1001, customers!$C$1:$C$1001,,0) = 0, "", _xlfn.XLOOKUP(C790, customers!$A$1:$A$1001, customers!$C$1:$C$1001,,0))</f>
        <v>knottramlw@odnoklassniki.ru</v>
      </c>
      <c r="H790" s="3" t="str">
        <f xml:space="preserve"> _xlfn.XLOOKUP(C790, customers!$A$1:$A$1001, customers!$G$1:$G$1001,,0)</f>
        <v>Ireland</v>
      </c>
      <c r="I790" s="4" t="str">
        <f xml:space="preserve"> INDEX(products!$A$1:$G$49, MATCH(orders!$D790, products!$A$1:$A$49,0), MATCH(orders!I$1, products!$A$1:$G$1,0))</f>
        <v>Rob</v>
      </c>
      <c r="J790" s="4" t="str">
        <f xml:space="preserve"> INDEX(products!$A$1:$G$49, MATCH(orders!$D790, products!$A$1:$A$49,0), MATCH(orders!J$1, products!$A$1:$G$1,0))</f>
        <v>M</v>
      </c>
      <c r="K790" s="8">
        <f xml:space="preserve"> INDEX(products!$A$1:$G$49, MATCH(orders!$D790, products!$A$1:$A$49,0), MATCH(orders!K$1, products!$A$1:$G$1,0))</f>
        <v>2.5</v>
      </c>
      <c r="L790" s="10">
        <f xml:space="preserve"> INDEX(products!$A$1:$G$49, MATCH(orders!$D790, products!$A$1:$A$49,0), MATCH(orders!L$1, products!$A$1:$G$1,0))</f>
        <v>22.884999999999998</v>
      </c>
      <c r="M790" s="10">
        <f t="shared" si="12"/>
        <v>45.769999999999996</v>
      </c>
      <c r="N790" s="5" t="str" cm="1">
        <f t="array" ref="N790" xml:space="preserve"> _xlfn.IFS(I790 = "Rob", "Robusta", I790 = "Ara", "Arabica", I790 = "Exc", "Excelsa", I790 = "Lib", "Liberica")</f>
        <v>Robusta</v>
      </c>
      <c r="O790" s="12" t="str" cm="1">
        <f t="array" ref="O790" xml:space="preserve"> _xlfn.IFS(J790 = "M", "Medium", J790 = "L", "Light", J790 = "D", "Dark")</f>
        <v>Medium</v>
      </c>
      <c r="P790" s="4" t="str">
        <f xml:space="preserve"> _xlfn.XLOOKUP(Orders[[#This Row],[Customer ID]], customers!$A$1:$A$1001, customers!$I$1:$I$1001,,0)</f>
        <v>Yes</v>
      </c>
    </row>
    <row r="791" spans="1:16" x14ac:dyDescent="0.3">
      <c r="A791" s="11" t="s">
        <v>4949</v>
      </c>
      <c r="B791" s="6">
        <v>43485</v>
      </c>
      <c r="C791" s="3" t="s">
        <v>4950</v>
      </c>
      <c r="D791" s="4" t="s">
        <v>6140</v>
      </c>
      <c r="E791" s="3">
        <v>6</v>
      </c>
      <c r="F791" s="3" t="str">
        <f xml:space="preserve"> _xlfn.XLOOKUP(C791,customers!$A$1:$A$1001,customers!$B$1:$B$1001,,0)</f>
        <v>Nobe Buney</v>
      </c>
      <c r="G791" s="3" t="str">
        <f xml:space="preserve"> IF(_xlfn.XLOOKUP(C791, customers!$A$1:$A$1001, customers!$C$1:$C$1001,,0) = 0, "", _xlfn.XLOOKUP(C791, customers!$A$1:$A$1001, customers!$C$1:$C$1001,,0))</f>
        <v>nbuneylx@jugem.jp</v>
      </c>
      <c r="H791" s="3" t="str">
        <f xml:space="preserve"> _xlfn.XLOOKUP(C791, customers!$A$1:$A$1001, customers!$G$1:$G$1001,,0)</f>
        <v>United States</v>
      </c>
      <c r="I791" s="4" t="str">
        <f xml:space="preserve"> INDEX(products!$A$1:$G$49, MATCH(orders!$D791, products!$A$1:$A$49,0), MATCH(orders!I$1, products!$A$1:$G$1,0))</f>
        <v>Ara</v>
      </c>
      <c r="J791" s="4" t="str">
        <f xml:space="preserve"> INDEX(products!$A$1:$G$49, MATCH(orders!$D791, products!$A$1:$A$49,0), MATCH(orders!J$1, products!$A$1:$G$1,0))</f>
        <v>L</v>
      </c>
      <c r="K791" s="8">
        <f xml:space="preserve"> INDEX(products!$A$1:$G$49, MATCH(orders!$D791, products!$A$1:$A$49,0), MATCH(orders!K$1, products!$A$1:$G$1,0))</f>
        <v>1</v>
      </c>
      <c r="L791" s="10">
        <f xml:space="preserve"> INDEX(products!$A$1:$G$49, MATCH(orders!$D791, products!$A$1:$A$49,0), MATCH(orders!L$1, products!$A$1:$G$1,0))</f>
        <v>12.95</v>
      </c>
      <c r="M791" s="10">
        <f t="shared" si="12"/>
        <v>77.699999999999989</v>
      </c>
      <c r="N791" s="5" t="str" cm="1">
        <f t="array" ref="N791" xml:space="preserve"> _xlfn.IFS(I791 = "Rob", "Robusta", I791 = "Ara", "Arabica", I791 = "Exc", "Excelsa", I791 = "Lib", "Liberica")</f>
        <v>Arabica</v>
      </c>
      <c r="O791" s="12" t="str" cm="1">
        <f t="array" ref="O791" xml:space="preserve"> _xlfn.IFS(J791 = "M", "Medium", J791 = "L", "Light", J791 = "D", "Dark")</f>
        <v>Light</v>
      </c>
      <c r="P791" s="4" t="str">
        <f xml:space="preserve"> _xlfn.XLOOKUP(Orders[[#This Row],[Customer ID]], customers!$A$1:$A$1001, customers!$I$1:$I$1001,,0)</f>
        <v>No</v>
      </c>
    </row>
    <row r="792" spans="1:16" x14ac:dyDescent="0.3">
      <c r="A792" s="11" t="s">
        <v>4955</v>
      </c>
      <c r="B792" s="6">
        <v>44613</v>
      </c>
      <c r="C792" s="3" t="s">
        <v>4956</v>
      </c>
      <c r="D792" s="4" t="s">
        <v>6180</v>
      </c>
      <c r="E792" s="3">
        <v>3</v>
      </c>
      <c r="F792" s="3" t="str">
        <f xml:space="preserve"> _xlfn.XLOOKUP(C792,customers!$A$1:$A$1001,customers!$B$1:$B$1001,,0)</f>
        <v>Silvan McShea</v>
      </c>
      <c r="G792" s="3" t="str">
        <f xml:space="preserve"> IF(_xlfn.XLOOKUP(C792, customers!$A$1:$A$1001, customers!$C$1:$C$1001,,0) = 0, "", _xlfn.XLOOKUP(C792, customers!$A$1:$A$1001, customers!$C$1:$C$1001,,0))</f>
        <v>smcshealy@photobucket.com</v>
      </c>
      <c r="H792" s="3" t="str">
        <f xml:space="preserve"> _xlfn.XLOOKUP(C792, customers!$A$1:$A$1001, customers!$G$1:$G$1001,,0)</f>
        <v>United States</v>
      </c>
      <c r="I792" s="4" t="str">
        <f xml:space="preserve"> INDEX(products!$A$1:$G$49, MATCH(orders!$D792, products!$A$1:$A$49,0), MATCH(orders!I$1, products!$A$1:$G$1,0))</f>
        <v>Ara</v>
      </c>
      <c r="J792" s="4" t="str">
        <f xml:space="preserve"> INDEX(products!$A$1:$G$49, MATCH(orders!$D792, products!$A$1:$A$49,0), MATCH(orders!J$1, products!$A$1:$G$1,0))</f>
        <v>L</v>
      </c>
      <c r="K792" s="8">
        <f xml:space="preserve"> INDEX(products!$A$1:$G$49, MATCH(orders!$D792, products!$A$1:$A$49,0), MATCH(orders!K$1, products!$A$1:$G$1,0))</f>
        <v>0.5</v>
      </c>
      <c r="L792" s="10">
        <f xml:space="preserve"> INDEX(products!$A$1:$G$49, MATCH(orders!$D792, products!$A$1:$A$49,0), MATCH(orders!L$1, products!$A$1:$G$1,0))</f>
        <v>7.77</v>
      </c>
      <c r="M792" s="10">
        <f t="shared" si="12"/>
        <v>23.31</v>
      </c>
      <c r="N792" s="5" t="str" cm="1">
        <f t="array" ref="N792" xml:space="preserve"> _xlfn.IFS(I792 = "Rob", "Robusta", I792 = "Ara", "Arabica", I792 = "Exc", "Excelsa", I792 = "Lib", "Liberica")</f>
        <v>Arabica</v>
      </c>
      <c r="O792" s="12" t="str" cm="1">
        <f t="array" ref="O792" xml:space="preserve"> _xlfn.IFS(J792 = "M", "Medium", J792 = "L", "Light", J792 = "D", "Dark")</f>
        <v>Light</v>
      </c>
      <c r="P792" s="4" t="str">
        <f xml:space="preserve"> _xlfn.XLOOKUP(Orders[[#This Row],[Customer ID]], customers!$A$1:$A$1001, customers!$I$1:$I$1001,,0)</f>
        <v>No</v>
      </c>
    </row>
    <row r="793" spans="1:16" x14ac:dyDescent="0.3">
      <c r="A793" s="11" t="s">
        <v>4961</v>
      </c>
      <c r="B793" s="6">
        <v>43954</v>
      </c>
      <c r="C793" s="3" t="s">
        <v>4962</v>
      </c>
      <c r="D793" s="4" t="s">
        <v>6145</v>
      </c>
      <c r="E793" s="3">
        <v>5</v>
      </c>
      <c r="F793" s="3" t="str">
        <f xml:space="preserve"> _xlfn.XLOOKUP(C793,customers!$A$1:$A$1001,customers!$B$1:$B$1001,,0)</f>
        <v>Karylin Huddart</v>
      </c>
      <c r="G793" s="3" t="str">
        <f xml:space="preserve"> IF(_xlfn.XLOOKUP(C793, customers!$A$1:$A$1001, customers!$C$1:$C$1001,,0) = 0, "", _xlfn.XLOOKUP(C793, customers!$A$1:$A$1001, customers!$C$1:$C$1001,,0))</f>
        <v>khuddartlz@about.com</v>
      </c>
      <c r="H793" s="3" t="str">
        <f xml:space="preserve"> _xlfn.XLOOKUP(C793, customers!$A$1:$A$1001, customers!$G$1:$G$1001,,0)</f>
        <v>United States</v>
      </c>
      <c r="I793" s="4" t="str">
        <f xml:space="preserve"> INDEX(products!$A$1:$G$49, MATCH(orders!$D793, products!$A$1:$A$49,0), MATCH(orders!I$1, products!$A$1:$G$1,0))</f>
        <v>Lib</v>
      </c>
      <c r="J793" s="4" t="str">
        <f xml:space="preserve"> INDEX(products!$A$1:$G$49, MATCH(orders!$D793, products!$A$1:$A$49,0), MATCH(orders!J$1, products!$A$1:$G$1,0))</f>
        <v>L</v>
      </c>
      <c r="K793" s="8">
        <f xml:space="preserve"> INDEX(products!$A$1:$G$49, MATCH(orders!$D793, products!$A$1:$A$49,0), MATCH(orders!K$1, products!$A$1:$G$1,0))</f>
        <v>0.2</v>
      </c>
      <c r="L793" s="10">
        <f xml:space="preserve"> INDEX(products!$A$1:$G$49, MATCH(orders!$D793, products!$A$1:$A$49,0), MATCH(orders!L$1, products!$A$1:$G$1,0))</f>
        <v>4.7549999999999999</v>
      </c>
      <c r="M793" s="10">
        <f t="shared" si="12"/>
        <v>23.774999999999999</v>
      </c>
      <c r="N793" s="5" t="str" cm="1">
        <f t="array" ref="N793" xml:space="preserve"> _xlfn.IFS(I793 = "Rob", "Robusta", I793 = "Ara", "Arabica", I793 = "Exc", "Excelsa", I793 = "Lib", "Liberica")</f>
        <v>Liberica</v>
      </c>
      <c r="O793" s="12" t="str" cm="1">
        <f t="array" ref="O793" xml:space="preserve"> _xlfn.IFS(J793 = "M", "Medium", J793 = "L", "Light", J793 = "D", "Dark")</f>
        <v>Light</v>
      </c>
      <c r="P793" s="4" t="str">
        <f xml:space="preserve"> _xlfn.XLOOKUP(Orders[[#This Row],[Customer ID]], customers!$A$1:$A$1001, customers!$I$1:$I$1001,,0)</f>
        <v>Yes</v>
      </c>
    </row>
    <row r="794" spans="1:16" x14ac:dyDescent="0.3">
      <c r="A794" s="11" t="s">
        <v>4967</v>
      </c>
      <c r="B794" s="6">
        <v>43545</v>
      </c>
      <c r="C794" s="3" t="s">
        <v>4968</v>
      </c>
      <c r="D794" s="4" t="s">
        <v>6160</v>
      </c>
      <c r="E794" s="3">
        <v>6</v>
      </c>
      <c r="F794" s="3" t="str">
        <f xml:space="preserve"> _xlfn.XLOOKUP(C794,customers!$A$1:$A$1001,customers!$B$1:$B$1001,,0)</f>
        <v>Jereme Gippes</v>
      </c>
      <c r="G794" s="3" t="str">
        <f xml:space="preserve"> IF(_xlfn.XLOOKUP(C794, customers!$A$1:$A$1001, customers!$C$1:$C$1001,,0) = 0, "", _xlfn.XLOOKUP(C794, customers!$A$1:$A$1001, customers!$C$1:$C$1001,,0))</f>
        <v>jgippesm0@cloudflare.com</v>
      </c>
      <c r="H794" s="3" t="str">
        <f xml:space="preserve"> _xlfn.XLOOKUP(C794, customers!$A$1:$A$1001, customers!$G$1:$G$1001,,0)</f>
        <v>United Kingdom</v>
      </c>
      <c r="I794" s="4" t="str">
        <f xml:space="preserve"> INDEX(products!$A$1:$G$49, MATCH(orders!$D794, products!$A$1:$A$49,0), MATCH(orders!I$1, products!$A$1:$G$1,0))</f>
        <v>Lib</v>
      </c>
      <c r="J794" s="4" t="str">
        <f xml:space="preserve"> INDEX(products!$A$1:$G$49, MATCH(orders!$D794, products!$A$1:$A$49,0), MATCH(orders!J$1, products!$A$1:$G$1,0))</f>
        <v>M</v>
      </c>
      <c r="K794" s="8">
        <f xml:space="preserve"> INDEX(products!$A$1:$G$49, MATCH(orders!$D794, products!$A$1:$A$49,0), MATCH(orders!K$1, products!$A$1:$G$1,0))</f>
        <v>0.5</v>
      </c>
      <c r="L794" s="10">
        <f xml:space="preserve"> INDEX(products!$A$1:$G$49, MATCH(orders!$D794, products!$A$1:$A$49,0), MATCH(orders!L$1, products!$A$1:$G$1,0))</f>
        <v>8.73</v>
      </c>
      <c r="M794" s="10">
        <f t="shared" si="12"/>
        <v>52.38</v>
      </c>
      <c r="N794" s="5" t="str" cm="1">
        <f t="array" ref="N794" xml:space="preserve"> _xlfn.IFS(I794 = "Rob", "Robusta", I794 = "Ara", "Arabica", I794 = "Exc", "Excelsa", I794 = "Lib", "Liberica")</f>
        <v>Liberica</v>
      </c>
      <c r="O794" s="12" t="str" cm="1">
        <f t="array" ref="O794" xml:space="preserve"> _xlfn.IFS(J794 = "M", "Medium", J794 = "L", "Light", J794 = "D", "Dark")</f>
        <v>Medium</v>
      </c>
      <c r="P794" s="4" t="str">
        <f xml:space="preserve"> _xlfn.XLOOKUP(Orders[[#This Row],[Customer ID]], customers!$A$1:$A$1001, customers!$I$1:$I$1001,,0)</f>
        <v>Yes</v>
      </c>
    </row>
    <row r="795" spans="1:16" x14ac:dyDescent="0.3">
      <c r="A795" s="11" t="s">
        <v>4973</v>
      </c>
      <c r="B795" s="6">
        <v>43629</v>
      </c>
      <c r="C795" s="3" t="s">
        <v>4974</v>
      </c>
      <c r="D795" s="4" t="s">
        <v>6178</v>
      </c>
      <c r="E795" s="3">
        <v>5</v>
      </c>
      <c r="F795" s="3" t="str">
        <f xml:space="preserve"> _xlfn.XLOOKUP(C795,customers!$A$1:$A$1001,customers!$B$1:$B$1001,,0)</f>
        <v>Lukas Whittlesee</v>
      </c>
      <c r="G795" s="3" t="str">
        <f xml:space="preserve"> IF(_xlfn.XLOOKUP(C795, customers!$A$1:$A$1001, customers!$C$1:$C$1001,,0) = 0, "", _xlfn.XLOOKUP(C795, customers!$A$1:$A$1001, customers!$C$1:$C$1001,,0))</f>
        <v>lwhittleseem1@e-recht24.de</v>
      </c>
      <c r="H795" s="3" t="str">
        <f xml:space="preserve"> _xlfn.XLOOKUP(C795, customers!$A$1:$A$1001, customers!$G$1:$G$1001,,0)</f>
        <v>United States</v>
      </c>
      <c r="I795" s="4" t="str">
        <f xml:space="preserve"> INDEX(products!$A$1:$G$49, MATCH(orders!$D795, products!$A$1:$A$49,0), MATCH(orders!I$1, products!$A$1:$G$1,0))</f>
        <v>Rob</v>
      </c>
      <c r="J795" s="4" t="str">
        <f xml:space="preserve"> INDEX(products!$A$1:$G$49, MATCH(orders!$D795, products!$A$1:$A$49,0), MATCH(orders!J$1, products!$A$1:$G$1,0))</f>
        <v>L</v>
      </c>
      <c r="K795" s="8">
        <f xml:space="preserve"> INDEX(products!$A$1:$G$49, MATCH(orders!$D795, products!$A$1:$A$49,0), MATCH(orders!K$1, products!$A$1:$G$1,0))</f>
        <v>0.2</v>
      </c>
      <c r="L795" s="10">
        <f xml:space="preserve"> INDEX(products!$A$1:$G$49, MATCH(orders!$D795, products!$A$1:$A$49,0), MATCH(orders!L$1, products!$A$1:$G$1,0))</f>
        <v>3.5849999999999995</v>
      </c>
      <c r="M795" s="10">
        <f t="shared" si="12"/>
        <v>17.924999999999997</v>
      </c>
      <c r="N795" s="5" t="str" cm="1">
        <f t="array" ref="N795" xml:space="preserve"> _xlfn.IFS(I795 = "Rob", "Robusta", I795 = "Ara", "Arabica", I795 = "Exc", "Excelsa", I795 = "Lib", "Liberica")</f>
        <v>Robusta</v>
      </c>
      <c r="O795" s="12" t="str" cm="1">
        <f t="array" ref="O795" xml:space="preserve"> _xlfn.IFS(J795 = "M", "Medium", J795 = "L", "Light", J795 = "D", "Dark")</f>
        <v>Light</v>
      </c>
      <c r="P795" s="4" t="str">
        <f xml:space="preserve"> _xlfn.XLOOKUP(Orders[[#This Row],[Customer ID]], customers!$A$1:$A$1001, customers!$I$1:$I$1001,,0)</f>
        <v>No</v>
      </c>
    </row>
    <row r="796" spans="1:16" x14ac:dyDescent="0.3">
      <c r="A796" s="11" t="s">
        <v>4979</v>
      </c>
      <c r="B796" s="6">
        <v>43987</v>
      </c>
      <c r="C796" s="3" t="s">
        <v>4980</v>
      </c>
      <c r="D796" s="4" t="s">
        <v>6182</v>
      </c>
      <c r="E796" s="3">
        <v>5</v>
      </c>
      <c r="F796" s="3" t="str">
        <f xml:space="preserve"> _xlfn.XLOOKUP(C796,customers!$A$1:$A$1001,customers!$B$1:$B$1001,,0)</f>
        <v>Gregorius Trengrove</v>
      </c>
      <c r="G796" s="3" t="str">
        <f xml:space="preserve"> IF(_xlfn.XLOOKUP(C796, customers!$A$1:$A$1001, customers!$C$1:$C$1001,,0) = 0, "", _xlfn.XLOOKUP(C796, customers!$A$1:$A$1001, customers!$C$1:$C$1001,,0))</f>
        <v>gtrengrovem2@elpais.com</v>
      </c>
      <c r="H796" s="3" t="str">
        <f xml:space="preserve"> _xlfn.XLOOKUP(C796, customers!$A$1:$A$1001, customers!$G$1:$G$1001,,0)</f>
        <v>United States</v>
      </c>
      <c r="I796" s="4" t="str">
        <f xml:space="preserve"> INDEX(products!$A$1:$G$49, MATCH(orders!$D796, products!$A$1:$A$49,0), MATCH(orders!I$1, products!$A$1:$G$1,0))</f>
        <v>Ara</v>
      </c>
      <c r="J796" s="4" t="str">
        <f xml:space="preserve"> INDEX(products!$A$1:$G$49, MATCH(orders!$D796, products!$A$1:$A$49,0), MATCH(orders!J$1, products!$A$1:$G$1,0))</f>
        <v>L</v>
      </c>
      <c r="K796" s="8">
        <f xml:space="preserve"> INDEX(products!$A$1:$G$49, MATCH(orders!$D796, products!$A$1:$A$49,0), MATCH(orders!K$1, products!$A$1:$G$1,0))</f>
        <v>2.5</v>
      </c>
      <c r="L796" s="10">
        <f xml:space="preserve"> INDEX(products!$A$1:$G$49, MATCH(orders!$D796, products!$A$1:$A$49,0), MATCH(orders!L$1, products!$A$1:$G$1,0))</f>
        <v>29.784999999999997</v>
      </c>
      <c r="M796" s="10">
        <f t="shared" si="12"/>
        <v>148.92499999999998</v>
      </c>
      <c r="N796" s="5" t="str" cm="1">
        <f t="array" ref="N796" xml:space="preserve"> _xlfn.IFS(I796 = "Rob", "Robusta", I796 = "Ara", "Arabica", I796 = "Exc", "Excelsa", I796 = "Lib", "Liberica")</f>
        <v>Arabica</v>
      </c>
      <c r="O796" s="12" t="str" cm="1">
        <f t="array" ref="O796" xml:space="preserve"> _xlfn.IFS(J796 = "M", "Medium", J796 = "L", "Light", J796 = "D", "Dark")</f>
        <v>Light</v>
      </c>
      <c r="P796" s="4" t="str">
        <f xml:space="preserve"> _xlfn.XLOOKUP(Orders[[#This Row],[Customer ID]], customers!$A$1:$A$1001, customers!$I$1:$I$1001,,0)</f>
        <v>No</v>
      </c>
    </row>
    <row r="797" spans="1:16" x14ac:dyDescent="0.3">
      <c r="A797" s="11" t="s">
        <v>4985</v>
      </c>
      <c r="B797" s="6">
        <v>43540</v>
      </c>
      <c r="C797" s="3" t="s">
        <v>4986</v>
      </c>
      <c r="D797" s="4" t="s">
        <v>6173</v>
      </c>
      <c r="E797" s="3">
        <v>4</v>
      </c>
      <c r="F797" s="3" t="str">
        <f xml:space="preserve"> _xlfn.XLOOKUP(C797,customers!$A$1:$A$1001,customers!$B$1:$B$1001,,0)</f>
        <v>Wright Caldero</v>
      </c>
      <c r="G797" s="3" t="str">
        <f xml:space="preserve"> IF(_xlfn.XLOOKUP(C797, customers!$A$1:$A$1001, customers!$C$1:$C$1001,,0) = 0, "", _xlfn.XLOOKUP(C797, customers!$A$1:$A$1001, customers!$C$1:$C$1001,,0))</f>
        <v>wcalderom3@stumbleupon.com</v>
      </c>
      <c r="H797" s="3" t="str">
        <f xml:space="preserve"> _xlfn.XLOOKUP(C797, customers!$A$1:$A$1001, customers!$G$1:$G$1001,,0)</f>
        <v>United States</v>
      </c>
      <c r="I797" s="4" t="str">
        <f xml:space="preserve"> INDEX(products!$A$1:$G$49, MATCH(orders!$D797, products!$A$1:$A$49,0), MATCH(orders!I$1, products!$A$1:$G$1,0))</f>
        <v>Rob</v>
      </c>
      <c r="J797" s="4" t="str">
        <f xml:space="preserve"> INDEX(products!$A$1:$G$49, MATCH(orders!$D797, products!$A$1:$A$49,0), MATCH(orders!J$1, products!$A$1:$G$1,0))</f>
        <v>L</v>
      </c>
      <c r="K797" s="8">
        <f xml:space="preserve"> INDEX(products!$A$1:$G$49, MATCH(orders!$D797, products!$A$1:$A$49,0), MATCH(orders!K$1, products!$A$1:$G$1,0))</f>
        <v>0.5</v>
      </c>
      <c r="L797" s="10">
        <f xml:space="preserve"> INDEX(products!$A$1:$G$49, MATCH(orders!$D797, products!$A$1:$A$49,0), MATCH(orders!L$1, products!$A$1:$G$1,0))</f>
        <v>7.169999999999999</v>
      </c>
      <c r="M797" s="10">
        <f t="shared" si="12"/>
        <v>28.679999999999996</v>
      </c>
      <c r="N797" s="5" t="str" cm="1">
        <f t="array" ref="N797" xml:space="preserve"> _xlfn.IFS(I797 = "Rob", "Robusta", I797 = "Ara", "Arabica", I797 = "Exc", "Excelsa", I797 = "Lib", "Liberica")</f>
        <v>Robusta</v>
      </c>
      <c r="O797" s="12" t="str" cm="1">
        <f t="array" ref="O797" xml:space="preserve"> _xlfn.IFS(J797 = "M", "Medium", J797 = "L", "Light", J797 = "D", "Dark")</f>
        <v>Light</v>
      </c>
      <c r="P797" s="4" t="str">
        <f xml:space="preserve"> _xlfn.XLOOKUP(Orders[[#This Row],[Customer ID]], customers!$A$1:$A$1001, customers!$I$1:$I$1001,,0)</f>
        <v>No</v>
      </c>
    </row>
    <row r="798" spans="1:16" x14ac:dyDescent="0.3">
      <c r="A798" s="11" t="s">
        <v>4991</v>
      </c>
      <c r="B798" s="6">
        <v>44533</v>
      </c>
      <c r="C798" s="3" t="s">
        <v>4992</v>
      </c>
      <c r="D798" s="4" t="s">
        <v>6161</v>
      </c>
      <c r="E798" s="3">
        <v>1</v>
      </c>
      <c r="F798" s="3" t="str">
        <f xml:space="preserve"> _xlfn.XLOOKUP(C798,customers!$A$1:$A$1001,customers!$B$1:$B$1001,,0)</f>
        <v>Merell Zanazzi</v>
      </c>
      <c r="G798" s="3" t="str">
        <f xml:space="preserve"> IF(_xlfn.XLOOKUP(C798, customers!$A$1:$A$1001, customers!$C$1:$C$1001,,0) = 0, "", _xlfn.XLOOKUP(C798, customers!$A$1:$A$1001, customers!$C$1:$C$1001,,0))</f>
        <v/>
      </c>
      <c r="H798" s="3" t="str">
        <f xml:space="preserve"> _xlfn.XLOOKUP(C798, customers!$A$1:$A$1001, customers!$G$1:$G$1001,,0)</f>
        <v>United States</v>
      </c>
      <c r="I798" s="4" t="str">
        <f xml:space="preserve"> INDEX(products!$A$1:$G$49, MATCH(orders!$D798, products!$A$1:$A$49,0), MATCH(orders!I$1, products!$A$1:$G$1,0))</f>
        <v>Lib</v>
      </c>
      <c r="J798" s="4" t="str">
        <f xml:space="preserve"> INDEX(products!$A$1:$G$49, MATCH(orders!$D798, products!$A$1:$A$49,0), MATCH(orders!J$1, products!$A$1:$G$1,0))</f>
        <v>L</v>
      </c>
      <c r="K798" s="8">
        <f xml:space="preserve"> INDEX(products!$A$1:$G$49, MATCH(orders!$D798, products!$A$1:$A$49,0), MATCH(orders!K$1, products!$A$1:$G$1,0))</f>
        <v>0.5</v>
      </c>
      <c r="L798" s="10">
        <f xml:space="preserve"> INDEX(products!$A$1:$G$49, MATCH(orders!$D798, products!$A$1:$A$49,0), MATCH(orders!L$1, products!$A$1:$G$1,0))</f>
        <v>9.51</v>
      </c>
      <c r="M798" s="10">
        <f t="shared" si="12"/>
        <v>9.51</v>
      </c>
      <c r="N798" s="5" t="str" cm="1">
        <f t="array" ref="N798" xml:space="preserve"> _xlfn.IFS(I798 = "Rob", "Robusta", I798 = "Ara", "Arabica", I798 = "Exc", "Excelsa", I798 = "Lib", "Liberica")</f>
        <v>Liberica</v>
      </c>
      <c r="O798" s="12" t="str" cm="1">
        <f t="array" ref="O798" xml:space="preserve"> _xlfn.IFS(J798 = "M", "Medium", J798 = "L", "Light", J798 = "D", "Dark")</f>
        <v>Light</v>
      </c>
      <c r="P798" s="4" t="str">
        <f xml:space="preserve"> _xlfn.XLOOKUP(Orders[[#This Row],[Customer ID]], customers!$A$1:$A$1001, customers!$I$1:$I$1001,,0)</f>
        <v>No</v>
      </c>
    </row>
    <row r="799" spans="1:16" x14ac:dyDescent="0.3">
      <c r="A799" s="11" t="s">
        <v>4996</v>
      </c>
      <c r="B799" s="6">
        <v>44751</v>
      </c>
      <c r="C799" s="3" t="s">
        <v>4997</v>
      </c>
      <c r="D799" s="4" t="s">
        <v>6180</v>
      </c>
      <c r="E799" s="3">
        <v>4</v>
      </c>
      <c r="F799" s="3" t="str">
        <f xml:space="preserve"> _xlfn.XLOOKUP(C799,customers!$A$1:$A$1001,customers!$B$1:$B$1001,,0)</f>
        <v>Jed Kennicott</v>
      </c>
      <c r="G799" s="3" t="str">
        <f xml:space="preserve"> IF(_xlfn.XLOOKUP(C799, customers!$A$1:$A$1001, customers!$C$1:$C$1001,,0) = 0, "", _xlfn.XLOOKUP(C799, customers!$A$1:$A$1001, customers!$C$1:$C$1001,,0))</f>
        <v>jkennicottm5@yahoo.co.jp</v>
      </c>
      <c r="H799" s="3" t="str">
        <f xml:space="preserve"> _xlfn.XLOOKUP(C799, customers!$A$1:$A$1001, customers!$G$1:$G$1001,,0)</f>
        <v>United States</v>
      </c>
      <c r="I799" s="4" t="str">
        <f xml:space="preserve"> INDEX(products!$A$1:$G$49, MATCH(orders!$D799, products!$A$1:$A$49,0), MATCH(orders!I$1, products!$A$1:$G$1,0))</f>
        <v>Ara</v>
      </c>
      <c r="J799" s="4" t="str">
        <f xml:space="preserve"> INDEX(products!$A$1:$G$49, MATCH(orders!$D799, products!$A$1:$A$49,0), MATCH(orders!J$1, products!$A$1:$G$1,0))</f>
        <v>L</v>
      </c>
      <c r="K799" s="8">
        <f xml:space="preserve"> INDEX(products!$A$1:$G$49, MATCH(orders!$D799, products!$A$1:$A$49,0), MATCH(orders!K$1, products!$A$1:$G$1,0))</f>
        <v>0.5</v>
      </c>
      <c r="L799" s="10">
        <f xml:space="preserve"> INDEX(products!$A$1:$G$49, MATCH(orders!$D799, products!$A$1:$A$49,0), MATCH(orders!L$1, products!$A$1:$G$1,0))</f>
        <v>7.77</v>
      </c>
      <c r="M799" s="10">
        <f t="shared" si="12"/>
        <v>31.08</v>
      </c>
      <c r="N799" s="5" t="str" cm="1">
        <f t="array" ref="N799" xml:space="preserve"> _xlfn.IFS(I799 = "Rob", "Robusta", I799 = "Ara", "Arabica", I799 = "Exc", "Excelsa", I799 = "Lib", "Liberica")</f>
        <v>Arabica</v>
      </c>
      <c r="O799" s="12" t="str" cm="1">
        <f t="array" ref="O799" xml:space="preserve"> _xlfn.IFS(J799 = "M", "Medium", J799 = "L", "Light", J799 = "D", "Dark")</f>
        <v>Light</v>
      </c>
      <c r="P799" s="4" t="str">
        <f xml:space="preserve"> _xlfn.XLOOKUP(Orders[[#This Row],[Customer ID]], customers!$A$1:$A$1001, customers!$I$1:$I$1001,,0)</f>
        <v>No</v>
      </c>
    </row>
    <row r="800" spans="1:16" x14ac:dyDescent="0.3">
      <c r="A800" s="11" t="s">
        <v>5002</v>
      </c>
      <c r="B800" s="6">
        <v>43950</v>
      </c>
      <c r="C800" s="3" t="s">
        <v>5003</v>
      </c>
      <c r="D800" s="4" t="s">
        <v>6163</v>
      </c>
      <c r="E800" s="3">
        <v>3</v>
      </c>
      <c r="F800" s="3" t="str">
        <f xml:space="preserve"> _xlfn.XLOOKUP(C800,customers!$A$1:$A$1001,customers!$B$1:$B$1001,,0)</f>
        <v>Guenevere Ruggen</v>
      </c>
      <c r="G800" s="3" t="str">
        <f xml:space="preserve"> IF(_xlfn.XLOOKUP(C800, customers!$A$1:$A$1001, customers!$C$1:$C$1001,,0) = 0, "", _xlfn.XLOOKUP(C800, customers!$A$1:$A$1001, customers!$C$1:$C$1001,,0))</f>
        <v>gruggenm6@nymag.com</v>
      </c>
      <c r="H800" s="3" t="str">
        <f xml:space="preserve"> _xlfn.XLOOKUP(C800, customers!$A$1:$A$1001, customers!$G$1:$G$1001,,0)</f>
        <v>United States</v>
      </c>
      <c r="I800" s="4" t="str">
        <f xml:space="preserve"> INDEX(products!$A$1:$G$49, MATCH(orders!$D800, products!$A$1:$A$49,0), MATCH(orders!I$1, products!$A$1:$G$1,0))</f>
        <v>Rob</v>
      </c>
      <c r="J800" s="4" t="str">
        <f xml:space="preserve"> INDEX(products!$A$1:$G$49, MATCH(orders!$D800, products!$A$1:$A$49,0), MATCH(orders!J$1, products!$A$1:$G$1,0))</f>
        <v>D</v>
      </c>
      <c r="K800" s="8">
        <f xml:space="preserve"> INDEX(products!$A$1:$G$49, MATCH(orders!$D800, products!$A$1:$A$49,0), MATCH(orders!K$1, products!$A$1:$G$1,0))</f>
        <v>0.2</v>
      </c>
      <c r="L800" s="10">
        <f xml:space="preserve"> INDEX(products!$A$1:$G$49, MATCH(orders!$D800, products!$A$1:$A$49,0), MATCH(orders!L$1, products!$A$1:$G$1,0))</f>
        <v>2.6849999999999996</v>
      </c>
      <c r="M800" s="10">
        <f t="shared" si="12"/>
        <v>8.0549999999999997</v>
      </c>
      <c r="N800" s="5" t="str" cm="1">
        <f t="array" ref="N800" xml:space="preserve"> _xlfn.IFS(I800 = "Rob", "Robusta", I800 = "Ara", "Arabica", I800 = "Exc", "Excelsa", I800 = "Lib", "Liberica")</f>
        <v>Robusta</v>
      </c>
      <c r="O800" s="12" t="str" cm="1">
        <f t="array" ref="O800" xml:space="preserve"> _xlfn.IFS(J800 = "M", "Medium", J800 = "L", "Light", J800 = "D", "Dark")</f>
        <v>Dark</v>
      </c>
      <c r="P800" s="4" t="str">
        <f xml:space="preserve"> _xlfn.XLOOKUP(Orders[[#This Row],[Customer ID]], customers!$A$1:$A$1001, customers!$I$1:$I$1001,,0)</f>
        <v>Yes</v>
      </c>
    </row>
    <row r="801" spans="1:16" x14ac:dyDescent="0.3">
      <c r="A801" s="11" t="s">
        <v>5008</v>
      </c>
      <c r="B801" s="6">
        <v>44588</v>
      </c>
      <c r="C801" s="3" t="s">
        <v>5009</v>
      </c>
      <c r="D801" s="4" t="s">
        <v>6183</v>
      </c>
      <c r="E801" s="3">
        <v>3</v>
      </c>
      <c r="F801" s="3" t="str">
        <f xml:space="preserve"> _xlfn.XLOOKUP(C801,customers!$A$1:$A$1001,customers!$B$1:$B$1001,,0)</f>
        <v>Gonzales Cicculi</v>
      </c>
      <c r="G801" s="3" t="str">
        <f xml:space="preserve"> IF(_xlfn.XLOOKUP(C801, customers!$A$1:$A$1001, customers!$C$1:$C$1001,,0) = 0, "", _xlfn.XLOOKUP(C801, customers!$A$1:$A$1001, customers!$C$1:$C$1001,,0))</f>
        <v/>
      </c>
      <c r="H801" s="3" t="str">
        <f xml:space="preserve"> _xlfn.XLOOKUP(C801, customers!$A$1:$A$1001, customers!$G$1:$G$1001,,0)</f>
        <v>United States</v>
      </c>
      <c r="I801" s="4" t="str">
        <f xml:space="preserve"> INDEX(products!$A$1:$G$49, MATCH(orders!$D801, products!$A$1:$A$49,0), MATCH(orders!I$1, products!$A$1:$G$1,0))</f>
        <v>Exc</v>
      </c>
      <c r="J801" s="4" t="str">
        <f xml:space="preserve"> INDEX(products!$A$1:$G$49, MATCH(orders!$D801, products!$A$1:$A$49,0), MATCH(orders!J$1, products!$A$1:$G$1,0))</f>
        <v>D</v>
      </c>
      <c r="K801" s="8">
        <f xml:space="preserve"> INDEX(products!$A$1:$G$49, MATCH(orders!$D801, products!$A$1:$A$49,0), MATCH(orders!K$1, products!$A$1:$G$1,0))</f>
        <v>1</v>
      </c>
      <c r="L801" s="10">
        <f xml:space="preserve"> INDEX(products!$A$1:$G$49, MATCH(orders!$D801, products!$A$1:$A$49,0), MATCH(orders!L$1, products!$A$1:$G$1,0))</f>
        <v>12.15</v>
      </c>
      <c r="M801" s="10">
        <f t="shared" si="12"/>
        <v>36.450000000000003</v>
      </c>
      <c r="N801" s="5" t="str" cm="1">
        <f t="array" ref="N801" xml:space="preserve"> _xlfn.IFS(I801 = "Rob", "Robusta", I801 = "Ara", "Arabica", I801 = "Exc", "Excelsa", I801 = "Lib", "Liberica")</f>
        <v>Excelsa</v>
      </c>
      <c r="O801" s="12" t="str" cm="1">
        <f t="array" ref="O801" xml:space="preserve"> _xlfn.IFS(J801 = "M", "Medium", J801 = "L", "Light", J801 = "D", "Dark")</f>
        <v>Dark</v>
      </c>
      <c r="P801" s="4" t="str">
        <f xml:space="preserve"> _xlfn.XLOOKUP(Orders[[#This Row],[Customer ID]], customers!$A$1:$A$1001, customers!$I$1:$I$1001,,0)</f>
        <v>Yes</v>
      </c>
    </row>
    <row r="802" spans="1:16" x14ac:dyDescent="0.3">
      <c r="A802" s="11" t="s">
        <v>5012</v>
      </c>
      <c r="B802" s="6">
        <v>44240</v>
      </c>
      <c r="C802" s="3" t="s">
        <v>5013</v>
      </c>
      <c r="D802" s="4" t="s">
        <v>6163</v>
      </c>
      <c r="E802" s="3">
        <v>6</v>
      </c>
      <c r="F802" s="3" t="str">
        <f xml:space="preserve"> _xlfn.XLOOKUP(C802,customers!$A$1:$A$1001,customers!$B$1:$B$1001,,0)</f>
        <v>Man Fright</v>
      </c>
      <c r="G802" s="3" t="str">
        <f xml:space="preserve"> IF(_xlfn.XLOOKUP(C802, customers!$A$1:$A$1001, customers!$C$1:$C$1001,,0) = 0, "", _xlfn.XLOOKUP(C802, customers!$A$1:$A$1001, customers!$C$1:$C$1001,,0))</f>
        <v>mfrightm8@harvard.edu</v>
      </c>
      <c r="H802" s="3" t="str">
        <f xml:space="preserve"> _xlfn.XLOOKUP(C802, customers!$A$1:$A$1001, customers!$G$1:$G$1001,,0)</f>
        <v>Ireland</v>
      </c>
      <c r="I802" s="4" t="str">
        <f xml:space="preserve"> INDEX(products!$A$1:$G$49, MATCH(orders!$D802, products!$A$1:$A$49,0), MATCH(orders!I$1, products!$A$1:$G$1,0))</f>
        <v>Rob</v>
      </c>
      <c r="J802" s="4" t="str">
        <f xml:space="preserve"> INDEX(products!$A$1:$G$49, MATCH(orders!$D802, products!$A$1:$A$49,0), MATCH(orders!J$1, products!$A$1:$G$1,0))</f>
        <v>D</v>
      </c>
      <c r="K802" s="8">
        <f xml:space="preserve"> INDEX(products!$A$1:$G$49, MATCH(orders!$D802, products!$A$1:$A$49,0), MATCH(orders!K$1, products!$A$1:$G$1,0))</f>
        <v>0.2</v>
      </c>
      <c r="L802" s="10">
        <f xml:space="preserve"> INDEX(products!$A$1:$G$49, MATCH(orders!$D802, products!$A$1:$A$49,0), MATCH(orders!L$1, products!$A$1:$G$1,0))</f>
        <v>2.6849999999999996</v>
      </c>
      <c r="M802" s="10">
        <f t="shared" si="12"/>
        <v>16.11</v>
      </c>
      <c r="N802" s="5" t="str" cm="1">
        <f t="array" ref="N802" xml:space="preserve"> _xlfn.IFS(I802 = "Rob", "Robusta", I802 = "Ara", "Arabica", I802 = "Exc", "Excelsa", I802 = "Lib", "Liberica")</f>
        <v>Robusta</v>
      </c>
      <c r="O802" s="12" t="str" cm="1">
        <f t="array" ref="O802" xml:space="preserve"> _xlfn.IFS(J802 = "M", "Medium", J802 = "L", "Light", J802 = "D", "Dark")</f>
        <v>Dark</v>
      </c>
      <c r="P802" s="4" t="str">
        <f xml:space="preserve"> _xlfn.XLOOKUP(Orders[[#This Row],[Customer ID]], customers!$A$1:$A$1001, customers!$I$1:$I$1001,,0)</f>
        <v>No</v>
      </c>
    </row>
    <row r="803" spans="1:16" x14ac:dyDescent="0.3">
      <c r="A803" s="11" t="s">
        <v>5018</v>
      </c>
      <c r="B803" s="6">
        <v>44025</v>
      </c>
      <c r="C803" s="3" t="s">
        <v>5019</v>
      </c>
      <c r="D803" s="4" t="s">
        <v>6149</v>
      </c>
      <c r="E803" s="3">
        <v>2</v>
      </c>
      <c r="F803" s="3" t="str">
        <f xml:space="preserve"> _xlfn.XLOOKUP(C803,customers!$A$1:$A$1001,customers!$B$1:$B$1001,,0)</f>
        <v>Boyce Tarte</v>
      </c>
      <c r="G803" s="3" t="str">
        <f xml:space="preserve"> IF(_xlfn.XLOOKUP(C803, customers!$A$1:$A$1001, customers!$C$1:$C$1001,,0) = 0, "", _xlfn.XLOOKUP(C803, customers!$A$1:$A$1001, customers!$C$1:$C$1001,,0))</f>
        <v>btartem9@aol.com</v>
      </c>
      <c r="H803" s="3" t="str">
        <f xml:space="preserve"> _xlfn.XLOOKUP(C803, customers!$A$1:$A$1001, customers!$G$1:$G$1001,,0)</f>
        <v>United States</v>
      </c>
      <c r="I803" s="4" t="str">
        <f xml:space="preserve"> INDEX(products!$A$1:$G$49, MATCH(orders!$D803, products!$A$1:$A$49,0), MATCH(orders!I$1, products!$A$1:$G$1,0))</f>
        <v>Rob</v>
      </c>
      <c r="J803" s="4" t="str">
        <f xml:space="preserve"> INDEX(products!$A$1:$G$49, MATCH(orders!$D803, products!$A$1:$A$49,0), MATCH(orders!J$1, products!$A$1:$G$1,0))</f>
        <v>D</v>
      </c>
      <c r="K803" s="8">
        <f xml:space="preserve"> INDEX(products!$A$1:$G$49, MATCH(orders!$D803, products!$A$1:$A$49,0), MATCH(orders!K$1, products!$A$1:$G$1,0))</f>
        <v>2.5</v>
      </c>
      <c r="L803" s="10">
        <f xml:space="preserve"> INDEX(products!$A$1:$G$49, MATCH(orders!$D803, products!$A$1:$A$49,0), MATCH(orders!L$1, products!$A$1:$G$1,0))</f>
        <v>20.584999999999997</v>
      </c>
      <c r="M803" s="10">
        <f t="shared" si="12"/>
        <v>41.169999999999995</v>
      </c>
      <c r="N803" s="5" t="str" cm="1">
        <f t="array" ref="N803" xml:space="preserve"> _xlfn.IFS(I803 = "Rob", "Robusta", I803 = "Ara", "Arabica", I803 = "Exc", "Excelsa", I803 = "Lib", "Liberica")</f>
        <v>Robusta</v>
      </c>
      <c r="O803" s="12" t="str" cm="1">
        <f t="array" ref="O803" xml:space="preserve"> _xlfn.IFS(J803 = "M", "Medium", J803 = "L", "Light", J803 = "D", "Dark")</f>
        <v>Dark</v>
      </c>
      <c r="P803" s="4" t="str">
        <f xml:space="preserve"> _xlfn.XLOOKUP(Orders[[#This Row],[Customer ID]], customers!$A$1:$A$1001, customers!$I$1:$I$1001,,0)</f>
        <v>Yes</v>
      </c>
    </row>
    <row r="804" spans="1:16" x14ac:dyDescent="0.3">
      <c r="A804" s="11" t="s">
        <v>5024</v>
      </c>
      <c r="B804" s="6">
        <v>43902</v>
      </c>
      <c r="C804" s="3" t="s">
        <v>5025</v>
      </c>
      <c r="D804" s="4" t="s">
        <v>6163</v>
      </c>
      <c r="E804" s="3">
        <v>4</v>
      </c>
      <c r="F804" s="3" t="str">
        <f xml:space="preserve"> _xlfn.XLOOKUP(C804,customers!$A$1:$A$1001,customers!$B$1:$B$1001,,0)</f>
        <v>Caddric Krzysztofiak</v>
      </c>
      <c r="G804" s="3" t="str">
        <f xml:space="preserve"> IF(_xlfn.XLOOKUP(C804, customers!$A$1:$A$1001, customers!$C$1:$C$1001,,0) = 0, "", _xlfn.XLOOKUP(C804, customers!$A$1:$A$1001, customers!$C$1:$C$1001,,0))</f>
        <v>ckrzysztofiakma@skyrock.com</v>
      </c>
      <c r="H804" s="3" t="str">
        <f xml:space="preserve"> _xlfn.XLOOKUP(C804, customers!$A$1:$A$1001, customers!$G$1:$G$1001,,0)</f>
        <v>United States</v>
      </c>
      <c r="I804" s="4" t="str">
        <f xml:space="preserve"> INDEX(products!$A$1:$G$49, MATCH(orders!$D804, products!$A$1:$A$49,0), MATCH(orders!I$1, products!$A$1:$G$1,0))</f>
        <v>Rob</v>
      </c>
      <c r="J804" s="4" t="str">
        <f xml:space="preserve"> INDEX(products!$A$1:$G$49, MATCH(orders!$D804, products!$A$1:$A$49,0), MATCH(orders!J$1, products!$A$1:$G$1,0))</f>
        <v>D</v>
      </c>
      <c r="K804" s="8">
        <f xml:space="preserve"> INDEX(products!$A$1:$G$49, MATCH(orders!$D804, products!$A$1:$A$49,0), MATCH(orders!K$1, products!$A$1:$G$1,0))</f>
        <v>0.2</v>
      </c>
      <c r="L804" s="10">
        <f xml:space="preserve"> INDEX(products!$A$1:$G$49, MATCH(orders!$D804, products!$A$1:$A$49,0), MATCH(orders!L$1, products!$A$1:$G$1,0))</f>
        <v>2.6849999999999996</v>
      </c>
      <c r="M804" s="10">
        <f t="shared" si="12"/>
        <v>10.739999999999998</v>
      </c>
      <c r="N804" s="5" t="str" cm="1">
        <f t="array" ref="N804" xml:space="preserve"> _xlfn.IFS(I804 = "Rob", "Robusta", I804 = "Ara", "Arabica", I804 = "Exc", "Excelsa", I804 = "Lib", "Liberica")</f>
        <v>Robusta</v>
      </c>
      <c r="O804" s="12" t="str" cm="1">
        <f t="array" ref="O804" xml:space="preserve"> _xlfn.IFS(J804 = "M", "Medium", J804 = "L", "Light", J804 = "D", "Dark")</f>
        <v>Dark</v>
      </c>
      <c r="P804" s="4" t="str">
        <f xml:space="preserve"> _xlfn.XLOOKUP(Orders[[#This Row],[Customer ID]], customers!$A$1:$A$1001, customers!$I$1:$I$1001,,0)</f>
        <v>No</v>
      </c>
    </row>
    <row r="805" spans="1:16" x14ac:dyDescent="0.3">
      <c r="A805" s="11" t="s">
        <v>5030</v>
      </c>
      <c r="B805" s="6">
        <v>43955</v>
      </c>
      <c r="C805" s="3" t="s">
        <v>5031</v>
      </c>
      <c r="D805" s="4" t="s">
        <v>6166</v>
      </c>
      <c r="E805" s="3">
        <v>4</v>
      </c>
      <c r="F805" s="3" t="str">
        <f xml:space="preserve"> _xlfn.XLOOKUP(C805,customers!$A$1:$A$1001,customers!$B$1:$B$1001,,0)</f>
        <v>Darn Penquet</v>
      </c>
      <c r="G805" s="3" t="str">
        <f xml:space="preserve"> IF(_xlfn.XLOOKUP(C805, customers!$A$1:$A$1001, customers!$C$1:$C$1001,,0) = 0, "", _xlfn.XLOOKUP(C805, customers!$A$1:$A$1001, customers!$C$1:$C$1001,,0))</f>
        <v>dpenquetmb@diigo.com</v>
      </c>
      <c r="H805" s="3" t="str">
        <f xml:space="preserve"> _xlfn.XLOOKUP(C805, customers!$A$1:$A$1001, customers!$G$1:$G$1001,,0)</f>
        <v>United States</v>
      </c>
      <c r="I805" s="4" t="str">
        <f xml:space="preserve"> INDEX(products!$A$1:$G$49, MATCH(orders!$D805, products!$A$1:$A$49,0), MATCH(orders!I$1, products!$A$1:$G$1,0))</f>
        <v>Exc</v>
      </c>
      <c r="J805" s="4" t="str">
        <f xml:space="preserve"> INDEX(products!$A$1:$G$49, MATCH(orders!$D805, products!$A$1:$A$49,0), MATCH(orders!J$1, products!$A$1:$G$1,0))</f>
        <v>M</v>
      </c>
      <c r="K805" s="8">
        <f xml:space="preserve"> INDEX(products!$A$1:$G$49, MATCH(orders!$D805, products!$A$1:$A$49,0), MATCH(orders!K$1, products!$A$1:$G$1,0))</f>
        <v>2.5</v>
      </c>
      <c r="L805" s="10">
        <f xml:space="preserve"> INDEX(products!$A$1:$G$49, MATCH(orders!$D805, products!$A$1:$A$49,0), MATCH(orders!L$1, products!$A$1:$G$1,0))</f>
        <v>31.624999999999996</v>
      </c>
      <c r="M805" s="10">
        <f t="shared" si="12"/>
        <v>126.49999999999999</v>
      </c>
      <c r="N805" s="5" t="str" cm="1">
        <f t="array" ref="N805" xml:space="preserve"> _xlfn.IFS(I805 = "Rob", "Robusta", I805 = "Ara", "Arabica", I805 = "Exc", "Excelsa", I805 = "Lib", "Liberica")</f>
        <v>Excelsa</v>
      </c>
      <c r="O805" s="12" t="str" cm="1">
        <f t="array" ref="O805" xml:space="preserve"> _xlfn.IFS(J805 = "M", "Medium", J805 = "L", "Light", J805 = "D", "Dark")</f>
        <v>Medium</v>
      </c>
      <c r="P805" s="4" t="str">
        <f xml:space="preserve"> _xlfn.XLOOKUP(Orders[[#This Row],[Customer ID]], customers!$A$1:$A$1001, customers!$I$1:$I$1001,,0)</f>
        <v>No</v>
      </c>
    </row>
    <row r="806" spans="1:16" x14ac:dyDescent="0.3">
      <c r="A806" s="11" t="s">
        <v>5035</v>
      </c>
      <c r="B806" s="6">
        <v>44289</v>
      </c>
      <c r="C806" s="3" t="s">
        <v>5036</v>
      </c>
      <c r="D806" s="4" t="s">
        <v>6179</v>
      </c>
      <c r="E806" s="3">
        <v>2</v>
      </c>
      <c r="F806" s="3" t="str">
        <f xml:space="preserve"> _xlfn.XLOOKUP(C806,customers!$A$1:$A$1001,customers!$B$1:$B$1001,,0)</f>
        <v>Jammie Cloke</v>
      </c>
      <c r="G806" s="3" t="str">
        <f xml:space="preserve"> IF(_xlfn.XLOOKUP(C806, customers!$A$1:$A$1001, customers!$C$1:$C$1001,,0) = 0, "", _xlfn.XLOOKUP(C806, customers!$A$1:$A$1001, customers!$C$1:$C$1001,,0))</f>
        <v/>
      </c>
      <c r="H806" s="3" t="str">
        <f xml:space="preserve"> _xlfn.XLOOKUP(C806, customers!$A$1:$A$1001, customers!$G$1:$G$1001,,0)</f>
        <v>United Kingdom</v>
      </c>
      <c r="I806" s="4" t="str">
        <f xml:space="preserve"> INDEX(products!$A$1:$G$49, MATCH(orders!$D806, products!$A$1:$A$49,0), MATCH(orders!I$1, products!$A$1:$G$1,0))</f>
        <v>Rob</v>
      </c>
      <c r="J806" s="4" t="str">
        <f xml:space="preserve"> INDEX(products!$A$1:$G$49, MATCH(orders!$D806, products!$A$1:$A$49,0), MATCH(orders!J$1, products!$A$1:$G$1,0))</f>
        <v>L</v>
      </c>
      <c r="K806" s="8">
        <f xml:space="preserve"> INDEX(products!$A$1:$G$49, MATCH(orders!$D806, products!$A$1:$A$49,0), MATCH(orders!K$1, products!$A$1:$G$1,0))</f>
        <v>1</v>
      </c>
      <c r="L806" s="10">
        <f xml:space="preserve"> INDEX(products!$A$1:$G$49, MATCH(orders!$D806, products!$A$1:$A$49,0), MATCH(orders!L$1, products!$A$1:$G$1,0))</f>
        <v>11.95</v>
      </c>
      <c r="M806" s="10">
        <f t="shared" si="12"/>
        <v>23.9</v>
      </c>
      <c r="N806" s="5" t="str" cm="1">
        <f t="array" ref="N806" xml:space="preserve"> _xlfn.IFS(I806 = "Rob", "Robusta", I806 = "Ara", "Arabica", I806 = "Exc", "Excelsa", I806 = "Lib", "Liberica")</f>
        <v>Robusta</v>
      </c>
      <c r="O806" s="12" t="str" cm="1">
        <f t="array" ref="O806" xml:space="preserve"> _xlfn.IFS(J806 = "M", "Medium", J806 = "L", "Light", J806 = "D", "Dark")</f>
        <v>Light</v>
      </c>
      <c r="P806" s="4" t="str">
        <f xml:space="preserve"> _xlfn.XLOOKUP(Orders[[#This Row],[Customer ID]], customers!$A$1:$A$1001, customers!$I$1:$I$1001,,0)</f>
        <v>No</v>
      </c>
    </row>
    <row r="807" spans="1:16" x14ac:dyDescent="0.3">
      <c r="A807" s="11" t="s">
        <v>5040</v>
      </c>
      <c r="B807" s="6">
        <v>44713</v>
      </c>
      <c r="C807" s="3" t="s">
        <v>5041</v>
      </c>
      <c r="D807" s="4" t="s">
        <v>6146</v>
      </c>
      <c r="E807" s="3">
        <v>1</v>
      </c>
      <c r="F807" s="3" t="str">
        <f xml:space="preserve"> _xlfn.XLOOKUP(C807,customers!$A$1:$A$1001,customers!$B$1:$B$1001,,0)</f>
        <v>Chester Clowton</v>
      </c>
      <c r="G807" s="3" t="str">
        <f xml:space="preserve"> IF(_xlfn.XLOOKUP(C807, customers!$A$1:$A$1001, customers!$C$1:$C$1001,,0) = 0, "", _xlfn.XLOOKUP(C807, customers!$A$1:$A$1001, customers!$C$1:$C$1001,,0))</f>
        <v/>
      </c>
      <c r="H807" s="3" t="str">
        <f xml:space="preserve"> _xlfn.XLOOKUP(C807, customers!$A$1:$A$1001, customers!$G$1:$G$1001,,0)</f>
        <v>United States</v>
      </c>
      <c r="I807" s="4" t="str">
        <f xml:space="preserve"> INDEX(products!$A$1:$G$49, MATCH(orders!$D807, products!$A$1:$A$49,0), MATCH(orders!I$1, products!$A$1:$G$1,0))</f>
        <v>Rob</v>
      </c>
      <c r="J807" s="4" t="str">
        <f xml:space="preserve"> INDEX(products!$A$1:$G$49, MATCH(orders!$D807, products!$A$1:$A$49,0), MATCH(orders!J$1, products!$A$1:$G$1,0))</f>
        <v>M</v>
      </c>
      <c r="K807" s="8">
        <f xml:space="preserve"> INDEX(products!$A$1:$G$49, MATCH(orders!$D807, products!$A$1:$A$49,0), MATCH(orders!K$1, products!$A$1:$G$1,0))</f>
        <v>0.5</v>
      </c>
      <c r="L807" s="10">
        <f xml:space="preserve"> INDEX(products!$A$1:$G$49, MATCH(orders!$D807, products!$A$1:$A$49,0), MATCH(orders!L$1, products!$A$1:$G$1,0))</f>
        <v>5.97</v>
      </c>
      <c r="M807" s="10">
        <f t="shared" si="12"/>
        <v>5.97</v>
      </c>
      <c r="N807" s="5" t="str" cm="1">
        <f t="array" ref="N807" xml:space="preserve"> _xlfn.IFS(I807 = "Rob", "Robusta", I807 = "Ara", "Arabica", I807 = "Exc", "Excelsa", I807 = "Lib", "Liberica")</f>
        <v>Robusta</v>
      </c>
      <c r="O807" s="12" t="str" cm="1">
        <f t="array" ref="O807" xml:space="preserve"> _xlfn.IFS(J807 = "M", "Medium", J807 = "L", "Light", J807 = "D", "Dark")</f>
        <v>Medium</v>
      </c>
      <c r="P807" s="4" t="str">
        <f xml:space="preserve"> _xlfn.XLOOKUP(Orders[[#This Row],[Customer ID]], customers!$A$1:$A$1001, customers!$I$1:$I$1001,,0)</f>
        <v>No</v>
      </c>
    </row>
    <row r="808" spans="1:16" x14ac:dyDescent="0.3">
      <c r="A808" s="11" t="s">
        <v>5046</v>
      </c>
      <c r="B808" s="6">
        <v>44241</v>
      </c>
      <c r="C808" s="3" t="s">
        <v>5047</v>
      </c>
      <c r="D808" s="4" t="s">
        <v>6150</v>
      </c>
      <c r="E808" s="3">
        <v>2</v>
      </c>
      <c r="F808" s="3" t="str">
        <f xml:space="preserve"> _xlfn.XLOOKUP(C808,customers!$A$1:$A$1001,customers!$B$1:$B$1001,,0)</f>
        <v>Kathleen Diable</v>
      </c>
      <c r="G808" s="3" t="str">
        <f xml:space="preserve"> IF(_xlfn.XLOOKUP(C808, customers!$A$1:$A$1001, customers!$C$1:$C$1001,,0) = 0, "", _xlfn.XLOOKUP(C808, customers!$A$1:$A$1001, customers!$C$1:$C$1001,,0))</f>
        <v/>
      </c>
      <c r="H808" s="3" t="str">
        <f xml:space="preserve"> _xlfn.XLOOKUP(C808, customers!$A$1:$A$1001, customers!$G$1:$G$1001,,0)</f>
        <v>United Kingdom</v>
      </c>
      <c r="I808" s="4" t="str">
        <f xml:space="preserve"> INDEX(products!$A$1:$G$49, MATCH(orders!$D808, products!$A$1:$A$49,0), MATCH(orders!I$1, products!$A$1:$G$1,0))</f>
        <v>Lib</v>
      </c>
      <c r="J808" s="4" t="str">
        <f xml:space="preserve"> INDEX(products!$A$1:$G$49, MATCH(orders!$D808, products!$A$1:$A$49,0), MATCH(orders!J$1, products!$A$1:$G$1,0))</f>
        <v>D</v>
      </c>
      <c r="K808" s="8">
        <f xml:space="preserve"> INDEX(products!$A$1:$G$49, MATCH(orders!$D808, products!$A$1:$A$49,0), MATCH(orders!K$1, products!$A$1:$G$1,0))</f>
        <v>0.2</v>
      </c>
      <c r="L808" s="10">
        <f xml:space="preserve"> INDEX(products!$A$1:$G$49, MATCH(orders!$D808, products!$A$1:$A$49,0), MATCH(orders!L$1, products!$A$1:$G$1,0))</f>
        <v>3.8849999999999998</v>
      </c>
      <c r="M808" s="10">
        <f t="shared" si="12"/>
        <v>7.77</v>
      </c>
      <c r="N808" s="5" t="str" cm="1">
        <f t="array" ref="N808" xml:space="preserve"> _xlfn.IFS(I808 = "Rob", "Robusta", I808 = "Ara", "Arabica", I808 = "Exc", "Excelsa", I808 = "Lib", "Liberica")</f>
        <v>Liberica</v>
      </c>
      <c r="O808" s="12" t="str" cm="1">
        <f t="array" ref="O808" xml:space="preserve"> _xlfn.IFS(J808 = "M", "Medium", J808 = "L", "Light", J808 = "D", "Dark")</f>
        <v>Dark</v>
      </c>
      <c r="P808" s="4" t="str">
        <f xml:space="preserve"> _xlfn.XLOOKUP(Orders[[#This Row],[Customer ID]], customers!$A$1:$A$1001, customers!$I$1:$I$1001,,0)</f>
        <v>Yes</v>
      </c>
    </row>
    <row r="809" spans="1:16" x14ac:dyDescent="0.3">
      <c r="A809" s="11" t="s">
        <v>5050</v>
      </c>
      <c r="B809" s="6">
        <v>44543</v>
      </c>
      <c r="C809" s="3" t="s">
        <v>5051</v>
      </c>
      <c r="D809" s="4" t="s">
        <v>6169</v>
      </c>
      <c r="E809" s="3">
        <v>3</v>
      </c>
      <c r="F809" s="3" t="str">
        <f xml:space="preserve"> _xlfn.XLOOKUP(C809,customers!$A$1:$A$1001,customers!$B$1:$B$1001,,0)</f>
        <v>Koren Ferretti</v>
      </c>
      <c r="G809" s="3" t="str">
        <f xml:space="preserve"> IF(_xlfn.XLOOKUP(C809, customers!$A$1:$A$1001, customers!$C$1:$C$1001,,0) = 0, "", _xlfn.XLOOKUP(C809, customers!$A$1:$A$1001, customers!$C$1:$C$1001,,0))</f>
        <v>kferrettimf@huffingtonpost.com</v>
      </c>
      <c r="H809" s="3" t="str">
        <f xml:space="preserve"> _xlfn.XLOOKUP(C809, customers!$A$1:$A$1001, customers!$G$1:$G$1001,,0)</f>
        <v>Ireland</v>
      </c>
      <c r="I809" s="4" t="str">
        <f xml:space="preserve"> INDEX(products!$A$1:$G$49, MATCH(orders!$D809, products!$A$1:$A$49,0), MATCH(orders!I$1, products!$A$1:$G$1,0))</f>
        <v>Lib</v>
      </c>
      <c r="J809" s="4" t="str">
        <f xml:space="preserve"> INDEX(products!$A$1:$G$49, MATCH(orders!$D809, products!$A$1:$A$49,0), MATCH(orders!J$1, products!$A$1:$G$1,0))</f>
        <v>D</v>
      </c>
      <c r="K809" s="8">
        <f xml:space="preserve"> INDEX(products!$A$1:$G$49, MATCH(orders!$D809, products!$A$1:$A$49,0), MATCH(orders!K$1, products!$A$1:$G$1,0))</f>
        <v>0.5</v>
      </c>
      <c r="L809" s="10">
        <f xml:space="preserve"> INDEX(products!$A$1:$G$49, MATCH(orders!$D809, products!$A$1:$A$49,0), MATCH(orders!L$1, products!$A$1:$G$1,0))</f>
        <v>7.77</v>
      </c>
      <c r="M809" s="10">
        <f t="shared" si="12"/>
        <v>23.31</v>
      </c>
      <c r="N809" s="5" t="str" cm="1">
        <f t="array" ref="N809" xml:space="preserve"> _xlfn.IFS(I809 = "Rob", "Robusta", I809 = "Ara", "Arabica", I809 = "Exc", "Excelsa", I809 = "Lib", "Liberica")</f>
        <v>Liberica</v>
      </c>
      <c r="O809" s="12" t="str" cm="1">
        <f t="array" ref="O809" xml:space="preserve"> _xlfn.IFS(J809 = "M", "Medium", J809 = "L", "Light", J809 = "D", "Dark")</f>
        <v>Dark</v>
      </c>
      <c r="P809" s="4" t="str">
        <f xml:space="preserve"> _xlfn.XLOOKUP(Orders[[#This Row],[Customer ID]], customers!$A$1:$A$1001, customers!$I$1:$I$1001,,0)</f>
        <v>No</v>
      </c>
    </row>
    <row r="810" spans="1:16" x14ac:dyDescent="0.3">
      <c r="A810" s="11" t="s">
        <v>5056</v>
      </c>
      <c r="B810" s="6">
        <v>43868</v>
      </c>
      <c r="C810" s="3" t="s">
        <v>5113</v>
      </c>
      <c r="D810" s="4" t="s">
        <v>6142</v>
      </c>
      <c r="E810" s="3">
        <v>5</v>
      </c>
      <c r="F810" s="3" t="str">
        <f xml:space="preserve"> _xlfn.XLOOKUP(C810,customers!$A$1:$A$1001,customers!$B$1:$B$1001,,0)</f>
        <v>Allis Wilmore</v>
      </c>
      <c r="G810" s="3" t="str">
        <f xml:space="preserve"> IF(_xlfn.XLOOKUP(C810, customers!$A$1:$A$1001, customers!$C$1:$C$1001,,0) = 0, "", _xlfn.XLOOKUP(C810, customers!$A$1:$A$1001, customers!$C$1:$C$1001,,0))</f>
        <v/>
      </c>
      <c r="H810" s="3" t="str">
        <f xml:space="preserve"> _xlfn.XLOOKUP(C810, customers!$A$1:$A$1001, customers!$G$1:$G$1001,,0)</f>
        <v>United States</v>
      </c>
      <c r="I810" s="4" t="str">
        <f xml:space="preserve"> INDEX(products!$A$1:$G$49, MATCH(orders!$D810, products!$A$1:$A$49,0), MATCH(orders!I$1, products!$A$1:$G$1,0))</f>
        <v>Rob</v>
      </c>
      <c r="J810" s="4" t="str">
        <f xml:space="preserve"> INDEX(products!$A$1:$G$49, MATCH(orders!$D810, products!$A$1:$A$49,0), MATCH(orders!J$1, products!$A$1:$G$1,0))</f>
        <v>L</v>
      </c>
      <c r="K810" s="8">
        <f xml:space="preserve"> INDEX(products!$A$1:$G$49, MATCH(orders!$D810, products!$A$1:$A$49,0), MATCH(orders!K$1, products!$A$1:$G$1,0))</f>
        <v>2.5</v>
      </c>
      <c r="L810" s="10">
        <f xml:space="preserve"> INDEX(products!$A$1:$G$49, MATCH(orders!$D810, products!$A$1:$A$49,0), MATCH(orders!L$1, products!$A$1:$G$1,0))</f>
        <v>27.484999999999996</v>
      </c>
      <c r="M810" s="10">
        <f t="shared" si="12"/>
        <v>137.42499999999998</v>
      </c>
      <c r="N810" s="5" t="str" cm="1">
        <f t="array" ref="N810" xml:space="preserve"> _xlfn.IFS(I810 = "Rob", "Robusta", I810 = "Ara", "Arabica", I810 = "Exc", "Excelsa", I810 = "Lib", "Liberica")</f>
        <v>Robusta</v>
      </c>
      <c r="O810" s="12" t="str" cm="1">
        <f t="array" ref="O810" xml:space="preserve"> _xlfn.IFS(J810 = "M", "Medium", J810 = "L", "Light", J810 = "D", "Dark")</f>
        <v>Light</v>
      </c>
      <c r="P810" s="4" t="str">
        <f xml:space="preserve"> _xlfn.XLOOKUP(Orders[[#This Row],[Customer ID]], customers!$A$1:$A$1001, customers!$I$1:$I$1001,,0)</f>
        <v>No</v>
      </c>
    </row>
    <row r="811" spans="1:16" x14ac:dyDescent="0.3">
      <c r="A811" s="11" t="s">
        <v>5062</v>
      </c>
      <c r="B811" s="6">
        <v>44235</v>
      </c>
      <c r="C811" s="3" t="s">
        <v>5063</v>
      </c>
      <c r="D811" s="4" t="s">
        <v>6163</v>
      </c>
      <c r="E811" s="3">
        <v>3</v>
      </c>
      <c r="F811" s="3" t="str">
        <f xml:space="preserve"> _xlfn.XLOOKUP(C811,customers!$A$1:$A$1001,customers!$B$1:$B$1001,,0)</f>
        <v>Chaddie Bennie</v>
      </c>
      <c r="G811" s="3" t="str">
        <f xml:space="preserve"> IF(_xlfn.XLOOKUP(C811, customers!$A$1:$A$1001, customers!$C$1:$C$1001,,0) = 0, "", _xlfn.XLOOKUP(C811, customers!$A$1:$A$1001, customers!$C$1:$C$1001,,0))</f>
        <v/>
      </c>
      <c r="H811" s="3" t="str">
        <f xml:space="preserve"> _xlfn.XLOOKUP(C811, customers!$A$1:$A$1001, customers!$G$1:$G$1001,,0)</f>
        <v>United States</v>
      </c>
      <c r="I811" s="4" t="str">
        <f xml:space="preserve"> INDEX(products!$A$1:$G$49, MATCH(orders!$D811, products!$A$1:$A$49,0), MATCH(orders!I$1, products!$A$1:$G$1,0))</f>
        <v>Rob</v>
      </c>
      <c r="J811" s="4" t="str">
        <f xml:space="preserve"> INDEX(products!$A$1:$G$49, MATCH(orders!$D811, products!$A$1:$A$49,0), MATCH(orders!J$1, products!$A$1:$G$1,0))</f>
        <v>D</v>
      </c>
      <c r="K811" s="8">
        <f xml:space="preserve"> INDEX(products!$A$1:$G$49, MATCH(orders!$D811, products!$A$1:$A$49,0), MATCH(orders!K$1, products!$A$1:$G$1,0))</f>
        <v>0.2</v>
      </c>
      <c r="L811" s="10">
        <f xml:space="preserve"> INDEX(products!$A$1:$G$49, MATCH(orders!$D811, products!$A$1:$A$49,0), MATCH(orders!L$1, products!$A$1:$G$1,0))</f>
        <v>2.6849999999999996</v>
      </c>
      <c r="M811" s="10">
        <f t="shared" si="12"/>
        <v>8.0549999999999997</v>
      </c>
      <c r="N811" s="5" t="str" cm="1">
        <f t="array" ref="N811" xml:space="preserve"> _xlfn.IFS(I811 = "Rob", "Robusta", I811 = "Ara", "Arabica", I811 = "Exc", "Excelsa", I811 = "Lib", "Liberica")</f>
        <v>Robusta</v>
      </c>
      <c r="O811" s="12" t="str" cm="1">
        <f t="array" ref="O811" xml:space="preserve"> _xlfn.IFS(J811 = "M", "Medium", J811 = "L", "Light", J811 = "D", "Dark")</f>
        <v>Dark</v>
      </c>
      <c r="P811" s="4" t="str">
        <f xml:space="preserve"> _xlfn.XLOOKUP(Orders[[#This Row],[Customer ID]], customers!$A$1:$A$1001, customers!$I$1:$I$1001,,0)</f>
        <v>Yes</v>
      </c>
    </row>
    <row r="812" spans="1:16" x14ac:dyDescent="0.3">
      <c r="A812" s="11" t="s">
        <v>5067</v>
      </c>
      <c r="B812" s="6">
        <v>44054</v>
      </c>
      <c r="C812" s="3" t="s">
        <v>5068</v>
      </c>
      <c r="D812" s="4" t="s">
        <v>6161</v>
      </c>
      <c r="E812" s="3">
        <v>3</v>
      </c>
      <c r="F812" s="3" t="str">
        <f xml:space="preserve"> _xlfn.XLOOKUP(C812,customers!$A$1:$A$1001,customers!$B$1:$B$1001,,0)</f>
        <v>Alberta Balsdone</v>
      </c>
      <c r="G812" s="3" t="str">
        <f xml:space="preserve"> IF(_xlfn.XLOOKUP(C812, customers!$A$1:$A$1001, customers!$C$1:$C$1001,,0) = 0, "", _xlfn.XLOOKUP(C812, customers!$A$1:$A$1001, customers!$C$1:$C$1001,,0))</f>
        <v>abalsdonemi@toplist.cz</v>
      </c>
      <c r="H812" s="3" t="str">
        <f xml:space="preserve"> _xlfn.XLOOKUP(C812, customers!$A$1:$A$1001, customers!$G$1:$G$1001,,0)</f>
        <v>United States</v>
      </c>
      <c r="I812" s="4" t="str">
        <f xml:space="preserve"> INDEX(products!$A$1:$G$49, MATCH(orders!$D812, products!$A$1:$A$49,0), MATCH(orders!I$1, products!$A$1:$G$1,0))</f>
        <v>Lib</v>
      </c>
      <c r="J812" s="4" t="str">
        <f xml:space="preserve"> INDEX(products!$A$1:$G$49, MATCH(orders!$D812, products!$A$1:$A$49,0), MATCH(orders!J$1, products!$A$1:$G$1,0))</f>
        <v>L</v>
      </c>
      <c r="K812" s="8">
        <f xml:space="preserve"> INDEX(products!$A$1:$G$49, MATCH(orders!$D812, products!$A$1:$A$49,0), MATCH(orders!K$1, products!$A$1:$G$1,0))</f>
        <v>0.5</v>
      </c>
      <c r="L812" s="10">
        <f xml:space="preserve"> INDEX(products!$A$1:$G$49, MATCH(orders!$D812, products!$A$1:$A$49,0), MATCH(orders!L$1, products!$A$1:$G$1,0))</f>
        <v>9.51</v>
      </c>
      <c r="M812" s="10">
        <f t="shared" si="12"/>
        <v>28.53</v>
      </c>
      <c r="N812" s="5" t="str" cm="1">
        <f t="array" ref="N812" xml:space="preserve"> _xlfn.IFS(I812 = "Rob", "Robusta", I812 = "Ara", "Arabica", I812 = "Exc", "Excelsa", I812 = "Lib", "Liberica")</f>
        <v>Liberica</v>
      </c>
      <c r="O812" s="12" t="str" cm="1">
        <f t="array" ref="O812" xml:space="preserve"> _xlfn.IFS(J812 = "M", "Medium", J812 = "L", "Light", J812 = "D", "Dark")</f>
        <v>Light</v>
      </c>
      <c r="P812" s="4" t="str">
        <f xml:space="preserve"> _xlfn.XLOOKUP(Orders[[#This Row],[Customer ID]], customers!$A$1:$A$1001, customers!$I$1:$I$1001,,0)</f>
        <v>No</v>
      </c>
    </row>
    <row r="813" spans="1:16" x14ac:dyDescent="0.3">
      <c r="A813" s="11" t="s">
        <v>5073</v>
      </c>
      <c r="B813" s="6">
        <v>44114</v>
      </c>
      <c r="C813" s="3" t="s">
        <v>5074</v>
      </c>
      <c r="D813" s="4" t="s">
        <v>6155</v>
      </c>
      <c r="E813" s="3">
        <v>6</v>
      </c>
      <c r="F813" s="3" t="str">
        <f xml:space="preserve"> _xlfn.XLOOKUP(C813,customers!$A$1:$A$1001,customers!$B$1:$B$1001,,0)</f>
        <v>Brice Romera</v>
      </c>
      <c r="G813" s="3" t="str">
        <f xml:space="preserve"> IF(_xlfn.XLOOKUP(C813, customers!$A$1:$A$1001, customers!$C$1:$C$1001,,0) = 0, "", _xlfn.XLOOKUP(C813, customers!$A$1:$A$1001, customers!$C$1:$C$1001,,0))</f>
        <v>bromeramj@list-manage.com</v>
      </c>
      <c r="H813" s="3" t="str">
        <f xml:space="preserve"> _xlfn.XLOOKUP(C813, customers!$A$1:$A$1001, customers!$G$1:$G$1001,,0)</f>
        <v>Ireland</v>
      </c>
      <c r="I813" s="4" t="str">
        <f xml:space="preserve"> INDEX(products!$A$1:$G$49, MATCH(orders!$D813, products!$A$1:$A$49,0), MATCH(orders!I$1, products!$A$1:$G$1,0))</f>
        <v>Ara</v>
      </c>
      <c r="J813" s="4" t="str">
        <f xml:space="preserve"> INDEX(products!$A$1:$G$49, MATCH(orders!$D813, products!$A$1:$A$49,0), MATCH(orders!J$1, products!$A$1:$G$1,0))</f>
        <v>M</v>
      </c>
      <c r="K813" s="8">
        <f xml:space="preserve"> INDEX(products!$A$1:$G$49, MATCH(orders!$D813, products!$A$1:$A$49,0), MATCH(orders!K$1, products!$A$1:$G$1,0))</f>
        <v>1</v>
      </c>
      <c r="L813" s="10">
        <f xml:space="preserve"> INDEX(products!$A$1:$G$49, MATCH(orders!$D813, products!$A$1:$A$49,0), MATCH(orders!L$1, products!$A$1:$G$1,0))</f>
        <v>11.25</v>
      </c>
      <c r="M813" s="10">
        <f t="shared" si="12"/>
        <v>67.5</v>
      </c>
      <c r="N813" s="5" t="str" cm="1">
        <f t="array" ref="N813" xml:space="preserve"> _xlfn.IFS(I813 = "Rob", "Robusta", I813 = "Ara", "Arabica", I813 = "Exc", "Excelsa", I813 = "Lib", "Liberica")</f>
        <v>Arabica</v>
      </c>
      <c r="O813" s="12" t="str" cm="1">
        <f t="array" ref="O813" xml:space="preserve"> _xlfn.IFS(J813 = "M", "Medium", J813 = "L", "Light", J813 = "D", "Dark")</f>
        <v>Medium</v>
      </c>
      <c r="P813" s="4" t="str">
        <f xml:space="preserve"> _xlfn.XLOOKUP(Orders[[#This Row],[Customer ID]], customers!$A$1:$A$1001, customers!$I$1:$I$1001,,0)</f>
        <v>Yes</v>
      </c>
    </row>
    <row r="814" spans="1:16" x14ac:dyDescent="0.3">
      <c r="A814" s="11" t="s">
        <v>5073</v>
      </c>
      <c r="B814" s="6">
        <v>44114</v>
      </c>
      <c r="C814" s="3" t="s">
        <v>5074</v>
      </c>
      <c r="D814" s="4" t="s">
        <v>6165</v>
      </c>
      <c r="E814" s="3">
        <v>6</v>
      </c>
      <c r="F814" s="3" t="str">
        <f xml:space="preserve"> _xlfn.XLOOKUP(C814,customers!$A$1:$A$1001,customers!$B$1:$B$1001,,0)</f>
        <v>Brice Romera</v>
      </c>
      <c r="G814" s="3" t="str">
        <f xml:space="preserve"> IF(_xlfn.XLOOKUP(C814, customers!$A$1:$A$1001, customers!$C$1:$C$1001,,0) = 0, "", _xlfn.XLOOKUP(C814, customers!$A$1:$A$1001, customers!$C$1:$C$1001,,0))</f>
        <v>bromeramj@list-manage.com</v>
      </c>
      <c r="H814" s="3" t="str">
        <f xml:space="preserve"> _xlfn.XLOOKUP(C814, customers!$A$1:$A$1001, customers!$G$1:$G$1001,,0)</f>
        <v>Ireland</v>
      </c>
      <c r="I814" s="4" t="str">
        <f xml:space="preserve"> INDEX(products!$A$1:$G$49, MATCH(orders!$D814, products!$A$1:$A$49,0), MATCH(orders!I$1, products!$A$1:$G$1,0))</f>
        <v>Lib</v>
      </c>
      <c r="J814" s="4" t="str">
        <f xml:space="preserve"> INDEX(products!$A$1:$G$49, MATCH(orders!$D814, products!$A$1:$A$49,0), MATCH(orders!J$1, products!$A$1:$G$1,0))</f>
        <v>D</v>
      </c>
      <c r="K814" s="8">
        <f xml:space="preserve"> INDEX(products!$A$1:$G$49, MATCH(orders!$D814, products!$A$1:$A$49,0), MATCH(orders!K$1, products!$A$1:$G$1,0))</f>
        <v>2.5</v>
      </c>
      <c r="L814" s="10">
        <f xml:space="preserve"> INDEX(products!$A$1:$G$49, MATCH(orders!$D814, products!$A$1:$A$49,0), MATCH(orders!L$1, products!$A$1:$G$1,0))</f>
        <v>29.784999999999997</v>
      </c>
      <c r="M814" s="10">
        <f t="shared" si="12"/>
        <v>178.70999999999998</v>
      </c>
      <c r="N814" s="5" t="str" cm="1">
        <f t="array" ref="N814" xml:space="preserve"> _xlfn.IFS(I814 = "Rob", "Robusta", I814 = "Ara", "Arabica", I814 = "Exc", "Excelsa", I814 = "Lib", "Liberica")</f>
        <v>Liberica</v>
      </c>
      <c r="O814" s="12" t="str" cm="1">
        <f t="array" ref="O814" xml:space="preserve"> _xlfn.IFS(J814 = "M", "Medium", J814 = "L", "Light", J814 = "D", "Dark")</f>
        <v>Dark</v>
      </c>
      <c r="P814" s="4" t="str">
        <f xml:space="preserve"> _xlfn.XLOOKUP(Orders[[#This Row],[Customer ID]], customers!$A$1:$A$1001, customers!$I$1:$I$1001,,0)</f>
        <v>Yes</v>
      </c>
    </row>
    <row r="815" spans="1:16" x14ac:dyDescent="0.3">
      <c r="A815" s="11" t="s">
        <v>5084</v>
      </c>
      <c r="B815" s="6">
        <v>44173</v>
      </c>
      <c r="C815" s="3" t="s">
        <v>5085</v>
      </c>
      <c r="D815" s="4" t="s">
        <v>6166</v>
      </c>
      <c r="E815" s="3">
        <v>1</v>
      </c>
      <c r="F815" s="3" t="str">
        <f xml:space="preserve"> _xlfn.XLOOKUP(C815,customers!$A$1:$A$1001,customers!$B$1:$B$1001,,0)</f>
        <v>Conchita Bryde</v>
      </c>
      <c r="G815" s="3" t="str">
        <f xml:space="preserve"> IF(_xlfn.XLOOKUP(C815, customers!$A$1:$A$1001, customers!$C$1:$C$1001,,0) = 0, "", _xlfn.XLOOKUP(C815, customers!$A$1:$A$1001, customers!$C$1:$C$1001,,0))</f>
        <v>cbrydeml@tuttocitta.it</v>
      </c>
      <c r="H815" s="3" t="str">
        <f xml:space="preserve"> _xlfn.XLOOKUP(C815, customers!$A$1:$A$1001, customers!$G$1:$G$1001,,0)</f>
        <v>United States</v>
      </c>
      <c r="I815" s="4" t="str">
        <f xml:space="preserve"> INDEX(products!$A$1:$G$49, MATCH(orders!$D815, products!$A$1:$A$49,0), MATCH(orders!I$1, products!$A$1:$G$1,0))</f>
        <v>Exc</v>
      </c>
      <c r="J815" s="4" t="str">
        <f xml:space="preserve"> INDEX(products!$A$1:$G$49, MATCH(orders!$D815, products!$A$1:$A$49,0), MATCH(orders!J$1, products!$A$1:$G$1,0))</f>
        <v>M</v>
      </c>
      <c r="K815" s="8">
        <f xml:space="preserve"> INDEX(products!$A$1:$G$49, MATCH(orders!$D815, products!$A$1:$A$49,0), MATCH(orders!K$1, products!$A$1:$G$1,0))</f>
        <v>2.5</v>
      </c>
      <c r="L815" s="10">
        <f xml:space="preserve"> INDEX(products!$A$1:$G$49, MATCH(orders!$D815, products!$A$1:$A$49,0), MATCH(orders!L$1, products!$A$1:$G$1,0))</f>
        <v>31.624999999999996</v>
      </c>
      <c r="M815" s="10">
        <f t="shared" si="12"/>
        <v>31.624999999999996</v>
      </c>
      <c r="N815" s="5" t="str" cm="1">
        <f t="array" ref="N815" xml:space="preserve"> _xlfn.IFS(I815 = "Rob", "Robusta", I815 = "Ara", "Arabica", I815 = "Exc", "Excelsa", I815 = "Lib", "Liberica")</f>
        <v>Excelsa</v>
      </c>
      <c r="O815" s="12" t="str" cm="1">
        <f t="array" ref="O815" xml:space="preserve"> _xlfn.IFS(J815 = "M", "Medium", J815 = "L", "Light", J815 = "D", "Dark")</f>
        <v>Medium</v>
      </c>
      <c r="P815" s="4" t="str">
        <f xml:space="preserve"> _xlfn.XLOOKUP(Orders[[#This Row],[Customer ID]], customers!$A$1:$A$1001, customers!$I$1:$I$1001,,0)</f>
        <v>Yes</v>
      </c>
    </row>
    <row r="816" spans="1:16" x14ac:dyDescent="0.3">
      <c r="A816" s="11" t="s">
        <v>5090</v>
      </c>
      <c r="B816" s="6">
        <v>43573</v>
      </c>
      <c r="C816" s="3" t="s">
        <v>5091</v>
      </c>
      <c r="D816" s="4" t="s">
        <v>6184</v>
      </c>
      <c r="E816" s="3">
        <v>2</v>
      </c>
      <c r="F816" s="3" t="str">
        <f xml:space="preserve"> _xlfn.XLOOKUP(C816,customers!$A$1:$A$1001,customers!$B$1:$B$1001,,0)</f>
        <v>Silvanus Enefer</v>
      </c>
      <c r="G816" s="3" t="str">
        <f xml:space="preserve"> IF(_xlfn.XLOOKUP(C816, customers!$A$1:$A$1001, customers!$C$1:$C$1001,,0) = 0, "", _xlfn.XLOOKUP(C816, customers!$A$1:$A$1001, customers!$C$1:$C$1001,,0))</f>
        <v>senefermm@blog.com</v>
      </c>
      <c r="H816" s="3" t="str">
        <f xml:space="preserve"> _xlfn.XLOOKUP(C816, customers!$A$1:$A$1001, customers!$G$1:$G$1001,,0)</f>
        <v>United States</v>
      </c>
      <c r="I816" s="4" t="str">
        <f xml:space="preserve"> INDEX(products!$A$1:$G$49, MATCH(orders!$D816, products!$A$1:$A$49,0), MATCH(orders!I$1, products!$A$1:$G$1,0))</f>
        <v>Exc</v>
      </c>
      <c r="J816" s="4" t="str">
        <f xml:space="preserve"> INDEX(products!$A$1:$G$49, MATCH(orders!$D816, products!$A$1:$A$49,0), MATCH(orders!J$1, products!$A$1:$G$1,0))</f>
        <v>L</v>
      </c>
      <c r="K816" s="8">
        <f xml:space="preserve"> INDEX(products!$A$1:$G$49, MATCH(orders!$D816, products!$A$1:$A$49,0), MATCH(orders!K$1, products!$A$1:$G$1,0))</f>
        <v>0.2</v>
      </c>
      <c r="L816" s="10">
        <f xml:space="preserve"> INDEX(products!$A$1:$G$49, MATCH(orders!$D816, products!$A$1:$A$49,0), MATCH(orders!L$1, products!$A$1:$G$1,0))</f>
        <v>4.4550000000000001</v>
      </c>
      <c r="M816" s="10">
        <f t="shared" si="12"/>
        <v>8.91</v>
      </c>
      <c r="N816" s="5" t="str" cm="1">
        <f t="array" ref="N816" xml:space="preserve"> _xlfn.IFS(I816 = "Rob", "Robusta", I816 = "Ara", "Arabica", I816 = "Exc", "Excelsa", I816 = "Lib", "Liberica")</f>
        <v>Excelsa</v>
      </c>
      <c r="O816" s="12" t="str" cm="1">
        <f t="array" ref="O816" xml:space="preserve"> _xlfn.IFS(J816 = "M", "Medium", J816 = "L", "Light", J816 = "D", "Dark")</f>
        <v>Light</v>
      </c>
      <c r="P816" s="4" t="str">
        <f xml:space="preserve"> _xlfn.XLOOKUP(Orders[[#This Row],[Customer ID]], customers!$A$1:$A$1001, customers!$I$1:$I$1001,,0)</f>
        <v>No</v>
      </c>
    </row>
    <row r="817" spans="1:16" x14ac:dyDescent="0.3">
      <c r="A817" s="11" t="s">
        <v>5096</v>
      </c>
      <c r="B817" s="6">
        <v>44200</v>
      </c>
      <c r="C817" s="3" t="s">
        <v>5097</v>
      </c>
      <c r="D817" s="4" t="s">
        <v>6146</v>
      </c>
      <c r="E817" s="3">
        <v>6</v>
      </c>
      <c r="F817" s="3" t="str">
        <f xml:space="preserve"> _xlfn.XLOOKUP(C817,customers!$A$1:$A$1001,customers!$B$1:$B$1001,,0)</f>
        <v>Lenci Haggerstone</v>
      </c>
      <c r="G817" s="3" t="str">
        <f xml:space="preserve"> IF(_xlfn.XLOOKUP(C817, customers!$A$1:$A$1001, customers!$C$1:$C$1001,,0) = 0, "", _xlfn.XLOOKUP(C817, customers!$A$1:$A$1001, customers!$C$1:$C$1001,,0))</f>
        <v>lhaggerstonemn@independent.co.uk</v>
      </c>
      <c r="H817" s="3" t="str">
        <f xml:space="preserve"> _xlfn.XLOOKUP(C817, customers!$A$1:$A$1001, customers!$G$1:$G$1001,,0)</f>
        <v>United States</v>
      </c>
      <c r="I817" s="4" t="str">
        <f xml:space="preserve"> INDEX(products!$A$1:$G$49, MATCH(orders!$D817, products!$A$1:$A$49,0), MATCH(orders!I$1, products!$A$1:$G$1,0))</f>
        <v>Rob</v>
      </c>
      <c r="J817" s="4" t="str">
        <f xml:space="preserve"> INDEX(products!$A$1:$G$49, MATCH(orders!$D817, products!$A$1:$A$49,0), MATCH(orders!J$1, products!$A$1:$G$1,0))</f>
        <v>M</v>
      </c>
      <c r="K817" s="8">
        <f xml:space="preserve"> INDEX(products!$A$1:$G$49, MATCH(orders!$D817, products!$A$1:$A$49,0), MATCH(orders!K$1, products!$A$1:$G$1,0))</f>
        <v>0.5</v>
      </c>
      <c r="L817" s="10">
        <f xml:space="preserve"> INDEX(products!$A$1:$G$49, MATCH(orders!$D817, products!$A$1:$A$49,0), MATCH(orders!L$1, products!$A$1:$G$1,0))</f>
        <v>5.97</v>
      </c>
      <c r="M817" s="10">
        <f t="shared" si="12"/>
        <v>35.82</v>
      </c>
      <c r="N817" s="5" t="str" cm="1">
        <f t="array" ref="N817" xml:space="preserve"> _xlfn.IFS(I817 = "Rob", "Robusta", I817 = "Ara", "Arabica", I817 = "Exc", "Excelsa", I817 = "Lib", "Liberica")</f>
        <v>Robusta</v>
      </c>
      <c r="O817" s="12" t="str" cm="1">
        <f t="array" ref="O817" xml:space="preserve"> _xlfn.IFS(J817 = "M", "Medium", J817 = "L", "Light", J817 = "D", "Dark")</f>
        <v>Medium</v>
      </c>
      <c r="P817" s="4" t="str">
        <f xml:space="preserve"> _xlfn.XLOOKUP(Orders[[#This Row],[Customer ID]], customers!$A$1:$A$1001, customers!$I$1:$I$1001,,0)</f>
        <v>No</v>
      </c>
    </row>
    <row r="818" spans="1:16" x14ac:dyDescent="0.3">
      <c r="A818" s="11" t="s">
        <v>5102</v>
      </c>
      <c r="B818" s="6">
        <v>43534</v>
      </c>
      <c r="C818" s="3" t="s">
        <v>5103</v>
      </c>
      <c r="D818" s="4" t="s">
        <v>6161</v>
      </c>
      <c r="E818" s="3">
        <v>4</v>
      </c>
      <c r="F818" s="3" t="str">
        <f xml:space="preserve"> _xlfn.XLOOKUP(C818,customers!$A$1:$A$1001,customers!$B$1:$B$1001,,0)</f>
        <v>Marvin Gundry</v>
      </c>
      <c r="G818" s="3" t="str">
        <f xml:space="preserve"> IF(_xlfn.XLOOKUP(C818, customers!$A$1:$A$1001, customers!$C$1:$C$1001,,0) = 0, "", _xlfn.XLOOKUP(C818, customers!$A$1:$A$1001, customers!$C$1:$C$1001,,0))</f>
        <v>mgundrymo@omniture.com</v>
      </c>
      <c r="H818" s="3" t="str">
        <f xml:space="preserve"> _xlfn.XLOOKUP(C818, customers!$A$1:$A$1001, customers!$G$1:$G$1001,,0)</f>
        <v>Ireland</v>
      </c>
      <c r="I818" s="4" t="str">
        <f xml:space="preserve"> INDEX(products!$A$1:$G$49, MATCH(orders!$D818, products!$A$1:$A$49,0), MATCH(orders!I$1, products!$A$1:$G$1,0))</f>
        <v>Lib</v>
      </c>
      <c r="J818" s="4" t="str">
        <f xml:space="preserve"> INDEX(products!$A$1:$G$49, MATCH(orders!$D818, products!$A$1:$A$49,0), MATCH(orders!J$1, products!$A$1:$G$1,0))</f>
        <v>L</v>
      </c>
      <c r="K818" s="8">
        <f xml:space="preserve"> INDEX(products!$A$1:$G$49, MATCH(orders!$D818, products!$A$1:$A$49,0), MATCH(orders!K$1, products!$A$1:$G$1,0))</f>
        <v>0.5</v>
      </c>
      <c r="L818" s="10">
        <f xml:space="preserve"> INDEX(products!$A$1:$G$49, MATCH(orders!$D818, products!$A$1:$A$49,0), MATCH(orders!L$1, products!$A$1:$G$1,0))</f>
        <v>9.51</v>
      </c>
      <c r="M818" s="10">
        <f t="shared" si="12"/>
        <v>38.04</v>
      </c>
      <c r="N818" s="5" t="str" cm="1">
        <f t="array" ref="N818" xml:space="preserve"> _xlfn.IFS(I818 = "Rob", "Robusta", I818 = "Ara", "Arabica", I818 = "Exc", "Excelsa", I818 = "Lib", "Liberica")</f>
        <v>Liberica</v>
      </c>
      <c r="O818" s="12" t="str" cm="1">
        <f t="array" ref="O818" xml:space="preserve"> _xlfn.IFS(J818 = "M", "Medium", J818 = "L", "Light", J818 = "D", "Dark")</f>
        <v>Light</v>
      </c>
      <c r="P818" s="4" t="str">
        <f xml:space="preserve"> _xlfn.XLOOKUP(Orders[[#This Row],[Customer ID]], customers!$A$1:$A$1001, customers!$I$1:$I$1001,,0)</f>
        <v>No</v>
      </c>
    </row>
    <row r="819" spans="1:16" x14ac:dyDescent="0.3">
      <c r="A819" s="11" t="s">
        <v>5107</v>
      </c>
      <c r="B819" s="6">
        <v>43798</v>
      </c>
      <c r="C819" s="3" t="s">
        <v>5108</v>
      </c>
      <c r="D819" s="4" t="s">
        <v>6169</v>
      </c>
      <c r="E819" s="3">
        <v>2</v>
      </c>
      <c r="F819" s="3" t="str">
        <f xml:space="preserve"> _xlfn.XLOOKUP(C819,customers!$A$1:$A$1001,customers!$B$1:$B$1001,,0)</f>
        <v>Bayard Wellan</v>
      </c>
      <c r="G819" s="3" t="str">
        <f xml:space="preserve"> IF(_xlfn.XLOOKUP(C819, customers!$A$1:$A$1001, customers!$C$1:$C$1001,,0) = 0, "", _xlfn.XLOOKUP(C819, customers!$A$1:$A$1001, customers!$C$1:$C$1001,,0))</f>
        <v>bwellanmp@cafepress.com</v>
      </c>
      <c r="H819" s="3" t="str">
        <f xml:space="preserve"> _xlfn.XLOOKUP(C819, customers!$A$1:$A$1001, customers!$G$1:$G$1001,,0)</f>
        <v>United States</v>
      </c>
      <c r="I819" s="4" t="str">
        <f xml:space="preserve"> INDEX(products!$A$1:$G$49, MATCH(orders!$D819, products!$A$1:$A$49,0), MATCH(orders!I$1, products!$A$1:$G$1,0))</f>
        <v>Lib</v>
      </c>
      <c r="J819" s="4" t="str">
        <f xml:space="preserve"> INDEX(products!$A$1:$G$49, MATCH(orders!$D819, products!$A$1:$A$49,0), MATCH(orders!J$1, products!$A$1:$G$1,0))</f>
        <v>D</v>
      </c>
      <c r="K819" s="8">
        <f xml:space="preserve"> INDEX(products!$A$1:$G$49, MATCH(orders!$D819, products!$A$1:$A$49,0), MATCH(orders!K$1, products!$A$1:$G$1,0))</f>
        <v>0.5</v>
      </c>
      <c r="L819" s="10">
        <f xml:space="preserve"> INDEX(products!$A$1:$G$49, MATCH(orders!$D819, products!$A$1:$A$49,0), MATCH(orders!L$1, products!$A$1:$G$1,0))</f>
        <v>7.77</v>
      </c>
      <c r="M819" s="10">
        <f t="shared" si="12"/>
        <v>15.54</v>
      </c>
      <c r="N819" s="5" t="str" cm="1">
        <f t="array" ref="N819" xml:space="preserve"> _xlfn.IFS(I819 = "Rob", "Robusta", I819 = "Ara", "Arabica", I819 = "Exc", "Excelsa", I819 = "Lib", "Liberica")</f>
        <v>Liberica</v>
      </c>
      <c r="O819" s="12" t="str" cm="1">
        <f t="array" ref="O819" xml:space="preserve"> _xlfn.IFS(J819 = "M", "Medium", J819 = "L", "Light", J819 = "D", "Dark")</f>
        <v>Dark</v>
      </c>
      <c r="P819" s="4" t="str">
        <f xml:space="preserve"> _xlfn.XLOOKUP(Orders[[#This Row],[Customer ID]], customers!$A$1:$A$1001, customers!$I$1:$I$1001,,0)</f>
        <v>No</v>
      </c>
    </row>
    <row r="820" spans="1:16" x14ac:dyDescent="0.3">
      <c r="A820" s="11" t="s">
        <v>5112</v>
      </c>
      <c r="B820" s="6">
        <v>44761</v>
      </c>
      <c r="C820" s="3" t="s">
        <v>5113</v>
      </c>
      <c r="D820" s="4" t="s">
        <v>6170</v>
      </c>
      <c r="E820" s="3">
        <v>5</v>
      </c>
      <c r="F820" s="3" t="str">
        <f xml:space="preserve"> _xlfn.XLOOKUP(C820,customers!$A$1:$A$1001,customers!$B$1:$B$1001,,0)</f>
        <v>Allis Wilmore</v>
      </c>
      <c r="G820" s="3" t="str">
        <f xml:space="preserve"> IF(_xlfn.XLOOKUP(C820, customers!$A$1:$A$1001, customers!$C$1:$C$1001,,0) = 0, "", _xlfn.XLOOKUP(C820, customers!$A$1:$A$1001, customers!$C$1:$C$1001,,0))</f>
        <v/>
      </c>
      <c r="H820" s="3" t="str">
        <f xml:space="preserve"> _xlfn.XLOOKUP(C820, customers!$A$1:$A$1001, customers!$G$1:$G$1001,,0)</f>
        <v>United States</v>
      </c>
      <c r="I820" s="4" t="str">
        <f xml:space="preserve"> INDEX(products!$A$1:$G$49, MATCH(orders!$D820, products!$A$1:$A$49,0), MATCH(orders!I$1, products!$A$1:$G$1,0))</f>
        <v>Lib</v>
      </c>
      <c r="J820" s="4" t="str">
        <f xml:space="preserve"> INDEX(products!$A$1:$G$49, MATCH(orders!$D820, products!$A$1:$A$49,0), MATCH(orders!J$1, products!$A$1:$G$1,0))</f>
        <v>L</v>
      </c>
      <c r="K820" s="8">
        <f xml:space="preserve"> INDEX(products!$A$1:$G$49, MATCH(orders!$D820, products!$A$1:$A$49,0), MATCH(orders!K$1, products!$A$1:$G$1,0))</f>
        <v>1</v>
      </c>
      <c r="L820" s="10">
        <f xml:space="preserve"> INDEX(products!$A$1:$G$49, MATCH(orders!$D820, products!$A$1:$A$49,0), MATCH(orders!L$1, products!$A$1:$G$1,0))</f>
        <v>15.85</v>
      </c>
      <c r="M820" s="10">
        <f t="shared" si="12"/>
        <v>79.25</v>
      </c>
      <c r="N820" s="5" t="str" cm="1">
        <f t="array" ref="N820" xml:space="preserve"> _xlfn.IFS(I820 = "Rob", "Robusta", I820 = "Ara", "Arabica", I820 = "Exc", "Excelsa", I820 = "Lib", "Liberica")</f>
        <v>Liberica</v>
      </c>
      <c r="O820" s="12" t="str" cm="1">
        <f t="array" ref="O820" xml:space="preserve"> _xlfn.IFS(J820 = "M", "Medium", J820 = "L", "Light", J820 = "D", "Dark")</f>
        <v>Light</v>
      </c>
      <c r="P820" s="4" t="str">
        <f xml:space="preserve"> _xlfn.XLOOKUP(Orders[[#This Row],[Customer ID]], customers!$A$1:$A$1001, customers!$I$1:$I$1001,,0)</f>
        <v>No</v>
      </c>
    </row>
    <row r="821" spans="1:16" x14ac:dyDescent="0.3">
      <c r="A821" s="11" t="s">
        <v>5117</v>
      </c>
      <c r="B821" s="6">
        <v>44008</v>
      </c>
      <c r="C821" s="3" t="s">
        <v>5118</v>
      </c>
      <c r="D821" s="4" t="s">
        <v>6145</v>
      </c>
      <c r="E821" s="3">
        <v>1</v>
      </c>
      <c r="F821" s="3" t="str">
        <f xml:space="preserve"> _xlfn.XLOOKUP(C821,customers!$A$1:$A$1001,customers!$B$1:$B$1001,,0)</f>
        <v>Caddric Atcheson</v>
      </c>
      <c r="G821" s="3" t="str">
        <f xml:space="preserve"> IF(_xlfn.XLOOKUP(C821, customers!$A$1:$A$1001, customers!$C$1:$C$1001,,0) = 0, "", _xlfn.XLOOKUP(C821, customers!$A$1:$A$1001, customers!$C$1:$C$1001,,0))</f>
        <v>catchesonmr@xinhuanet.com</v>
      </c>
      <c r="H821" s="3" t="str">
        <f xml:space="preserve"> _xlfn.XLOOKUP(C821, customers!$A$1:$A$1001, customers!$G$1:$G$1001,,0)</f>
        <v>United States</v>
      </c>
      <c r="I821" s="4" t="str">
        <f xml:space="preserve"> INDEX(products!$A$1:$G$49, MATCH(orders!$D821, products!$A$1:$A$49,0), MATCH(orders!I$1, products!$A$1:$G$1,0))</f>
        <v>Lib</v>
      </c>
      <c r="J821" s="4" t="str">
        <f xml:space="preserve"> INDEX(products!$A$1:$G$49, MATCH(orders!$D821, products!$A$1:$A$49,0), MATCH(orders!J$1, products!$A$1:$G$1,0))</f>
        <v>L</v>
      </c>
      <c r="K821" s="8">
        <f xml:space="preserve"> INDEX(products!$A$1:$G$49, MATCH(orders!$D821, products!$A$1:$A$49,0), MATCH(orders!K$1, products!$A$1:$G$1,0))</f>
        <v>0.2</v>
      </c>
      <c r="L821" s="10">
        <f xml:space="preserve"> INDEX(products!$A$1:$G$49, MATCH(orders!$D821, products!$A$1:$A$49,0), MATCH(orders!L$1, products!$A$1:$G$1,0))</f>
        <v>4.7549999999999999</v>
      </c>
      <c r="M821" s="10">
        <f t="shared" si="12"/>
        <v>4.7549999999999999</v>
      </c>
      <c r="N821" s="5" t="str" cm="1">
        <f t="array" ref="N821" xml:space="preserve"> _xlfn.IFS(I821 = "Rob", "Robusta", I821 = "Ara", "Arabica", I821 = "Exc", "Excelsa", I821 = "Lib", "Liberica")</f>
        <v>Liberica</v>
      </c>
      <c r="O821" s="12" t="str" cm="1">
        <f t="array" ref="O821" xml:space="preserve"> _xlfn.IFS(J821 = "M", "Medium", J821 = "L", "Light", J821 = "D", "Dark")</f>
        <v>Light</v>
      </c>
      <c r="P821" s="4" t="str">
        <f xml:space="preserve"> _xlfn.XLOOKUP(Orders[[#This Row],[Customer ID]], customers!$A$1:$A$1001, customers!$I$1:$I$1001,,0)</f>
        <v>Yes</v>
      </c>
    </row>
    <row r="822" spans="1:16" x14ac:dyDescent="0.3">
      <c r="A822" s="11" t="s">
        <v>5123</v>
      </c>
      <c r="B822" s="6">
        <v>43510</v>
      </c>
      <c r="C822" s="3" t="s">
        <v>5124</v>
      </c>
      <c r="D822" s="4" t="s">
        <v>6141</v>
      </c>
      <c r="E822" s="3">
        <v>4</v>
      </c>
      <c r="F822" s="3" t="str">
        <f xml:space="preserve"> _xlfn.XLOOKUP(C822,customers!$A$1:$A$1001,customers!$B$1:$B$1001,,0)</f>
        <v>Eustace Stenton</v>
      </c>
      <c r="G822" s="3" t="str">
        <f xml:space="preserve"> IF(_xlfn.XLOOKUP(C822, customers!$A$1:$A$1001, customers!$C$1:$C$1001,,0) = 0, "", _xlfn.XLOOKUP(C822, customers!$A$1:$A$1001, customers!$C$1:$C$1001,,0))</f>
        <v>estentonms@google.it</v>
      </c>
      <c r="H822" s="3" t="str">
        <f xml:space="preserve"> _xlfn.XLOOKUP(C822, customers!$A$1:$A$1001, customers!$G$1:$G$1001,,0)</f>
        <v>United States</v>
      </c>
      <c r="I822" s="4" t="str">
        <f xml:space="preserve"> INDEX(products!$A$1:$G$49, MATCH(orders!$D822, products!$A$1:$A$49,0), MATCH(orders!I$1, products!$A$1:$G$1,0))</f>
        <v>Exc</v>
      </c>
      <c r="J822" s="4" t="str">
        <f xml:space="preserve"> INDEX(products!$A$1:$G$49, MATCH(orders!$D822, products!$A$1:$A$49,0), MATCH(orders!J$1, products!$A$1:$G$1,0))</f>
        <v>M</v>
      </c>
      <c r="K822" s="8">
        <f xml:space="preserve"> INDEX(products!$A$1:$G$49, MATCH(orders!$D822, products!$A$1:$A$49,0), MATCH(orders!K$1, products!$A$1:$G$1,0))</f>
        <v>1</v>
      </c>
      <c r="L822" s="10">
        <f xml:space="preserve"> INDEX(products!$A$1:$G$49, MATCH(orders!$D822, products!$A$1:$A$49,0), MATCH(orders!L$1, products!$A$1:$G$1,0))</f>
        <v>13.75</v>
      </c>
      <c r="M822" s="10">
        <f t="shared" si="12"/>
        <v>55</v>
      </c>
      <c r="N822" s="5" t="str" cm="1">
        <f t="array" ref="N822" xml:space="preserve"> _xlfn.IFS(I822 = "Rob", "Robusta", I822 = "Ara", "Arabica", I822 = "Exc", "Excelsa", I822 = "Lib", "Liberica")</f>
        <v>Excelsa</v>
      </c>
      <c r="O822" s="12" t="str" cm="1">
        <f t="array" ref="O822" xml:space="preserve"> _xlfn.IFS(J822 = "M", "Medium", J822 = "L", "Light", J822 = "D", "Dark")</f>
        <v>Medium</v>
      </c>
      <c r="P822" s="4" t="str">
        <f xml:space="preserve"> _xlfn.XLOOKUP(Orders[[#This Row],[Customer ID]], customers!$A$1:$A$1001, customers!$I$1:$I$1001,,0)</f>
        <v>Yes</v>
      </c>
    </row>
    <row r="823" spans="1:16" x14ac:dyDescent="0.3">
      <c r="A823" s="11" t="s">
        <v>5129</v>
      </c>
      <c r="B823" s="6">
        <v>44144</v>
      </c>
      <c r="C823" s="3" t="s">
        <v>5130</v>
      </c>
      <c r="D823" s="4" t="s">
        <v>6172</v>
      </c>
      <c r="E823" s="3">
        <v>5</v>
      </c>
      <c r="F823" s="3" t="str">
        <f xml:space="preserve"> _xlfn.XLOOKUP(C823,customers!$A$1:$A$1001,customers!$B$1:$B$1001,,0)</f>
        <v>Ericka Tripp</v>
      </c>
      <c r="G823" s="3" t="str">
        <f xml:space="preserve"> IF(_xlfn.XLOOKUP(C823, customers!$A$1:$A$1001, customers!$C$1:$C$1001,,0) = 0, "", _xlfn.XLOOKUP(C823, customers!$A$1:$A$1001, customers!$C$1:$C$1001,,0))</f>
        <v>etrippmt@wp.com</v>
      </c>
      <c r="H823" s="3" t="str">
        <f xml:space="preserve"> _xlfn.XLOOKUP(C823, customers!$A$1:$A$1001, customers!$G$1:$G$1001,,0)</f>
        <v>United States</v>
      </c>
      <c r="I823" s="4" t="str">
        <f xml:space="preserve"> INDEX(products!$A$1:$G$49, MATCH(orders!$D823, products!$A$1:$A$49,0), MATCH(orders!I$1, products!$A$1:$G$1,0))</f>
        <v>Rob</v>
      </c>
      <c r="J823" s="4" t="str">
        <f xml:space="preserve"> INDEX(products!$A$1:$G$49, MATCH(orders!$D823, products!$A$1:$A$49,0), MATCH(orders!J$1, products!$A$1:$G$1,0))</f>
        <v>D</v>
      </c>
      <c r="K823" s="8">
        <f xml:space="preserve"> INDEX(products!$A$1:$G$49, MATCH(orders!$D823, products!$A$1:$A$49,0), MATCH(orders!K$1, products!$A$1:$G$1,0))</f>
        <v>0.5</v>
      </c>
      <c r="L823" s="10">
        <f xml:space="preserve"> INDEX(products!$A$1:$G$49, MATCH(orders!$D823, products!$A$1:$A$49,0), MATCH(orders!L$1, products!$A$1:$G$1,0))</f>
        <v>5.3699999999999992</v>
      </c>
      <c r="M823" s="10">
        <f t="shared" si="12"/>
        <v>26.849999999999994</v>
      </c>
      <c r="N823" s="5" t="str" cm="1">
        <f t="array" ref="N823" xml:space="preserve"> _xlfn.IFS(I823 = "Rob", "Robusta", I823 = "Ara", "Arabica", I823 = "Exc", "Excelsa", I823 = "Lib", "Liberica")</f>
        <v>Robusta</v>
      </c>
      <c r="O823" s="12" t="str" cm="1">
        <f t="array" ref="O823" xml:space="preserve"> _xlfn.IFS(J823 = "M", "Medium", J823 = "L", "Light", J823 = "D", "Dark")</f>
        <v>Dark</v>
      </c>
      <c r="P823" s="4" t="str">
        <f xml:space="preserve"> _xlfn.XLOOKUP(Orders[[#This Row],[Customer ID]], customers!$A$1:$A$1001, customers!$I$1:$I$1001,,0)</f>
        <v>No</v>
      </c>
    </row>
    <row r="824" spans="1:16" x14ac:dyDescent="0.3">
      <c r="A824" s="11" t="s">
        <v>5135</v>
      </c>
      <c r="B824" s="6">
        <v>43585</v>
      </c>
      <c r="C824" s="3" t="s">
        <v>5136</v>
      </c>
      <c r="D824" s="4" t="s">
        <v>6148</v>
      </c>
      <c r="E824" s="3">
        <v>4</v>
      </c>
      <c r="F824" s="3" t="str">
        <f xml:space="preserve"> _xlfn.XLOOKUP(C824,customers!$A$1:$A$1001,customers!$B$1:$B$1001,,0)</f>
        <v>Lyndsey MacManus</v>
      </c>
      <c r="G824" s="3" t="str">
        <f xml:space="preserve"> IF(_xlfn.XLOOKUP(C824, customers!$A$1:$A$1001, customers!$C$1:$C$1001,,0) = 0, "", _xlfn.XLOOKUP(C824, customers!$A$1:$A$1001, customers!$C$1:$C$1001,,0))</f>
        <v>lmacmanusmu@imdb.com</v>
      </c>
      <c r="H824" s="3" t="str">
        <f xml:space="preserve"> _xlfn.XLOOKUP(C824, customers!$A$1:$A$1001, customers!$G$1:$G$1001,,0)</f>
        <v>United States</v>
      </c>
      <c r="I824" s="4" t="str">
        <f xml:space="preserve"> INDEX(products!$A$1:$G$49, MATCH(orders!$D824, products!$A$1:$A$49,0), MATCH(orders!I$1, products!$A$1:$G$1,0))</f>
        <v>Exc</v>
      </c>
      <c r="J824" s="4" t="str">
        <f xml:space="preserve"> INDEX(products!$A$1:$G$49, MATCH(orders!$D824, products!$A$1:$A$49,0), MATCH(orders!J$1, products!$A$1:$G$1,0))</f>
        <v>L</v>
      </c>
      <c r="K824" s="8">
        <f xml:space="preserve"> INDEX(products!$A$1:$G$49, MATCH(orders!$D824, products!$A$1:$A$49,0), MATCH(orders!K$1, products!$A$1:$G$1,0))</f>
        <v>2.5</v>
      </c>
      <c r="L824" s="10">
        <f xml:space="preserve"> INDEX(products!$A$1:$G$49, MATCH(orders!$D824, products!$A$1:$A$49,0), MATCH(orders!L$1, products!$A$1:$G$1,0))</f>
        <v>34.154999999999994</v>
      </c>
      <c r="M824" s="10">
        <f t="shared" si="12"/>
        <v>136.61999999999998</v>
      </c>
      <c r="N824" s="5" t="str" cm="1">
        <f t="array" ref="N824" xml:space="preserve"> _xlfn.IFS(I824 = "Rob", "Robusta", I824 = "Ara", "Arabica", I824 = "Exc", "Excelsa", I824 = "Lib", "Liberica")</f>
        <v>Excelsa</v>
      </c>
      <c r="O824" s="12" t="str" cm="1">
        <f t="array" ref="O824" xml:space="preserve"> _xlfn.IFS(J824 = "M", "Medium", J824 = "L", "Light", J824 = "D", "Dark")</f>
        <v>Light</v>
      </c>
      <c r="P824" s="4" t="str">
        <f xml:space="preserve"> _xlfn.XLOOKUP(Orders[[#This Row],[Customer ID]], customers!$A$1:$A$1001, customers!$I$1:$I$1001,,0)</f>
        <v>No</v>
      </c>
    </row>
    <row r="825" spans="1:16" x14ac:dyDescent="0.3">
      <c r="A825" s="11" t="s">
        <v>5141</v>
      </c>
      <c r="B825" s="6">
        <v>44134</v>
      </c>
      <c r="C825" s="3" t="s">
        <v>5142</v>
      </c>
      <c r="D825" s="4" t="s">
        <v>6170</v>
      </c>
      <c r="E825" s="3">
        <v>3</v>
      </c>
      <c r="F825" s="3" t="str">
        <f xml:space="preserve"> _xlfn.XLOOKUP(C825,customers!$A$1:$A$1001,customers!$B$1:$B$1001,,0)</f>
        <v>Tess Benediktovich</v>
      </c>
      <c r="G825" s="3" t="str">
        <f xml:space="preserve"> IF(_xlfn.XLOOKUP(C825, customers!$A$1:$A$1001, customers!$C$1:$C$1001,,0) = 0, "", _xlfn.XLOOKUP(C825, customers!$A$1:$A$1001, customers!$C$1:$C$1001,,0))</f>
        <v>tbenediktovichmv@ebay.com</v>
      </c>
      <c r="H825" s="3" t="str">
        <f xml:space="preserve"> _xlfn.XLOOKUP(C825, customers!$A$1:$A$1001, customers!$G$1:$G$1001,,0)</f>
        <v>United States</v>
      </c>
      <c r="I825" s="4" t="str">
        <f xml:space="preserve"> INDEX(products!$A$1:$G$49, MATCH(orders!$D825, products!$A$1:$A$49,0), MATCH(orders!I$1, products!$A$1:$G$1,0))</f>
        <v>Lib</v>
      </c>
      <c r="J825" s="4" t="str">
        <f xml:space="preserve"> INDEX(products!$A$1:$G$49, MATCH(orders!$D825, products!$A$1:$A$49,0), MATCH(orders!J$1, products!$A$1:$G$1,0))</f>
        <v>L</v>
      </c>
      <c r="K825" s="8">
        <f xml:space="preserve"> INDEX(products!$A$1:$G$49, MATCH(orders!$D825, products!$A$1:$A$49,0), MATCH(orders!K$1, products!$A$1:$G$1,0))</f>
        <v>1</v>
      </c>
      <c r="L825" s="10">
        <f xml:space="preserve"> INDEX(products!$A$1:$G$49, MATCH(orders!$D825, products!$A$1:$A$49,0), MATCH(orders!L$1, products!$A$1:$G$1,0))</f>
        <v>15.85</v>
      </c>
      <c r="M825" s="10">
        <f t="shared" si="12"/>
        <v>47.55</v>
      </c>
      <c r="N825" s="5" t="str" cm="1">
        <f t="array" ref="N825" xml:space="preserve"> _xlfn.IFS(I825 = "Rob", "Robusta", I825 = "Ara", "Arabica", I825 = "Exc", "Excelsa", I825 = "Lib", "Liberica")</f>
        <v>Liberica</v>
      </c>
      <c r="O825" s="12" t="str" cm="1">
        <f t="array" ref="O825" xml:space="preserve"> _xlfn.IFS(J825 = "M", "Medium", J825 = "L", "Light", J825 = "D", "Dark")</f>
        <v>Light</v>
      </c>
      <c r="P825" s="4" t="str">
        <f xml:space="preserve"> _xlfn.XLOOKUP(Orders[[#This Row],[Customer ID]], customers!$A$1:$A$1001, customers!$I$1:$I$1001,,0)</f>
        <v>Yes</v>
      </c>
    </row>
    <row r="826" spans="1:16" x14ac:dyDescent="0.3">
      <c r="A826" s="11" t="s">
        <v>5147</v>
      </c>
      <c r="B826" s="6">
        <v>43781</v>
      </c>
      <c r="C826" s="3" t="s">
        <v>5148</v>
      </c>
      <c r="D826" s="4" t="s">
        <v>6152</v>
      </c>
      <c r="E826" s="3">
        <v>5</v>
      </c>
      <c r="F826" s="3" t="str">
        <f xml:space="preserve"> _xlfn.XLOOKUP(C826,customers!$A$1:$A$1001,customers!$B$1:$B$1001,,0)</f>
        <v>Correy Bourner</v>
      </c>
      <c r="G826" s="3" t="str">
        <f xml:space="preserve"> IF(_xlfn.XLOOKUP(C826, customers!$A$1:$A$1001, customers!$C$1:$C$1001,,0) = 0, "", _xlfn.XLOOKUP(C826, customers!$A$1:$A$1001, customers!$C$1:$C$1001,,0))</f>
        <v>cbournermw@chronoengine.com</v>
      </c>
      <c r="H826" s="3" t="str">
        <f xml:space="preserve"> _xlfn.XLOOKUP(C826, customers!$A$1:$A$1001, customers!$G$1:$G$1001,,0)</f>
        <v>United States</v>
      </c>
      <c r="I826" s="4" t="str">
        <f xml:space="preserve"> INDEX(products!$A$1:$G$49, MATCH(orders!$D826, products!$A$1:$A$49,0), MATCH(orders!I$1, products!$A$1:$G$1,0))</f>
        <v>Ara</v>
      </c>
      <c r="J826" s="4" t="str">
        <f xml:space="preserve"> INDEX(products!$A$1:$G$49, MATCH(orders!$D826, products!$A$1:$A$49,0), MATCH(orders!J$1, products!$A$1:$G$1,0))</f>
        <v>M</v>
      </c>
      <c r="K826" s="8">
        <f xml:space="preserve"> INDEX(products!$A$1:$G$49, MATCH(orders!$D826, products!$A$1:$A$49,0), MATCH(orders!K$1, products!$A$1:$G$1,0))</f>
        <v>0.2</v>
      </c>
      <c r="L826" s="10">
        <f xml:space="preserve"> INDEX(products!$A$1:$G$49, MATCH(orders!$D826, products!$A$1:$A$49,0), MATCH(orders!L$1, products!$A$1:$G$1,0))</f>
        <v>3.375</v>
      </c>
      <c r="M826" s="10">
        <f t="shared" si="12"/>
        <v>16.875</v>
      </c>
      <c r="N826" s="5" t="str" cm="1">
        <f t="array" ref="N826" xml:space="preserve"> _xlfn.IFS(I826 = "Rob", "Robusta", I826 = "Ara", "Arabica", I826 = "Exc", "Excelsa", I826 = "Lib", "Liberica")</f>
        <v>Arabica</v>
      </c>
      <c r="O826" s="12" t="str" cm="1">
        <f t="array" ref="O826" xml:space="preserve"> _xlfn.IFS(J826 = "M", "Medium", J826 = "L", "Light", J826 = "D", "Dark")</f>
        <v>Medium</v>
      </c>
      <c r="P826" s="4" t="str">
        <f xml:space="preserve"> _xlfn.XLOOKUP(Orders[[#This Row],[Customer ID]], customers!$A$1:$A$1001, customers!$I$1:$I$1001,,0)</f>
        <v>Yes</v>
      </c>
    </row>
    <row r="827" spans="1:16" x14ac:dyDescent="0.3">
      <c r="A827" s="11" t="s">
        <v>5152</v>
      </c>
      <c r="B827" s="6">
        <v>44603</v>
      </c>
      <c r="C827" s="3" t="s">
        <v>5188</v>
      </c>
      <c r="D827" s="4" t="s">
        <v>6147</v>
      </c>
      <c r="E827" s="3">
        <v>3</v>
      </c>
      <c r="F827" s="3" t="str">
        <f xml:space="preserve"> _xlfn.XLOOKUP(C827,customers!$A$1:$A$1001,customers!$B$1:$B$1001,,0)</f>
        <v>Odelia Skerme</v>
      </c>
      <c r="G827" s="3" t="str">
        <f xml:space="preserve"> IF(_xlfn.XLOOKUP(C827, customers!$A$1:$A$1001, customers!$C$1:$C$1001,,0) = 0, "", _xlfn.XLOOKUP(C827, customers!$A$1:$A$1001, customers!$C$1:$C$1001,,0))</f>
        <v>oskermen3@hatena.ne.jp</v>
      </c>
      <c r="H827" s="3" t="str">
        <f xml:space="preserve"> _xlfn.XLOOKUP(C827, customers!$A$1:$A$1001, customers!$G$1:$G$1001,,0)</f>
        <v>United States</v>
      </c>
      <c r="I827" s="4" t="str">
        <f xml:space="preserve"> INDEX(products!$A$1:$G$49, MATCH(orders!$D827, products!$A$1:$A$49,0), MATCH(orders!I$1, products!$A$1:$G$1,0))</f>
        <v>Ara</v>
      </c>
      <c r="J827" s="4" t="str">
        <f xml:space="preserve"> INDEX(products!$A$1:$G$49, MATCH(orders!$D827, products!$A$1:$A$49,0), MATCH(orders!J$1, products!$A$1:$G$1,0))</f>
        <v>D</v>
      </c>
      <c r="K827" s="8">
        <f xml:space="preserve"> INDEX(products!$A$1:$G$49, MATCH(orders!$D827, products!$A$1:$A$49,0), MATCH(orders!K$1, products!$A$1:$G$1,0))</f>
        <v>1</v>
      </c>
      <c r="L827" s="10">
        <f xml:space="preserve"> INDEX(products!$A$1:$G$49, MATCH(orders!$D827, products!$A$1:$A$49,0), MATCH(orders!L$1, products!$A$1:$G$1,0))</f>
        <v>9.9499999999999993</v>
      </c>
      <c r="M827" s="10">
        <f t="shared" si="12"/>
        <v>29.849999999999998</v>
      </c>
      <c r="N827" s="5" t="str" cm="1">
        <f t="array" ref="N827" xml:space="preserve"> _xlfn.IFS(I827 = "Rob", "Robusta", I827 = "Ara", "Arabica", I827 = "Exc", "Excelsa", I827 = "Lib", "Liberica")</f>
        <v>Arabica</v>
      </c>
      <c r="O827" s="12" t="str" cm="1">
        <f t="array" ref="O827" xml:space="preserve"> _xlfn.IFS(J827 = "M", "Medium", J827 = "L", "Light", J827 = "D", "Dark")</f>
        <v>Dark</v>
      </c>
      <c r="P827" s="4" t="str">
        <f xml:space="preserve"> _xlfn.XLOOKUP(Orders[[#This Row],[Customer ID]], customers!$A$1:$A$1001, customers!$I$1:$I$1001,,0)</f>
        <v>Yes</v>
      </c>
    </row>
    <row r="828" spans="1:16" x14ac:dyDescent="0.3">
      <c r="A828" s="11" t="s">
        <v>5158</v>
      </c>
      <c r="B828" s="6">
        <v>44283</v>
      </c>
      <c r="C828" s="3" t="s">
        <v>5159</v>
      </c>
      <c r="D828" s="4" t="s">
        <v>6139</v>
      </c>
      <c r="E828" s="3">
        <v>5</v>
      </c>
      <c r="F828" s="3" t="str">
        <f xml:space="preserve"> _xlfn.XLOOKUP(C828,customers!$A$1:$A$1001,customers!$B$1:$B$1001,,0)</f>
        <v>Kandy Heddan</v>
      </c>
      <c r="G828" s="3" t="str">
        <f xml:space="preserve"> IF(_xlfn.XLOOKUP(C828, customers!$A$1:$A$1001, customers!$C$1:$C$1001,,0) = 0, "", _xlfn.XLOOKUP(C828, customers!$A$1:$A$1001, customers!$C$1:$C$1001,,0))</f>
        <v>kheddanmy@icq.com</v>
      </c>
      <c r="H828" s="3" t="str">
        <f xml:space="preserve"> _xlfn.XLOOKUP(C828, customers!$A$1:$A$1001, customers!$G$1:$G$1001,,0)</f>
        <v>United States</v>
      </c>
      <c r="I828" s="4" t="str">
        <f xml:space="preserve"> INDEX(products!$A$1:$G$49, MATCH(orders!$D828, products!$A$1:$A$49,0), MATCH(orders!I$1, products!$A$1:$G$1,0))</f>
        <v>Exc</v>
      </c>
      <c r="J828" s="4" t="str">
        <f xml:space="preserve"> INDEX(products!$A$1:$G$49, MATCH(orders!$D828, products!$A$1:$A$49,0), MATCH(orders!J$1, products!$A$1:$G$1,0))</f>
        <v>M</v>
      </c>
      <c r="K828" s="8">
        <f xml:space="preserve"> INDEX(products!$A$1:$G$49, MATCH(orders!$D828, products!$A$1:$A$49,0), MATCH(orders!K$1, products!$A$1:$G$1,0))</f>
        <v>0.5</v>
      </c>
      <c r="L828" s="10">
        <f xml:space="preserve"> INDEX(products!$A$1:$G$49, MATCH(orders!$D828, products!$A$1:$A$49,0), MATCH(orders!L$1, products!$A$1:$G$1,0))</f>
        <v>8.25</v>
      </c>
      <c r="M828" s="10">
        <f t="shared" si="12"/>
        <v>41.25</v>
      </c>
      <c r="N828" s="5" t="str" cm="1">
        <f t="array" ref="N828" xml:space="preserve"> _xlfn.IFS(I828 = "Rob", "Robusta", I828 = "Ara", "Arabica", I828 = "Exc", "Excelsa", I828 = "Lib", "Liberica")</f>
        <v>Excelsa</v>
      </c>
      <c r="O828" s="12" t="str" cm="1">
        <f t="array" ref="O828" xml:space="preserve"> _xlfn.IFS(J828 = "M", "Medium", J828 = "L", "Light", J828 = "D", "Dark")</f>
        <v>Medium</v>
      </c>
      <c r="P828" s="4" t="str">
        <f xml:space="preserve"> _xlfn.XLOOKUP(Orders[[#This Row],[Customer ID]], customers!$A$1:$A$1001, customers!$I$1:$I$1001,,0)</f>
        <v>Yes</v>
      </c>
    </row>
    <row r="829" spans="1:16" x14ac:dyDescent="0.3">
      <c r="A829" s="11" t="s">
        <v>5164</v>
      </c>
      <c r="B829" s="6">
        <v>44540</v>
      </c>
      <c r="C829" s="3" t="s">
        <v>5165</v>
      </c>
      <c r="D829" s="4" t="s">
        <v>6156</v>
      </c>
      <c r="E829" s="3">
        <v>5</v>
      </c>
      <c r="F829" s="3" t="str">
        <f xml:space="preserve"> _xlfn.XLOOKUP(C829,customers!$A$1:$A$1001,customers!$B$1:$B$1001,,0)</f>
        <v>Ibby Charters</v>
      </c>
      <c r="G829" s="3" t="str">
        <f xml:space="preserve"> IF(_xlfn.XLOOKUP(C829, customers!$A$1:$A$1001, customers!$C$1:$C$1001,,0) = 0, "", _xlfn.XLOOKUP(C829, customers!$A$1:$A$1001, customers!$C$1:$C$1001,,0))</f>
        <v>ichartersmz@abc.net.au</v>
      </c>
      <c r="H829" s="3" t="str">
        <f xml:space="preserve"> _xlfn.XLOOKUP(C829, customers!$A$1:$A$1001, customers!$G$1:$G$1001,,0)</f>
        <v>United States</v>
      </c>
      <c r="I829" s="4" t="str">
        <f xml:space="preserve"> INDEX(products!$A$1:$G$49, MATCH(orders!$D829, products!$A$1:$A$49,0), MATCH(orders!I$1, products!$A$1:$G$1,0))</f>
        <v>Exc</v>
      </c>
      <c r="J829" s="4" t="str">
        <f xml:space="preserve"> INDEX(products!$A$1:$G$49, MATCH(orders!$D829, products!$A$1:$A$49,0), MATCH(orders!J$1, products!$A$1:$G$1,0))</f>
        <v>M</v>
      </c>
      <c r="K829" s="8">
        <f xml:space="preserve"> INDEX(products!$A$1:$G$49, MATCH(orders!$D829, products!$A$1:$A$49,0), MATCH(orders!K$1, products!$A$1:$G$1,0))</f>
        <v>0.2</v>
      </c>
      <c r="L829" s="10">
        <f xml:space="preserve"> INDEX(products!$A$1:$G$49, MATCH(orders!$D829, products!$A$1:$A$49,0), MATCH(orders!L$1, products!$A$1:$G$1,0))</f>
        <v>4.125</v>
      </c>
      <c r="M829" s="10">
        <f t="shared" si="12"/>
        <v>20.625</v>
      </c>
      <c r="N829" s="5" t="str" cm="1">
        <f t="array" ref="N829" xml:space="preserve"> _xlfn.IFS(I829 = "Rob", "Robusta", I829 = "Ara", "Arabica", I829 = "Exc", "Excelsa", I829 = "Lib", "Liberica")</f>
        <v>Excelsa</v>
      </c>
      <c r="O829" s="12" t="str" cm="1">
        <f t="array" ref="O829" xml:space="preserve"> _xlfn.IFS(J829 = "M", "Medium", J829 = "L", "Light", J829 = "D", "Dark")</f>
        <v>Medium</v>
      </c>
      <c r="P829" s="4" t="str">
        <f xml:space="preserve"> _xlfn.XLOOKUP(Orders[[#This Row],[Customer ID]], customers!$A$1:$A$1001, customers!$I$1:$I$1001,,0)</f>
        <v>No</v>
      </c>
    </row>
    <row r="830" spans="1:16" x14ac:dyDescent="0.3">
      <c r="A830" s="11" t="s">
        <v>5170</v>
      </c>
      <c r="B830" s="6">
        <v>44505</v>
      </c>
      <c r="C830" s="3" t="s">
        <v>5171</v>
      </c>
      <c r="D830" s="4" t="s">
        <v>6168</v>
      </c>
      <c r="E830" s="3">
        <v>6</v>
      </c>
      <c r="F830" s="3" t="str">
        <f xml:space="preserve"> _xlfn.XLOOKUP(C830,customers!$A$1:$A$1001,customers!$B$1:$B$1001,,0)</f>
        <v>Adora Roubert</v>
      </c>
      <c r="G830" s="3" t="str">
        <f xml:space="preserve"> IF(_xlfn.XLOOKUP(C830, customers!$A$1:$A$1001, customers!$C$1:$C$1001,,0) = 0, "", _xlfn.XLOOKUP(C830, customers!$A$1:$A$1001, customers!$C$1:$C$1001,,0))</f>
        <v>aroubertn0@tmall.com</v>
      </c>
      <c r="H830" s="3" t="str">
        <f xml:space="preserve"> _xlfn.XLOOKUP(C830, customers!$A$1:$A$1001, customers!$G$1:$G$1001,,0)</f>
        <v>United States</v>
      </c>
      <c r="I830" s="4" t="str">
        <f xml:space="preserve"> INDEX(products!$A$1:$G$49, MATCH(orders!$D830, products!$A$1:$A$49,0), MATCH(orders!I$1, products!$A$1:$G$1,0))</f>
        <v>Ara</v>
      </c>
      <c r="J830" s="4" t="str">
        <f xml:space="preserve"> INDEX(products!$A$1:$G$49, MATCH(orders!$D830, products!$A$1:$A$49,0), MATCH(orders!J$1, products!$A$1:$G$1,0))</f>
        <v>D</v>
      </c>
      <c r="K830" s="8">
        <f xml:space="preserve"> INDEX(products!$A$1:$G$49, MATCH(orders!$D830, products!$A$1:$A$49,0), MATCH(orders!K$1, products!$A$1:$G$1,0))</f>
        <v>2.5</v>
      </c>
      <c r="L830" s="10">
        <f xml:space="preserve"> INDEX(products!$A$1:$G$49, MATCH(orders!$D830, products!$A$1:$A$49,0), MATCH(orders!L$1, products!$A$1:$G$1,0))</f>
        <v>22.884999999999998</v>
      </c>
      <c r="M830" s="10">
        <f t="shared" si="12"/>
        <v>137.31</v>
      </c>
      <c r="N830" s="5" t="str" cm="1">
        <f t="array" ref="N830" xml:space="preserve"> _xlfn.IFS(I830 = "Rob", "Robusta", I830 = "Ara", "Arabica", I830 = "Exc", "Excelsa", I830 = "Lib", "Liberica")</f>
        <v>Arabica</v>
      </c>
      <c r="O830" s="12" t="str" cm="1">
        <f t="array" ref="O830" xml:space="preserve"> _xlfn.IFS(J830 = "M", "Medium", J830 = "L", "Light", J830 = "D", "Dark")</f>
        <v>Dark</v>
      </c>
      <c r="P830" s="4" t="str">
        <f xml:space="preserve"> _xlfn.XLOOKUP(Orders[[#This Row],[Customer ID]], customers!$A$1:$A$1001, customers!$I$1:$I$1001,,0)</f>
        <v>Yes</v>
      </c>
    </row>
    <row r="831" spans="1:16" x14ac:dyDescent="0.3">
      <c r="A831" s="11" t="s">
        <v>5176</v>
      </c>
      <c r="B831" s="6">
        <v>43890</v>
      </c>
      <c r="C831" s="3" t="s">
        <v>5177</v>
      </c>
      <c r="D831" s="4" t="s">
        <v>6154</v>
      </c>
      <c r="E831" s="3">
        <v>1</v>
      </c>
      <c r="F831" s="3" t="str">
        <f xml:space="preserve"> _xlfn.XLOOKUP(C831,customers!$A$1:$A$1001,customers!$B$1:$B$1001,,0)</f>
        <v>Hillel Mairs</v>
      </c>
      <c r="G831" s="3" t="str">
        <f xml:space="preserve"> IF(_xlfn.XLOOKUP(C831, customers!$A$1:$A$1001, customers!$C$1:$C$1001,,0) = 0, "", _xlfn.XLOOKUP(C831, customers!$A$1:$A$1001, customers!$C$1:$C$1001,,0))</f>
        <v>hmairsn1@so-net.ne.jp</v>
      </c>
      <c r="H831" s="3" t="str">
        <f xml:space="preserve"> _xlfn.XLOOKUP(C831, customers!$A$1:$A$1001, customers!$G$1:$G$1001,,0)</f>
        <v>United States</v>
      </c>
      <c r="I831" s="4" t="str">
        <f xml:space="preserve"> INDEX(products!$A$1:$G$49, MATCH(orders!$D831, products!$A$1:$A$49,0), MATCH(orders!I$1, products!$A$1:$G$1,0))</f>
        <v>Ara</v>
      </c>
      <c r="J831" s="4" t="str">
        <f xml:space="preserve"> INDEX(products!$A$1:$G$49, MATCH(orders!$D831, products!$A$1:$A$49,0), MATCH(orders!J$1, products!$A$1:$G$1,0))</f>
        <v>D</v>
      </c>
      <c r="K831" s="8">
        <f xml:space="preserve"> INDEX(products!$A$1:$G$49, MATCH(orders!$D831, products!$A$1:$A$49,0), MATCH(orders!K$1, products!$A$1:$G$1,0))</f>
        <v>0.2</v>
      </c>
      <c r="L831" s="10">
        <f xml:space="preserve"> INDEX(products!$A$1:$G$49, MATCH(orders!$D831, products!$A$1:$A$49,0), MATCH(orders!L$1, products!$A$1:$G$1,0))</f>
        <v>2.9849999999999999</v>
      </c>
      <c r="M831" s="10">
        <f t="shared" si="12"/>
        <v>2.9849999999999999</v>
      </c>
      <c r="N831" s="5" t="str" cm="1">
        <f t="array" ref="N831" xml:space="preserve"> _xlfn.IFS(I831 = "Rob", "Robusta", I831 = "Ara", "Arabica", I831 = "Exc", "Excelsa", I831 = "Lib", "Liberica")</f>
        <v>Arabica</v>
      </c>
      <c r="O831" s="12" t="str" cm="1">
        <f t="array" ref="O831" xml:space="preserve"> _xlfn.IFS(J831 = "M", "Medium", J831 = "L", "Light", J831 = "D", "Dark")</f>
        <v>Dark</v>
      </c>
      <c r="P831" s="4" t="str">
        <f xml:space="preserve"> _xlfn.XLOOKUP(Orders[[#This Row],[Customer ID]], customers!$A$1:$A$1001, customers!$I$1:$I$1001,,0)</f>
        <v>No</v>
      </c>
    </row>
    <row r="832" spans="1:16" x14ac:dyDescent="0.3">
      <c r="A832" s="11" t="s">
        <v>5182</v>
      </c>
      <c r="B832" s="6">
        <v>44414</v>
      </c>
      <c r="C832" s="3" t="s">
        <v>5183</v>
      </c>
      <c r="D832" s="4" t="s">
        <v>6141</v>
      </c>
      <c r="E832" s="3">
        <v>2</v>
      </c>
      <c r="F832" s="3" t="str">
        <f xml:space="preserve"> _xlfn.XLOOKUP(C832,customers!$A$1:$A$1001,customers!$B$1:$B$1001,,0)</f>
        <v>Helaina Rainforth</v>
      </c>
      <c r="G832" s="3" t="str">
        <f xml:space="preserve"> IF(_xlfn.XLOOKUP(C832, customers!$A$1:$A$1001, customers!$C$1:$C$1001,,0) = 0, "", _xlfn.XLOOKUP(C832, customers!$A$1:$A$1001, customers!$C$1:$C$1001,,0))</f>
        <v>hrainforthn2@blog.com</v>
      </c>
      <c r="H832" s="3" t="str">
        <f xml:space="preserve"> _xlfn.XLOOKUP(C832, customers!$A$1:$A$1001, customers!$G$1:$G$1001,,0)</f>
        <v>United States</v>
      </c>
      <c r="I832" s="4" t="str">
        <f xml:space="preserve"> INDEX(products!$A$1:$G$49, MATCH(orders!$D832, products!$A$1:$A$49,0), MATCH(orders!I$1, products!$A$1:$G$1,0))</f>
        <v>Exc</v>
      </c>
      <c r="J832" s="4" t="str">
        <f xml:space="preserve"> INDEX(products!$A$1:$G$49, MATCH(orders!$D832, products!$A$1:$A$49,0), MATCH(orders!J$1, products!$A$1:$G$1,0))</f>
        <v>M</v>
      </c>
      <c r="K832" s="8">
        <f xml:space="preserve"> INDEX(products!$A$1:$G$49, MATCH(orders!$D832, products!$A$1:$A$49,0), MATCH(orders!K$1, products!$A$1:$G$1,0))</f>
        <v>1</v>
      </c>
      <c r="L832" s="10">
        <f xml:space="preserve"> INDEX(products!$A$1:$G$49, MATCH(orders!$D832, products!$A$1:$A$49,0), MATCH(orders!L$1, products!$A$1:$G$1,0))</f>
        <v>13.75</v>
      </c>
      <c r="M832" s="10">
        <f t="shared" si="12"/>
        <v>27.5</v>
      </c>
      <c r="N832" s="5" t="str" cm="1">
        <f t="array" ref="N832" xml:space="preserve"> _xlfn.IFS(I832 = "Rob", "Robusta", I832 = "Ara", "Arabica", I832 = "Exc", "Excelsa", I832 = "Lib", "Liberica")</f>
        <v>Excelsa</v>
      </c>
      <c r="O832" s="12" t="str" cm="1">
        <f t="array" ref="O832" xml:space="preserve"> _xlfn.IFS(J832 = "M", "Medium", J832 = "L", "Light", J832 = "D", "Dark")</f>
        <v>Medium</v>
      </c>
      <c r="P832" s="4" t="str">
        <f xml:space="preserve"> _xlfn.XLOOKUP(Orders[[#This Row],[Customer ID]], customers!$A$1:$A$1001, customers!$I$1:$I$1001,,0)</f>
        <v>No</v>
      </c>
    </row>
    <row r="833" spans="1:16" x14ac:dyDescent="0.3">
      <c r="A833" s="11" t="s">
        <v>5182</v>
      </c>
      <c r="B833" s="6">
        <v>44414</v>
      </c>
      <c r="C833" s="3" t="s">
        <v>5183</v>
      </c>
      <c r="D833" s="4" t="s">
        <v>6154</v>
      </c>
      <c r="E833" s="3">
        <v>2</v>
      </c>
      <c r="F833" s="3" t="str">
        <f xml:space="preserve"> _xlfn.XLOOKUP(C833,customers!$A$1:$A$1001,customers!$B$1:$B$1001,,0)</f>
        <v>Helaina Rainforth</v>
      </c>
      <c r="G833" s="3" t="str">
        <f xml:space="preserve"> IF(_xlfn.XLOOKUP(C833, customers!$A$1:$A$1001, customers!$C$1:$C$1001,,0) = 0, "", _xlfn.XLOOKUP(C833, customers!$A$1:$A$1001, customers!$C$1:$C$1001,,0))</f>
        <v>hrainforthn2@blog.com</v>
      </c>
      <c r="H833" s="3" t="str">
        <f xml:space="preserve"> _xlfn.XLOOKUP(C833, customers!$A$1:$A$1001, customers!$G$1:$G$1001,,0)</f>
        <v>United States</v>
      </c>
      <c r="I833" s="4" t="str">
        <f xml:space="preserve"> INDEX(products!$A$1:$G$49, MATCH(orders!$D833, products!$A$1:$A$49,0), MATCH(orders!I$1, products!$A$1:$G$1,0))</f>
        <v>Ara</v>
      </c>
      <c r="J833" s="4" t="str">
        <f xml:space="preserve"> INDEX(products!$A$1:$G$49, MATCH(orders!$D833, products!$A$1:$A$49,0), MATCH(orders!J$1, products!$A$1:$G$1,0))</f>
        <v>D</v>
      </c>
      <c r="K833" s="8">
        <f xml:space="preserve"> INDEX(products!$A$1:$G$49, MATCH(orders!$D833, products!$A$1:$A$49,0), MATCH(orders!K$1, products!$A$1:$G$1,0))</f>
        <v>0.2</v>
      </c>
      <c r="L833" s="10">
        <f xml:space="preserve"> INDEX(products!$A$1:$G$49, MATCH(orders!$D833, products!$A$1:$A$49,0), MATCH(orders!L$1, products!$A$1:$G$1,0))</f>
        <v>2.9849999999999999</v>
      </c>
      <c r="M833" s="10">
        <f t="shared" si="12"/>
        <v>5.97</v>
      </c>
      <c r="N833" s="5" t="str" cm="1">
        <f t="array" ref="N833" xml:space="preserve"> _xlfn.IFS(I833 = "Rob", "Robusta", I833 = "Ara", "Arabica", I833 = "Exc", "Excelsa", I833 = "Lib", "Liberica")</f>
        <v>Arabica</v>
      </c>
      <c r="O833" s="12" t="str" cm="1">
        <f t="array" ref="O833" xml:space="preserve"> _xlfn.IFS(J833 = "M", "Medium", J833 = "L", "Light", J833 = "D", "Dark")</f>
        <v>Dark</v>
      </c>
      <c r="P833" s="4" t="str">
        <f xml:space="preserve"> _xlfn.XLOOKUP(Orders[[#This Row],[Customer ID]], customers!$A$1:$A$1001, customers!$I$1:$I$1001,,0)</f>
        <v>No</v>
      </c>
    </row>
    <row r="834" spans="1:16" x14ac:dyDescent="0.3">
      <c r="A834" s="11" t="s">
        <v>5193</v>
      </c>
      <c r="B834" s="6">
        <v>44274</v>
      </c>
      <c r="C834" s="3" t="s">
        <v>5194</v>
      </c>
      <c r="D834" s="4" t="s">
        <v>6138</v>
      </c>
      <c r="E834" s="3">
        <v>6</v>
      </c>
      <c r="F834" s="3" t="str">
        <f xml:space="preserve"> _xlfn.XLOOKUP(C834,customers!$A$1:$A$1001,customers!$B$1:$B$1001,,0)</f>
        <v>Isac Jesper</v>
      </c>
      <c r="G834" s="3" t="str">
        <f xml:space="preserve"> IF(_xlfn.XLOOKUP(C834, customers!$A$1:$A$1001, customers!$C$1:$C$1001,,0) = 0, "", _xlfn.XLOOKUP(C834, customers!$A$1:$A$1001, customers!$C$1:$C$1001,,0))</f>
        <v>ijespern4@theglobeandmail.com</v>
      </c>
      <c r="H834" s="3" t="str">
        <f xml:space="preserve"> _xlfn.XLOOKUP(C834, customers!$A$1:$A$1001, customers!$G$1:$G$1001,,0)</f>
        <v>United States</v>
      </c>
      <c r="I834" s="4" t="str">
        <f xml:space="preserve"> INDEX(products!$A$1:$G$49, MATCH(orders!$D834, products!$A$1:$A$49,0), MATCH(orders!I$1, products!$A$1:$G$1,0))</f>
        <v>Rob</v>
      </c>
      <c r="J834" s="4" t="str">
        <f xml:space="preserve"> INDEX(products!$A$1:$G$49, MATCH(orders!$D834, products!$A$1:$A$49,0), MATCH(orders!J$1, products!$A$1:$G$1,0))</f>
        <v>M</v>
      </c>
      <c r="K834" s="8">
        <f xml:space="preserve"> INDEX(products!$A$1:$G$49, MATCH(orders!$D834, products!$A$1:$A$49,0), MATCH(orders!K$1, products!$A$1:$G$1,0))</f>
        <v>1</v>
      </c>
      <c r="L834" s="10">
        <f xml:space="preserve"> INDEX(products!$A$1:$G$49, MATCH(orders!$D834, products!$A$1:$A$49,0), MATCH(orders!L$1, products!$A$1:$G$1,0))</f>
        <v>9.9499999999999993</v>
      </c>
      <c r="M834" s="10">
        <f t="shared" si="12"/>
        <v>59.699999999999996</v>
      </c>
      <c r="N834" s="5" t="str" cm="1">
        <f t="array" ref="N834" xml:space="preserve"> _xlfn.IFS(I834 = "Rob", "Robusta", I834 = "Ara", "Arabica", I834 = "Exc", "Excelsa", I834 = "Lib", "Liberica")</f>
        <v>Robusta</v>
      </c>
      <c r="O834" s="12" t="str" cm="1">
        <f t="array" ref="O834" xml:space="preserve"> _xlfn.IFS(J834 = "M", "Medium", J834 = "L", "Light", J834 = "D", "Dark")</f>
        <v>Medium</v>
      </c>
      <c r="P834" s="4" t="str">
        <f xml:space="preserve"> _xlfn.XLOOKUP(Orders[[#This Row],[Customer ID]], customers!$A$1:$A$1001, customers!$I$1:$I$1001,,0)</f>
        <v>No</v>
      </c>
    </row>
    <row r="835" spans="1:16" x14ac:dyDescent="0.3">
      <c r="A835" s="11" t="s">
        <v>5199</v>
      </c>
      <c r="B835" s="6">
        <v>44302</v>
      </c>
      <c r="C835" s="3" t="s">
        <v>5200</v>
      </c>
      <c r="D835" s="4" t="s">
        <v>6149</v>
      </c>
      <c r="E835" s="3">
        <v>4</v>
      </c>
      <c r="F835" s="3" t="str">
        <f xml:space="preserve"> _xlfn.XLOOKUP(C835,customers!$A$1:$A$1001,customers!$B$1:$B$1001,,0)</f>
        <v>Lenette Dwerryhouse</v>
      </c>
      <c r="G835" s="3" t="str">
        <f xml:space="preserve"> IF(_xlfn.XLOOKUP(C835, customers!$A$1:$A$1001, customers!$C$1:$C$1001,,0) = 0, "", _xlfn.XLOOKUP(C835, customers!$A$1:$A$1001, customers!$C$1:$C$1001,,0))</f>
        <v>ldwerryhousen5@gravatar.com</v>
      </c>
      <c r="H835" s="3" t="str">
        <f xml:space="preserve"> _xlfn.XLOOKUP(C835, customers!$A$1:$A$1001, customers!$G$1:$G$1001,,0)</f>
        <v>United States</v>
      </c>
      <c r="I835" s="4" t="str">
        <f xml:space="preserve"> INDEX(products!$A$1:$G$49, MATCH(orders!$D835, products!$A$1:$A$49,0), MATCH(orders!I$1, products!$A$1:$G$1,0))</f>
        <v>Rob</v>
      </c>
      <c r="J835" s="4" t="str">
        <f xml:space="preserve"> INDEX(products!$A$1:$G$49, MATCH(orders!$D835, products!$A$1:$A$49,0), MATCH(orders!J$1, products!$A$1:$G$1,0))</f>
        <v>D</v>
      </c>
      <c r="K835" s="8">
        <f xml:space="preserve"> INDEX(products!$A$1:$G$49, MATCH(orders!$D835, products!$A$1:$A$49,0), MATCH(orders!K$1, products!$A$1:$G$1,0))</f>
        <v>2.5</v>
      </c>
      <c r="L835" s="10">
        <f xml:space="preserve"> INDEX(products!$A$1:$G$49, MATCH(orders!$D835, products!$A$1:$A$49,0), MATCH(orders!L$1, products!$A$1:$G$1,0))</f>
        <v>20.584999999999997</v>
      </c>
      <c r="M835" s="10">
        <f t="shared" ref="M835:M898" si="13">L835*E835</f>
        <v>82.339999999999989</v>
      </c>
      <c r="N835" s="5" t="str" cm="1">
        <f t="array" ref="N835" xml:space="preserve"> _xlfn.IFS(I835 = "Rob", "Robusta", I835 = "Ara", "Arabica", I835 = "Exc", "Excelsa", I835 = "Lib", "Liberica")</f>
        <v>Robusta</v>
      </c>
      <c r="O835" s="12" t="str" cm="1">
        <f t="array" ref="O835" xml:space="preserve"> _xlfn.IFS(J835 = "M", "Medium", J835 = "L", "Light", J835 = "D", "Dark")</f>
        <v>Dark</v>
      </c>
      <c r="P835" s="4" t="str">
        <f xml:space="preserve"> _xlfn.XLOOKUP(Orders[[#This Row],[Customer ID]], customers!$A$1:$A$1001, customers!$I$1:$I$1001,,0)</f>
        <v>Yes</v>
      </c>
    </row>
    <row r="836" spans="1:16" x14ac:dyDescent="0.3">
      <c r="A836" s="11" t="s">
        <v>5205</v>
      </c>
      <c r="B836" s="6">
        <v>44141</v>
      </c>
      <c r="C836" s="3" t="s">
        <v>5206</v>
      </c>
      <c r="D836" s="4" t="s">
        <v>6168</v>
      </c>
      <c r="E836" s="3">
        <v>1</v>
      </c>
      <c r="F836" s="3" t="str">
        <f xml:space="preserve"> _xlfn.XLOOKUP(C836,customers!$A$1:$A$1001,customers!$B$1:$B$1001,,0)</f>
        <v>Nadeen Broomer</v>
      </c>
      <c r="G836" s="3" t="str">
        <f xml:space="preserve"> IF(_xlfn.XLOOKUP(C836, customers!$A$1:$A$1001, customers!$C$1:$C$1001,,0) = 0, "", _xlfn.XLOOKUP(C836, customers!$A$1:$A$1001, customers!$C$1:$C$1001,,0))</f>
        <v>nbroomern6@examiner.com</v>
      </c>
      <c r="H836" s="3" t="str">
        <f xml:space="preserve"> _xlfn.XLOOKUP(C836, customers!$A$1:$A$1001, customers!$G$1:$G$1001,,0)</f>
        <v>United States</v>
      </c>
      <c r="I836" s="4" t="str">
        <f xml:space="preserve"> INDEX(products!$A$1:$G$49, MATCH(orders!$D836, products!$A$1:$A$49,0), MATCH(orders!I$1, products!$A$1:$G$1,0))</f>
        <v>Ara</v>
      </c>
      <c r="J836" s="4" t="str">
        <f xml:space="preserve"> INDEX(products!$A$1:$G$49, MATCH(orders!$D836, products!$A$1:$A$49,0), MATCH(orders!J$1, products!$A$1:$G$1,0))</f>
        <v>D</v>
      </c>
      <c r="K836" s="8">
        <f xml:space="preserve"> INDEX(products!$A$1:$G$49, MATCH(orders!$D836, products!$A$1:$A$49,0), MATCH(orders!K$1, products!$A$1:$G$1,0))</f>
        <v>2.5</v>
      </c>
      <c r="L836" s="10">
        <f xml:space="preserve"> INDEX(products!$A$1:$G$49, MATCH(orders!$D836, products!$A$1:$A$49,0), MATCH(orders!L$1, products!$A$1:$G$1,0))</f>
        <v>22.884999999999998</v>
      </c>
      <c r="M836" s="10">
        <f t="shared" si="13"/>
        <v>22.884999999999998</v>
      </c>
      <c r="N836" s="5" t="str" cm="1">
        <f t="array" ref="N836" xml:space="preserve"> _xlfn.IFS(I836 = "Rob", "Robusta", I836 = "Ara", "Arabica", I836 = "Exc", "Excelsa", I836 = "Lib", "Liberica")</f>
        <v>Arabica</v>
      </c>
      <c r="O836" s="12" t="str" cm="1">
        <f t="array" ref="O836" xml:space="preserve"> _xlfn.IFS(J836 = "M", "Medium", J836 = "L", "Light", J836 = "D", "Dark")</f>
        <v>Dark</v>
      </c>
      <c r="P836" s="4" t="str">
        <f xml:space="preserve"> _xlfn.XLOOKUP(Orders[[#This Row],[Customer ID]], customers!$A$1:$A$1001, customers!$I$1:$I$1001,,0)</f>
        <v>No</v>
      </c>
    </row>
    <row r="837" spans="1:16" x14ac:dyDescent="0.3">
      <c r="A837" s="11" t="s">
        <v>5211</v>
      </c>
      <c r="B837" s="6">
        <v>44270</v>
      </c>
      <c r="C837" s="3" t="s">
        <v>5212</v>
      </c>
      <c r="D837" s="4" t="s">
        <v>6176</v>
      </c>
      <c r="E837" s="3">
        <v>1</v>
      </c>
      <c r="F837" s="3" t="str">
        <f xml:space="preserve"> _xlfn.XLOOKUP(C837,customers!$A$1:$A$1001,customers!$B$1:$B$1001,,0)</f>
        <v>Konstantine Thoumasson</v>
      </c>
      <c r="G837" s="3" t="str">
        <f xml:space="preserve"> IF(_xlfn.XLOOKUP(C837, customers!$A$1:$A$1001, customers!$C$1:$C$1001,,0) = 0, "", _xlfn.XLOOKUP(C837, customers!$A$1:$A$1001, customers!$C$1:$C$1001,,0))</f>
        <v>kthoumassonn7@bloglovin.com</v>
      </c>
      <c r="H837" s="3" t="str">
        <f xml:space="preserve"> _xlfn.XLOOKUP(C837, customers!$A$1:$A$1001, customers!$G$1:$G$1001,,0)</f>
        <v>United States</v>
      </c>
      <c r="I837" s="4" t="str">
        <f xml:space="preserve"> INDEX(products!$A$1:$G$49, MATCH(orders!$D837, products!$A$1:$A$49,0), MATCH(orders!I$1, products!$A$1:$G$1,0))</f>
        <v>Exc</v>
      </c>
      <c r="J837" s="4" t="str">
        <f xml:space="preserve"> INDEX(products!$A$1:$G$49, MATCH(orders!$D837, products!$A$1:$A$49,0), MATCH(orders!J$1, products!$A$1:$G$1,0))</f>
        <v>L</v>
      </c>
      <c r="K837" s="8">
        <f xml:space="preserve"> INDEX(products!$A$1:$G$49, MATCH(orders!$D837, products!$A$1:$A$49,0), MATCH(orders!K$1, products!$A$1:$G$1,0))</f>
        <v>0.5</v>
      </c>
      <c r="L837" s="10">
        <f xml:space="preserve"> INDEX(products!$A$1:$G$49, MATCH(orders!$D837, products!$A$1:$A$49,0), MATCH(orders!L$1, products!$A$1:$G$1,0))</f>
        <v>8.91</v>
      </c>
      <c r="M837" s="10">
        <f t="shared" si="13"/>
        <v>8.91</v>
      </c>
      <c r="N837" s="5" t="str" cm="1">
        <f t="array" ref="N837" xml:space="preserve"> _xlfn.IFS(I837 = "Rob", "Robusta", I837 = "Ara", "Arabica", I837 = "Exc", "Excelsa", I837 = "Lib", "Liberica")</f>
        <v>Excelsa</v>
      </c>
      <c r="O837" s="12" t="str" cm="1">
        <f t="array" ref="O837" xml:space="preserve"> _xlfn.IFS(J837 = "M", "Medium", J837 = "L", "Light", J837 = "D", "Dark")</f>
        <v>Light</v>
      </c>
      <c r="P837" s="4" t="str">
        <f xml:space="preserve"> _xlfn.XLOOKUP(Orders[[#This Row],[Customer ID]], customers!$A$1:$A$1001, customers!$I$1:$I$1001,,0)</f>
        <v>Yes</v>
      </c>
    </row>
    <row r="838" spans="1:16" x14ac:dyDescent="0.3">
      <c r="A838" s="11" t="s">
        <v>5216</v>
      </c>
      <c r="B838" s="6">
        <v>44486</v>
      </c>
      <c r="C838" s="3" t="s">
        <v>5217</v>
      </c>
      <c r="D838" s="4" t="s">
        <v>6154</v>
      </c>
      <c r="E838" s="3">
        <v>4</v>
      </c>
      <c r="F838" s="3" t="str">
        <f xml:space="preserve"> _xlfn.XLOOKUP(C838,customers!$A$1:$A$1001,customers!$B$1:$B$1001,,0)</f>
        <v>Frans Habbergham</v>
      </c>
      <c r="G838" s="3" t="str">
        <f xml:space="preserve"> IF(_xlfn.XLOOKUP(C838, customers!$A$1:$A$1001, customers!$C$1:$C$1001,,0) = 0, "", _xlfn.XLOOKUP(C838, customers!$A$1:$A$1001, customers!$C$1:$C$1001,,0))</f>
        <v>fhabberghamn8@discovery.com</v>
      </c>
      <c r="H838" s="3" t="str">
        <f xml:space="preserve"> _xlfn.XLOOKUP(C838, customers!$A$1:$A$1001, customers!$G$1:$G$1001,,0)</f>
        <v>United States</v>
      </c>
      <c r="I838" s="4" t="str">
        <f xml:space="preserve"> INDEX(products!$A$1:$G$49, MATCH(orders!$D838, products!$A$1:$A$49,0), MATCH(orders!I$1, products!$A$1:$G$1,0))</f>
        <v>Ara</v>
      </c>
      <c r="J838" s="4" t="str">
        <f xml:space="preserve"> INDEX(products!$A$1:$G$49, MATCH(orders!$D838, products!$A$1:$A$49,0), MATCH(orders!J$1, products!$A$1:$G$1,0))</f>
        <v>D</v>
      </c>
      <c r="K838" s="8">
        <f xml:space="preserve"> INDEX(products!$A$1:$G$49, MATCH(orders!$D838, products!$A$1:$A$49,0), MATCH(orders!K$1, products!$A$1:$G$1,0))</f>
        <v>0.2</v>
      </c>
      <c r="L838" s="10">
        <f xml:space="preserve"> INDEX(products!$A$1:$G$49, MATCH(orders!$D838, products!$A$1:$A$49,0), MATCH(orders!L$1, products!$A$1:$G$1,0))</f>
        <v>2.9849999999999999</v>
      </c>
      <c r="M838" s="10">
        <f t="shared" si="13"/>
        <v>11.94</v>
      </c>
      <c r="N838" s="5" t="str" cm="1">
        <f t="array" ref="N838" xml:space="preserve"> _xlfn.IFS(I838 = "Rob", "Robusta", I838 = "Ara", "Arabica", I838 = "Exc", "Excelsa", I838 = "Lib", "Liberica")</f>
        <v>Arabica</v>
      </c>
      <c r="O838" s="12" t="str" cm="1">
        <f t="array" ref="O838" xml:space="preserve"> _xlfn.IFS(J838 = "M", "Medium", J838 = "L", "Light", J838 = "D", "Dark")</f>
        <v>Dark</v>
      </c>
      <c r="P838" s="4" t="str">
        <f xml:space="preserve"> _xlfn.XLOOKUP(Orders[[#This Row],[Customer ID]], customers!$A$1:$A$1001, customers!$I$1:$I$1001,,0)</f>
        <v>No</v>
      </c>
    </row>
    <row r="839" spans="1:16" x14ac:dyDescent="0.3">
      <c r="A839" s="11" t="s">
        <v>5222</v>
      </c>
      <c r="B839" s="6">
        <v>43715</v>
      </c>
      <c r="C839" s="3" t="s">
        <v>5113</v>
      </c>
      <c r="D839" s="4" t="s">
        <v>6181</v>
      </c>
      <c r="E839" s="3">
        <v>3</v>
      </c>
      <c r="F839" s="3" t="str">
        <f xml:space="preserve"> _xlfn.XLOOKUP(C839,customers!$A$1:$A$1001,customers!$B$1:$B$1001,,0)</f>
        <v>Allis Wilmore</v>
      </c>
      <c r="G839" s="3" t="str">
        <f xml:space="preserve"> IF(_xlfn.XLOOKUP(C839, customers!$A$1:$A$1001, customers!$C$1:$C$1001,,0) = 0, "", _xlfn.XLOOKUP(C839, customers!$A$1:$A$1001, customers!$C$1:$C$1001,,0))</f>
        <v/>
      </c>
      <c r="H839" s="3" t="str">
        <f xml:space="preserve"> _xlfn.XLOOKUP(C839, customers!$A$1:$A$1001, customers!$G$1:$G$1001,,0)</f>
        <v>United States</v>
      </c>
      <c r="I839" s="4" t="str">
        <f xml:space="preserve"> INDEX(products!$A$1:$G$49, MATCH(orders!$D839, products!$A$1:$A$49,0), MATCH(orders!I$1, products!$A$1:$G$1,0))</f>
        <v>Lib</v>
      </c>
      <c r="J839" s="4" t="str">
        <f xml:space="preserve"> INDEX(products!$A$1:$G$49, MATCH(orders!$D839, products!$A$1:$A$49,0), MATCH(orders!J$1, products!$A$1:$G$1,0))</f>
        <v>M</v>
      </c>
      <c r="K839" s="8">
        <f xml:space="preserve"> INDEX(products!$A$1:$G$49, MATCH(orders!$D839, products!$A$1:$A$49,0), MATCH(orders!K$1, products!$A$1:$G$1,0))</f>
        <v>2.5</v>
      </c>
      <c r="L839" s="10">
        <f xml:space="preserve"> INDEX(products!$A$1:$G$49, MATCH(orders!$D839, products!$A$1:$A$49,0), MATCH(orders!L$1, products!$A$1:$G$1,0))</f>
        <v>33.464999999999996</v>
      </c>
      <c r="M839" s="10">
        <f t="shared" si="13"/>
        <v>100.39499999999998</v>
      </c>
      <c r="N839" s="5" t="str" cm="1">
        <f t="array" ref="N839" xml:space="preserve"> _xlfn.IFS(I839 = "Rob", "Robusta", I839 = "Ara", "Arabica", I839 = "Exc", "Excelsa", I839 = "Lib", "Liberica")</f>
        <v>Liberica</v>
      </c>
      <c r="O839" s="12" t="str" cm="1">
        <f t="array" ref="O839" xml:space="preserve"> _xlfn.IFS(J839 = "M", "Medium", J839 = "L", "Light", J839 = "D", "Dark")</f>
        <v>Medium</v>
      </c>
      <c r="P839" s="4" t="str">
        <f xml:space="preserve"> _xlfn.XLOOKUP(Orders[[#This Row],[Customer ID]], customers!$A$1:$A$1001, customers!$I$1:$I$1001,,0)</f>
        <v>No</v>
      </c>
    </row>
    <row r="840" spans="1:16" x14ac:dyDescent="0.3">
      <c r="A840" s="11" t="s">
        <v>5228</v>
      </c>
      <c r="B840" s="6">
        <v>44755</v>
      </c>
      <c r="C840" s="3" t="s">
        <v>5229</v>
      </c>
      <c r="D840" s="4" t="s">
        <v>6168</v>
      </c>
      <c r="E840" s="3">
        <v>5</v>
      </c>
      <c r="F840" s="3" t="str">
        <f xml:space="preserve"> _xlfn.XLOOKUP(C840,customers!$A$1:$A$1001,customers!$B$1:$B$1001,,0)</f>
        <v>Romain Avrashin</v>
      </c>
      <c r="G840" s="3" t="str">
        <f xml:space="preserve"> IF(_xlfn.XLOOKUP(C840, customers!$A$1:$A$1001, customers!$C$1:$C$1001,,0) = 0, "", _xlfn.XLOOKUP(C840, customers!$A$1:$A$1001, customers!$C$1:$C$1001,,0))</f>
        <v>ravrashinna@tamu.edu</v>
      </c>
      <c r="H840" s="3" t="str">
        <f xml:space="preserve"> _xlfn.XLOOKUP(C840, customers!$A$1:$A$1001, customers!$G$1:$G$1001,,0)</f>
        <v>United States</v>
      </c>
      <c r="I840" s="4" t="str">
        <f xml:space="preserve"> INDEX(products!$A$1:$G$49, MATCH(orders!$D840, products!$A$1:$A$49,0), MATCH(orders!I$1, products!$A$1:$G$1,0))</f>
        <v>Ara</v>
      </c>
      <c r="J840" s="4" t="str">
        <f xml:space="preserve"> INDEX(products!$A$1:$G$49, MATCH(orders!$D840, products!$A$1:$A$49,0), MATCH(orders!J$1, products!$A$1:$G$1,0))</f>
        <v>D</v>
      </c>
      <c r="K840" s="8">
        <f xml:space="preserve"> INDEX(products!$A$1:$G$49, MATCH(orders!$D840, products!$A$1:$A$49,0), MATCH(orders!K$1, products!$A$1:$G$1,0))</f>
        <v>2.5</v>
      </c>
      <c r="L840" s="10">
        <f xml:space="preserve"> INDEX(products!$A$1:$G$49, MATCH(orders!$D840, products!$A$1:$A$49,0), MATCH(orders!L$1, products!$A$1:$G$1,0))</f>
        <v>22.884999999999998</v>
      </c>
      <c r="M840" s="10">
        <f t="shared" si="13"/>
        <v>114.42499999999998</v>
      </c>
      <c r="N840" s="5" t="str" cm="1">
        <f t="array" ref="N840" xml:space="preserve"> _xlfn.IFS(I840 = "Rob", "Robusta", I840 = "Ara", "Arabica", I840 = "Exc", "Excelsa", I840 = "Lib", "Liberica")</f>
        <v>Arabica</v>
      </c>
      <c r="O840" s="12" t="str" cm="1">
        <f t="array" ref="O840" xml:space="preserve"> _xlfn.IFS(J840 = "M", "Medium", J840 = "L", "Light", J840 = "D", "Dark")</f>
        <v>Dark</v>
      </c>
      <c r="P840" s="4" t="str">
        <f xml:space="preserve"> _xlfn.XLOOKUP(Orders[[#This Row],[Customer ID]], customers!$A$1:$A$1001, customers!$I$1:$I$1001,,0)</f>
        <v>No</v>
      </c>
    </row>
    <row r="841" spans="1:16" x14ac:dyDescent="0.3">
      <c r="A841" s="11" t="s">
        <v>5234</v>
      </c>
      <c r="B841" s="6">
        <v>44521</v>
      </c>
      <c r="C841" s="3" t="s">
        <v>5235</v>
      </c>
      <c r="D841" s="4" t="s">
        <v>6139</v>
      </c>
      <c r="E841" s="3">
        <v>5</v>
      </c>
      <c r="F841" s="3" t="str">
        <f xml:space="preserve"> _xlfn.XLOOKUP(C841,customers!$A$1:$A$1001,customers!$B$1:$B$1001,,0)</f>
        <v>Miran Doidge</v>
      </c>
      <c r="G841" s="3" t="str">
        <f xml:space="preserve"> IF(_xlfn.XLOOKUP(C841, customers!$A$1:$A$1001, customers!$C$1:$C$1001,,0) = 0, "", _xlfn.XLOOKUP(C841, customers!$A$1:$A$1001, customers!$C$1:$C$1001,,0))</f>
        <v>mdoidgenb@etsy.com</v>
      </c>
      <c r="H841" s="3" t="str">
        <f xml:space="preserve"> _xlfn.XLOOKUP(C841, customers!$A$1:$A$1001, customers!$G$1:$G$1001,,0)</f>
        <v>United States</v>
      </c>
      <c r="I841" s="4" t="str">
        <f xml:space="preserve"> INDEX(products!$A$1:$G$49, MATCH(orders!$D841, products!$A$1:$A$49,0), MATCH(orders!I$1, products!$A$1:$G$1,0))</f>
        <v>Exc</v>
      </c>
      <c r="J841" s="4" t="str">
        <f xml:space="preserve"> INDEX(products!$A$1:$G$49, MATCH(orders!$D841, products!$A$1:$A$49,0), MATCH(orders!J$1, products!$A$1:$G$1,0))</f>
        <v>M</v>
      </c>
      <c r="K841" s="8">
        <f xml:space="preserve"> INDEX(products!$A$1:$G$49, MATCH(orders!$D841, products!$A$1:$A$49,0), MATCH(orders!K$1, products!$A$1:$G$1,0))</f>
        <v>0.5</v>
      </c>
      <c r="L841" s="10">
        <f xml:space="preserve"> INDEX(products!$A$1:$G$49, MATCH(orders!$D841, products!$A$1:$A$49,0), MATCH(orders!L$1, products!$A$1:$G$1,0))</f>
        <v>8.25</v>
      </c>
      <c r="M841" s="10">
        <f t="shared" si="13"/>
        <v>41.25</v>
      </c>
      <c r="N841" s="5" t="str" cm="1">
        <f t="array" ref="N841" xml:space="preserve"> _xlfn.IFS(I841 = "Rob", "Robusta", I841 = "Ara", "Arabica", I841 = "Exc", "Excelsa", I841 = "Lib", "Liberica")</f>
        <v>Excelsa</v>
      </c>
      <c r="O841" s="12" t="str" cm="1">
        <f t="array" ref="O841" xml:space="preserve"> _xlfn.IFS(J841 = "M", "Medium", J841 = "L", "Light", J841 = "D", "Dark")</f>
        <v>Medium</v>
      </c>
      <c r="P841" s="4" t="str">
        <f xml:space="preserve"> _xlfn.XLOOKUP(Orders[[#This Row],[Customer ID]], customers!$A$1:$A$1001, customers!$I$1:$I$1001,,0)</f>
        <v>No</v>
      </c>
    </row>
    <row r="842" spans="1:16" x14ac:dyDescent="0.3">
      <c r="A842" s="11" t="s">
        <v>5240</v>
      </c>
      <c r="B842" s="6">
        <v>44574</v>
      </c>
      <c r="C842" s="3" t="s">
        <v>5241</v>
      </c>
      <c r="D842" s="4" t="s">
        <v>6173</v>
      </c>
      <c r="E842" s="3">
        <v>4</v>
      </c>
      <c r="F842" s="3" t="str">
        <f xml:space="preserve"> _xlfn.XLOOKUP(C842,customers!$A$1:$A$1001,customers!$B$1:$B$1001,,0)</f>
        <v>Janeva Edinboro</v>
      </c>
      <c r="G842" s="3" t="str">
        <f xml:space="preserve"> IF(_xlfn.XLOOKUP(C842, customers!$A$1:$A$1001, customers!$C$1:$C$1001,,0) = 0, "", _xlfn.XLOOKUP(C842, customers!$A$1:$A$1001, customers!$C$1:$C$1001,,0))</f>
        <v>jedinboronc@reverbnation.com</v>
      </c>
      <c r="H842" s="3" t="str">
        <f xml:space="preserve"> _xlfn.XLOOKUP(C842, customers!$A$1:$A$1001, customers!$G$1:$G$1001,,0)</f>
        <v>United States</v>
      </c>
      <c r="I842" s="4" t="str">
        <f xml:space="preserve"> INDEX(products!$A$1:$G$49, MATCH(orders!$D842, products!$A$1:$A$49,0), MATCH(orders!I$1, products!$A$1:$G$1,0))</f>
        <v>Rob</v>
      </c>
      <c r="J842" s="4" t="str">
        <f xml:space="preserve"> INDEX(products!$A$1:$G$49, MATCH(orders!$D842, products!$A$1:$A$49,0), MATCH(orders!J$1, products!$A$1:$G$1,0))</f>
        <v>L</v>
      </c>
      <c r="K842" s="8">
        <f xml:space="preserve"> INDEX(products!$A$1:$G$49, MATCH(orders!$D842, products!$A$1:$A$49,0), MATCH(orders!K$1, products!$A$1:$G$1,0))</f>
        <v>0.5</v>
      </c>
      <c r="L842" s="10">
        <f xml:space="preserve"> INDEX(products!$A$1:$G$49, MATCH(orders!$D842, products!$A$1:$A$49,0), MATCH(orders!L$1, products!$A$1:$G$1,0))</f>
        <v>7.169999999999999</v>
      </c>
      <c r="M842" s="10">
        <f t="shared" si="13"/>
        <v>28.679999999999996</v>
      </c>
      <c r="N842" s="5" t="str" cm="1">
        <f t="array" ref="N842" xml:space="preserve"> _xlfn.IFS(I842 = "Rob", "Robusta", I842 = "Ara", "Arabica", I842 = "Exc", "Excelsa", I842 = "Lib", "Liberica")</f>
        <v>Robusta</v>
      </c>
      <c r="O842" s="12" t="str" cm="1">
        <f t="array" ref="O842" xml:space="preserve"> _xlfn.IFS(J842 = "M", "Medium", J842 = "L", "Light", J842 = "D", "Dark")</f>
        <v>Light</v>
      </c>
      <c r="P842" s="4" t="str">
        <f xml:space="preserve"> _xlfn.XLOOKUP(Orders[[#This Row],[Customer ID]], customers!$A$1:$A$1001, customers!$I$1:$I$1001,,0)</f>
        <v>Yes</v>
      </c>
    </row>
    <row r="843" spans="1:16" x14ac:dyDescent="0.3">
      <c r="A843" s="11" t="s">
        <v>5246</v>
      </c>
      <c r="B843" s="6">
        <v>44755</v>
      </c>
      <c r="C843" s="3" t="s">
        <v>5247</v>
      </c>
      <c r="D843" s="4" t="s">
        <v>6159</v>
      </c>
      <c r="E843" s="3">
        <v>1</v>
      </c>
      <c r="F843" s="3" t="str">
        <f xml:space="preserve"> _xlfn.XLOOKUP(C843,customers!$A$1:$A$1001,customers!$B$1:$B$1001,,0)</f>
        <v>Trumaine Tewelson</v>
      </c>
      <c r="G843" s="3" t="str">
        <f xml:space="preserve"> IF(_xlfn.XLOOKUP(C843, customers!$A$1:$A$1001, customers!$C$1:$C$1001,,0) = 0, "", _xlfn.XLOOKUP(C843, customers!$A$1:$A$1001, customers!$C$1:$C$1001,,0))</f>
        <v>ttewelsonnd@cdbaby.com</v>
      </c>
      <c r="H843" s="3" t="str">
        <f xml:space="preserve"> _xlfn.XLOOKUP(C843, customers!$A$1:$A$1001, customers!$G$1:$G$1001,,0)</f>
        <v>United States</v>
      </c>
      <c r="I843" s="4" t="str">
        <f xml:space="preserve"> INDEX(products!$A$1:$G$49, MATCH(orders!$D843, products!$A$1:$A$49,0), MATCH(orders!I$1, products!$A$1:$G$1,0))</f>
        <v>Lib</v>
      </c>
      <c r="J843" s="4" t="str">
        <f xml:space="preserve"> INDEX(products!$A$1:$G$49, MATCH(orders!$D843, products!$A$1:$A$49,0), MATCH(orders!J$1, products!$A$1:$G$1,0))</f>
        <v>M</v>
      </c>
      <c r="K843" s="8">
        <f xml:space="preserve"> INDEX(products!$A$1:$G$49, MATCH(orders!$D843, products!$A$1:$A$49,0), MATCH(orders!K$1, products!$A$1:$G$1,0))</f>
        <v>0.2</v>
      </c>
      <c r="L843" s="10">
        <f xml:space="preserve"> INDEX(products!$A$1:$G$49, MATCH(orders!$D843, products!$A$1:$A$49,0), MATCH(orders!L$1, products!$A$1:$G$1,0))</f>
        <v>4.3650000000000002</v>
      </c>
      <c r="M843" s="10">
        <f t="shared" si="13"/>
        <v>4.3650000000000002</v>
      </c>
      <c r="N843" s="5" t="str" cm="1">
        <f t="array" ref="N843" xml:space="preserve"> _xlfn.IFS(I843 = "Rob", "Robusta", I843 = "Ara", "Arabica", I843 = "Exc", "Excelsa", I843 = "Lib", "Liberica")</f>
        <v>Liberica</v>
      </c>
      <c r="O843" s="12" t="str" cm="1">
        <f t="array" ref="O843" xml:space="preserve"> _xlfn.IFS(J843 = "M", "Medium", J843 = "L", "Light", J843 = "D", "Dark")</f>
        <v>Medium</v>
      </c>
      <c r="P843" s="4" t="str">
        <f xml:space="preserve"> _xlfn.XLOOKUP(Orders[[#This Row],[Customer ID]], customers!$A$1:$A$1001, customers!$I$1:$I$1001,,0)</f>
        <v>No</v>
      </c>
    </row>
    <row r="844" spans="1:16" x14ac:dyDescent="0.3">
      <c r="A844" s="11" t="s">
        <v>5251</v>
      </c>
      <c r="B844" s="6">
        <v>44502</v>
      </c>
      <c r="C844" s="3" t="s">
        <v>5188</v>
      </c>
      <c r="D844" s="4" t="s">
        <v>6156</v>
      </c>
      <c r="E844" s="3">
        <v>2</v>
      </c>
      <c r="F844" s="3" t="str">
        <f xml:space="preserve"> _xlfn.XLOOKUP(C844,customers!$A$1:$A$1001,customers!$B$1:$B$1001,,0)</f>
        <v>Odelia Skerme</v>
      </c>
      <c r="G844" s="3" t="str">
        <f xml:space="preserve"> IF(_xlfn.XLOOKUP(C844, customers!$A$1:$A$1001, customers!$C$1:$C$1001,,0) = 0, "", _xlfn.XLOOKUP(C844, customers!$A$1:$A$1001, customers!$C$1:$C$1001,,0))</f>
        <v>oskermen3@hatena.ne.jp</v>
      </c>
      <c r="H844" s="3" t="str">
        <f xml:space="preserve"> _xlfn.XLOOKUP(C844, customers!$A$1:$A$1001, customers!$G$1:$G$1001,,0)</f>
        <v>United States</v>
      </c>
      <c r="I844" s="4" t="str">
        <f xml:space="preserve"> INDEX(products!$A$1:$G$49, MATCH(orders!$D844, products!$A$1:$A$49,0), MATCH(orders!I$1, products!$A$1:$G$1,0))</f>
        <v>Exc</v>
      </c>
      <c r="J844" s="4" t="str">
        <f xml:space="preserve"> INDEX(products!$A$1:$G$49, MATCH(orders!$D844, products!$A$1:$A$49,0), MATCH(orders!J$1, products!$A$1:$G$1,0))</f>
        <v>M</v>
      </c>
      <c r="K844" s="8">
        <f xml:space="preserve"> INDEX(products!$A$1:$G$49, MATCH(orders!$D844, products!$A$1:$A$49,0), MATCH(orders!K$1, products!$A$1:$G$1,0))</f>
        <v>0.2</v>
      </c>
      <c r="L844" s="10">
        <f xml:space="preserve"> INDEX(products!$A$1:$G$49, MATCH(orders!$D844, products!$A$1:$A$49,0), MATCH(orders!L$1, products!$A$1:$G$1,0))</f>
        <v>4.125</v>
      </c>
      <c r="M844" s="10">
        <f t="shared" si="13"/>
        <v>8.25</v>
      </c>
      <c r="N844" s="5" t="str" cm="1">
        <f t="array" ref="N844" xml:space="preserve"> _xlfn.IFS(I844 = "Rob", "Robusta", I844 = "Ara", "Arabica", I844 = "Exc", "Excelsa", I844 = "Lib", "Liberica")</f>
        <v>Excelsa</v>
      </c>
      <c r="O844" s="12" t="str" cm="1">
        <f t="array" ref="O844" xml:space="preserve"> _xlfn.IFS(J844 = "M", "Medium", J844 = "L", "Light", J844 = "D", "Dark")</f>
        <v>Medium</v>
      </c>
      <c r="P844" s="4" t="str">
        <f xml:space="preserve"> _xlfn.XLOOKUP(Orders[[#This Row],[Customer ID]], customers!$A$1:$A$1001, customers!$I$1:$I$1001,,0)</f>
        <v>Yes</v>
      </c>
    </row>
    <row r="845" spans="1:16" x14ac:dyDescent="0.3">
      <c r="A845" s="11" t="s">
        <v>5256</v>
      </c>
      <c r="B845" s="6">
        <v>44387</v>
      </c>
      <c r="C845" s="3" t="s">
        <v>5257</v>
      </c>
      <c r="D845" s="4" t="s">
        <v>6156</v>
      </c>
      <c r="E845" s="3">
        <v>2</v>
      </c>
      <c r="F845" s="3" t="str">
        <f xml:space="preserve"> _xlfn.XLOOKUP(C845,customers!$A$1:$A$1001,customers!$B$1:$B$1001,,0)</f>
        <v>De Drewitt</v>
      </c>
      <c r="G845" s="3" t="str">
        <f xml:space="preserve"> IF(_xlfn.XLOOKUP(C845, customers!$A$1:$A$1001, customers!$C$1:$C$1001,,0) = 0, "", _xlfn.XLOOKUP(C845, customers!$A$1:$A$1001, customers!$C$1:$C$1001,,0))</f>
        <v>ddrewittnf@mapquest.com</v>
      </c>
      <c r="H845" s="3" t="str">
        <f xml:space="preserve"> _xlfn.XLOOKUP(C845, customers!$A$1:$A$1001, customers!$G$1:$G$1001,,0)</f>
        <v>United States</v>
      </c>
      <c r="I845" s="4" t="str">
        <f xml:space="preserve"> INDEX(products!$A$1:$G$49, MATCH(orders!$D845, products!$A$1:$A$49,0), MATCH(orders!I$1, products!$A$1:$G$1,0))</f>
        <v>Exc</v>
      </c>
      <c r="J845" s="4" t="str">
        <f xml:space="preserve"> INDEX(products!$A$1:$G$49, MATCH(orders!$D845, products!$A$1:$A$49,0), MATCH(orders!J$1, products!$A$1:$G$1,0))</f>
        <v>M</v>
      </c>
      <c r="K845" s="8">
        <f xml:space="preserve"> INDEX(products!$A$1:$G$49, MATCH(orders!$D845, products!$A$1:$A$49,0), MATCH(orders!K$1, products!$A$1:$G$1,0))</f>
        <v>0.2</v>
      </c>
      <c r="L845" s="10">
        <f xml:space="preserve"> INDEX(products!$A$1:$G$49, MATCH(orders!$D845, products!$A$1:$A$49,0), MATCH(orders!L$1, products!$A$1:$G$1,0))</f>
        <v>4.125</v>
      </c>
      <c r="M845" s="10">
        <f t="shared" si="13"/>
        <v>8.25</v>
      </c>
      <c r="N845" s="5" t="str" cm="1">
        <f t="array" ref="N845" xml:space="preserve"> _xlfn.IFS(I845 = "Rob", "Robusta", I845 = "Ara", "Arabica", I845 = "Exc", "Excelsa", I845 = "Lib", "Liberica")</f>
        <v>Excelsa</v>
      </c>
      <c r="O845" s="12" t="str" cm="1">
        <f t="array" ref="O845" xml:space="preserve"> _xlfn.IFS(J845 = "M", "Medium", J845 = "L", "Light", J845 = "D", "Dark")</f>
        <v>Medium</v>
      </c>
      <c r="P845" s="4" t="str">
        <f xml:space="preserve"> _xlfn.XLOOKUP(Orders[[#This Row],[Customer ID]], customers!$A$1:$A$1001, customers!$I$1:$I$1001,,0)</f>
        <v>Yes</v>
      </c>
    </row>
    <row r="846" spans="1:16" x14ac:dyDescent="0.3">
      <c r="A846" s="11" t="s">
        <v>5262</v>
      </c>
      <c r="B846" s="6">
        <v>44476</v>
      </c>
      <c r="C846" s="3" t="s">
        <v>5263</v>
      </c>
      <c r="D846" s="4" t="s">
        <v>6158</v>
      </c>
      <c r="E846" s="3">
        <v>6</v>
      </c>
      <c r="F846" s="3" t="str">
        <f xml:space="preserve"> _xlfn.XLOOKUP(C846,customers!$A$1:$A$1001,customers!$B$1:$B$1001,,0)</f>
        <v>Adelheid Gladhill</v>
      </c>
      <c r="G846" s="3" t="str">
        <f xml:space="preserve"> IF(_xlfn.XLOOKUP(C846, customers!$A$1:$A$1001, customers!$C$1:$C$1001,,0) = 0, "", _xlfn.XLOOKUP(C846, customers!$A$1:$A$1001, customers!$C$1:$C$1001,,0))</f>
        <v>agladhillng@stanford.edu</v>
      </c>
      <c r="H846" s="3" t="str">
        <f xml:space="preserve"> _xlfn.XLOOKUP(C846, customers!$A$1:$A$1001, customers!$G$1:$G$1001,,0)</f>
        <v>United States</v>
      </c>
      <c r="I846" s="4" t="str">
        <f xml:space="preserve"> INDEX(products!$A$1:$G$49, MATCH(orders!$D846, products!$A$1:$A$49,0), MATCH(orders!I$1, products!$A$1:$G$1,0))</f>
        <v>Ara</v>
      </c>
      <c r="J846" s="4" t="str">
        <f xml:space="preserve"> INDEX(products!$A$1:$G$49, MATCH(orders!$D846, products!$A$1:$A$49,0), MATCH(orders!J$1, products!$A$1:$G$1,0))</f>
        <v>D</v>
      </c>
      <c r="K846" s="8">
        <f xml:space="preserve"> INDEX(products!$A$1:$G$49, MATCH(orders!$D846, products!$A$1:$A$49,0), MATCH(orders!K$1, products!$A$1:$G$1,0))</f>
        <v>0.5</v>
      </c>
      <c r="L846" s="10">
        <f xml:space="preserve"> INDEX(products!$A$1:$G$49, MATCH(orders!$D846, products!$A$1:$A$49,0), MATCH(orders!L$1, products!$A$1:$G$1,0))</f>
        <v>5.97</v>
      </c>
      <c r="M846" s="10">
        <f t="shared" si="13"/>
        <v>35.82</v>
      </c>
      <c r="N846" s="5" t="str" cm="1">
        <f t="array" ref="N846" xml:space="preserve"> _xlfn.IFS(I846 = "Rob", "Robusta", I846 = "Ara", "Arabica", I846 = "Exc", "Excelsa", I846 = "Lib", "Liberica")</f>
        <v>Arabica</v>
      </c>
      <c r="O846" s="12" t="str" cm="1">
        <f t="array" ref="O846" xml:space="preserve"> _xlfn.IFS(J846 = "M", "Medium", J846 = "L", "Light", J846 = "D", "Dark")</f>
        <v>Dark</v>
      </c>
      <c r="P846" s="4" t="str">
        <f xml:space="preserve"> _xlfn.XLOOKUP(Orders[[#This Row],[Customer ID]], customers!$A$1:$A$1001, customers!$I$1:$I$1001,,0)</f>
        <v>Yes</v>
      </c>
    </row>
    <row r="847" spans="1:16" x14ac:dyDescent="0.3">
      <c r="A847" s="11" t="s">
        <v>5268</v>
      </c>
      <c r="B847" s="6">
        <v>43889</v>
      </c>
      <c r="C847" s="3" t="s">
        <v>5269</v>
      </c>
      <c r="D847" s="4" t="s">
        <v>6185</v>
      </c>
      <c r="E847" s="3">
        <v>6</v>
      </c>
      <c r="F847" s="3" t="str">
        <f xml:space="preserve"> _xlfn.XLOOKUP(C847,customers!$A$1:$A$1001,customers!$B$1:$B$1001,,0)</f>
        <v>Murielle Lorinez</v>
      </c>
      <c r="G847" s="3" t="str">
        <f xml:space="preserve"> IF(_xlfn.XLOOKUP(C847, customers!$A$1:$A$1001, customers!$C$1:$C$1001,,0) = 0, "", _xlfn.XLOOKUP(C847, customers!$A$1:$A$1001, customers!$C$1:$C$1001,,0))</f>
        <v>mlorineznh@whitehouse.gov</v>
      </c>
      <c r="H847" s="3" t="str">
        <f xml:space="preserve"> _xlfn.XLOOKUP(C847, customers!$A$1:$A$1001, customers!$G$1:$G$1001,,0)</f>
        <v>United States</v>
      </c>
      <c r="I847" s="4" t="str">
        <f xml:space="preserve"> INDEX(products!$A$1:$G$49, MATCH(orders!$D847, products!$A$1:$A$49,0), MATCH(orders!I$1, products!$A$1:$G$1,0))</f>
        <v>Exc</v>
      </c>
      <c r="J847" s="4" t="str">
        <f xml:space="preserve"> INDEX(products!$A$1:$G$49, MATCH(orders!$D847, products!$A$1:$A$49,0), MATCH(orders!J$1, products!$A$1:$G$1,0))</f>
        <v>D</v>
      </c>
      <c r="K847" s="8">
        <f xml:space="preserve"> INDEX(products!$A$1:$G$49, MATCH(orders!$D847, products!$A$1:$A$49,0), MATCH(orders!K$1, products!$A$1:$G$1,0))</f>
        <v>2.5</v>
      </c>
      <c r="L847" s="10">
        <f xml:space="preserve"> INDEX(products!$A$1:$G$49, MATCH(orders!$D847, products!$A$1:$A$49,0), MATCH(orders!L$1, products!$A$1:$G$1,0))</f>
        <v>27.945</v>
      </c>
      <c r="M847" s="10">
        <f t="shared" si="13"/>
        <v>167.67000000000002</v>
      </c>
      <c r="N847" s="5" t="str" cm="1">
        <f t="array" ref="N847" xml:space="preserve"> _xlfn.IFS(I847 = "Rob", "Robusta", I847 = "Ara", "Arabica", I847 = "Exc", "Excelsa", I847 = "Lib", "Liberica")</f>
        <v>Excelsa</v>
      </c>
      <c r="O847" s="12" t="str" cm="1">
        <f t="array" ref="O847" xml:space="preserve"> _xlfn.IFS(J847 = "M", "Medium", J847 = "L", "Light", J847 = "D", "Dark")</f>
        <v>Dark</v>
      </c>
      <c r="P847" s="4" t="str">
        <f xml:space="preserve"> _xlfn.XLOOKUP(Orders[[#This Row],[Customer ID]], customers!$A$1:$A$1001, customers!$I$1:$I$1001,,0)</f>
        <v>No</v>
      </c>
    </row>
    <row r="848" spans="1:16" x14ac:dyDescent="0.3">
      <c r="A848" s="11" t="s">
        <v>5273</v>
      </c>
      <c r="B848" s="6">
        <v>44747</v>
      </c>
      <c r="C848" s="3" t="s">
        <v>5274</v>
      </c>
      <c r="D848" s="4" t="s">
        <v>6175</v>
      </c>
      <c r="E848" s="3">
        <v>2</v>
      </c>
      <c r="F848" s="3" t="str">
        <f xml:space="preserve"> _xlfn.XLOOKUP(C848,customers!$A$1:$A$1001,customers!$B$1:$B$1001,,0)</f>
        <v>Edin Mathe</v>
      </c>
      <c r="G848" s="3" t="str">
        <f xml:space="preserve"> IF(_xlfn.XLOOKUP(C848, customers!$A$1:$A$1001, customers!$C$1:$C$1001,,0) = 0, "", _xlfn.XLOOKUP(C848, customers!$A$1:$A$1001, customers!$C$1:$C$1001,,0))</f>
        <v/>
      </c>
      <c r="H848" s="3" t="str">
        <f xml:space="preserve"> _xlfn.XLOOKUP(C848, customers!$A$1:$A$1001, customers!$G$1:$G$1001,,0)</f>
        <v>United States</v>
      </c>
      <c r="I848" s="4" t="str">
        <f xml:space="preserve"> INDEX(products!$A$1:$G$49, MATCH(orders!$D848, products!$A$1:$A$49,0), MATCH(orders!I$1, products!$A$1:$G$1,0))</f>
        <v>Ara</v>
      </c>
      <c r="J848" s="4" t="str">
        <f xml:space="preserve"> INDEX(products!$A$1:$G$49, MATCH(orders!$D848, products!$A$1:$A$49,0), MATCH(orders!J$1, products!$A$1:$G$1,0))</f>
        <v>M</v>
      </c>
      <c r="K848" s="8">
        <f xml:space="preserve"> INDEX(products!$A$1:$G$49, MATCH(orders!$D848, products!$A$1:$A$49,0), MATCH(orders!K$1, products!$A$1:$G$1,0))</f>
        <v>2.5</v>
      </c>
      <c r="L848" s="10">
        <f xml:space="preserve"> INDEX(products!$A$1:$G$49, MATCH(orders!$D848, products!$A$1:$A$49,0), MATCH(orders!L$1, products!$A$1:$G$1,0))</f>
        <v>25.874999999999996</v>
      </c>
      <c r="M848" s="10">
        <f t="shared" si="13"/>
        <v>51.749999999999993</v>
      </c>
      <c r="N848" s="5" t="str" cm="1">
        <f t="array" ref="N848" xml:space="preserve"> _xlfn.IFS(I848 = "Rob", "Robusta", I848 = "Ara", "Arabica", I848 = "Exc", "Excelsa", I848 = "Lib", "Liberica")</f>
        <v>Arabica</v>
      </c>
      <c r="O848" s="12" t="str" cm="1">
        <f t="array" ref="O848" xml:space="preserve"> _xlfn.IFS(J848 = "M", "Medium", J848 = "L", "Light", J848 = "D", "Dark")</f>
        <v>Medium</v>
      </c>
      <c r="P848" s="4" t="str">
        <f xml:space="preserve"> _xlfn.XLOOKUP(Orders[[#This Row],[Customer ID]], customers!$A$1:$A$1001, customers!$I$1:$I$1001,,0)</f>
        <v>Yes</v>
      </c>
    </row>
    <row r="849" spans="1:16" x14ac:dyDescent="0.3">
      <c r="A849" s="11" t="s">
        <v>5278</v>
      </c>
      <c r="B849" s="6">
        <v>44460</v>
      </c>
      <c r="C849" s="3" t="s">
        <v>5279</v>
      </c>
      <c r="D849" s="4" t="s">
        <v>6154</v>
      </c>
      <c r="E849" s="3">
        <v>3</v>
      </c>
      <c r="F849" s="3" t="str">
        <f xml:space="preserve"> _xlfn.XLOOKUP(C849,customers!$A$1:$A$1001,customers!$B$1:$B$1001,,0)</f>
        <v>Mordy Van Der Vlies</v>
      </c>
      <c r="G849" s="3" t="str">
        <f xml:space="preserve"> IF(_xlfn.XLOOKUP(C849, customers!$A$1:$A$1001, customers!$C$1:$C$1001,,0) = 0, "", _xlfn.XLOOKUP(C849, customers!$A$1:$A$1001, customers!$C$1:$C$1001,,0))</f>
        <v>mvannj@wikipedia.org</v>
      </c>
      <c r="H849" s="3" t="str">
        <f xml:space="preserve"> _xlfn.XLOOKUP(C849, customers!$A$1:$A$1001, customers!$G$1:$G$1001,,0)</f>
        <v>United States</v>
      </c>
      <c r="I849" s="4" t="str">
        <f xml:space="preserve"> INDEX(products!$A$1:$G$49, MATCH(orders!$D849, products!$A$1:$A$49,0), MATCH(orders!I$1, products!$A$1:$G$1,0))</f>
        <v>Ara</v>
      </c>
      <c r="J849" s="4" t="str">
        <f xml:space="preserve"> INDEX(products!$A$1:$G$49, MATCH(orders!$D849, products!$A$1:$A$49,0), MATCH(orders!J$1, products!$A$1:$G$1,0))</f>
        <v>D</v>
      </c>
      <c r="K849" s="8">
        <f xml:space="preserve"> INDEX(products!$A$1:$G$49, MATCH(orders!$D849, products!$A$1:$A$49,0), MATCH(orders!K$1, products!$A$1:$G$1,0))</f>
        <v>0.2</v>
      </c>
      <c r="L849" s="10">
        <f xml:space="preserve"> INDEX(products!$A$1:$G$49, MATCH(orders!$D849, products!$A$1:$A$49,0), MATCH(orders!L$1, products!$A$1:$G$1,0))</f>
        <v>2.9849999999999999</v>
      </c>
      <c r="M849" s="10">
        <f t="shared" si="13"/>
        <v>8.9550000000000001</v>
      </c>
      <c r="N849" s="5" t="str" cm="1">
        <f t="array" ref="N849" xml:space="preserve"> _xlfn.IFS(I849 = "Rob", "Robusta", I849 = "Ara", "Arabica", I849 = "Exc", "Excelsa", I849 = "Lib", "Liberica")</f>
        <v>Arabica</v>
      </c>
      <c r="O849" s="12" t="str" cm="1">
        <f t="array" ref="O849" xml:space="preserve"> _xlfn.IFS(J849 = "M", "Medium", J849 = "L", "Light", J849 = "D", "Dark")</f>
        <v>Dark</v>
      </c>
      <c r="P849" s="4" t="str">
        <f xml:space="preserve"> _xlfn.XLOOKUP(Orders[[#This Row],[Customer ID]], customers!$A$1:$A$1001, customers!$I$1:$I$1001,,0)</f>
        <v>Yes</v>
      </c>
    </row>
    <row r="850" spans="1:16" x14ac:dyDescent="0.3">
      <c r="A850" s="11" t="s">
        <v>5283</v>
      </c>
      <c r="B850" s="6">
        <v>43468</v>
      </c>
      <c r="C850" s="3" t="s">
        <v>5284</v>
      </c>
      <c r="D850" s="4" t="s">
        <v>6176</v>
      </c>
      <c r="E850" s="3">
        <v>6</v>
      </c>
      <c r="F850" s="3" t="str">
        <f xml:space="preserve"> _xlfn.XLOOKUP(C850,customers!$A$1:$A$1001,customers!$B$1:$B$1001,,0)</f>
        <v>Spencer Wastell</v>
      </c>
      <c r="G850" s="3" t="str">
        <f xml:space="preserve"> IF(_xlfn.XLOOKUP(C850, customers!$A$1:$A$1001, customers!$C$1:$C$1001,,0) = 0, "", _xlfn.XLOOKUP(C850, customers!$A$1:$A$1001, customers!$C$1:$C$1001,,0))</f>
        <v/>
      </c>
      <c r="H850" s="3" t="str">
        <f xml:space="preserve"> _xlfn.XLOOKUP(C850, customers!$A$1:$A$1001, customers!$G$1:$G$1001,,0)</f>
        <v>United States</v>
      </c>
      <c r="I850" s="4" t="str">
        <f xml:space="preserve"> INDEX(products!$A$1:$G$49, MATCH(orders!$D850, products!$A$1:$A$49,0), MATCH(orders!I$1, products!$A$1:$G$1,0))</f>
        <v>Exc</v>
      </c>
      <c r="J850" s="4" t="str">
        <f xml:space="preserve"> INDEX(products!$A$1:$G$49, MATCH(orders!$D850, products!$A$1:$A$49,0), MATCH(orders!J$1, products!$A$1:$G$1,0))</f>
        <v>L</v>
      </c>
      <c r="K850" s="8">
        <f xml:space="preserve"> INDEX(products!$A$1:$G$49, MATCH(orders!$D850, products!$A$1:$A$49,0), MATCH(orders!K$1, products!$A$1:$G$1,0))</f>
        <v>0.5</v>
      </c>
      <c r="L850" s="10">
        <f xml:space="preserve"> INDEX(products!$A$1:$G$49, MATCH(orders!$D850, products!$A$1:$A$49,0), MATCH(orders!L$1, products!$A$1:$G$1,0))</f>
        <v>8.91</v>
      </c>
      <c r="M850" s="10">
        <f t="shared" si="13"/>
        <v>53.46</v>
      </c>
      <c r="N850" s="5" t="str" cm="1">
        <f t="array" ref="N850" xml:space="preserve"> _xlfn.IFS(I850 = "Rob", "Robusta", I850 = "Ara", "Arabica", I850 = "Exc", "Excelsa", I850 = "Lib", "Liberica")</f>
        <v>Excelsa</v>
      </c>
      <c r="O850" s="12" t="str" cm="1">
        <f t="array" ref="O850" xml:space="preserve"> _xlfn.IFS(J850 = "M", "Medium", J850 = "L", "Light", J850 = "D", "Dark")</f>
        <v>Light</v>
      </c>
      <c r="P850" s="4" t="str">
        <f xml:space="preserve"> _xlfn.XLOOKUP(Orders[[#This Row],[Customer ID]], customers!$A$1:$A$1001, customers!$I$1:$I$1001,,0)</f>
        <v>No</v>
      </c>
    </row>
    <row r="851" spans="1:16" x14ac:dyDescent="0.3">
      <c r="A851" s="11" t="s">
        <v>5288</v>
      </c>
      <c r="B851" s="6">
        <v>44628</v>
      </c>
      <c r="C851" s="3" t="s">
        <v>5289</v>
      </c>
      <c r="D851" s="4" t="s">
        <v>6167</v>
      </c>
      <c r="E851" s="3">
        <v>6</v>
      </c>
      <c r="F851" s="3" t="str">
        <f xml:space="preserve"> _xlfn.XLOOKUP(C851,customers!$A$1:$A$1001,customers!$B$1:$B$1001,,0)</f>
        <v>Jemimah Ethelston</v>
      </c>
      <c r="G851" s="3" t="str">
        <f xml:space="preserve"> IF(_xlfn.XLOOKUP(C851, customers!$A$1:$A$1001, customers!$C$1:$C$1001,,0) = 0, "", _xlfn.XLOOKUP(C851, customers!$A$1:$A$1001, customers!$C$1:$C$1001,,0))</f>
        <v>jethelstonnl@creativecommons.org</v>
      </c>
      <c r="H851" s="3" t="str">
        <f xml:space="preserve"> _xlfn.XLOOKUP(C851, customers!$A$1:$A$1001, customers!$G$1:$G$1001,,0)</f>
        <v>United States</v>
      </c>
      <c r="I851" s="4" t="str">
        <f xml:space="preserve"> INDEX(products!$A$1:$G$49, MATCH(orders!$D851, products!$A$1:$A$49,0), MATCH(orders!I$1, products!$A$1:$G$1,0))</f>
        <v>Ara</v>
      </c>
      <c r="J851" s="4" t="str">
        <f xml:space="preserve"> INDEX(products!$A$1:$G$49, MATCH(orders!$D851, products!$A$1:$A$49,0), MATCH(orders!J$1, products!$A$1:$G$1,0))</f>
        <v>L</v>
      </c>
      <c r="K851" s="8">
        <f xml:space="preserve"> INDEX(products!$A$1:$G$49, MATCH(orders!$D851, products!$A$1:$A$49,0), MATCH(orders!K$1, products!$A$1:$G$1,0))</f>
        <v>0.2</v>
      </c>
      <c r="L851" s="10">
        <f xml:space="preserve"> INDEX(products!$A$1:$G$49, MATCH(orders!$D851, products!$A$1:$A$49,0), MATCH(orders!L$1, products!$A$1:$G$1,0))</f>
        <v>3.8849999999999998</v>
      </c>
      <c r="M851" s="10">
        <f t="shared" si="13"/>
        <v>23.31</v>
      </c>
      <c r="N851" s="5" t="str" cm="1">
        <f t="array" ref="N851" xml:space="preserve"> _xlfn.IFS(I851 = "Rob", "Robusta", I851 = "Ara", "Arabica", I851 = "Exc", "Excelsa", I851 = "Lib", "Liberica")</f>
        <v>Arabica</v>
      </c>
      <c r="O851" s="12" t="str" cm="1">
        <f t="array" ref="O851" xml:space="preserve"> _xlfn.IFS(J851 = "M", "Medium", J851 = "L", "Light", J851 = "D", "Dark")</f>
        <v>Light</v>
      </c>
      <c r="P851" s="4" t="str">
        <f xml:space="preserve"> _xlfn.XLOOKUP(Orders[[#This Row],[Customer ID]], customers!$A$1:$A$1001, customers!$I$1:$I$1001,,0)</f>
        <v>Yes</v>
      </c>
    </row>
    <row r="852" spans="1:16" x14ac:dyDescent="0.3">
      <c r="A852" s="11" t="s">
        <v>5288</v>
      </c>
      <c r="B852" s="6">
        <v>44628</v>
      </c>
      <c r="C852" s="3" t="s">
        <v>5289</v>
      </c>
      <c r="D852" s="4" t="s">
        <v>6152</v>
      </c>
      <c r="E852" s="3">
        <v>2</v>
      </c>
      <c r="F852" s="3" t="str">
        <f xml:space="preserve"> _xlfn.XLOOKUP(C852,customers!$A$1:$A$1001,customers!$B$1:$B$1001,,0)</f>
        <v>Jemimah Ethelston</v>
      </c>
      <c r="G852" s="3" t="str">
        <f xml:space="preserve"> IF(_xlfn.XLOOKUP(C852, customers!$A$1:$A$1001, customers!$C$1:$C$1001,,0) = 0, "", _xlfn.XLOOKUP(C852, customers!$A$1:$A$1001, customers!$C$1:$C$1001,,0))</f>
        <v>jethelstonnl@creativecommons.org</v>
      </c>
      <c r="H852" s="3" t="str">
        <f xml:space="preserve"> _xlfn.XLOOKUP(C852, customers!$A$1:$A$1001, customers!$G$1:$G$1001,,0)</f>
        <v>United States</v>
      </c>
      <c r="I852" s="4" t="str">
        <f xml:space="preserve"> INDEX(products!$A$1:$G$49, MATCH(orders!$D852, products!$A$1:$A$49,0), MATCH(orders!I$1, products!$A$1:$G$1,0))</f>
        <v>Ara</v>
      </c>
      <c r="J852" s="4" t="str">
        <f xml:space="preserve"> INDEX(products!$A$1:$G$49, MATCH(orders!$D852, products!$A$1:$A$49,0), MATCH(orders!J$1, products!$A$1:$G$1,0))</f>
        <v>M</v>
      </c>
      <c r="K852" s="8">
        <f xml:space="preserve"> INDEX(products!$A$1:$G$49, MATCH(orders!$D852, products!$A$1:$A$49,0), MATCH(orders!K$1, products!$A$1:$G$1,0))</f>
        <v>0.2</v>
      </c>
      <c r="L852" s="10">
        <f xml:space="preserve"> INDEX(products!$A$1:$G$49, MATCH(orders!$D852, products!$A$1:$A$49,0), MATCH(orders!L$1, products!$A$1:$G$1,0))</f>
        <v>3.375</v>
      </c>
      <c r="M852" s="10">
        <f t="shared" si="13"/>
        <v>6.75</v>
      </c>
      <c r="N852" s="5" t="str" cm="1">
        <f t="array" ref="N852" xml:space="preserve"> _xlfn.IFS(I852 = "Rob", "Robusta", I852 = "Ara", "Arabica", I852 = "Exc", "Excelsa", I852 = "Lib", "Liberica")</f>
        <v>Arabica</v>
      </c>
      <c r="O852" s="12" t="str" cm="1">
        <f t="array" ref="O852" xml:space="preserve"> _xlfn.IFS(J852 = "M", "Medium", J852 = "L", "Light", J852 = "D", "Dark")</f>
        <v>Medium</v>
      </c>
      <c r="P852" s="4" t="str">
        <f xml:space="preserve"> _xlfn.XLOOKUP(Orders[[#This Row],[Customer ID]], customers!$A$1:$A$1001, customers!$I$1:$I$1001,,0)</f>
        <v>Yes</v>
      </c>
    </row>
    <row r="853" spans="1:16" x14ac:dyDescent="0.3">
      <c r="A853" s="11" t="s">
        <v>5299</v>
      </c>
      <c r="B853" s="6">
        <v>43900</v>
      </c>
      <c r="C853" s="3" t="s">
        <v>5300</v>
      </c>
      <c r="D853" s="4" t="s">
        <v>6169</v>
      </c>
      <c r="E853" s="3">
        <v>1</v>
      </c>
      <c r="F853" s="3" t="str">
        <f xml:space="preserve"> _xlfn.XLOOKUP(C853,customers!$A$1:$A$1001,customers!$B$1:$B$1001,,0)</f>
        <v>Perice Eberz</v>
      </c>
      <c r="G853" s="3" t="str">
        <f xml:space="preserve"> IF(_xlfn.XLOOKUP(C853, customers!$A$1:$A$1001, customers!$C$1:$C$1001,,0) = 0, "", _xlfn.XLOOKUP(C853, customers!$A$1:$A$1001, customers!$C$1:$C$1001,,0))</f>
        <v>peberznn@woothemes.com</v>
      </c>
      <c r="H853" s="3" t="str">
        <f xml:space="preserve"> _xlfn.XLOOKUP(C853, customers!$A$1:$A$1001, customers!$G$1:$G$1001,,0)</f>
        <v>United States</v>
      </c>
      <c r="I853" s="4" t="str">
        <f xml:space="preserve"> INDEX(products!$A$1:$G$49, MATCH(orders!$D853, products!$A$1:$A$49,0), MATCH(orders!I$1, products!$A$1:$G$1,0))</f>
        <v>Lib</v>
      </c>
      <c r="J853" s="4" t="str">
        <f xml:space="preserve"> INDEX(products!$A$1:$G$49, MATCH(orders!$D853, products!$A$1:$A$49,0), MATCH(orders!J$1, products!$A$1:$G$1,0))</f>
        <v>D</v>
      </c>
      <c r="K853" s="8">
        <f xml:space="preserve"> INDEX(products!$A$1:$G$49, MATCH(orders!$D853, products!$A$1:$A$49,0), MATCH(orders!K$1, products!$A$1:$G$1,0))</f>
        <v>0.5</v>
      </c>
      <c r="L853" s="10">
        <f xml:space="preserve"> INDEX(products!$A$1:$G$49, MATCH(orders!$D853, products!$A$1:$A$49,0), MATCH(orders!L$1, products!$A$1:$G$1,0))</f>
        <v>7.77</v>
      </c>
      <c r="M853" s="10">
        <f t="shared" si="13"/>
        <v>7.77</v>
      </c>
      <c r="N853" s="5" t="str" cm="1">
        <f t="array" ref="N853" xml:space="preserve"> _xlfn.IFS(I853 = "Rob", "Robusta", I853 = "Ara", "Arabica", I853 = "Exc", "Excelsa", I853 = "Lib", "Liberica")</f>
        <v>Liberica</v>
      </c>
      <c r="O853" s="12" t="str" cm="1">
        <f t="array" ref="O853" xml:space="preserve"> _xlfn.IFS(J853 = "M", "Medium", J853 = "L", "Light", J853 = "D", "Dark")</f>
        <v>Dark</v>
      </c>
      <c r="P853" s="4" t="str">
        <f xml:space="preserve"> _xlfn.XLOOKUP(Orders[[#This Row],[Customer ID]], customers!$A$1:$A$1001, customers!$I$1:$I$1001,,0)</f>
        <v>Yes</v>
      </c>
    </row>
    <row r="854" spans="1:16" x14ac:dyDescent="0.3">
      <c r="A854" s="11" t="s">
        <v>5305</v>
      </c>
      <c r="B854" s="6">
        <v>44527</v>
      </c>
      <c r="C854" s="3" t="s">
        <v>5306</v>
      </c>
      <c r="D854" s="4" t="s">
        <v>6165</v>
      </c>
      <c r="E854" s="3">
        <v>4</v>
      </c>
      <c r="F854" s="3" t="str">
        <f xml:space="preserve"> _xlfn.XLOOKUP(C854,customers!$A$1:$A$1001,customers!$B$1:$B$1001,,0)</f>
        <v>Bear Gaish</v>
      </c>
      <c r="G854" s="3" t="str">
        <f xml:space="preserve"> IF(_xlfn.XLOOKUP(C854, customers!$A$1:$A$1001, customers!$C$1:$C$1001,,0) = 0, "", _xlfn.XLOOKUP(C854, customers!$A$1:$A$1001, customers!$C$1:$C$1001,,0))</f>
        <v>bgaishno@altervista.org</v>
      </c>
      <c r="H854" s="3" t="str">
        <f xml:space="preserve"> _xlfn.XLOOKUP(C854, customers!$A$1:$A$1001, customers!$G$1:$G$1001,,0)</f>
        <v>United States</v>
      </c>
      <c r="I854" s="4" t="str">
        <f xml:space="preserve"> INDEX(products!$A$1:$G$49, MATCH(orders!$D854, products!$A$1:$A$49,0), MATCH(orders!I$1, products!$A$1:$G$1,0))</f>
        <v>Lib</v>
      </c>
      <c r="J854" s="4" t="str">
        <f xml:space="preserve"> INDEX(products!$A$1:$G$49, MATCH(orders!$D854, products!$A$1:$A$49,0), MATCH(orders!J$1, products!$A$1:$G$1,0))</f>
        <v>D</v>
      </c>
      <c r="K854" s="8">
        <f xml:space="preserve"> INDEX(products!$A$1:$G$49, MATCH(orders!$D854, products!$A$1:$A$49,0), MATCH(orders!K$1, products!$A$1:$G$1,0))</f>
        <v>2.5</v>
      </c>
      <c r="L854" s="10">
        <f xml:space="preserve"> INDEX(products!$A$1:$G$49, MATCH(orders!$D854, products!$A$1:$A$49,0), MATCH(orders!L$1, products!$A$1:$G$1,0))</f>
        <v>29.784999999999997</v>
      </c>
      <c r="M854" s="10">
        <f t="shared" si="13"/>
        <v>119.13999999999999</v>
      </c>
      <c r="N854" s="5" t="str" cm="1">
        <f t="array" ref="N854" xml:space="preserve"> _xlfn.IFS(I854 = "Rob", "Robusta", I854 = "Ara", "Arabica", I854 = "Exc", "Excelsa", I854 = "Lib", "Liberica")</f>
        <v>Liberica</v>
      </c>
      <c r="O854" s="12" t="str" cm="1">
        <f t="array" ref="O854" xml:space="preserve"> _xlfn.IFS(J854 = "M", "Medium", J854 = "L", "Light", J854 = "D", "Dark")</f>
        <v>Dark</v>
      </c>
      <c r="P854" s="4" t="str">
        <f xml:space="preserve"> _xlfn.XLOOKUP(Orders[[#This Row],[Customer ID]], customers!$A$1:$A$1001, customers!$I$1:$I$1001,,0)</f>
        <v>Yes</v>
      </c>
    </row>
    <row r="855" spans="1:16" x14ac:dyDescent="0.3">
      <c r="A855" s="11" t="s">
        <v>5310</v>
      </c>
      <c r="B855" s="6">
        <v>44259</v>
      </c>
      <c r="C855" s="3" t="s">
        <v>5311</v>
      </c>
      <c r="D855" s="4" t="s">
        <v>6147</v>
      </c>
      <c r="E855" s="3">
        <v>2</v>
      </c>
      <c r="F855" s="3" t="str">
        <f xml:space="preserve"> _xlfn.XLOOKUP(C855,customers!$A$1:$A$1001,customers!$B$1:$B$1001,,0)</f>
        <v>Lynnea Danton</v>
      </c>
      <c r="G855" s="3" t="str">
        <f xml:space="preserve"> IF(_xlfn.XLOOKUP(C855, customers!$A$1:$A$1001, customers!$C$1:$C$1001,,0) = 0, "", _xlfn.XLOOKUP(C855, customers!$A$1:$A$1001, customers!$C$1:$C$1001,,0))</f>
        <v>ldantonnp@miitbeian.gov.cn</v>
      </c>
      <c r="H855" s="3" t="str">
        <f xml:space="preserve"> _xlfn.XLOOKUP(C855, customers!$A$1:$A$1001, customers!$G$1:$G$1001,,0)</f>
        <v>United States</v>
      </c>
      <c r="I855" s="4" t="str">
        <f xml:space="preserve"> INDEX(products!$A$1:$G$49, MATCH(orders!$D855, products!$A$1:$A$49,0), MATCH(orders!I$1, products!$A$1:$G$1,0))</f>
        <v>Ara</v>
      </c>
      <c r="J855" s="4" t="str">
        <f xml:space="preserve"> INDEX(products!$A$1:$G$49, MATCH(orders!$D855, products!$A$1:$A$49,0), MATCH(orders!J$1, products!$A$1:$G$1,0))</f>
        <v>D</v>
      </c>
      <c r="K855" s="8">
        <f xml:space="preserve"> INDEX(products!$A$1:$G$49, MATCH(orders!$D855, products!$A$1:$A$49,0), MATCH(orders!K$1, products!$A$1:$G$1,0))</f>
        <v>1</v>
      </c>
      <c r="L855" s="10">
        <f xml:space="preserve"> INDEX(products!$A$1:$G$49, MATCH(orders!$D855, products!$A$1:$A$49,0), MATCH(orders!L$1, products!$A$1:$G$1,0))</f>
        <v>9.9499999999999993</v>
      </c>
      <c r="M855" s="10">
        <f t="shared" si="13"/>
        <v>19.899999999999999</v>
      </c>
      <c r="N855" s="5" t="str" cm="1">
        <f t="array" ref="N855" xml:space="preserve"> _xlfn.IFS(I855 = "Rob", "Robusta", I855 = "Ara", "Arabica", I855 = "Exc", "Excelsa", I855 = "Lib", "Liberica")</f>
        <v>Arabica</v>
      </c>
      <c r="O855" s="12" t="str" cm="1">
        <f t="array" ref="O855" xml:space="preserve"> _xlfn.IFS(J855 = "M", "Medium", J855 = "L", "Light", J855 = "D", "Dark")</f>
        <v>Dark</v>
      </c>
      <c r="P855" s="4" t="str">
        <f xml:space="preserve"> _xlfn.XLOOKUP(Orders[[#This Row],[Customer ID]], customers!$A$1:$A$1001, customers!$I$1:$I$1001,,0)</f>
        <v>No</v>
      </c>
    </row>
    <row r="856" spans="1:16" x14ac:dyDescent="0.3">
      <c r="A856" s="11" t="s">
        <v>5315</v>
      </c>
      <c r="B856" s="6">
        <v>44516</v>
      </c>
      <c r="C856" s="3" t="s">
        <v>5316</v>
      </c>
      <c r="D856" s="4" t="s">
        <v>6173</v>
      </c>
      <c r="E856" s="3">
        <v>5</v>
      </c>
      <c r="F856" s="3" t="str">
        <f xml:space="preserve"> _xlfn.XLOOKUP(C856,customers!$A$1:$A$1001,customers!$B$1:$B$1001,,0)</f>
        <v>Skipton Morrall</v>
      </c>
      <c r="G856" s="3" t="str">
        <f xml:space="preserve"> IF(_xlfn.XLOOKUP(C856, customers!$A$1:$A$1001, customers!$C$1:$C$1001,,0) = 0, "", _xlfn.XLOOKUP(C856, customers!$A$1:$A$1001, customers!$C$1:$C$1001,,0))</f>
        <v>smorrallnq@answers.com</v>
      </c>
      <c r="H856" s="3" t="str">
        <f xml:space="preserve"> _xlfn.XLOOKUP(C856, customers!$A$1:$A$1001, customers!$G$1:$G$1001,,0)</f>
        <v>United States</v>
      </c>
      <c r="I856" s="4" t="str">
        <f xml:space="preserve"> INDEX(products!$A$1:$G$49, MATCH(orders!$D856, products!$A$1:$A$49,0), MATCH(orders!I$1, products!$A$1:$G$1,0))</f>
        <v>Rob</v>
      </c>
      <c r="J856" s="4" t="str">
        <f xml:space="preserve"> INDEX(products!$A$1:$G$49, MATCH(orders!$D856, products!$A$1:$A$49,0), MATCH(orders!J$1, products!$A$1:$G$1,0))</f>
        <v>L</v>
      </c>
      <c r="K856" s="8">
        <f xml:space="preserve"> INDEX(products!$A$1:$G$49, MATCH(orders!$D856, products!$A$1:$A$49,0), MATCH(orders!K$1, products!$A$1:$G$1,0))</f>
        <v>0.5</v>
      </c>
      <c r="L856" s="10">
        <f xml:space="preserve"> INDEX(products!$A$1:$G$49, MATCH(orders!$D856, products!$A$1:$A$49,0), MATCH(orders!L$1, products!$A$1:$G$1,0))</f>
        <v>7.169999999999999</v>
      </c>
      <c r="M856" s="10">
        <f t="shared" si="13"/>
        <v>35.849999999999994</v>
      </c>
      <c r="N856" s="5" t="str" cm="1">
        <f t="array" ref="N856" xml:space="preserve"> _xlfn.IFS(I856 = "Rob", "Robusta", I856 = "Ara", "Arabica", I856 = "Exc", "Excelsa", I856 = "Lib", "Liberica")</f>
        <v>Robusta</v>
      </c>
      <c r="O856" s="12" t="str" cm="1">
        <f t="array" ref="O856" xml:space="preserve"> _xlfn.IFS(J856 = "M", "Medium", J856 = "L", "Light", J856 = "D", "Dark")</f>
        <v>Light</v>
      </c>
      <c r="P856" s="4" t="str">
        <f xml:space="preserve"> _xlfn.XLOOKUP(Orders[[#This Row],[Customer ID]], customers!$A$1:$A$1001, customers!$I$1:$I$1001,,0)</f>
        <v>Yes</v>
      </c>
    </row>
    <row r="857" spans="1:16" x14ac:dyDescent="0.3">
      <c r="A857" s="11" t="s">
        <v>5321</v>
      </c>
      <c r="B857" s="6">
        <v>43632</v>
      </c>
      <c r="C857" s="3" t="s">
        <v>5322</v>
      </c>
      <c r="D857" s="4" t="s">
        <v>6165</v>
      </c>
      <c r="E857" s="3">
        <v>3</v>
      </c>
      <c r="F857" s="3" t="str">
        <f xml:space="preserve"> _xlfn.XLOOKUP(C857,customers!$A$1:$A$1001,customers!$B$1:$B$1001,,0)</f>
        <v>Devan Crownshaw</v>
      </c>
      <c r="G857" s="3" t="str">
        <f xml:space="preserve"> IF(_xlfn.XLOOKUP(C857, customers!$A$1:$A$1001, customers!$C$1:$C$1001,,0) = 0, "", _xlfn.XLOOKUP(C857, customers!$A$1:$A$1001, customers!$C$1:$C$1001,,0))</f>
        <v>dcrownshawnr@photobucket.com</v>
      </c>
      <c r="H857" s="3" t="str">
        <f xml:space="preserve"> _xlfn.XLOOKUP(C857, customers!$A$1:$A$1001, customers!$G$1:$G$1001,,0)</f>
        <v>United States</v>
      </c>
      <c r="I857" s="4" t="str">
        <f xml:space="preserve"> INDEX(products!$A$1:$G$49, MATCH(orders!$D857, products!$A$1:$A$49,0), MATCH(orders!I$1, products!$A$1:$G$1,0))</f>
        <v>Lib</v>
      </c>
      <c r="J857" s="4" t="str">
        <f xml:space="preserve"> INDEX(products!$A$1:$G$49, MATCH(orders!$D857, products!$A$1:$A$49,0), MATCH(orders!J$1, products!$A$1:$G$1,0))</f>
        <v>D</v>
      </c>
      <c r="K857" s="8">
        <f xml:space="preserve"> INDEX(products!$A$1:$G$49, MATCH(orders!$D857, products!$A$1:$A$49,0), MATCH(orders!K$1, products!$A$1:$G$1,0))</f>
        <v>2.5</v>
      </c>
      <c r="L857" s="10">
        <f xml:space="preserve"> INDEX(products!$A$1:$G$49, MATCH(orders!$D857, products!$A$1:$A$49,0), MATCH(orders!L$1, products!$A$1:$G$1,0))</f>
        <v>29.784999999999997</v>
      </c>
      <c r="M857" s="10">
        <f t="shared" si="13"/>
        <v>89.35499999999999</v>
      </c>
      <c r="N857" s="5" t="str" cm="1">
        <f t="array" ref="N857" xml:space="preserve"> _xlfn.IFS(I857 = "Rob", "Robusta", I857 = "Ara", "Arabica", I857 = "Exc", "Excelsa", I857 = "Lib", "Liberica")</f>
        <v>Liberica</v>
      </c>
      <c r="O857" s="12" t="str" cm="1">
        <f t="array" ref="O857" xml:space="preserve"> _xlfn.IFS(J857 = "M", "Medium", J857 = "L", "Light", J857 = "D", "Dark")</f>
        <v>Dark</v>
      </c>
      <c r="P857" s="4" t="str">
        <f xml:space="preserve"> _xlfn.XLOOKUP(Orders[[#This Row],[Customer ID]], customers!$A$1:$A$1001, customers!$I$1:$I$1001,,0)</f>
        <v>No</v>
      </c>
    </row>
    <row r="858" spans="1:16" x14ac:dyDescent="0.3">
      <c r="A858" s="11" t="s">
        <v>5327</v>
      </c>
      <c r="B858" s="6">
        <v>44031</v>
      </c>
      <c r="C858" s="3" t="s">
        <v>5188</v>
      </c>
      <c r="D858" s="4" t="s">
        <v>6159</v>
      </c>
      <c r="E858" s="3">
        <v>2</v>
      </c>
      <c r="F858" s="3" t="str">
        <f xml:space="preserve"> _xlfn.XLOOKUP(C858,customers!$A$1:$A$1001,customers!$B$1:$B$1001,,0)</f>
        <v>Odelia Skerme</v>
      </c>
      <c r="G858" s="3" t="str">
        <f xml:space="preserve"> IF(_xlfn.XLOOKUP(C858, customers!$A$1:$A$1001, customers!$C$1:$C$1001,,0) = 0, "", _xlfn.XLOOKUP(C858, customers!$A$1:$A$1001, customers!$C$1:$C$1001,,0))</f>
        <v>oskermen3@hatena.ne.jp</v>
      </c>
      <c r="H858" s="3" t="str">
        <f xml:space="preserve"> _xlfn.XLOOKUP(C858, customers!$A$1:$A$1001, customers!$G$1:$G$1001,,0)</f>
        <v>United States</v>
      </c>
      <c r="I858" s="4" t="str">
        <f xml:space="preserve"> INDEX(products!$A$1:$G$49, MATCH(orders!$D858, products!$A$1:$A$49,0), MATCH(orders!I$1, products!$A$1:$G$1,0))</f>
        <v>Lib</v>
      </c>
      <c r="J858" s="4" t="str">
        <f xml:space="preserve"> INDEX(products!$A$1:$G$49, MATCH(orders!$D858, products!$A$1:$A$49,0), MATCH(orders!J$1, products!$A$1:$G$1,0))</f>
        <v>M</v>
      </c>
      <c r="K858" s="8">
        <f xml:space="preserve"> INDEX(products!$A$1:$G$49, MATCH(orders!$D858, products!$A$1:$A$49,0), MATCH(orders!K$1, products!$A$1:$G$1,0))</f>
        <v>0.2</v>
      </c>
      <c r="L858" s="10">
        <f xml:space="preserve"> INDEX(products!$A$1:$G$49, MATCH(orders!$D858, products!$A$1:$A$49,0), MATCH(orders!L$1, products!$A$1:$G$1,0))</f>
        <v>4.3650000000000002</v>
      </c>
      <c r="M858" s="10">
        <f t="shared" si="13"/>
        <v>8.73</v>
      </c>
      <c r="N858" s="5" t="str" cm="1">
        <f t="array" ref="N858" xml:space="preserve"> _xlfn.IFS(I858 = "Rob", "Robusta", I858 = "Ara", "Arabica", I858 = "Exc", "Excelsa", I858 = "Lib", "Liberica")</f>
        <v>Liberica</v>
      </c>
      <c r="O858" s="12" t="str" cm="1">
        <f t="array" ref="O858" xml:space="preserve"> _xlfn.IFS(J858 = "M", "Medium", J858 = "L", "Light", J858 = "D", "Dark")</f>
        <v>Medium</v>
      </c>
      <c r="P858" s="4" t="str">
        <f xml:space="preserve"> _xlfn.XLOOKUP(Orders[[#This Row],[Customer ID]], customers!$A$1:$A$1001, customers!$I$1:$I$1001,,0)</f>
        <v>Yes</v>
      </c>
    </row>
    <row r="859" spans="1:16" x14ac:dyDescent="0.3">
      <c r="A859" s="11" t="s">
        <v>5333</v>
      </c>
      <c r="B859" s="6">
        <v>43889</v>
      </c>
      <c r="C859" s="3" t="s">
        <v>5334</v>
      </c>
      <c r="D859" s="4" t="s">
        <v>6142</v>
      </c>
      <c r="E859" s="3">
        <v>5</v>
      </c>
      <c r="F859" s="3" t="str">
        <f xml:space="preserve"> _xlfn.XLOOKUP(C859,customers!$A$1:$A$1001,customers!$B$1:$B$1001,,0)</f>
        <v>Joceline Reddoch</v>
      </c>
      <c r="G859" s="3" t="str">
        <f xml:space="preserve"> IF(_xlfn.XLOOKUP(C859, customers!$A$1:$A$1001, customers!$C$1:$C$1001,,0) = 0, "", _xlfn.XLOOKUP(C859, customers!$A$1:$A$1001, customers!$C$1:$C$1001,,0))</f>
        <v>jreddochnt@sun.com</v>
      </c>
      <c r="H859" s="3" t="str">
        <f xml:space="preserve"> _xlfn.XLOOKUP(C859, customers!$A$1:$A$1001, customers!$G$1:$G$1001,,0)</f>
        <v>United States</v>
      </c>
      <c r="I859" s="4" t="str">
        <f xml:space="preserve"> INDEX(products!$A$1:$G$49, MATCH(orders!$D859, products!$A$1:$A$49,0), MATCH(orders!I$1, products!$A$1:$G$1,0))</f>
        <v>Rob</v>
      </c>
      <c r="J859" s="4" t="str">
        <f xml:space="preserve"> INDEX(products!$A$1:$G$49, MATCH(orders!$D859, products!$A$1:$A$49,0), MATCH(orders!J$1, products!$A$1:$G$1,0))</f>
        <v>L</v>
      </c>
      <c r="K859" s="8">
        <f xml:space="preserve"> INDEX(products!$A$1:$G$49, MATCH(orders!$D859, products!$A$1:$A$49,0), MATCH(orders!K$1, products!$A$1:$G$1,0))</f>
        <v>2.5</v>
      </c>
      <c r="L859" s="10">
        <f xml:space="preserve"> INDEX(products!$A$1:$G$49, MATCH(orders!$D859, products!$A$1:$A$49,0), MATCH(orders!L$1, products!$A$1:$G$1,0))</f>
        <v>27.484999999999996</v>
      </c>
      <c r="M859" s="10">
        <f t="shared" si="13"/>
        <v>137.42499999999998</v>
      </c>
      <c r="N859" s="5" t="str" cm="1">
        <f t="array" ref="N859" xml:space="preserve"> _xlfn.IFS(I859 = "Rob", "Robusta", I859 = "Ara", "Arabica", I859 = "Exc", "Excelsa", I859 = "Lib", "Liberica")</f>
        <v>Robusta</v>
      </c>
      <c r="O859" s="12" t="str" cm="1">
        <f t="array" ref="O859" xml:space="preserve"> _xlfn.IFS(J859 = "M", "Medium", J859 = "L", "Light", J859 = "D", "Dark")</f>
        <v>Light</v>
      </c>
      <c r="P859" s="4" t="str">
        <f xml:space="preserve"> _xlfn.XLOOKUP(Orders[[#This Row],[Customer ID]], customers!$A$1:$A$1001, customers!$I$1:$I$1001,,0)</f>
        <v>No</v>
      </c>
    </row>
    <row r="860" spans="1:16" x14ac:dyDescent="0.3">
      <c r="A860" s="11" t="s">
        <v>5339</v>
      </c>
      <c r="B860" s="6">
        <v>43638</v>
      </c>
      <c r="C860" s="3" t="s">
        <v>5340</v>
      </c>
      <c r="D860" s="4" t="s">
        <v>6160</v>
      </c>
      <c r="E860" s="3">
        <v>4</v>
      </c>
      <c r="F860" s="3" t="str">
        <f xml:space="preserve"> _xlfn.XLOOKUP(C860,customers!$A$1:$A$1001,customers!$B$1:$B$1001,,0)</f>
        <v>Shelley Titley</v>
      </c>
      <c r="G860" s="3" t="str">
        <f xml:space="preserve"> IF(_xlfn.XLOOKUP(C860, customers!$A$1:$A$1001, customers!$C$1:$C$1001,,0) = 0, "", _xlfn.XLOOKUP(C860, customers!$A$1:$A$1001, customers!$C$1:$C$1001,,0))</f>
        <v>stitleynu@whitehouse.gov</v>
      </c>
      <c r="H860" s="3" t="str">
        <f xml:space="preserve"> _xlfn.XLOOKUP(C860, customers!$A$1:$A$1001, customers!$G$1:$G$1001,,0)</f>
        <v>United States</v>
      </c>
      <c r="I860" s="4" t="str">
        <f xml:space="preserve"> INDEX(products!$A$1:$G$49, MATCH(orders!$D860, products!$A$1:$A$49,0), MATCH(orders!I$1, products!$A$1:$G$1,0))</f>
        <v>Lib</v>
      </c>
      <c r="J860" s="4" t="str">
        <f xml:space="preserve"> INDEX(products!$A$1:$G$49, MATCH(orders!$D860, products!$A$1:$A$49,0), MATCH(orders!J$1, products!$A$1:$G$1,0))</f>
        <v>M</v>
      </c>
      <c r="K860" s="8">
        <f xml:space="preserve"> INDEX(products!$A$1:$G$49, MATCH(orders!$D860, products!$A$1:$A$49,0), MATCH(orders!K$1, products!$A$1:$G$1,0))</f>
        <v>0.5</v>
      </c>
      <c r="L860" s="10">
        <f xml:space="preserve"> INDEX(products!$A$1:$G$49, MATCH(orders!$D860, products!$A$1:$A$49,0), MATCH(orders!L$1, products!$A$1:$G$1,0))</f>
        <v>8.73</v>
      </c>
      <c r="M860" s="10">
        <f t="shared" si="13"/>
        <v>34.92</v>
      </c>
      <c r="N860" s="5" t="str" cm="1">
        <f t="array" ref="N860" xml:space="preserve"> _xlfn.IFS(I860 = "Rob", "Robusta", I860 = "Ara", "Arabica", I860 = "Exc", "Excelsa", I860 = "Lib", "Liberica")</f>
        <v>Liberica</v>
      </c>
      <c r="O860" s="12" t="str" cm="1">
        <f t="array" ref="O860" xml:space="preserve"> _xlfn.IFS(J860 = "M", "Medium", J860 = "L", "Light", J860 = "D", "Dark")</f>
        <v>Medium</v>
      </c>
      <c r="P860" s="4" t="str">
        <f xml:space="preserve"> _xlfn.XLOOKUP(Orders[[#This Row],[Customer ID]], customers!$A$1:$A$1001, customers!$I$1:$I$1001,,0)</f>
        <v>No</v>
      </c>
    </row>
    <row r="861" spans="1:16" x14ac:dyDescent="0.3">
      <c r="A861" s="11" t="s">
        <v>5345</v>
      </c>
      <c r="B861" s="6">
        <v>43716</v>
      </c>
      <c r="C861" s="3" t="s">
        <v>5346</v>
      </c>
      <c r="D861" s="4" t="s">
        <v>6182</v>
      </c>
      <c r="E861" s="3">
        <v>6</v>
      </c>
      <c r="F861" s="3" t="str">
        <f xml:space="preserve"> _xlfn.XLOOKUP(C861,customers!$A$1:$A$1001,customers!$B$1:$B$1001,,0)</f>
        <v>Redd Simao</v>
      </c>
      <c r="G861" s="3" t="str">
        <f xml:space="preserve"> IF(_xlfn.XLOOKUP(C861, customers!$A$1:$A$1001, customers!$C$1:$C$1001,,0) = 0, "", _xlfn.XLOOKUP(C861, customers!$A$1:$A$1001, customers!$C$1:$C$1001,,0))</f>
        <v>rsimaonv@simplemachines.org</v>
      </c>
      <c r="H861" s="3" t="str">
        <f xml:space="preserve"> _xlfn.XLOOKUP(C861, customers!$A$1:$A$1001, customers!$G$1:$G$1001,,0)</f>
        <v>United States</v>
      </c>
      <c r="I861" s="4" t="str">
        <f xml:space="preserve"> INDEX(products!$A$1:$G$49, MATCH(orders!$D861, products!$A$1:$A$49,0), MATCH(orders!I$1, products!$A$1:$G$1,0))</f>
        <v>Ara</v>
      </c>
      <c r="J861" s="4" t="str">
        <f xml:space="preserve"> INDEX(products!$A$1:$G$49, MATCH(orders!$D861, products!$A$1:$A$49,0), MATCH(orders!J$1, products!$A$1:$G$1,0))</f>
        <v>L</v>
      </c>
      <c r="K861" s="8">
        <f xml:space="preserve"> INDEX(products!$A$1:$G$49, MATCH(orders!$D861, products!$A$1:$A$49,0), MATCH(orders!K$1, products!$A$1:$G$1,0))</f>
        <v>2.5</v>
      </c>
      <c r="L861" s="10">
        <f xml:space="preserve"> INDEX(products!$A$1:$G$49, MATCH(orders!$D861, products!$A$1:$A$49,0), MATCH(orders!L$1, products!$A$1:$G$1,0))</f>
        <v>29.784999999999997</v>
      </c>
      <c r="M861" s="10">
        <f t="shared" si="13"/>
        <v>178.70999999999998</v>
      </c>
      <c r="N861" s="5" t="str" cm="1">
        <f t="array" ref="N861" xml:space="preserve"> _xlfn.IFS(I861 = "Rob", "Robusta", I861 = "Ara", "Arabica", I861 = "Exc", "Excelsa", I861 = "Lib", "Liberica")</f>
        <v>Arabica</v>
      </c>
      <c r="O861" s="12" t="str" cm="1">
        <f t="array" ref="O861" xml:space="preserve"> _xlfn.IFS(J861 = "M", "Medium", J861 = "L", "Light", J861 = "D", "Dark")</f>
        <v>Light</v>
      </c>
      <c r="P861" s="4" t="str">
        <f xml:space="preserve"> _xlfn.XLOOKUP(Orders[[#This Row],[Customer ID]], customers!$A$1:$A$1001, customers!$I$1:$I$1001,,0)</f>
        <v>No</v>
      </c>
    </row>
    <row r="862" spans="1:16" x14ac:dyDescent="0.3">
      <c r="A862" s="11" t="s">
        <v>5351</v>
      </c>
      <c r="B862" s="6">
        <v>44707</v>
      </c>
      <c r="C862" s="3" t="s">
        <v>5352</v>
      </c>
      <c r="D862" s="4" t="s">
        <v>6175</v>
      </c>
      <c r="E862" s="3">
        <v>1</v>
      </c>
      <c r="F862" s="3" t="str">
        <f xml:space="preserve"> _xlfn.XLOOKUP(C862,customers!$A$1:$A$1001,customers!$B$1:$B$1001,,0)</f>
        <v>Cece Inker</v>
      </c>
      <c r="G862" s="3" t="str">
        <f xml:space="preserve"> IF(_xlfn.XLOOKUP(C862, customers!$A$1:$A$1001, customers!$C$1:$C$1001,,0) = 0, "", _xlfn.XLOOKUP(C862, customers!$A$1:$A$1001, customers!$C$1:$C$1001,,0))</f>
        <v/>
      </c>
      <c r="H862" s="3" t="str">
        <f xml:space="preserve"> _xlfn.XLOOKUP(C862, customers!$A$1:$A$1001, customers!$G$1:$G$1001,,0)</f>
        <v>United States</v>
      </c>
      <c r="I862" s="4" t="str">
        <f xml:space="preserve"> INDEX(products!$A$1:$G$49, MATCH(orders!$D862, products!$A$1:$A$49,0), MATCH(orders!I$1, products!$A$1:$G$1,0))</f>
        <v>Ara</v>
      </c>
      <c r="J862" s="4" t="str">
        <f xml:space="preserve"> INDEX(products!$A$1:$G$49, MATCH(orders!$D862, products!$A$1:$A$49,0), MATCH(orders!J$1, products!$A$1:$G$1,0))</f>
        <v>M</v>
      </c>
      <c r="K862" s="8">
        <f xml:space="preserve"> INDEX(products!$A$1:$G$49, MATCH(orders!$D862, products!$A$1:$A$49,0), MATCH(orders!K$1, products!$A$1:$G$1,0))</f>
        <v>2.5</v>
      </c>
      <c r="L862" s="10">
        <f xml:space="preserve"> INDEX(products!$A$1:$G$49, MATCH(orders!$D862, products!$A$1:$A$49,0), MATCH(orders!L$1, products!$A$1:$G$1,0))</f>
        <v>25.874999999999996</v>
      </c>
      <c r="M862" s="10">
        <f t="shared" si="13"/>
        <v>25.874999999999996</v>
      </c>
      <c r="N862" s="5" t="str" cm="1">
        <f t="array" ref="N862" xml:space="preserve"> _xlfn.IFS(I862 = "Rob", "Robusta", I862 = "Ara", "Arabica", I862 = "Exc", "Excelsa", I862 = "Lib", "Liberica")</f>
        <v>Arabica</v>
      </c>
      <c r="O862" s="12" t="str" cm="1">
        <f t="array" ref="O862" xml:space="preserve"> _xlfn.IFS(J862 = "M", "Medium", J862 = "L", "Light", J862 = "D", "Dark")</f>
        <v>Medium</v>
      </c>
      <c r="P862" s="4" t="str">
        <f xml:space="preserve"> _xlfn.XLOOKUP(Orders[[#This Row],[Customer ID]], customers!$A$1:$A$1001, customers!$I$1:$I$1001,,0)</f>
        <v>No</v>
      </c>
    </row>
    <row r="863" spans="1:16" x14ac:dyDescent="0.3">
      <c r="A863" s="11" t="s">
        <v>5356</v>
      </c>
      <c r="B863" s="6">
        <v>43802</v>
      </c>
      <c r="C863" s="3" t="s">
        <v>5357</v>
      </c>
      <c r="D863" s="4" t="s">
        <v>6143</v>
      </c>
      <c r="E863" s="3">
        <v>6</v>
      </c>
      <c r="F863" s="3" t="str">
        <f xml:space="preserve"> _xlfn.XLOOKUP(C863,customers!$A$1:$A$1001,customers!$B$1:$B$1001,,0)</f>
        <v>Noel Chisholm</v>
      </c>
      <c r="G863" s="3" t="str">
        <f xml:space="preserve"> IF(_xlfn.XLOOKUP(C863, customers!$A$1:$A$1001, customers!$C$1:$C$1001,,0) = 0, "", _xlfn.XLOOKUP(C863, customers!$A$1:$A$1001, customers!$C$1:$C$1001,,0))</f>
        <v>nchisholmnx@example.com</v>
      </c>
      <c r="H863" s="3" t="str">
        <f xml:space="preserve"> _xlfn.XLOOKUP(C863, customers!$A$1:$A$1001, customers!$G$1:$G$1001,,0)</f>
        <v>United States</v>
      </c>
      <c r="I863" s="4" t="str">
        <f xml:space="preserve"> INDEX(products!$A$1:$G$49, MATCH(orders!$D863, products!$A$1:$A$49,0), MATCH(orders!I$1, products!$A$1:$G$1,0))</f>
        <v>Lib</v>
      </c>
      <c r="J863" s="4" t="str">
        <f xml:space="preserve"> INDEX(products!$A$1:$G$49, MATCH(orders!$D863, products!$A$1:$A$49,0), MATCH(orders!J$1, products!$A$1:$G$1,0))</f>
        <v>D</v>
      </c>
      <c r="K863" s="8">
        <f xml:space="preserve"> INDEX(products!$A$1:$G$49, MATCH(orders!$D863, products!$A$1:$A$49,0), MATCH(orders!K$1, products!$A$1:$G$1,0))</f>
        <v>1</v>
      </c>
      <c r="L863" s="10">
        <f xml:space="preserve"> INDEX(products!$A$1:$G$49, MATCH(orders!$D863, products!$A$1:$A$49,0), MATCH(orders!L$1, products!$A$1:$G$1,0))</f>
        <v>12.95</v>
      </c>
      <c r="M863" s="10">
        <f t="shared" si="13"/>
        <v>77.699999999999989</v>
      </c>
      <c r="N863" s="5" t="str" cm="1">
        <f t="array" ref="N863" xml:space="preserve"> _xlfn.IFS(I863 = "Rob", "Robusta", I863 = "Ara", "Arabica", I863 = "Exc", "Excelsa", I863 = "Lib", "Liberica")</f>
        <v>Liberica</v>
      </c>
      <c r="O863" s="12" t="str" cm="1">
        <f t="array" ref="O863" xml:space="preserve"> _xlfn.IFS(J863 = "M", "Medium", J863 = "L", "Light", J863 = "D", "Dark")</f>
        <v>Dark</v>
      </c>
      <c r="P863" s="4" t="str">
        <f xml:space="preserve"> _xlfn.XLOOKUP(Orders[[#This Row],[Customer ID]], customers!$A$1:$A$1001, customers!$I$1:$I$1001,,0)</f>
        <v>Yes</v>
      </c>
    </row>
    <row r="864" spans="1:16" x14ac:dyDescent="0.3">
      <c r="A864" s="11" t="s">
        <v>5362</v>
      </c>
      <c r="B864" s="6">
        <v>43725</v>
      </c>
      <c r="C864" s="3" t="s">
        <v>5363</v>
      </c>
      <c r="D864" s="4" t="s">
        <v>6138</v>
      </c>
      <c r="E864" s="3">
        <v>1</v>
      </c>
      <c r="F864" s="3" t="str">
        <f xml:space="preserve"> _xlfn.XLOOKUP(C864,customers!$A$1:$A$1001,customers!$B$1:$B$1001,,0)</f>
        <v>Grazia Oats</v>
      </c>
      <c r="G864" s="3" t="str">
        <f xml:space="preserve"> IF(_xlfn.XLOOKUP(C864, customers!$A$1:$A$1001, customers!$C$1:$C$1001,,0) = 0, "", _xlfn.XLOOKUP(C864, customers!$A$1:$A$1001, customers!$C$1:$C$1001,,0))</f>
        <v>goatsny@live.com</v>
      </c>
      <c r="H864" s="3" t="str">
        <f xml:space="preserve"> _xlfn.XLOOKUP(C864, customers!$A$1:$A$1001, customers!$G$1:$G$1001,,0)</f>
        <v>United States</v>
      </c>
      <c r="I864" s="4" t="str">
        <f xml:space="preserve"> INDEX(products!$A$1:$G$49, MATCH(orders!$D864, products!$A$1:$A$49,0), MATCH(orders!I$1, products!$A$1:$G$1,0))</f>
        <v>Rob</v>
      </c>
      <c r="J864" s="4" t="str">
        <f xml:space="preserve"> INDEX(products!$A$1:$G$49, MATCH(orders!$D864, products!$A$1:$A$49,0), MATCH(orders!J$1, products!$A$1:$G$1,0))</f>
        <v>M</v>
      </c>
      <c r="K864" s="8">
        <f xml:space="preserve"> INDEX(products!$A$1:$G$49, MATCH(orders!$D864, products!$A$1:$A$49,0), MATCH(orders!K$1, products!$A$1:$G$1,0))</f>
        <v>1</v>
      </c>
      <c r="L864" s="10">
        <f xml:space="preserve"> INDEX(products!$A$1:$G$49, MATCH(orders!$D864, products!$A$1:$A$49,0), MATCH(orders!L$1, products!$A$1:$G$1,0))</f>
        <v>9.9499999999999993</v>
      </c>
      <c r="M864" s="10">
        <f t="shared" si="13"/>
        <v>9.9499999999999993</v>
      </c>
      <c r="N864" s="5" t="str" cm="1">
        <f t="array" ref="N864" xml:space="preserve"> _xlfn.IFS(I864 = "Rob", "Robusta", I864 = "Ara", "Arabica", I864 = "Exc", "Excelsa", I864 = "Lib", "Liberica")</f>
        <v>Robusta</v>
      </c>
      <c r="O864" s="12" t="str" cm="1">
        <f t="array" ref="O864" xml:space="preserve"> _xlfn.IFS(J864 = "M", "Medium", J864 = "L", "Light", J864 = "D", "Dark")</f>
        <v>Medium</v>
      </c>
      <c r="P864" s="4" t="str">
        <f xml:space="preserve"> _xlfn.XLOOKUP(Orders[[#This Row],[Customer ID]], customers!$A$1:$A$1001, customers!$I$1:$I$1001,,0)</f>
        <v>Yes</v>
      </c>
    </row>
    <row r="865" spans="1:16" x14ac:dyDescent="0.3">
      <c r="A865" s="11" t="s">
        <v>5368</v>
      </c>
      <c r="B865" s="6">
        <v>44712</v>
      </c>
      <c r="C865" s="3" t="s">
        <v>5369</v>
      </c>
      <c r="D865" s="4" t="s">
        <v>6162</v>
      </c>
      <c r="E865" s="3">
        <v>2</v>
      </c>
      <c r="F865" s="3" t="str">
        <f xml:space="preserve"> _xlfn.XLOOKUP(C865,customers!$A$1:$A$1001,customers!$B$1:$B$1001,,0)</f>
        <v>Meade Birkin</v>
      </c>
      <c r="G865" s="3" t="str">
        <f xml:space="preserve"> IF(_xlfn.XLOOKUP(C865, customers!$A$1:$A$1001, customers!$C$1:$C$1001,,0) = 0, "", _xlfn.XLOOKUP(C865, customers!$A$1:$A$1001, customers!$C$1:$C$1001,,0))</f>
        <v>mbirkinnz@java.com</v>
      </c>
      <c r="H865" s="3" t="str">
        <f xml:space="preserve"> _xlfn.XLOOKUP(C865, customers!$A$1:$A$1001, customers!$G$1:$G$1001,,0)</f>
        <v>United States</v>
      </c>
      <c r="I865" s="4" t="str">
        <f xml:space="preserve"> INDEX(products!$A$1:$G$49, MATCH(orders!$D865, products!$A$1:$A$49,0), MATCH(orders!I$1, products!$A$1:$G$1,0))</f>
        <v>Lib</v>
      </c>
      <c r="J865" s="4" t="str">
        <f xml:space="preserve"> INDEX(products!$A$1:$G$49, MATCH(orders!$D865, products!$A$1:$A$49,0), MATCH(orders!J$1, products!$A$1:$G$1,0))</f>
        <v>M</v>
      </c>
      <c r="K865" s="8">
        <f xml:space="preserve"> INDEX(products!$A$1:$G$49, MATCH(orders!$D865, products!$A$1:$A$49,0), MATCH(orders!K$1, products!$A$1:$G$1,0))</f>
        <v>1</v>
      </c>
      <c r="L865" s="10">
        <f xml:space="preserve"> INDEX(products!$A$1:$G$49, MATCH(orders!$D865, products!$A$1:$A$49,0), MATCH(orders!L$1, products!$A$1:$G$1,0))</f>
        <v>14.55</v>
      </c>
      <c r="M865" s="10">
        <f t="shared" si="13"/>
        <v>29.1</v>
      </c>
      <c r="N865" s="5" t="str" cm="1">
        <f t="array" ref="N865" xml:space="preserve"> _xlfn.IFS(I865 = "Rob", "Robusta", I865 = "Ara", "Arabica", I865 = "Exc", "Excelsa", I865 = "Lib", "Liberica")</f>
        <v>Liberica</v>
      </c>
      <c r="O865" s="12" t="str" cm="1">
        <f t="array" ref="O865" xml:space="preserve"> _xlfn.IFS(J865 = "M", "Medium", J865 = "L", "Light", J865 = "D", "Dark")</f>
        <v>Medium</v>
      </c>
      <c r="P865" s="4" t="str">
        <f xml:space="preserve"> _xlfn.XLOOKUP(Orders[[#This Row],[Customer ID]], customers!$A$1:$A$1001, customers!$I$1:$I$1001,,0)</f>
        <v>Yes</v>
      </c>
    </row>
    <row r="866" spans="1:16" x14ac:dyDescent="0.3">
      <c r="A866" s="11" t="s">
        <v>5374</v>
      </c>
      <c r="B866" s="6">
        <v>43759</v>
      </c>
      <c r="C866" s="3" t="s">
        <v>5375</v>
      </c>
      <c r="D866" s="4" t="s">
        <v>6178</v>
      </c>
      <c r="E866" s="3">
        <v>6</v>
      </c>
      <c r="F866" s="3" t="str">
        <f xml:space="preserve"> _xlfn.XLOOKUP(C866,customers!$A$1:$A$1001,customers!$B$1:$B$1001,,0)</f>
        <v>Ronda Pyson</v>
      </c>
      <c r="G866" s="3" t="str">
        <f xml:space="preserve"> IF(_xlfn.XLOOKUP(C866, customers!$A$1:$A$1001, customers!$C$1:$C$1001,,0) = 0, "", _xlfn.XLOOKUP(C866, customers!$A$1:$A$1001, customers!$C$1:$C$1001,,0))</f>
        <v>rpysono0@constantcontact.com</v>
      </c>
      <c r="H866" s="3" t="str">
        <f xml:space="preserve"> _xlfn.XLOOKUP(C866, customers!$A$1:$A$1001, customers!$G$1:$G$1001,,0)</f>
        <v>Ireland</v>
      </c>
      <c r="I866" s="4" t="str">
        <f xml:space="preserve"> INDEX(products!$A$1:$G$49, MATCH(orders!$D866, products!$A$1:$A$49,0), MATCH(orders!I$1, products!$A$1:$G$1,0))</f>
        <v>Rob</v>
      </c>
      <c r="J866" s="4" t="str">
        <f xml:space="preserve"> INDEX(products!$A$1:$G$49, MATCH(orders!$D866, products!$A$1:$A$49,0), MATCH(orders!J$1, products!$A$1:$G$1,0))</f>
        <v>L</v>
      </c>
      <c r="K866" s="8">
        <f xml:space="preserve"> INDEX(products!$A$1:$G$49, MATCH(orders!$D866, products!$A$1:$A$49,0), MATCH(orders!K$1, products!$A$1:$G$1,0))</f>
        <v>0.2</v>
      </c>
      <c r="L866" s="10">
        <f xml:space="preserve"> INDEX(products!$A$1:$G$49, MATCH(orders!$D866, products!$A$1:$A$49,0), MATCH(orders!L$1, products!$A$1:$G$1,0))</f>
        <v>3.5849999999999995</v>
      </c>
      <c r="M866" s="10">
        <f t="shared" si="13"/>
        <v>21.509999999999998</v>
      </c>
      <c r="N866" s="5" t="str" cm="1">
        <f t="array" ref="N866" xml:space="preserve"> _xlfn.IFS(I866 = "Rob", "Robusta", I866 = "Ara", "Arabica", I866 = "Exc", "Excelsa", I866 = "Lib", "Liberica")</f>
        <v>Robusta</v>
      </c>
      <c r="O866" s="12" t="str" cm="1">
        <f t="array" ref="O866" xml:space="preserve"> _xlfn.IFS(J866 = "M", "Medium", J866 = "L", "Light", J866 = "D", "Dark")</f>
        <v>Light</v>
      </c>
      <c r="P866" s="4" t="str">
        <f xml:space="preserve"> _xlfn.XLOOKUP(Orders[[#This Row],[Customer ID]], customers!$A$1:$A$1001, customers!$I$1:$I$1001,,0)</f>
        <v>No</v>
      </c>
    </row>
    <row r="867" spans="1:16" x14ac:dyDescent="0.3">
      <c r="A867" s="11" t="s">
        <v>5380</v>
      </c>
      <c r="B867" s="6">
        <v>44675</v>
      </c>
      <c r="C867" s="3" t="s">
        <v>5428</v>
      </c>
      <c r="D867" s="4" t="s">
        <v>6157</v>
      </c>
      <c r="E867" s="3">
        <v>1</v>
      </c>
      <c r="F867" s="3" t="str">
        <f xml:space="preserve"> _xlfn.XLOOKUP(C867,customers!$A$1:$A$1001,customers!$B$1:$B$1001,,0)</f>
        <v>Modesty MacConnechie</v>
      </c>
      <c r="G867" s="3" t="str">
        <f xml:space="preserve"> IF(_xlfn.XLOOKUP(C867, customers!$A$1:$A$1001, customers!$C$1:$C$1001,,0) = 0, "", _xlfn.XLOOKUP(C867, customers!$A$1:$A$1001, customers!$C$1:$C$1001,,0))</f>
        <v>mmacconnechieo9@reuters.com</v>
      </c>
      <c r="H867" s="3" t="str">
        <f xml:space="preserve"> _xlfn.XLOOKUP(C867, customers!$A$1:$A$1001, customers!$G$1:$G$1001,,0)</f>
        <v>United States</v>
      </c>
      <c r="I867" s="4" t="str">
        <f xml:space="preserve"> INDEX(products!$A$1:$G$49, MATCH(orders!$D867, products!$A$1:$A$49,0), MATCH(orders!I$1, products!$A$1:$G$1,0))</f>
        <v>Ara</v>
      </c>
      <c r="J867" s="4" t="str">
        <f xml:space="preserve"> INDEX(products!$A$1:$G$49, MATCH(orders!$D867, products!$A$1:$A$49,0), MATCH(orders!J$1, products!$A$1:$G$1,0))</f>
        <v>M</v>
      </c>
      <c r="K867" s="8">
        <f xml:space="preserve"> INDEX(products!$A$1:$G$49, MATCH(orders!$D867, products!$A$1:$A$49,0), MATCH(orders!K$1, products!$A$1:$G$1,0))</f>
        <v>0.5</v>
      </c>
      <c r="L867" s="10">
        <f xml:space="preserve"> INDEX(products!$A$1:$G$49, MATCH(orders!$D867, products!$A$1:$A$49,0), MATCH(orders!L$1, products!$A$1:$G$1,0))</f>
        <v>6.75</v>
      </c>
      <c r="M867" s="10">
        <f t="shared" si="13"/>
        <v>6.75</v>
      </c>
      <c r="N867" s="5" t="str" cm="1">
        <f t="array" ref="N867" xml:space="preserve"> _xlfn.IFS(I867 = "Rob", "Robusta", I867 = "Ara", "Arabica", I867 = "Exc", "Excelsa", I867 = "Lib", "Liberica")</f>
        <v>Arabica</v>
      </c>
      <c r="O867" s="12" t="str" cm="1">
        <f t="array" ref="O867" xml:space="preserve"> _xlfn.IFS(J867 = "M", "Medium", J867 = "L", "Light", J867 = "D", "Dark")</f>
        <v>Medium</v>
      </c>
      <c r="P867" s="4" t="str">
        <f xml:space="preserve"> _xlfn.XLOOKUP(Orders[[#This Row],[Customer ID]], customers!$A$1:$A$1001, customers!$I$1:$I$1001,,0)</f>
        <v>Yes</v>
      </c>
    </row>
    <row r="868" spans="1:16" x14ac:dyDescent="0.3">
      <c r="A868" s="11" t="s">
        <v>5385</v>
      </c>
      <c r="B868" s="6">
        <v>44209</v>
      </c>
      <c r="C868" s="3" t="s">
        <v>5386</v>
      </c>
      <c r="D868" s="4" t="s">
        <v>6158</v>
      </c>
      <c r="E868" s="3">
        <v>3</v>
      </c>
      <c r="F868" s="3" t="str">
        <f xml:space="preserve"> _xlfn.XLOOKUP(C868,customers!$A$1:$A$1001,customers!$B$1:$B$1001,,0)</f>
        <v>Rafaela Treacher</v>
      </c>
      <c r="G868" s="3" t="str">
        <f xml:space="preserve"> IF(_xlfn.XLOOKUP(C868, customers!$A$1:$A$1001, customers!$C$1:$C$1001,,0) = 0, "", _xlfn.XLOOKUP(C868, customers!$A$1:$A$1001, customers!$C$1:$C$1001,,0))</f>
        <v>rtreachero2@usa.gov</v>
      </c>
      <c r="H868" s="3" t="str">
        <f xml:space="preserve"> _xlfn.XLOOKUP(C868, customers!$A$1:$A$1001, customers!$G$1:$G$1001,,0)</f>
        <v>Ireland</v>
      </c>
      <c r="I868" s="4" t="str">
        <f xml:space="preserve"> INDEX(products!$A$1:$G$49, MATCH(orders!$D868, products!$A$1:$A$49,0), MATCH(orders!I$1, products!$A$1:$G$1,0))</f>
        <v>Ara</v>
      </c>
      <c r="J868" s="4" t="str">
        <f xml:space="preserve"> INDEX(products!$A$1:$G$49, MATCH(orders!$D868, products!$A$1:$A$49,0), MATCH(orders!J$1, products!$A$1:$G$1,0))</f>
        <v>D</v>
      </c>
      <c r="K868" s="8">
        <f xml:space="preserve"> INDEX(products!$A$1:$G$49, MATCH(orders!$D868, products!$A$1:$A$49,0), MATCH(orders!K$1, products!$A$1:$G$1,0))</f>
        <v>0.5</v>
      </c>
      <c r="L868" s="10">
        <f xml:space="preserve"> INDEX(products!$A$1:$G$49, MATCH(orders!$D868, products!$A$1:$A$49,0), MATCH(orders!L$1, products!$A$1:$G$1,0))</f>
        <v>5.97</v>
      </c>
      <c r="M868" s="10">
        <f t="shared" si="13"/>
        <v>17.91</v>
      </c>
      <c r="N868" s="5" t="str" cm="1">
        <f t="array" ref="N868" xml:space="preserve"> _xlfn.IFS(I868 = "Rob", "Robusta", I868 = "Ara", "Arabica", I868 = "Exc", "Excelsa", I868 = "Lib", "Liberica")</f>
        <v>Arabica</v>
      </c>
      <c r="O868" s="12" t="str" cm="1">
        <f t="array" ref="O868" xml:space="preserve"> _xlfn.IFS(J868 = "M", "Medium", J868 = "L", "Light", J868 = "D", "Dark")</f>
        <v>Dark</v>
      </c>
      <c r="P868" s="4" t="str">
        <f xml:space="preserve"> _xlfn.XLOOKUP(Orders[[#This Row],[Customer ID]], customers!$A$1:$A$1001, customers!$I$1:$I$1001,,0)</f>
        <v>No</v>
      </c>
    </row>
    <row r="869" spans="1:16" x14ac:dyDescent="0.3">
      <c r="A869" s="11" t="s">
        <v>5391</v>
      </c>
      <c r="B869" s="6">
        <v>44792</v>
      </c>
      <c r="C869" s="3" t="s">
        <v>5392</v>
      </c>
      <c r="D869" s="4" t="s">
        <v>6182</v>
      </c>
      <c r="E869" s="3">
        <v>1</v>
      </c>
      <c r="F869" s="3" t="str">
        <f xml:space="preserve"> _xlfn.XLOOKUP(C869,customers!$A$1:$A$1001,customers!$B$1:$B$1001,,0)</f>
        <v>Bee Fattorini</v>
      </c>
      <c r="G869" s="3" t="str">
        <f xml:space="preserve"> IF(_xlfn.XLOOKUP(C869, customers!$A$1:$A$1001, customers!$C$1:$C$1001,,0) = 0, "", _xlfn.XLOOKUP(C869, customers!$A$1:$A$1001, customers!$C$1:$C$1001,,0))</f>
        <v>bfattorinio3@quantcast.com</v>
      </c>
      <c r="H869" s="3" t="str">
        <f xml:space="preserve"> _xlfn.XLOOKUP(C869, customers!$A$1:$A$1001, customers!$G$1:$G$1001,,0)</f>
        <v>Ireland</v>
      </c>
      <c r="I869" s="4" t="str">
        <f xml:space="preserve"> INDEX(products!$A$1:$G$49, MATCH(orders!$D869, products!$A$1:$A$49,0), MATCH(orders!I$1, products!$A$1:$G$1,0))</f>
        <v>Ara</v>
      </c>
      <c r="J869" s="4" t="str">
        <f xml:space="preserve"> INDEX(products!$A$1:$G$49, MATCH(orders!$D869, products!$A$1:$A$49,0), MATCH(orders!J$1, products!$A$1:$G$1,0))</f>
        <v>L</v>
      </c>
      <c r="K869" s="8">
        <f xml:space="preserve"> INDEX(products!$A$1:$G$49, MATCH(orders!$D869, products!$A$1:$A$49,0), MATCH(orders!K$1, products!$A$1:$G$1,0))</f>
        <v>2.5</v>
      </c>
      <c r="L869" s="10">
        <f xml:space="preserve"> INDEX(products!$A$1:$G$49, MATCH(orders!$D869, products!$A$1:$A$49,0), MATCH(orders!L$1, products!$A$1:$G$1,0))</f>
        <v>29.784999999999997</v>
      </c>
      <c r="M869" s="10">
        <f t="shared" si="13"/>
        <v>29.784999999999997</v>
      </c>
      <c r="N869" s="5" t="str" cm="1">
        <f t="array" ref="N869" xml:space="preserve"> _xlfn.IFS(I869 = "Rob", "Robusta", I869 = "Ara", "Arabica", I869 = "Exc", "Excelsa", I869 = "Lib", "Liberica")</f>
        <v>Arabica</v>
      </c>
      <c r="O869" s="12" t="str" cm="1">
        <f t="array" ref="O869" xml:space="preserve"> _xlfn.IFS(J869 = "M", "Medium", J869 = "L", "Light", J869 = "D", "Dark")</f>
        <v>Light</v>
      </c>
      <c r="P869" s="4" t="str">
        <f xml:space="preserve"> _xlfn.XLOOKUP(Orders[[#This Row],[Customer ID]], customers!$A$1:$A$1001, customers!$I$1:$I$1001,,0)</f>
        <v>Yes</v>
      </c>
    </row>
    <row r="870" spans="1:16" x14ac:dyDescent="0.3">
      <c r="A870" s="11" t="s">
        <v>5396</v>
      </c>
      <c r="B870" s="6">
        <v>43526</v>
      </c>
      <c r="C870" s="3" t="s">
        <v>5397</v>
      </c>
      <c r="D870" s="4" t="s">
        <v>6139</v>
      </c>
      <c r="E870" s="3">
        <v>5</v>
      </c>
      <c r="F870" s="3" t="str">
        <f xml:space="preserve"> _xlfn.XLOOKUP(C870,customers!$A$1:$A$1001,customers!$B$1:$B$1001,,0)</f>
        <v>Margie Palleske</v>
      </c>
      <c r="G870" s="3" t="str">
        <f xml:space="preserve"> IF(_xlfn.XLOOKUP(C870, customers!$A$1:$A$1001, customers!$C$1:$C$1001,,0) = 0, "", _xlfn.XLOOKUP(C870, customers!$A$1:$A$1001, customers!$C$1:$C$1001,,0))</f>
        <v>mpalleskeo4@nyu.edu</v>
      </c>
      <c r="H870" s="3" t="str">
        <f xml:space="preserve"> _xlfn.XLOOKUP(C870, customers!$A$1:$A$1001, customers!$G$1:$G$1001,,0)</f>
        <v>United States</v>
      </c>
      <c r="I870" s="4" t="str">
        <f xml:space="preserve"> INDEX(products!$A$1:$G$49, MATCH(orders!$D870, products!$A$1:$A$49,0), MATCH(orders!I$1, products!$A$1:$G$1,0))</f>
        <v>Exc</v>
      </c>
      <c r="J870" s="4" t="str">
        <f xml:space="preserve"> INDEX(products!$A$1:$G$49, MATCH(orders!$D870, products!$A$1:$A$49,0), MATCH(orders!J$1, products!$A$1:$G$1,0))</f>
        <v>M</v>
      </c>
      <c r="K870" s="8">
        <f xml:space="preserve"> INDEX(products!$A$1:$G$49, MATCH(orders!$D870, products!$A$1:$A$49,0), MATCH(orders!K$1, products!$A$1:$G$1,0))</f>
        <v>0.5</v>
      </c>
      <c r="L870" s="10">
        <f xml:space="preserve"> INDEX(products!$A$1:$G$49, MATCH(orders!$D870, products!$A$1:$A$49,0), MATCH(orders!L$1, products!$A$1:$G$1,0))</f>
        <v>8.25</v>
      </c>
      <c r="M870" s="10">
        <f t="shared" si="13"/>
        <v>41.25</v>
      </c>
      <c r="N870" s="5" t="str" cm="1">
        <f t="array" ref="N870" xml:space="preserve"> _xlfn.IFS(I870 = "Rob", "Robusta", I870 = "Ara", "Arabica", I870 = "Exc", "Excelsa", I870 = "Lib", "Liberica")</f>
        <v>Excelsa</v>
      </c>
      <c r="O870" s="12" t="str" cm="1">
        <f t="array" ref="O870" xml:space="preserve"> _xlfn.IFS(J870 = "M", "Medium", J870 = "L", "Light", J870 = "D", "Dark")</f>
        <v>Medium</v>
      </c>
      <c r="P870" s="4" t="str">
        <f xml:space="preserve"> _xlfn.XLOOKUP(Orders[[#This Row],[Customer ID]], customers!$A$1:$A$1001, customers!$I$1:$I$1001,,0)</f>
        <v>Yes</v>
      </c>
    </row>
    <row r="871" spans="1:16" x14ac:dyDescent="0.3">
      <c r="A871" s="11" t="s">
        <v>5402</v>
      </c>
      <c r="B871" s="6">
        <v>43851</v>
      </c>
      <c r="C871" s="3" t="s">
        <v>5403</v>
      </c>
      <c r="D871" s="4" t="s">
        <v>6146</v>
      </c>
      <c r="E871" s="3">
        <v>3</v>
      </c>
      <c r="F871" s="3" t="str">
        <f xml:space="preserve"> _xlfn.XLOOKUP(C871,customers!$A$1:$A$1001,customers!$B$1:$B$1001,,0)</f>
        <v>Alexina Randals</v>
      </c>
      <c r="G871" s="3" t="str">
        <f xml:space="preserve"> IF(_xlfn.XLOOKUP(C871, customers!$A$1:$A$1001, customers!$C$1:$C$1001,,0) = 0, "", _xlfn.XLOOKUP(C871, customers!$A$1:$A$1001, customers!$C$1:$C$1001,,0))</f>
        <v/>
      </c>
      <c r="H871" s="3" t="str">
        <f xml:space="preserve"> _xlfn.XLOOKUP(C871, customers!$A$1:$A$1001, customers!$G$1:$G$1001,,0)</f>
        <v>United States</v>
      </c>
      <c r="I871" s="4" t="str">
        <f xml:space="preserve"> INDEX(products!$A$1:$G$49, MATCH(orders!$D871, products!$A$1:$A$49,0), MATCH(orders!I$1, products!$A$1:$G$1,0))</f>
        <v>Rob</v>
      </c>
      <c r="J871" s="4" t="str">
        <f xml:space="preserve"> INDEX(products!$A$1:$G$49, MATCH(orders!$D871, products!$A$1:$A$49,0), MATCH(orders!J$1, products!$A$1:$G$1,0))</f>
        <v>M</v>
      </c>
      <c r="K871" s="8">
        <f xml:space="preserve"> INDEX(products!$A$1:$G$49, MATCH(orders!$D871, products!$A$1:$A$49,0), MATCH(orders!K$1, products!$A$1:$G$1,0))</f>
        <v>0.5</v>
      </c>
      <c r="L871" s="10">
        <f xml:space="preserve"> INDEX(products!$A$1:$G$49, MATCH(orders!$D871, products!$A$1:$A$49,0), MATCH(orders!L$1, products!$A$1:$G$1,0))</f>
        <v>5.97</v>
      </c>
      <c r="M871" s="10">
        <f t="shared" si="13"/>
        <v>17.91</v>
      </c>
      <c r="N871" s="5" t="str" cm="1">
        <f t="array" ref="N871" xml:space="preserve"> _xlfn.IFS(I871 = "Rob", "Robusta", I871 = "Ara", "Arabica", I871 = "Exc", "Excelsa", I871 = "Lib", "Liberica")</f>
        <v>Robusta</v>
      </c>
      <c r="O871" s="12" t="str" cm="1">
        <f t="array" ref="O871" xml:space="preserve"> _xlfn.IFS(J871 = "M", "Medium", J871 = "L", "Light", J871 = "D", "Dark")</f>
        <v>Medium</v>
      </c>
      <c r="P871" s="4" t="str">
        <f xml:space="preserve"> _xlfn.XLOOKUP(Orders[[#This Row],[Customer ID]], customers!$A$1:$A$1001, customers!$I$1:$I$1001,,0)</f>
        <v>Yes</v>
      </c>
    </row>
    <row r="872" spans="1:16" x14ac:dyDescent="0.3">
      <c r="A872" s="11" t="s">
        <v>5407</v>
      </c>
      <c r="B872" s="6">
        <v>44460</v>
      </c>
      <c r="C872" s="3" t="s">
        <v>5408</v>
      </c>
      <c r="D872" s="4" t="s">
        <v>6144</v>
      </c>
      <c r="E872" s="3">
        <v>1</v>
      </c>
      <c r="F872" s="3" t="str">
        <f xml:space="preserve"> _xlfn.XLOOKUP(C872,customers!$A$1:$A$1001,customers!$B$1:$B$1001,,0)</f>
        <v>Filip Antcliffe</v>
      </c>
      <c r="G872" s="3" t="str">
        <f xml:space="preserve"> IF(_xlfn.XLOOKUP(C872, customers!$A$1:$A$1001, customers!$C$1:$C$1001,,0) = 0, "", _xlfn.XLOOKUP(C872, customers!$A$1:$A$1001, customers!$C$1:$C$1001,,0))</f>
        <v>fantcliffeo6@amazon.co.jp</v>
      </c>
      <c r="H872" s="3" t="str">
        <f xml:space="preserve"> _xlfn.XLOOKUP(C872, customers!$A$1:$A$1001, customers!$G$1:$G$1001,,0)</f>
        <v>Ireland</v>
      </c>
      <c r="I872" s="4" t="str">
        <f xml:space="preserve"> INDEX(products!$A$1:$G$49, MATCH(orders!$D872, products!$A$1:$A$49,0), MATCH(orders!I$1, products!$A$1:$G$1,0))</f>
        <v>Exc</v>
      </c>
      <c r="J872" s="4" t="str">
        <f xml:space="preserve"> INDEX(products!$A$1:$G$49, MATCH(orders!$D872, products!$A$1:$A$49,0), MATCH(orders!J$1, products!$A$1:$G$1,0))</f>
        <v>D</v>
      </c>
      <c r="K872" s="8">
        <f xml:space="preserve"> INDEX(products!$A$1:$G$49, MATCH(orders!$D872, products!$A$1:$A$49,0), MATCH(orders!K$1, products!$A$1:$G$1,0))</f>
        <v>0.5</v>
      </c>
      <c r="L872" s="10">
        <f xml:space="preserve"> INDEX(products!$A$1:$G$49, MATCH(orders!$D872, products!$A$1:$A$49,0), MATCH(orders!L$1, products!$A$1:$G$1,0))</f>
        <v>7.29</v>
      </c>
      <c r="M872" s="10">
        <f t="shared" si="13"/>
        <v>7.29</v>
      </c>
      <c r="N872" s="5" t="str" cm="1">
        <f t="array" ref="N872" xml:space="preserve"> _xlfn.IFS(I872 = "Rob", "Robusta", I872 = "Ara", "Arabica", I872 = "Exc", "Excelsa", I872 = "Lib", "Liberica")</f>
        <v>Excelsa</v>
      </c>
      <c r="O872" s="12" t="str" cm="1">
        <f t="array" ref="O872" xml:space="preserve"> _xlfn.IFS(J872 = "M", "Medium", J872 = "L", "Light", J872 = "D", "Dark")</f>
        <v>Dark</v>
      </c>
      <c r="P872" s="4" t="str">
        <f xml:space="preserve"> _xlfn.XLOOKUP(Orders[[#This Row],[Customer ID]], customers!$A$1:$A$1001, customers!$I$1:$I$1001,,0)</f>
        <v>Yes</v>
      </c>
    </row>
    <row r="873" spans="1:16" x14ac:dyDescent="0.3">
      <c r="A873" s="11" t="s">
        <v>5413</v>
      </c>
      <c r="B873" s="6">
        <v>43707</v>
      </c>
      <c r="C873" s="3" t="s">
        <v>5414</v>
      </c>
      <c r="D873" s="4" t="s">
        <v>6171</v>
      </c>
      <c r="E873" s="3">
        <v>2</v>
      </c>
      <c r="F873" s="3" t="str">
        <f xml:space="preserve"> _xlfn.XLOOKUP(C873,customers!$A$1:$A$1001,customers!$B$1:$B$1001,,0)</f>
        <v>Peyter Matignon</v>
      </c>
      <c r="G873" s="3" t="str">
        <f xml:space="preserve"> IF(_xlfn.XLOOKUP(C873, customers!$A$1:$A$1001, customers!$C$1:$C$1001,,0) = 0, "", _xlfn.XLOOKUP(C873, customers!$A$1:$A$1001, customers!$C$1:$C$1001,,0))</f>
        <v>pmatignono7@harvard.edu</v>
      </c>
      <c r="H873" s="3" t="str">
        <f xml:space="preserve"> _xlfn.XLOOKUP(C873, customers!$A$1:$A$1001, customers!$G$1:$G$1001,,0)</f>
        <v>United Kingdom</v>
      </c>
      <c r="I873" s="4" t="str">
        <f xml:space="preserve"> INDEX(products!$A$1:$G$49, MATCH(orders!$D873, products!$A$1:$A$49,0), MATCH(orders!I$1, products!$A$1:$G$1,0))</f>
        <v>Exc</v>
      </c>
      <c r="J873" s="4" t="str">
        <f xml:space="preserve"> INDEX(products!$A$1:$G$49, MATCH(orders!$D873, products!$A$1:$A$49,0), MATCH(orders!J$1, products!$A$1:$G$1,0))</f>
        <v>L</v>
      </c>
      <c r="K873" s="8">
        <f xml:space="preserve"> INDEX(products!$A$1:$G$49, MATCH(orders!$D873, products!$A$1:$A$49,0), MATCH(orders!K$1, products!$A$1:$G$1,0))</f>
        <v>1</v>
      </c>
      <c r="L873" s="10">
        <f xml:space="preserve"> INDEX(products!$A$1:$G$49, MATCH(orders!$D873, products!$A$1:$A$49,0), MATCH(orders!L$1, products!$A$1:$G$1,0))</f>
        <v>14.85</v>
      </c>
      <c r="M873" s="10">
        <f t="shared" si="13"/>
        <v>29.7</v>
      </c>
      <c r="N873" s="5" t="str" cm="1">
        <f t="array" ref="N873" xml:space="preserve"> _xlfn.IFS(I873 = "Rob", "Robusta", I873 = "Ara", "Arabica", I873 = "Exc", "Excelsa", I873 = "Lib", "Liberica")</f>
        <v>Excelsa</v>
      </c>
      <c r="O873" s="12" t="str" cm="1">
        <f t="array" ref="O873" xml:space="preserve"> _xlfn.IFS(J873 = "M", "Medium", J873 = "L", "Light", J873 = "D", "Dark")</f>
        <v>Light</v>
      </c>
      <c r="P873" s="4" t="str">
        <f xml:space="preserve"> _xlfn.XLOOKUP(Orders[[#This Row],[Customer ID]], customers!$A$1:$A$1001, customers!$I$1:$I$1001,,0)</f>
        <v>Yes</v>
      </c>
    </row>
    <row r="874" spans="1:16" x14ac:dyDescent="0.3">
      <c r="A874" s="11" t="s">
        <v>5421</v>
      </c>
      <c r="B874" s="6">
        <v>43521</v>
      </c>
      <c r="C874" s="3" t="s">
        <v>5422</v>
      </c>
      <c r="D874" s="4" t="s">
        <v>6155</v>
      </c>
      <c r="E874" s="3">
        <v>2</v>
      </c>
      <c r="F874" s="3" t="str">
        <f xml:space="preserve"> _xlfn.XLOOKUP(C874,customers!$A$1:$A$1001,customers!$B$1:$B$1001,,0)</f>
        <v>Claudie Weond</v>
      </c>
      <c r="G874" s="3" t="str">
        <f xml:space="preserve"> IF(_xlfn.XLOOKUP(C874, customers!$A$1:$A$1001, customers!$C$1:$C$1001,,0) = 0, "", _xlfn.XLOOKUP(C874, customers!$A$1:$A$1001, customers!$C$1:$C$1001,,0))</f>
        <v>cweondo8@theglobeandmail.com</v>
      </c>
      <c r="H874" s="3" t="str">
        <f xml:space="preserve"> _xlfn.XLOOKUP(C874, customers!$A$1:$A$1001, customers!$G$1:$G$1001,,0)</f>
        <v>United States</v>
      </c>
      <c r="I874" s="4" t="str">
        <f xml:space="preserve"> INDEX(products!$A$1:$G$49, MATCH(orders!$D874, products!$A$1:$A$49,0), MATCH(orders!I$1, products!$A$1:$G$1,0))</f>
        <v>Ara</v>
      </c>
      <c r="J874" s="4" t="str">
        <f xml:space="preserve"> INDEX(products!$A$1:$G$49, MATCH(orders!$D874, products!$A$1:$A$49,0), MATCH(orders!J$1, products!$A$1:$G$1,0))</f>
        <v>M</v>
      </c>
      <c r="K874" s="8">
        <f xml:space="preserve"> INDEX(products!$A$1:$G$49, MATCH(orders!$D874, products!$A$1:$A$49,0), MATCH(orders!K$1, products!$A$1:$G$1,0))</f>
        <v>1</v>
      </c>
      <c r="L874" s="10">
        <f xml:space="preserve"> INDEX(products!$A$1:$G$49, MATCH(orders!$D874, products!$A$1:$A$49,0), MATCH(orders!L$1, products!$A$1:$G$1,0))</f>
        <v>11.25</v>
      </c>
      <c r="M874" s="10">
        <f t="shared" si="13"/>
        <v>22.5</v>
      </c>
      <c r="N874" s="5" t="str" cm="1">
        <f t="array" ref="N874" xml:space="preserve"> _xlfn.IFS(I874 = "Rob", "Robusta", I874 = "Ara", "Arabica", I874 = "Exc", "Excelsa", I874 = "Lib", "Liberica")</f>
        <v>Arabica</v>
      </c>
      <c r="O874" s="12" t="str" cm="1">
        <f t="array" ref="O874" xml:space="preserve"> _xlfn.IFS(J874 = "M", "Medium", J874 = "L", "Light", J874 = "D", "Dark")</f>
        <v>Medium</v>
      </c>
      <c r="P874" s="4" t="str">
        <f xml:space="preserve"> _xlfn.XLOOKUP(Orders[[#This Row],[Customer ID]], customers!$A$1:$A$1001, customers!$I$1:$I$1001,,0)</f>
        <v>No</v>
      </c>
    </row>
    <row r="875" spans="1:16" x14ac:dyDescent="0.3">
      <c r="A875" s="11" t="s">
        <v>5427</v>
      </c>
      <c r="B875" s="6">
        <v>43725</v>
      </c>
      <c r="C875" s="3" t="s">
        <v>5428</v>
      </c>
      <c r="D875" s="4" t="s">
        <v>6174</v>
      </c>
      <c r="E875" s="3">
        <v>4</v>
      </c>
      <c r="F875" s="3" t="str">
        <f xml:space="preserve"> _xlfn.XLOOKUP(C875,customers!$A$1:$A$1001,customers!$B$1:$B$1001,,0)</f>
        <v>Modesty MacConnechie</v>
      </c>
      <c r="G875" s="3" t="str">
        <f xml:space="preserve"> IF(_xlfn.XLOOKUP(C875, customers!$A$1:$A$1001, customers!$C$1:$C$1001,,0) = 0, "", _xlfn.XLOOKUP(C875, customers!$A$1:$A$1001, customers!$C$1:$C$1001,,0))</f>
        <v>mmacconnechieo9@reuters.com</v>
      </c>
      <c r="H875" s="3" t="str">
        <f xml:space="preserve"> _xlfn.XLOOKUP(C875, customers!$A$1:$A$1001, customers!$G$1:$G$1001,,0)</f>
        <v>United States</v>
      </c>
      <c r="I875" s="4" t="str">
        <f xml:space="preserve"> INDEX(products!$A$1:$G$49, MATCH(orders!$D875, products!$A$1:$A$49,0), MATCH(orders!I$1, products!$A$1:$G$1,0))</f>
        <v>Rob</v>
      </c>
      <c r="J875" s="4" t="str">
        <f xml:space="preserve"> INDEX(products!$A$1:$G$49, MATCH(orders!$D875, products!$A$1:$A$49,0), MATCH(orders!J$1, products!$A$1:$G$1,0))</f>
        <v>M</v>
      </c>
      <c r="K875" s="8">
        <f xml:space="preserve"> INDEX(products!$A$1:$G$49, MATCH(orders!$D875, products!$A$1:$A$49,0), MATCH(orders!K$1, products!$A$1:$G$1,0))</f>
        <v>0.2</v>
      </c>
      <c r="L875" s="10">
        <f xml:space="preserve"> INDEX(products!$A$1:$G$49, MATCH(orders!$D875, products!$A$1:$A$49,0), MATCH(orders!L$1, products!$A$1:$G$1,0))</f>
        <v>2.9849999999999999</v>
      </c>
      <c r="M875" s="10">
        <f t="shared" si="13"/>
        <v>11.94</v>
      </c>
      <c r="N875" s="5" t="str" cm="1">
        <f t="array" ref="N875" xml:space="preserve"> _xlfn.IFS(I875 = "Rob", "Robusta", I875 = "Ara", "Arabica", I875 = "Exc", "Excelsa", I875 = "Lib", "Liberica")</f>
        <v>Robusta</v>
      </c>
      <c r="O875" s="12" t="str" cm="1">
        <f t="array" ref="O875" xml:space="preserve"> _xlfn.IFS(J875 = "M", "Medium", J875 = "L", "Light", J875 = "D", "Dark")</f>
        <v>Medium</v>
      </c>
      <c r="P875" s="4" t="str">
        <f xml:space="preserve"> _xlfn.XLOOKUP(Orders[[#This Row],[Customer ID]], customers!$A$1:$A$1001, customers!$I$1:$I$1001,,0)</f>
        <v>Yes</v>
      </c>
    </row>
    <row r="876" spans="1:16" x14ac:dyDescent="0.3">
      <c r="A876" s="11" t="s">
        <v>5433</v>
      </c>
      <c r="B876" s="6">
        <v>43680</v>
      </c>
      <c r="C876" s="3" t="s">
        <v>5434</v>
      </c>
      <c r="D876" s="4" t="s">
        <v>6140</v>
      </c>
      <c r="E876" s="3">
        <v>2</v>
      </c>
      <c r="F876" s="3" t="str">
        <f xml:space="preserve"> _xlfn.XLOOKUP(C876,customers!$A$1:$A$1001,customers!$B$1:$B$1001,,0)</f>
        <v>Jaquenette Skentelbery</v>
      </c>
      <c r="G876" s="3" t="str">
        <f xml:space="preserve"> IF(_xlfn.XLOOKUP(C876, customers!$A$1:$A$1001, customers!$C$1:$C$1001,,0) = 0, "", _xlfn.XLOOKUP(C876, customers!$A$1:$A$1001, customers!$C$1:$C$1001,,0))</f>
        <v>jskentelberyoa@paypal.com</v>
      </c>
      <c r="H876" s="3" t="str">
        <f xml:space="preserve"> _xlfn.XLOOKUP(C876, customers!$A$1:$A$1001, customers!$G$1:$G$1001,,0)</f>
        <v>United States</v>
      </c>
      <c r="I876" s="4" t="str">
        <f xml:space="preserve"> INDEX(products!$A$1:$G$49, MATCH(orders!$D876, products!$A$1:$A$49,0), MATCH(orders!I$1, products!$A$1:$G$1,0))</f>
        <v>Ara</v>
      </c>
      <c r="J876" s="4" t="str">
        <f xml:space="preserve"> INDEX(products!$A$1:$G$49, MATCH(orders!$D876, products!$A$1:$A$49,0), MATCH(orders!J$1, products!$A$1:$G$1,0))</f>
        <v>L</v>
      </c>
      <c r="K876" s="8">
        <f xml:space="preserve"> INDEX(products!$A$1:$G$49, MATCH(orders!$D876, products!$A$1:$A$49,0), MATCH(orders!K$1, products!$A$1:$G$1,0))</f>
        <v>1</v>
      </c>
      <c r="L876" s="10">
        <f xml:space="preserve"> INDEX(products!$A$1:$G$49, MATCH(orders!$D876, products!$A$1:$A$49,0), MATCH(orders!L$1, products!$A$1:$G$1,0))</f>
        <v>12.95</v>
      </c>
      <c r="M876" s="10">
        <f t="shared" si="13"/>
        <v>25.9</v>
      </c>
      <c r="N876" s="5" t="str" cm="1">
        <f t="array" ref="N876" xml:space="preserve"> _xlfn.IFS(I876 = "Rob", "Robusta", I876 = "Ara", "Arabica", I876 = "Exc", "Excelsa", I876 = "Lib", "Liberica")</f>
        <v>Arabica</v>
      </c>
      <c r="O876" s="12" t="str" cm="1">
        <f t="array" ref="O876" xml:space="preserve"> _xlfn.IFS(J876 = "M", "Medium", J876 = "L", "Light", J876 = "D", "Dark")</f>
        <v>Light</v>
      </c>
      <c r="P876" s="4" t="str">
        <f xml:space="preserve"> _xlfn.XLOOKUP(Orders[[#This Row],[Customer ID]], customers!$A$1:$A$1001, customers!$I$1:$I$1001,,0)</f>
        <v>No</v>
      </c>
    </row>
    <row r="877" spans="1:16" x14ac:dyDescent="0.3">
      <c r="A877" s="11" t="s">
        <v>5439</v>
      </c>
      <c r="B877" s="6">
        <v>44253</v>
      </c>
      <c r="C877" s="3" t="s">
        <v>5440</v>
      </c>
      <c r="D877" s="4" t="s">
        <v>6160</v>
      </c>
      <c r="E877" s="3">
        <v>5</v>
      </c>
      <c r="F877" s="3" t="str">
        <f xml:space="preserve"> _xlfn.XLOOKUP(C877,customers!$A$1:$A$1001,customers!$B$1:$B$1001,,0)</f>
        <v>Orazio Comber</v>
      </c>
      <c r="G877" s="3" t="str">
        <f xml:space="preserve"> IF(_xlfn.XLOOKUP(C877, customers!$A$1:$A$1001, customers!$C$1:$C$1001,,0) = 0, "", _xlfn.XLOOKUP(C877, customers!$A$1:$A$1001, customers!$C$1:$C$1001,,0))</f>
        <v>ocomberob@goo.gl</v>
      </c>
      <c r="H877" s="3" t="str">
        <f xml:space="preserve"> _xlfn.XLOOKUP(C877, customers!$A$1:$A$1001, customers!$G$1:$G$1001,,0)</f>
        <v>Ireland</v>
      </c>
      <c r="I877" s="4" t="str">
        <f xml:space="preserve"> INDEX(products!$A$1:$G$49, MATCH(orders!$D877, products!$A$1:$A$49,0), MATCH(orders!I$1, products!$A$1:$G$1,0))</f>
        <v>Lib</v>
      </c>
      <c r="J877" s="4" t="str">
        <f xml:space="preserve"> INDEX(products!$A$1:$G$49, MATCH(orders!$D877, products!$A$1:$A$49,0), MATCH(orders!J$1, products!$A$1:$G$1,0))</f>
        <v>M</v>
      </c>
      <c r="K877" s="8">
        <f xml:space="preserve"> INDEX(products!$A$1:$G$49, MATCH(orders!$D877, products!$A$1:$A$49,0), MATCH(orders!K$1, products!$A$1:$G$1,0))</f>
        <v>0.5</v>
      </c>
      <c r="L877" s="10">
        <f xml:space="preserve"> INDEX(products!$A$1:$G$49, MATCH(orders!$D877, products!$A$1:$A$49,0), MATCH(orders!L$1, products!$A$1:$G$1,0))</f>
        <v>8.73</v>
      </c>
      <c r="M877" s="10">
        <f t="shared" si="13"/>
        <v>43.650000000000006</v>
      </c>
      <c r="N877" s="5" t="str" cm="1">
        <f t="array" ref="N877" xml:space="preserve"> _xlfn.IFS(I877 = "Rob", "Robusta", I877 = "Ara", "Arabica", I877 = "Exc", "Excelsa", I877 = "Lib", "Liberica")</f>
        <v>Liberica</v>
      </c>
      <c r="O877" s="12" t="str" cm="1">
        <f t="array" ref="O877" xml:space="preserve"> _xlfn.IFS(J877 = "M", "Medium", J877 = "L", "Light", J877 = "D", "Dark")</f>
        <v>Medium</v>
      </c>
      <c r="P877" s="4" t="str">
        <f xml:space="preserve"> _xlfn.XLOOKUP(Orders[[#This Row],[Customer ID]], customers!$A$1:$A$1001, customers!$I$1:$I$1001,,0)</f>
        <v>No</v>
      </c>
    </row>
    <row r="878" spans="1:16" x14ac:dyDescent="0.3">
      <c r="A878" s="11" t="s">
        <v>5439</v>
      </c>
      <c r="B878" s="6">
        <v>44253</v>
      </c>
      <c r="C878" s="3" t="s">
        <v>5440</v>
      </c>
      <c r="D878" s="4" t="s">
        <v>6180</v>
      </c>
      <c r="E878" s="3">
        <v>6</v>
      </c>
      <c r="F878" s="3" t="str">
        <f xml:space="preserve"> _xlfn.XLOOKUP(C878,customers!$A$1:$A$1001,customers!$B$1:$B$1001,,0)</f>
        <v>Orazio Comber</v>
      </c>
      <c r="G878" s="3" t="str">
        <f xml:space="preserve"> IF(_xlfn.XLOOKUP(C878, customers!$A$1:$A$1001, customers!$C$1:$C$1001,,0) = 0, "", _xlfn.XLOOKUP(C878, customers!$A$1:$A$1001, customers!$C$1:$C$1001,,0))</f>
        <v>ocomberob@goo.gl</v>
      </c>
      <c r="H878" s="3" t="str">
        <f xml:space="preserve"> _xlfn.XLOOKUP(C878, customers!$A$1:$A$1001, customers!$G$1:$G$1001,,0)</f>
        <v>Ireland</v>
      </c>
      <c r="I878" s="4" t="str">
        <f xml:space="preserve"> INDEX(products!$A$1:$G$49, MATCH(orders!$D878, products!$A$1:$A$49,0), MATCH(orders!I$1, products!$A$1:$G$1,0))</f>
        <v>Ara</v>
      </c>
      <c r="J878" s="4" t="str">
        <f xml:space="preserve"> INDEX(products!$A$1:$G$49, MATCH(orders!$D878, products!$A$1:$A$49,0), MATCH(orders!J$1, products!$A$1:$G$1,0))</f>
        <v>L</v>
      </c>
      <c r="K878" s="8">
        <f xml:space="preserve"> INDEX(products!$A$1:$G$49, MATCH(orders!$D878, products!$A$1:$A$49,0), MATCH(orders!K$1, products!$A$1:$G$1,0))</f>
        <v>0.5</v>
      </c>
      <c r="L878" s="10">
        <f xml:space="preserve"> INDEX(products!$A$1:$G$49, MATCH(orders!$D878, products!$A$1:$A$49,0), MATCH(orders!L$1, products!$A$1:$G$1,0))</f>
        <v>7.77</v>
      </c>
      <c r="M878" s="10">
        <f t="shared" si="13"/>
        <v>46.62</v>
      </c>
      <c r="N878" s="5" t="str" cm="1">
        <f t="array" ref="N878" xml:space="preserve"> _xlfn.IFS(I878 = "Rob", "Robusta", I878 = "Ara", "Arabica", I878 = "Exc", "Excelsa", I878 = "Lib", "Liberica")</f>
        <v>Arabica</v>
      </c>
      <c r="O878" s="12" t="str" cm="1">
        <f t="array" ref="O878" xml:space="preserve"> _xlfn.IFS(J878 = "M", "Medium", J878 = "L", "Light", J878 = "D", "Dark")</f>
        <v>Light</v>
      </c>
      <c r="P878" s="4" t="str">
        <f xml:space="preserve"> _xlfn.XLOOKUP(Orders[[#This Row],[Customer ID]], customers!$A$1:$A$1001, customers!$I$1:$I$1001,,0)</f>
        <v>No</v>
      </c>
    </row>
    <row r="879" spans="1:16" x14ac:dyDescent="0.3">
      <c r="A879" s="11" t="s">
        <v>5450</v>
      </c>
      <c r="B879" s="6">
        <v>44411</v>
      </c>
      <c r="C879" s="3" t="s">
        <v>5451</v>
      </c>
      <c r="D879" s="4" t="s">
        <v>6161</v>
      </c>
      <c r="E879" s="3">
        <v>3</v>
      </c>
      <c r="F879" s="3" t="str">
        <f xml:space="preserve"> _xlfn.XLOOKUP(C879,customers!$A$1:$A$1001,customers!$B$1:$B$1001,,0)</f>
        <v>Zachary Tramel</v>
      </c>
      <c r="G879" s="3" t="str">
        <f xml:space="preserve"> IF(_xlfn.XLOOKUP(C879, customers!$A$1:$A$1001, customers!$C$1:$C$1001,,0) = 0, "", _xlfn.XLOOKUP(C879, customers!$A$1:$A$1001, customers!$C$1:$C$1001,,0))</f>
        <v>ztramelod@netlog.com</v>
      </c>
      <c r="H879" s="3" t="str">
        <f xml:space="preserve"> _xlfn.XLOOKUP(C879, customers!$A$1:$A$1001, customers!$G$1:$G$1001,,0)</f>
        <v>United States</v>
      </c>
      <c r="I879" s="4" t="str">
        <f xml:space="preserve"> INDEX(products!$A$1:$G$49, MATCH(orders!$D879, products!$A$1:$A$49,0), MATCH(orders!I$1, products!$A$1:$G$1,0))</f>
        <v>Lib</v>
      </c>
      <c r="J879" s="4" t="str">
        <f xml:space="preserve"> INDEX(products!$A$1:$G$49, MATCH(orders!$D879, products!$A$1:$A$49,0), MATCH(orders!J$1, products!$A$1:$G$1,0))</f>
        <v>L</v>
      </c>
      <c r="K879" s="8">
        <f xml:space="preserve"> INDEX(products!$A$1:$G$49, MATCH(orders!$D879, products!$A$1:$A$49,0), MATCH(orders!K$1, products!$A$1:$G$1,0))</f>
        <v>0.5</v>
      </c>
      <c r="L879" s="10">
        <f xml:space="preserve"> INDEX(products!$A$1:$G$49, MATCH(orders!$D879, products!$A$1:$A$49,0), MATCH(orders!L$1, products!$A$1:$G$1,0))</f>
        <v>9.51</v>
      </c>
      <c r="M879" s="10">
        <f t="shared" si="13"/>
        <v>28.53</v>
      </c>
      <c r="N879" s="5" t="str" cm="1">
        <f t="array" ref="N879" xml:space="preserve"> _xlfn.IFS(I879 = "Rob", "Robusta", I879 = "Ara", "Arabica", I879 = "Exc", "Excelsa", I879 = "Lib", "Liberica")</f>
        <v>Liberica</v>
      </c>
      <c r="O879" s="12" t="str" cm="1">
        <f t="array" ref="O879" xml:space="preserve"> _xlfn.IFS(J879 = "M", "Medium", J879 = "L", "Light", J879 = "D", "Dark")</f>
        <v>Light</v>
      </c>
      <c r="P879" s="4" t="str">
        <f xml:space="preserve"> _xlfn.XLOOKUP(Orders[[#This Row],[Customer ID]], customers!$A$1:$A$1001, customers!$I$1:$I$1001,,0)</f>
        <v>No</v>
      </c>
    </row>
    <row r="880" spans="1:16" x14ac:dyDescent="0.3">
      <c r="A880" s="11" t="s">
        <v>5456</v>
      </c>
      <c r="B880" s="6">
        <v>44323</v>
      </c>
      <c r="C880" s="3" t="s">
        <v>5457</v>
      </c>
      <c r="D880" s="4" t="s">
        <v>6142</v>
      </c>
      <c r="E880" s="3">
        <v>1</v>
      </c>
      <c r="F880" s="3" t="str">
        <f xml:space="preserve"> _xlfn.XLOOKUP(C880,customers!$A$1:$A$1001,customers!$B$1:$B$1001,,0)</f>
        <v>Izaak Primak</v>
      </c>
      <c r="G880" s="3" t="str">
        <f xml:space="preserve"> IF(_xlfn.XLOOKUP(C880, customers!$A$1:$A$1001, customers!$C$1:$C$1001,,0) = 0, "", _xlfn.XLOOKUP(C880, customers!$A$1:$A$1001, customers!$C$1:$C$1001,,0))</f>
        <v/>
      </c>
      <c r="H880" s="3" t="str">
        <f xml:space="preserve"> _xlfn.XLOOKUP(C880, customers!$A$1:$A$1001, customers!$G$1:$G$1001,,0)</f>
        <v>United States</v>
      </c>
      <c r="I880" s="4" t="str">
        <f xml:space="preserve"> INDEX(products!$A$1:$G$49, MATCH(orders!$D880, products!$A$1:$A$49,0), MATCH(orders!I$1, products!$A$1:$G$1,0))</f>
        <v>Rob</v>
      </c>
      <c r="J880" s="4" t="str">
        <f xml:space="preserve"> INDEX(products!$A$1:$G$49, MATCH(orders!$D880, products!$A$1:$A$49,0), MATCH(orders!J$1, products!$A$1:$G$1,0))</f>
        <v>L</v>
      </c>
      <c r="K880" s="8">
        <f xml:space="preserve"> INDEX(products!$A$1:$G$49, MATCH(orders!$D880, products!$A$1:$A$49,0), MATCH(orders!K$1, products!$A$1:$G$1,0))</f>
        <v>2.5</v>
      </c>
      <c r="L880" s="10">
        <f xml:space="preserve"> INDEX(products!$A$1:$G$49, MATCH(orders!$D880, products!$A$1:$A$49,0), MATCH(orders!L$1, products!$A$1:$G$1,0))</f>
        <v>27.484999999999996</v>
      </c>
      <c r="M880" s="10">
        <f t="shared" si="13"/>
        <v>27.484999999999996</v>
      </c>
      <c r="N880" s="5" t="str" cm="1">
        <f t="array" ref="N880" xml:space="preserve"> _xlfn.IFS(I880 = "Rob", "Robusta", I880 = "Ara", "Arabica", I880 = "Exc", "Excelsa", I880 = "Lib", "Liberica")</f>
        <v>Robusta</v>
      </c>
      <c r="O880" s="12" t="str" cm="1">
        <f t="array" ref="O880" xml:space="preserve"> _xlfn.IFS(J880 = "M", "Medium", J880 = "L", "Light", J880 = "D", "Dark")</f>
        <v>Light</v>
      </c>
      <c r="P880" s="4" t="str">
        <f xml:space="preserve"> _xlfn.XLOOKUP(Orders[[#This Row],[Customer ID]], customers!$A$1:$A$1001, customers!$I$1:$I$1001,,0)</f>
        <v>Yes</v>
      </c>
    </row>
    <row r="881" spans="1:16" x14ac:dyDescent="0.3">
      <c r="A881" s="11" t="s">
        <v>5461</v>
      </c>
      <c r="B881" s="6">
        <v>43630</v>
      </c>
      <c r="C881" s="3" t="s">
        <v>5462</v>
      </c>
      <c r="D881" s="4" t="s">
        <v>6153</v>
      </c>
      <c r="E881" s="3">
        <v>3</v>
      </c>
      <c r="F881" s="3" t="str">
        <f xml:space="preserve"> _xlfn.XLOOKUP(C881,customers!$A$1:$A$1001,customers!$B$1:$B$1001,,0)</f>
        <v>Brittani Thoresbie</v>
      </c>
      <c r="G881" s="3" t="str">
        <f xml:space="preserve"> IF(_xlfn.XLOOKUP(C881, customers!$A$1:$A$1001, customers!$C$1:$C$1001,,0) = 0, "", _xlfn.XLOOKUP(C881, customers!$A$1:$A$1001, customers!$C$1:$C$1001,,0))</f>
        <v/>
      </c>
      <c r="H881" s="3" t="str">
        <f xml:space="preserve"> _xlfn.XLOOKUP(C881, customers!$A$1:$A$1001, customers!$G$1:$G$1001,,0)</f>
        <v>United States</v>
      </c>
      <c r="I881" s="4" t="str">
        <f xml:space="preserve"> INDEX(products!$A$1:$G$49, MATCH(orders!$D881, products!$A$1:$A$49,0), MATCH(orders!I$1, products!$A$1:$G$1,0))</f>
        <v>Exc</v>
      </c>
      <c r="J881" s="4" t="str">
        <f xml:space="preserve"> INDEX(products!$A$1:$G$49, MATCH(orders!$D881, products!$A$1:$A$49,0), MATCH(orders!J$1, products!$A$1:$G$1,0))</f>
        <v>D</v>
      </c>
      <c r="K881" s="8">
        <f xml:space="preserve"> INDEX(products!$A$1:$G$49, MATCH(orders!$D881, products!$A$1:$A$49,0), MATCH(orders!K$1, products!$A$1:$G$1,0))</f>
        <v>0.2</v>
      </c>
      <c r="L881" s="10">
        <f xml:space="preserve"> INDEX(products!$A$1:$G$49, MATCH(orders!$D881, products!$A$1:$A$49,0), MATCH(orders!L$1, products!$A$1:$G$1,0))</f>
        <v>3.645</v>
      </c>
      <c r="M881" s="10">
        <f t="shared" si="13"/>
        <v>10.935</v>
      </c>
      <c r="N881" s="5" t="str" cm="1">
        <f t="array" ref="N881" xml:space="preserve"> _xlfn.IFS(I881 = "Rob", "Robusta", I881 = "Ara", "Arabica", I881 = "Exc", "Excelsa", I881 = "Lib", "Liberica")</f>
        <v>Excelsa</v>
      </c>
      <c r="O881" s="12" t="str" cm="1">
        <f t="array" ref="O881" xml:space="preserve"> _xlfn.IFS(J881 = "M", "Medium", J881 = "L", "Light", J881 = "D", "Dark")</f>
        <v>Dark</v>
      </c>
      <c r="P881" s="4" t="str">
        <f xml:space="preserve"> _xlfn.XLOOKUP(Orders[[#This Row],[Customer ID]], customers!$A$1:$A$1001, customers!$I$1:$I$1001,,0)</f>
        <v>No</v>
      </c>
    </row>
    <row r="882" spans="1:16" x14ac:dyDescent="0.3">
      <c r="A882" s="11" t="s">
        <v>5466</v>
      </c>
      <c r="B882" s="6">
        <v>43790</v>
      </c>
      <c r="C882" s="3" t="s">
        <v>5467</v>
      </c>
      <c r="D882" s="4" t="s">
        <v>6178</v>
      </c>
      <c r="E882" s="3">
        <v>2</v>
      </c>
      <c r="F882" s="3" t="str">
        <f xml:space="preserve"> _xlfn.XLOOKUP(C882,customers!$A$1:$A$1001,customers!$B$1:$B$1001,,0)</f>
        <v>Constanta Hatfull</v>
      </c>
      <c r="G882" s="3" t="str">
        <f xml:space="preserve"> IF(_xlfn.XLOOKUP(C882, customers!$A$1:$A$1001, customers!$C$1:$C$1001,,0) = 0, "", _xlfn.XLOOKUP(C882, customers!$A$1:$A$1001, customers!$C$1:$C$1001,,0))</f>
        <v>chatfullog@ebay.com</v>
      </c>
      <c r="H882" s="3" t="str">
        <f xml:space="preserve"> _xlfn.XLOOKUP(C882, customers!$A$1:$A$1001, customers!$G$1:$G$1001,,0)</f>
        <v>United States</v>
      </c>
      <c r="I882" s="4" t="str">
        <f xml:space="preserve"> INDEX(products!$A$1:$G$49, MATCH(orders!$D882, products!$A$1:$A$49,0), MATCH(orders!I$1, products!$A$1:$G$1,0))</f>
        <v>Rob</v>
      </c>
      <c r="J882" s="4" t="str">
        <f xml:space="preserve"> INDEX(products!$A$1:$G$49, MATCH(orders!$D882, products!$A$1:$A$49,0), MATCH(orders!J$1, products!$A$1:$G$1,0))</f>
        <v>L</v>
      </c>
      <c r="K882" s="8">
        <f xml:space="preserve"> INDEX(products!$A$1:$G$49, MATCH(orders!$D882, products!$A$1:$A$49,0), MATCH(orders!K$1, products!$A$1:$G$1,0))</f>
        <v>0.2</v>
      </c>
      <c r="L882" s="10">
        <f xml:space="preserve"> INDEX(products!$A$1:$G$49, MATCH(orders!$D882, products!$A$1:$A$49,0), MATCH(orders!L$1, products!$A$1:$G$1,0))</f>
        <v>3.5849999999999995</v>
      </c>
      <c r="M882" s="10">
        <f t="shared" si="13"/>
        <v>7.169999999999999</v>
      </c>
      <c r="N882" s="5" t="str" cm="1">
        <f t="array" ref="N882" xml:space="preserve"> _xlfn.IFS(I882 = "Rob", "Robusta", I882 = "Ara", "Arabica", I882 = "Exc", "Excelsa", I882 = "Lib", "Liberica")</f>
        <v>Robusta</v>
      </c>
      <c r="O882" s="12" t="str" cm="1">
        <f t="array" ref="O882" xml:space="preserve"> _xlfn.IFS(J882 = "M", "Medium", J882 = "L", "Light", J882 = "D", "Dark")</f>
        <v>Light</v>
      </c>
      <c r="P882" s="4" t="str">
        <f xml:space="preserve"> _xlfn.XLOOKUP(Orders[[#This Row],[Customer ID]], customers!$A$1:$A$1001, customers!$I$1:$I$1001,,0)</f>
        <v>No</v>
      </c>
    </row>
    <row r="883" spans="1:16" x14ac:dyDescent="0.3">
      <c r="A883" s="11" t="s">
        <v>5472</v>
      </c>
      <c r="B883" s="6">
        <v>44286</v>
      </c>
      <c r="C883" s="3" t="s">
        <v>5473</v>
      </c>
      <c r="D883" s="4" t="s">
        <v>6167</v>
      </c>
      <c r="E883" s="3">
        <v>6</v>
      </c>
      <c r="F883" s="3" t="str">
        <f xml:space="preserve"> _xlfn.XLOOKUP(C883,customers!$A$1:$A$1001,customers!$B$1:$B$1001,,0)</f>
        <v>Bobbe Castagneto</v>
      </c>
      <c r="G883" s="3" t="str">
        <f xml:space="preserve"> IF(_xlfn.XLOOKUP(C883, customers!$A$1:$A$1001, customers!$C$1:$C$1001,,0) = 0, "", _xlfn.XLOOKUP(C883, customers!$A$1:$A$1001, customers!$C$1:$C$1001,,0))</f>
        <v/>
      </c>
      <c r="H883" s="3" t="str">
        <f xml:space="preserve"> _xlfn.XLOOKUP(C883, customers!$A$1:$A$1001, customers!$G$1:$G$1001,,0)</f>
        <v>United States</v>
      </c>
      <c r="I883" s="4" t="str">
        <f xml:space="preserve"> INDEX(products!$A$1:$G$49, MATCH(orders!$D883, products!$A$1:$A$49,0), MATCH(orders!I$1, products!$A$1:$G$1,0))</f>
        <v>Ara</v>
      </c>
      <c r="J883" s="4" t="str">
        <f xml:space="preserve"> INDEX(products!$A$1:$G$49, MATCH(orders!$D883, products!$A$1:$A$49,0), MATCH(orders!J$1, products!$A$1:$G$1,0))</f>
        <v>L</v>
      </c>
      <c r="K883" s="8">
        <f xml:space="preserve"> INDEX(products!$A$1:$G$49, MATCH(orders!$D883, products!$A$1:$A$49,0), MATCH(orders!K$1, products!$A$1:$G$1,0))</f>
        <v>0.2</v>
      </c>
      <c r="L883" s="10">
        <f xml:space="preserve"> INDEX(products!$A$1:$G$49, MATCH(orders!$D883, products!$A$1:$A$49,0), MATCH(orders!L$1, products!$A$1:$G$1,0))</f>
        <v>3.8849999999999998</v>
      </c>
      <c r="M883" s="10">
        <f t="shared" si="13"/>
        <v>23.31</v>
      </c>
      <c r="N883" s="5" t="str" cm="1">
        <f t="array" ref="N883" xml:space="preserve"> _xlfn.IFS(I883 = "Rob", "Robusta", I883 = "Ara", "Arabica", I883 = "Exc", "Excelsa", I883 = "Lib", "Liberica")</f>
        <v>Arabica</v>
      </c>
      <c r="O883" s="12" t="str" cm="1">
        <f t="array" ref="O883" xml:space="preserve"> _xlfn.IFS(J883 = "M", "Medium", J883 = "L", "Light", J883 = "D", "Dark")</f>
        <v>Light</v>
      </c>
      <c r="P883" s="4" t="str">
        <f xml:space="preserve"> _xlfn.XLOOKUP(Orders[[#This Row],[Customer ID]], customers!$A$1:$A$1001, customers!$I$1:$I$1001,,0)</f>
        <v>Yes</v>
      </c>
    </row>
    <row r="884" spans="1:16" x14ac:dyDescent="0.3">
      <c r="A884" s="11" t="s">
        <v>5477</v>
      </c>
      <c r="B884" s="6">
        <v>43647</v>
      </c>
      <c r="C884" s="3" t="s">
        <v>5526</v>
      </c>
      <c r="D884" s="4" t="s">
        <v>6168</v>
      </c>
      <c r="E884" s="3">
        <v>5</v>
      </c>
      <c r="F884" s="3" t="str">
        <f xml:space="preserve"> _xlfn.XLOOKUP(C884,customers!$A$1:$A$1001,customers!$B$1:$B$1001,,0)</f>
        <v>Kippie Marrison</v>
      </c>
      <c r="G884" s="3" t="str">
        <f xml:space="preserve"> IF(_xlfn.XLOOKUP(C884, customers!$A$1:$A$1001, customers!$C$1:$C$1001,,0) = 0, "", _xlfn.XLOOKUP(C884, customers!$A$1:$A$1001, customers!$C$1:$C$1001,,0))</f>
        <v>kmarrisonoq@dropbox.com</v>
      </c>
      <c r="H884" s="3" t="str">
        <f xml:space="preserve"> _xlfn.XLOOKUP(C884, customers!$A$1:$A$1001, customers!$G$1:$G$1001,,0)</f>
        <v>United States</v>
      </c>
      <c r="I884" s="4" t="str">
        <f xml:space="preserve"> INDEX(products!$A$1:$G$49, MATCH(orders!$D884, products!$A$1:$A$49,0), MATCH(orders!I$1, products!$A$1:$G$1,0))</f>
        <v>Ara</v>
      </c>
      <c r="J884" s="4" t="str">
        <f xml:space="preserve"> INDEX(products!$A$1:$G$49, MATCH(orders!$D884, products!$A$1:$A$49,0), MATCH(orders!J$1, products!$A$1:$G$1,0))</f>
        <v>D</v>
      </c>
      <c r="K884" s="8">
        <f xml:space="preserve"> INDEX(products!$A$1:$G$49, MATCH(orders!$D884, products!$A$1:$A$49,0), MATCH(orders!K$1, products!$A$1:$G$1,0))</f>
        <v>2.5</v>
      </c>
      <c r="L884" s="10">
        <f xml:space="preserve"> INDEX(products!$A$1:$G$49, MATCH(orders!$D884, products!$A$1:$A$49,0), MATCH(orders!L$1, products!$A$1:$G$1,0))</f>
        <v>22.884999999999998</v>
      </c>
      <c r="M884" s="10">
        <f t="shared" si="13"/>
        <v>114.42499999999998</v>
      </c>
      <c r="N884" s="5" t="str" cm="1">
        <f t="array" ref="N884" xml:space="preserve"> _xlfn.IFS(I884 = "Rob", "Robusta", I884 = "Ara", "Arabica", I884 = "Exc", "Excelsa", I884 = "Lib", "Liberica")</f>
        <v>Arabica</v>
      </c>
      <c r="O884" s="12" t="str" cm="1">
        <f t="array" ref="O884" xml:space="preserve"> _xlfn.IFS(J884 = "M", "Medium", J884 = "L", "Light", J884 = "D", "Dark")</f>
        <v>Dark</v>
      </c>
      <c r="P884" s="4" t="str">
        <f xml:space="preserve"> _xlfn.XLOOKUP(Orders[[#This Row],[Customer ID]], customers!$A$1:$A$1001, customers!$I$1:$I$1001,,0)</f>
        <v>Yes</v>
      </c>
    </row>
    <row r="885" spans="1:16" x14ac:dyDescent="0.3">
      <c r="A885" s="11" t="s">
        <v>5483</v>
      </c>
      <c r="B885" s="6">
        <v>43956</v>
      </c>
      <c r="C885" s="3" t="s">
        <v>5484</v>
      </c>
      <c r="D885" s="4" t="s">
        <v>6175</v>
      </c>
      <c r="E885" s="3">
        <v>3</v>
      </c>
      <c r="F885" s="3" t="str">
        <f xml:space="preserve"> _xlfn.XLOOKUP(C885,customers!$A$1:$A$1001,customers!$B$1:$B$1001,,0)</f>
        <v>Lindon Agnolo</v>
      </c>
      <c r="G885" s="3" t="str">
        <f xml:space="preserve"> IF(_xlfn.XLOOKUP(C885, customers!$A$1:$A$1001, customers!$C$1:$C$1001,,0) = 0, "", _xlfn.XLOOKUP(C885, customers!$A$1:$A$1001, customers!$C$1:$C$1001,,0))</f>
        <v>lagnolooj@pinterest.com</v>
      </c>
      <c r="H885" s="3" t="str">
        <f xml:space="preserve"> _xlfn.XLOOKUP(C885, customers!$A$1:$A$1001, customers!$G$1:$G$1001,,0)</f>
        <v>United States</v>
      </c>
      <c r="I885" s="4" t="str">
        <f xml:space="preserve"> INDEX(products!$A$1:$G$49, MATCH(orders!$D885, products!$A$1:$A$49,0), MATCH(orders!I$1, products!$A$1:$G$1,0))</f>
        <v>Ara</v>
      </c>
      <c r="J885" s="4" t="str">
        <f xml:space="preserve"> INDEX(products!$A$1:$G$49, MATCH(orders!$D885, products!$A$1:$A$49,0), MATCH(orders!J$1, products!$A$1:$G$1,0))</f>
        <v>M</v>
      </c>
      <c r="K885" s="8">
        <f xml:space="preserve"> INDEX(products!$A$1:$G$49, MATCH(orders!$D885, products!$A$1:$A$49,0), MATCH(orders!K$1, products!$A$1:$G$1,0))</f>
        <v>2.5</v>
      </c>
      <c r="L885" s="10">
        <f xml:space="preserve"> INDEX(products!$A$1:$G$49, MATCH(orders!$D885, products!$A$1:$A$49,0), MATCH(orders!L$1, products!$A$1:$G$1,0))</f>
        <v>25.874999999999996</v>
      </c>
      <c r="M885" s="10">
        <f t="shared" si="13"/>
        <v>77.624999999999986</v>
      </c>
      <c r="N885" s="5" t="str" cm="1">
        <f t="array" ref="N885" xml:space="preserve"> _xlfn.IFS(I885 = "Rob", "Robusta", I885 = "Ara", "Arabica", I885 = "Exc", "Excelsa", I885 = "Lib", "Liberica")</f>
        <v>Arabica</v>
      </c>
      <c r="O885" s="12" t="str" cm="1">
        <f t="array" ref="O885" xml:space="preserve"> _xlfn.IFS(J885 = "M", "Medium", J885 = "L", "Light", J885 = "D", "Dark")</f>
        <v>Medium</v>
      </c>
      <c r="P885" s="4" t="str">
        <f xml:space="preserve"> _xlfn.XLOOKUP(Orders[[#This Row],[Customer ID]], customers!$A$1:$A$1001, customers!$I$1:$I$1001,,0)</f>
        <v>Yes</v>
      </c>
    </row>
    <row r="886" spans="1:16" x14ac:dyDescent="0.3">
      <c r="A886" s="11" t="s">
        <v>5489</v>
      </c>
      <c r="B886" s="6">
        <v>43941</v>
      </c>
      <c r="C886" s="3" t="s">
        <v>5490</v>
      </c>
      <c r="D886" s="4" t="s">
        <v>6172</v>
      </c>
      <c r="E886" s="3">
        <v>1</v>
      </c>
      <c r="F886" s="3" t="str">
        <f xml:space="preserve"> _xlfn.XLOOKUP(C886,customers!$A$1:$A$1001,customers!$B$1:$B$1001,,0)</f>
        <v>Delainey Kiddy</v>
      </c>
      <c r="G886" s="3" t="str">
        <f xml:space="preserve"> IF(_xlfn.XLOOKUP(C886, customers!$A$1:$A$1001, customers!$C$1:$C$1001,,0) = 0, "", _xlfn.XLOOKUP(C886, customers!$A$1:$A$1001, customers!$C$1:$C$1001,,0))</f>
        <v>dkiddyok@fda.gov</v>
      </c>
      <c r="H886" s="3" t="str">
        <f xml:space="preserve"> _xlfn.XLOOKUP(C886, customers!$A$1:$A$1001, customers!$G$1:$G$1001,,0)</f>
        <v>United States</v>
      </c>
      <c r="I886" s="4" t="str">
        <f xml:space="preserve"> INDEX(products!$A$1:$G$49, MATCH(orders!$D886, products!$A$1:$A$49,0), MATCH(orders!I$1, products!$A$1:$G$1,0))</f>
        <v>Rob</v>
      </c>
      <c r="J886" s="4" t="str">
        <f xml:space="preserve"> INDEX(products!$A$1:$G$49, MATCH(orders!$D886, products!$A$1:$A$49,0), MATCH(orders!J$1, products!$A$1:$G$1,0))</f>
        <v>D</v>
      </c>
      <c r="K886" s="8">
        <f xml:space="preserve"> INDEX(products!$A$1:$G$49, MATCH(orders!$D886, products!$A$1:$A$49,0), MATCH(orders!K$1, products!$A$1:$G$1,0))</f>
        <v>0.5</v>
      </c>
      <c r="L886" s="10">
        <f xml:space="preserve"> INDEX(products!$A$1:$G$49, MATCH(orders!$D886, products!$A$1:$A$49,0), MATCH(orders!L$1, products!$A$1:$G$1,0))</f>
        <v>5.3699999999999992</v>
      </c>
      <c r="M886" s="10">
        <f t="shared" si="13"/>
        <v>5.3699999999999992</v>
      </c>
      <c r="N886" s="5" t="str" cm="1">
        <f t="array" ref="N886" xml:space="preserve"> _xlfn.IFS(I886 = "Rob", "Robusta", I886 = "Ara", "Arabica", I886 = "Exc", "Excelsa", I886 = "Lib", "Liberica")</f>
        <v>Robusta</v>
      </c>
      <c r="O886" s="12" t="str" cm="1">
        <f t="array" ref="O886" xml:space="preserve"> _xlfn.IFS(J886 = "M", "Medium", J886 = "L", "Light", J886 = "D", "Dark")</f>
        <v>Dark</v>
      </c>
      <c r="P886" s="4" t="str">
        <f xml:space="preserve"> _xlfn.XLOOKUP(Orders[[#This Row],[Customer ID]], customers!$A$1:$A$1001, customers!$I$1:$I$1001,,0)</f>
        <v>Yes</v>
      </c>
    </row>
    <row r="887" spans="1:16" x14ac:dyDescent="0.3">
      <c r="A887" s="11" t="s">
        <v>5495</v>
      </c>
      <c r="B887" s="6">
        <v>43664</v>
      </c>
      <c r="C887" s="3" t="s">
        <v>5496</v>
      </c>
      <c r="D887" s="4" t="s">
        <v>6149</v>
      </c>
      <c r="E887" s="3">
        <v>6</v>
      </c>
      <c r="F887" s="3" t="str">
        <f xml:space="preserve"> _xlfn.XLOOKUP(C887,customers!$A$1:$A$1001,customers!$B$1:$B$1001,,0)</f>
        <v>Helli Petroulis</v>
      </c>
      <c r="G887" s="3" t="str">
        <f xml:space="preserve"> IF(_xlfn.XLOOKUP(C887, customers!$A$1:$A$1001, customers!$C$1:$C$1001,,0) = 0, "", _xlfn.XLOOKUP(C887, customers!$A$1:$A$1001, customers!$C$1:$C$1001,,0))</f>
        <v>hpetroulisol@state.tx.us</v>
      </c>
      <c r="H887" s="3" t="str">
        <f xml:space="preserve"> _xlfn.XLOOKUP(C887, customers!$A$1:$A$1001, customers!$G$1:$G$1001,,0)</f>
        <v>Ireland</v>
      </c>
      <c r="I887" s="4" t="str">
        <f xml:space="preserve"> INDEX(products!$A$1:$G$49, MATCH(orders!$D887, products!$A$1:$A$49,0), MATCH(orders!I$1, products!$A$1:$G$1,0))</f>
        <v>Rob</v>
      </c>
      <c r="J887" s="4" t="str">
        <f xml:space="preserve"> INDEX(products!$A$1:$G$49, MATCH(orders!$D887, products!$A$1:$A$49,0), MATCH(orders!J$1, products!$A$1:$G$1,0))</f>
        <v>D</v>
      </c>
      <c r="K887" s="8">
        <f xml:space="preserve"> INDEX(products!$A$1:$G$49, MATCH(orders!$D887, products!$A$1:$A$49,0), MATCH(orders!K$1, products!$A$1:$G$1,0))</f>
        <v>2.5</v>
      </c>
      <c r="L887" s="10">
        <f xml:space="preserve"> INDEX(products!$A$1:$G$49, MATCH(orders!$D887, products!$A$1:$A$49,0), MATCH(orders!L$1, products!$A$1:$G$1,0))</f>
        <v>20.584999999999997</v>
      </c>
      <c r="M887" s="10">
        <f t="shared" si="13"/>
        <v>123.50999999999999</v>
      </c>
      <c r="N887" s="5" t="str" cm="1">
        <f t="array" ref="N887" xml:space="preserve"> _xlfn.IFS(I887 = "Rob", "Robusta", I887 = "Ara", "Arabica", I887 = "Exc", "Excelsa", I887 = "Lib", "Liberica")</f>
        <v>Robusta</v>
      </c>
      <c r="O887" s="12" t="str" cm="1">
        <f t="array" ref="O887" xml:space="preserve"> _xlfn.IFS(J887 = "M", "Medium", J887 = "L", "Light", J887 = "D", "Dark")</f>
        <v>Dark</v>
      </c>
      <c r="P887" s="4" t="str">
        <f xml:space="preserve"> _xlfn.XLOOKUP(Orders[[#This Row],[Customer ID]], customers!$A$1:$A$1001, customers!$I$1:$I$1001,,0)</f>
        <v>No</v>
      </c>
    </row>
    <row r="888" spans="1:16" x14ac:dyDescent="0.3">
      <c r="A888" s="11" t="s">
        <v>5501</v>
      </c>
      <c r="B888" s="6">
        <v>44518</v>
      </c>
      <c r="C888" s="3" t="s">
        <v>5502</v>
      </c>
      <c r="D888" s="4" t="s">
        <v>6160</v>
      </c>
      <c r="E888" s="3">
        <v>2</v>
      </c>
      <c r="F888" s="3" t="str">
        <f xml:space="preserve"> _xlfn.XLOOKUP(C888,customers!$A$1:$A$1001,customers!$B$1:$B$1001,,0)</f>
        <v>Marty Scholl</v>
      </c>
      <c r="G888" s="3" t="str">
        <f xml:space="preserve"> IF(_xlfn.XLOOKUP(C888, customers!$A$1:$A$1001, customers!$C$1:$C$1001,,0) = 0, "", _xlfn.XLOOKUP(C888, customers!$A$1:$A$1001, customers!$C$1:$C$1001,,0))</f>
        <v>mschollom@taobao.com</v>
      </c>
      <c r="H888" s="3" t="str">
        <f xml:space="preserve"> _xlfn.XLOOKUP(C888, customers!$A$1:$A$1001, customers!$G$1:$G$1001,,0)</f>
        <v>United States</v>
      </c>
      <c r="I888" s="4" t="str">
        <f xml:space="preserve"> INDEX(products!$A$1:$G$49, MATCH(orders!$D888, products!$A$1:$A$49,0), MATCH(orders!I$1, products!$A$1:$G$1,0))</f>
        <v>Lib</v>
      </c>
      <c r="J888" s="4" t="str">
        <f xml:space="preserve"> INDEX(products!$A$1:$G$49, MATCH(orders!$D888, products!$A$1:$A$49,0), MATCH(orders!J$1, products!$A$1:$G$1,0))</f>
        <v>M</v>
      </c>
      <c r="K888" s="8">
        <f xml:space="preserve"> INDEX(products!$A$1:$G$49, MATCH(orders!$D888, products!$A$1:$A$49,0), MATCH(orders!K$1, products!$A$1:$G$1,0))</f>
        <v>0.5</v>
      </c>
      <c r="L888" s="10">
        <f xml:space="preserve"> INDEX(products!$A$1:$G$49, MATCH(orders!$D888, products!$A$1:$A$49,0), MATCH(orders!L$1, products!$A$1:$G$1,0))</f>
        <v>8.73</v>
      </c>
      <c r="M888" s="10">
        <f t="shared" si="13"/>
        <v>17.46</v>
      </c>
      <c r="N888" s="5" t="str" cm="1">
        <f t="array" ref="N888" xml:space="preserve"> _xlfn.IFS(I888 = "Rob", "Robusta", I888 = "Ara", "Arabica", I888 = "Exc", "Excelsa", I888 = "Lib", "Liberica")</f>
        <v>Liberica</v>
      </c>
      <c r="O888" s="12" t="str" cm="1">
        <f t="array" ref="O888" xml:space="preserve"> _xlfn.IFS(J888 = "M", "Medium", J888 = "L", "Light", J888 = "D", "Dark")</f>
        <v>Medium</v>
      </c>
      <c r="P888" s="4" t="str">
        <f xml:space="preserve"> _xlfn.XLOOKUP(Orders[[#This Row],[Customer ID]], customers!$A$1:$A$1001, customers!$I$1:$I$1001,,0)</f>
        <v>No</v>
      </c>
    </row>
    <row r="889" spans="1:16" x14ac:dyDescent="0.3">
      <c r="A889" s="11" t="s">
        <v>5507</v>
      </c>
      <c r="B889" s="6">
        <v>44002</v>
      </c>
      <c r="C889" s="3" t="s">
        <v>5508</v>
      </c>
      <c r="D889" s="4" t="s">
        <v>6184</v>
      </c>
      <c r="E889" s="3">
        <v>3</v>
      </c>
      <c r="F889" s="3" t="str">
        <f xml:space="preserve"> _xlfn.XLOOKUP(C889,customers!$A$1:$A$1001,customers!$B$1:$B$1001,,0)</f>
        <v>Kienan Ferson</v>
      </c>
      <c r="G889" s="3" t="str">
        <f xml:space="preserve"> IF(_xlfn.XLOOKUP(C889, customers!$A$1:$A$1001, customers!$C$1:$C$1001,,0) = 0, "", _xlfn.XLOOKUP(C889, customers!$A$1:$A$1001, customers!$C$1:$C$1001,,0))</f>
        <v>kfersonon@g.co</v>
      </c>
      <c r="H889" s="3" t="str">
        <f xml:space="preserve"> _xlfn.XLOOKUP(C889, customers!$A$1:$A$1001, customers!$G$1:$G$1001,,0)</f>
        <v>United States</v>
      </c>
      <c r="I889" s="4" t="str">
        <f xml:space="preserve"> INDEX(products!$A$1:$G$49, MATCH(orders!$D889, products!$A$1:$A$49,0), MATCH(orders!I$1, products!$A$1:$G$1,0))</f>
        <v>Exc</v>
      </c>
      <c r="J889" s="4" t="str">
        <f xml:space="preserve"> INDEX(products!$A$1:$G$49, MATCH(orders!$D889, products!$A$1:$A$49,0), MATCH(orders!J$1, products!$A$1:$G$1,0))</f>
        <v>L</v>
      </c>
      <c r="K889" s="8">
        <f xml:space="preserve"> INDEX(products!$A$1:$G$49, MATCH(orders!$D889, products!$A$1:$A$49,0), MATCH(orders!K$1, products!$A$1:$G$1,0))</f>
        <v>0.2</v>
      </c>
      <c r="L889" s="10">
        <f xml:space="preserve"> INDEX(products!$A$1:$G$49, MATCH(orders!$D889, products!$A$1:$A$49,0), MATCH(orders!L$1, products!$A$1:$G$1,0))</f>
        <v>4.4550000000000001</v>
      </c>
      <c r="M889" s="10">
        <f t="shared" si="13"/>
        <v>13.365</v>
      </c>
      <c r="N889" s="5" t="str" cm="1">
        <f t="array" ref="N889" xml:space="preserve"> _xlfn.IFS(I889 = "Rob", "Robusta", I889 = "Ara", "Arabica", I889 = "Exc", "Excelsa", I889 = "Lib", "Liberica")</f>
        <v>Excelsa</v>
      </c>
      <c r="O889" s="12" t="str" cm="1">
        <f t="array" ref="O889" xml:space="preserve"> _xlfn.IFS(J889 = "M", "Medium", J889 = "L", "Light", J889 = "D", "Dark")</f>
        <v>Light</v>
      </c>
      <c r="P889" s="4" t="str">
        <f xml:space="preserve"> _xlfn.XLOOKUP(Orders[[#This Row],[Customer ID]], customers!$A$1:$A$1001, customers!$I$1:$I$1001,,0)</f>
        <v>No</v>
      </c>
    </row>
    <row r="890" spans="1:16" x14ac:dyDescent="0.3">
      <c r="A890" s="11" t="s">
        <v>5513</v>
      </c>
      <c r="B890" s="6">
        <v>44292</v>
      </c>
      <c r="C890" s="3" t="s">
        <v>5514</v>
      </c>
      <c r="D890" s="4" t="s">
        <v>6167</v>
      </c>
      <c r="E890" s="3">
        <v>2</v>
      </c>
      <c r="F890" s="3" t="str">
        <f xml:space="preserve"> _xlfn.XLOOKUP(C890,customers!$A$1:$A$1001,customers!$B$1:$B$1001,,0)</f>
        <v>Blake Kelloway</v>
      </c>
      <c r="G890" s="3" t="str">
        <f xml:space="preserve"> IF(_xlfn.XLOOKUP(C890, customers!$A$1:$A$1001, customers!$C$1:$C$1001,,0) = 0, "", _xlfn.XLOOKUP(C890, customers!$A$1:$A$1001, customers!$C$1:$C$1001,,0))</f>
        <v>bkellowayoo@omniture.com</v>
      </c>
      <c r="H890" s="3" t="str">
        <f xml:space="preserve"> _xlfn.XLOOKUP(C890, customers!$A$1:$A$1001, customers!$G$1:$G$1001,,0)</f>
        <v>United States</v>
      </c>
      <c r="I890" s="4" t="str">
        <f xml:space="preserve"> INDEX(products!$A$1:$G$49, MATCH(orders!$D890, products!$A$1:$A$49,0), MATCH(orders!I$1, products!$A$1:$G$1,0))</f>
        <v>Ara</v>
      </c>
      <c r="J890" s="4" t="str">
        <f xml:space="preserve"> INDEX(products!$A$1:$G$49, MATCH(orders!$D890, products!$A$1:$A$49,0), MATCH(orders!J$1, products!$A$1:$G$1,0))</f>
        <v>L</v>
      </c>
      <c r="K890" s="8">
        <f xml:space="preserve"> INDEX(products!$A$1:$G$49, MATCH(orders!$D890, products!$A$1:$A$49,0), MATCH(orders!K$1, products!$A$1:$G$1,0))</f>
        <v>0.2</v>
      </c>
      <c r="L890" s="10">
        <f xml:space="preserve"> INDEX(products!$A$1:$G$49, MATCH(orders!$D890, products!$A$1:$A$49,0), MATCH(orders!L$1, products!$A$1:$G$1,0))</f>
        <v>3.8849999999999998</v>
      </c>
      <c r="M890" s="10">
        <f t="shared" si="13"/>
        <v>7.77</v>
      </c>
      <c r="N890" s="5" t="str" cm="1">
        <f t="array" ref="N890" xml:space="preserve"> _xlfn.IFS(I890 = "Rob", "Robusta", I890 = "Ara", "Arabica", I890 = "Exc", "Excelsa", I890 = "Lib", "Liberica")</f>
        <v>Arabica</v>
      </c>
      <c r="O890" s="12" t="str" cm="1">
        <f t="array" ref="O890" xml:space="preserve"> _xlfn.IFS(J890 = "M", "Medium", J890 = "L", "Light", J890 = "D", "Dark")</f>
        <v>Light</v>
      </c>
      <c r="P890" s="4" t="str">
        <f xml:space="preserve"> _xlfn.XLOOKUP(Orders[[#This Row],[Customer ID]], customers!$A$1:$A$1001, customers!$I$1:$I$1001,,0)</f>
        <v>Yes</v>
      </c>
    </row>
    <row r="891" spans="1:16" x14ac:dyDescent="0.3">
      <c r="A891" s="11" t="s">
        <v>5519</v>
      </c>
      <c r="B891" s="6">
        <v>43633</v>
      </c>
      <c r="C891" s="3" t="s">
        <v>5520</v>
      </c>
      <c r="D891" s="4" t="s">
        <v>6163</v>
      </c>
      <c r="E891" s="3">
        <v>1</v>
      </c>
      <c r="F891" s="3" t="str">
        <f xml:space="preserve"> _xlfn.XLOOKUP(C891,customers!$A$1:$A$1001,customers!$B$1:$B$1001,,0)</f>
        <v>Scarlett Oliffe</v>
      </c>
      <c r="G891" s="3" t="str">
        <f xml:space="preserve"> IF(_xlfn.XLOOKUP(C891, customers!$A$1:$A$1001, customers!$C$1:$C$1001,,0) = 0, "", _xlfn.XLOOKUP(C891, customers!$A$1:$A$1001, customers!$C$1:$C$1001,,0))</f>
        <v>soliffeop@yellowbook.com</v>
      </c>
      <c r="H891" s="3" t="str">
        <f xml:space="preserve"> _xlfn.XLOOKUP(C891, customers!$A$1:$A$1001, customers!$G$1:$G$1001,,0)</f>
        <v>United States</v>
      </c>
      <c r="I891" s="4" t="str">
        <f xml:space="preserve"> INDEX(products!$A$1:$G$49, MATCH(orders!$D891, products!$A$1:$A$49,0), MATCH(orders!I$1, products!$A$1:$G$1,0))</f>
        <v>Rob</v>
      </c>
      <c r="J891" s="4" t="str">
        <f xml:space="preserve"> INDEX(products!$A$1:$G$49, MATCH(orders!$D891, products!$A$1:$A$49,0), MATCH(orders!J$1, products!$A$1:$G$1,0))</f>
        <v>D</v>
      </c>
      <c r="K891" s="8">
        <f xml:space="preserve"> INDEX(products!$A$1:$G$49, MATCH(orders!$D891, products!$A$1:$A$49,0), MATCH(orders!K$1, products!$A$1:$G$1,0))</f>
        <v>0.2</v>
      </c>
      <c r="L891" s="10">
        <f xml:space="preserve"> INDEX(products!$A$1:$G$49, MATCH(orders!$D891, products!$A$1:$A$49,0), MATCH(orders!L$1, products!$A$1:$G$1,0))</f>
        <v>2.6849999999999996</v>
      </c>
      <c r="M891" s="10">
        <f t="shared" si="13"/>
        <v>2.6849999999999996</v>
      </c>
      <c r="N891" s="5" t="str" cm="1">
        <f t="array" ref="N891" xml:space="preserve"> _xlfn.IFS(I891 = "Rob", "Robusta", I891 = "Ara", "Arabica", I891 = "Exc", "Excelsa", I891 = "Lib", "Liberica")</f>
        <v>Robusta</v>
      </c>
      <c r="O891" s="12" t="str" cm="1">
        <f t="array" ref="O891" xml:space="preserve"> _xlfn.IFS(J891 = "M", "Medium", J891 = "L", "Light", J891 = "D", "Dark")</f>
        <v>Dark</v>
      </c>
      <c r="P891" s="4" t="str">
        <f xml:space="preserve"> _xlfn.XLOOKUP(Orders[[#This Row],[Customer ID]], customers!$A$1:$A$1001, customers!$I$1:$I$1001,,0)</f>
        <v>Yes</v>
      </c>
    </row>
    <row r="892" spans="1:16" x14ac:dyDescent="0.3">
      <c r="A892" s="11" t="s">
        <v>5525</v>
      </c>
      <c r="B892" s="6">
        <v>44646</v>
      </c>
      <c r="C892" s="3" t="s">
        <v>5526</v>
      </c>
      <c r="D892" s="4" t="s">
        <v>6149</v>
      </c>
      <c r="E892" s="3">
        <v>1</v>
      </c>
      <c r="F892" s="3" t="str">
        <f xml:space="preserve"> _xlfn.XLOOKUP(C892,customers!$A$1:$A$1001,customers!$B$1:$B$1001,,0)</f>
        <v>Kippie Marrison</v>
      </c>
      <c r="G892" s="3" t="str">
        <f xml:space="preserve"> IF(_xlfn.XLOOKUP(C892, customers!$A$1:$A$1001, customers!$C$1:$C$1001,,0) = 0, "", _xlfn.XLOOKUP(C892, customers!$A$1:$A$1001, customers!$C$1:$C$1001,,0))</f>
        <v>kmarrisonoq@dropbox.com</v>
      </c>
      <c r="H892" s="3" t="str">
        <f xml:space="preserve"> _xlfn.XLOOKUP(C892, customers!$A$1:$A$1001, customers!$G$1:$G$1001,,0)</f>
        <v>United States</v>
      </c>
      <c r="I892" s="4" t="str">
        <f xml:space="preserve"> INDEX(products!$A$1:$G$49, MATCH(orders!$D892, products!$A$1:$A$49,0), MATCH(orders!I$1, products!$A$1:$G$1,0))</f>
        <v>Rob</v>
      </c>
      <c r="J892" s="4" t="str">
        <f xml:space="preserve"> INDEX(products!$A$1:$G$49, MATCH(orders!$D892, products!$A$1:$A$49,0), MATCH(orders!J$1, products!$A$1:$G$1,0))</f>
        <v>D</v>
      </c>
      <c r="K892" s="8">
        <f xml:space="preserve"> INDEX(products!$A$1:$G$49, MATCH(orders!$D892, products!$A$1:$A$49,0), MATCH(orders!K$1, products!$A$1:$G$1,0))</f>
        <v>2.5</v>
      </c>
      <c r="L892" s="10">
        <f xml:space="preserve"> INDEX(products!$A$1:$G$49, MATCH(orders!$D892, products!$A$1:$A$49,0), MATCH(orders!L$1, products!$A$1:$G$1,0))</f>
        <v>20.584999999999997</v>
      </c>
      <c r="M892" s="10">
        <f t="shared" si="13"/>
        <v>20.584999999999997</v>
      </c>
      <c r="N892" s="5" t="str" cm="1">
        <f t="array" ref="N892" xml:space="preserve"> _xlfn.IFS(I892 = "Rob", "Robusta", I892 = "Ara", "Arabica", I892 = "Exc", "Excelsa", I892 = "Lib", "Liberica")</f>
        <v>Robusta</v>
      </c>
      <c r="O892" s="12" t="str" cm="1">
        <f t="array" ref="O892" xml:space="preserve"> _xlfn.IFS(J892 = "M", "Medium", J892 = "L", "Light", J892 = "D", "Dark")</f>
        <v>Dark</v>
      </c>
      <c r="P892" s="4" t="str">
        <f xml:space="preserve"> _xlfn.XLOOKUP(Orders[[#This Row],[Customer ID]], customers!$A$1:$A$1001, customers!$I$1:$I$1001,,0)</f>
        <v>Yes</v>
      </c>
    </row>
    <row r="893" spans="1:16" x14ac:dyDescent="0.3">
      <c r="A893" s="11" t="s">
        <v>5531</v>
      </c>
      <c r="B893" s="6">
        <v>44469</v>
      </c>
      <c r="C893" s="3" t="s">
        <v>5532</v>
      </c>
      <c r="D893" s="4" t="s">
        <v>6168</v>
      </c>
      <c r="E893" s="3">
        <v>5</v>
      </c>
      <c r="F893" s="3" t="str">
        <f xml:space="preserve"> _xlfn.XLOOKUP(C893,customers!$A$1:$A$1001,customers!$B$1:$B$1001,,0)</f>
        <v>Celestia Dolohunty</v>
      </c>
      <c r="G893" s="3" t="str">
        <f xml:space="preserve"> IF(_xlfn.XLOOKUP(C893, customers!$A$1:$A$1001, customers!$C$1:$C$1001,,0) = 0, "", _xlfn.XLOOKUP(C893, customers!$A$1:$A$1001, customers!$C$1:$C$1001,,0))</f>
        <v>cdolohuntyor@dailymail.co.uk</v>
      </c>
      <c r="H893" s="3" t="str">
        <f xml:space="preserve"> _xlfn.XLOOKUP(C893, customers!$A$1:$A$1001, customers!$G$1:$G$1001,,0)</f>
        <v>United States</v>
      </c>
      <c r="I893" s="4" t="str">
        <f xml:space="preserve"> INDEX(products!$A$1:$G$49, MATCH(orders!$D893, products!$A$1:$A$49,0), MATCH(orders!I$1, products!$A$1:$G$1,0))</f>
        <v>Ara</v>
      </c>
      <c r="J893" s="4" t="str">
        <f xml:space="preserve"> INDEX(products!$A$1:$G$49, MATCH(orders!$D893, products!$A$1:$A$49,0), MATCH(orders!J$1, products!$A$1:$G$1,0))</f>
        <v>D</v>
      </c>
      <c r="K893" s="8">
        <f xml:space="preserve"> INDEX(products!$A$1:$G$49, MATCH(orders!$D893, products!$A$1:$A$49,0), MATCH(orders!K$1, products!$A$1:$G$1,0))</f>
        <v>2.5</v>
      </c>
      <c r="L893" s="10">
        <f xml:space="preserve"> INDEX(products!$A$1:$G$49, MATCH(orders!$D893, products!$A$1:$A$49,0), MATCH(orders!L$1, products!$A$1:$G$1,0))</f>
        <v>22.884999999999998</v>
      </c>
      <c r="M893" s="10">
        <f t="shared" si="13"/>
        <v>114.42499999999998</v>
      </c>
      <c r="N893" s="5" t="str" cm="1">
        <f t="array" ref="N893" xml:space="preserve"> _xlfn.IFS(I893 = "Rob", "Robusta", I893 = "Ara", "Arabica", I893 = "Exc", "Excelsa", I893 = "Lib", "Liberica")</f>
        <v>Arabica</v>
      </c>
      <c r="O893" s="12" t="str" cm="1">
        <f t="array" ref="O893" xml:space="preserve"> _xlfn.IFS(J893 = "M", "Medium", J893 = "L", "Light", J893 = "D", "Dark")</f>
        <v>Dark</v>
      </c>
      <c r="P893" s="4" t="str">
        <f xml:space="preserve"> _xlfn.XLOOKUP(Orders[[#This Row],[Customer ID]], customers!$A$1:$A$1001, customers!$I$1:$I$1001,,0)</f>
        <v>Yes</v>
      </c>
    </row>
    <row r="894" spans="1:16" x14ac:dyDescent="0.3">
      <c r="A894" s="11" t="s">
        <v>5537</v>
      </c>
      <c r="B894" s="6">
        <v>43635</v>
      </c>
      <c r="C894" s="3" t="s">
        <v>5538</v>
      </c>
      <c r="D894" s="4" t="s">
        <v>6156</v>
      </c>
      <c r="E894" s="3">
        <v>5</v>
      </c>
      <c r="F894" s="3" t="str">
        <f xml:space="preserve"> _xlfn.XLOOKUP(C894,customers!$A$1:$A$1001,customers!$B$1:$B$1001,,0)</f>
        <v>Patsy Vasilenko</v>
      </c>
      <c r="G894" s="3" t="str">
        <f xml:space="preserve"> IF(_xlfn.XLOOKUP(C894, customers!$A$1:$A$1001, customers!$C$1:$C$1001,,0) = 0, "", _xlfn.XLOOKUP(C894, customers!$A$1:$A$1001, customers!$C$1:$C$1001,,0))</f>
        <v>pvasilenkoos@addtoany.com</v>
      </c>
      <c r="H894" s="3" t="str">
        <f xml:space="preserve"> _xlfn.XLOOKUP(C894, customers!$A$1:$A$1001, customers!$G$1:$G$1001,,0)</f>
        <v>United Kingdom</v>
      </c>
      <c r="I894" s="4" t="str">
        <f xml:space="preserve"> INDEX(products!$A$1:$G$49, MATCH(orders!$D894, products!$A$1:$A$49,0), MATCH(orders!I$1, products!$A$1:$G$1,0))</f>
        <v>Exc</v>
      </c>
      <c r="J894" s="4" t="str">
        <f xml:space="preserve"> INDEX(products!$A$1:$G$49, MATCH(orders!$D894, products!$A$1:$A$49,0), MATCH(orders!J$1, products!$A$1:$G$1,0))</f>
        <v>M</v>
      </c>
      <c r="K894" s="8">
        <f xml:space="preserve"> INDEX(products!$A$1:$G$49, MATCH(orders!$D894, products!$A$1:$A$49,0), MATCH(orders!K$1, products!$A$1:$G$1,0))</f>
        <v>0.2</v>
      </c>
      <c r="L894" s="10">
        <f xml:space="preserve"> INDEX(products!$A$1:$G$49, MATCH(orders!$D894, products!$A$1:$A$49,0), MATCH(orders!L$1, products!$A$1:$G$1,0))</f>
        <v>4.125</v>
      </c>
      <c r="M894" s="10">
        <f t="shared" si="13"/>
        <v>20.625</v>
      </c>
      <c r="N894" s="5" t="str" cm="1">
        <f t="array" ref="N894" xml:space="preserve"> _xlfn.IFS(I894 = "Rob", "Robusta", I894 = "Ara", "Arabica", I894 = "Exc", "Excelsa", I894 = "Lib", "Liberica")</f>
        <v>Excelsa</v>
      </c>
      <c r="O894" s="12" t="str" cm="1">
        <f t="array" ref="O894" xml:space="preserve"> _xlfn.IFS(J894 = "M", "Medium", J894 = "L", "Light", J894 = "D", "Dark")</f>
        <v>Medium</v>
      </c>
      <c r="P894" s="4" t="str">
        <f xml:space="preserve"> _xlfn.XLOOKUP(Orders[[#This Row],[Customer ID]], customers!$A$1:$A$1001, customers!$I$1:$I$1001,,0)</f>
        <v>No</v>
      </c>
    </row>
    <row r="895" spans="1:16" x14ac:dyDescent="0.3">
      <c r="A895" s="11" t="s">
        <v>5543</v>
      </c>
      <c r="B895" s="6">
        <v>44651</v>
      </c>
      <c r="C895" s="3" t="s">
        <v>5544</v>
      </c>
      <c r="D895" s="4" t="s">
        <v>6161</v>
      </c>
      <c r="E895" s="3">
        <v>6</v>
      </c>
      <c r="F895" s="3" t="str">
        <f xml:space="preserve"> _xlfn.XLOOKUP(C895,customers!$A$1:$A$1001,customers!$B$1:$B$1001,,0)</f>
        <v>Raphaela Schankelborg</v>
      </c>
      <c r="G895" s="3" t="str">
        <f xml:space="preserve"> IF(_xlfn.XLOOKUP(C895, customers!$A$1:$A$1001, customers!$C$1:$C$1001,,0) = 0, "", _xlfn.XLOOKUP(C895, customers!$A$1:$A$1001, customers!$C$1:$C$1001,,0))</f>
        <v>rschankelborgot@ameblo.jp</v>
      </c>
      <c r="H895" s="3" t="str">
        <f xml:space="preserve"> _xlfn.XLOOKUP(C895, customers!$A$1:$A$1001, customers!$G$1:$G$1001,,0)</f>
        <v>United States</v>
      </c>
      <c r="I895" s="4" t="str">
        <f xml:space="preserve"> INDEX(products!$A$1:$G$49, MATCH(orders!$D895, products!$A$1:$A$49,0), MATCH(orders!I$1, products!$A$1:$G$1,0))</f>
        <v>Lib</v>
      </c>
      <c r="J895" s="4" t="str">
        <f xml:space="preserve"> INDEX(products!$A$1:$G$49, MATCH(orders!$D895, products!$A$1:$A$49,0), MATCH(orders!J$1, products!$A$1:$G$1,0))</f>
        <v>L</v>
      </c>
      <c r="K895" s="8">
        <f xml:space="preserve"> INDEX(products!$A$1:$G$49, MATCH(orders!$D895, products!$A$1:$A$49,0), MATCH(orders!K$1, products!$A$1:$G$1,0))</f>
        <v>0.5</v>
      </c>
      <c r="L895" s="10">
        <f xml:space="preserve"> INDEX(products!$A$1:$G$49, MATCH(orders!$D895, products!$A$1:$A$49,0), MATCH(orders!L$1, products!$A$1:$G$1,0))</f>
        <v>9.51</v>
      </c>
      <c r="M895" s="10">
        <f t="shared" si="13"/>
        <v>57.06</v>
      </c>
      <c r="N895" s="5" t="str" cm="1">
        <f t="array" ref="N895" xml:space="preserve"> _xlfn.IFS(I895 = "Rob", "Robusta", I895 = "Ara", "Arabica", I895 = "Exc", "Excelsa", I895 = "Lib", "Liberica")</f>
        <v>Liberica</v>
      </c>
      <c r="O895" s="12" t="str" cm="1">
        <f t="array" ref="O895" xml:space="preserve"> _xlfn.IFS(J895 = "M", "Medium", J895 = "L", "Light", J895 = "D", "Dark")</f>
        <v>Light</v>
      </c>
      <c r="P895" s="4" t="str">
        <f xml:space="preserve"> _xlfn.XLOOKUP(Orders[[#This Row],[Customer ID]], customers!$A$1:$A$1001, customers!$I$1:$I$1001,,0)</f>
        <v>Yes</v>
      </c>
    </row>
    <row r="896" spans="1:16" x14ac:dyDescent="0.3">
      <c r="A896" s="11" t="s">
        <v>5548</v>
      </c>
      <c r="B896" s="6">
        <v>44016</v>
      </c>
      <c r="C896" s="3" t="s">
        <v>5549</v>
      </c>
      <c r="D896" s="4" t="s">
        <v>6149</v>
      </c>
      <c r="E896" s="3">
        <v>4</v>
      </c>
      <c r="F896" s="3" t="str">
        <f xml:space="preserve"> _xlfn.XLOOKUP(C896,customers!$A$1:$A$1001,customers!$B$1:$B$1001,,0)</f>
        <v>Sharity Wickens</v>
      </c>
      <c r="G896" s="3" t="str">
        <f xml:space="preserve"> IF(_xlfn.XLOOKUP(C896, customers!$A$1:$A$1001, customers!$C$1:$C$1001,,0) = 0, "", _xlfn.XLOOKUP(C896, customers!$A$1:$A$1001, customers!$C$1:$C$1001,,0))</f>
        <v/>
      </c>
      <c r="H896" s="3" t="str">
        <f xml:space="preserve"> _xlfn.XLOOKUP(C896, customers!$A$1:$A$1001, customers!$G$1:$G$1001,,0)</f>
        <v>Ireland</v>
      </c>
      <c r="I896" s="4" t="str">
        <f xml:space="preserve"> INDEX(products!$A$1:$G$49, MATCH(orders!$D896, products!$A$1:$A$49,0), MATCH(orders!I$1, products!$A$1:$G$1,0))</f>
        <v>Rob</v>
      </c>
      <c r="J896" s="4" t="str">
        <f xml:space="preserve"> INDEX(products!$A$1:$G$49, MATCH(orders!$D896, products!$A$1:$A$49,0), MATCH(orders!J$1, products!$A$1:$G$1,0))</f>
        <v>D</v>
      </c>
      <c r="K896" s="8">
        <f xml:space="preserve"> INDEX(products!$A$1:$G$49, MATCH(orders!$D896, products!$A$1:$A$49,0), MATCH(orders!K$1, products!$A$1:$G$1,0))</f>
        <v>2.5</v>
      </c>
      <c r="L896" s="10">
        <f xml:space="preserve"> INDEX(products!$A$1:$G$49, MATCH(orders!$D896, products!$A$1:$A$49,0), MATCH(orders!L$1, products!$A$1:$G$1,0))</f>
        <v>20.584999999999997</v>
      </c>
      <c r="M896" s="10">
        <f t="shared" si="13"/>
        <v>82.339999999999989</v>
      </c>
      <c r="N896" s="5" t="str" cm="1">
        <f t="array" ref="N896" xml:space="preserve"> _xlfn.IFS(I896 = "Rob", "Robusta", I896 = "Ara", "Arabica", I896 = "Exc", "Excelsa", I896 = "Lib", "Liberica")</f>
        <v>Robusta</v>
      </c>
      <c r="O896" s="12" t="str" cm="1">
        <f t="array" ref="O896" xml:space="preserve"> _xlfn.IFS(J896 = "M", "Medium", J896 = "L", "Light", J896 = "D", "Dark")</f>
        <v>Dark</v>
      </c>
      <c r="P896" s="4" t="str">
        <f xml:space="preserve"> _xlfn.XLOOKUP(Orders[[#This Row],[Customer ID]], customers!$A$1:$A$1001, customers!$I$1:$I$1001,,0)</f>
        <v>Yes</v>
      </c>
    </row>
    <row r="897" spans="1:16" x14ac:dyDescent="0.3">
      <c r="A897" s="11" t="s">
        <v>5553</v>
      </c>
      <c r="B897" s="6">
        <v>44521</v>
      </c>
      <c r="C897" s="3" t="s">
        <v>5554</v>
      </c>
      <c r="D897" s="4" t="s">
        <v>6166</v>
      </c>
      <c r="E897" s="3">
        <v>5</v>
      </c>
      <c r="F897" s="3" t="str">
        <f xml:space="preserve"> _xlfn.XLOOKUP(C897,customers!$A$1:$A$1001,customers!$B$1:$B$1001,,0)</f>
        <v>Derick Snow</v>
      </c>
      <c r="G897" s="3" t="str">
        <f xml:space="preserve"> IF(_xlfn.XLOOKUP(C897, customers!$A$1:$A$1001, customers!$C$1:$C$1001,,0) = 0, "", _xlfn.XLOOKUP(C897, customers!$A$1:$A$1001, customers!$C$1:$C$1001,,0))</f>
        <v/>
      </c>
      <c r="H897" s="3" t="str">
        <f xml:space="preserve"> _xlfn.XLOOKUP(C897, customers!$A$1:$A$1001, customers!$G$1:$G$1001,,0)</f>
        <v>United States</v>
      </c>
      <c r="I897" s="4" t="str">
        <f xml:space="preserve"> INDEX(products!$A$1:$G$49, MATCH(orders!$D897, products!$A$1:$A$49,0), MATCH(orders!I$1, products!$A$1:$G$1,0))</f>
        <v>Exc</v>
      </c>
      <c r="J897" s="4" t="str">
        <f xml:space="preserve"> INDEX(products!$A$1:$G$49, MATCH(orders!$D897, products!$A$1:$A$49,0), MATCH(orders!J$1, products!$A$1:$G$1,0))</f>
        <v>M</v>
      </c>
      <c r="K897" s="8">
        <f xml:space="preserve"> INDEX(products!$A$1:$G$49, MATCH(orders!$D897, products!$A$1:$A$49,0), MATCH(orders!K$1, products!$A$1:$G$1,0))</f>
        <v>2.5</v>
      </c>
      <c r="L897" s="10">
        <f xml:space="preserve"> INDEX(products!$A$1:$G$49, MATCH(orders!$D897, products!$A$1:$A$49,0), MATCH(orders!L$1, products!$A$1:$G$1,0))</f>
        <v>31.624999999999996</v>
      </c>
      <c r="M897" s="10">
        <f t="shared" si="13"/>
        <v>158.12499999999997</v>
      </c>
      <c r="N897" s="5" t="str" cm="1">
        <f t="array" ref="N897" xml:space="preserve"> _xlfn.IFS(I897 = "Rob", "Robusta", I897 = "Ara", "Arabica", I897 = "Exc", "Excelsa", I897 = "Lib", "Liberica")</f>
        <v>Excelsa</v>
      </c>
      <c r="O897" s="12" t="str" cm="1">
        <f t="array" ref="O897" xml:space="preserve"> _xlfn.IFS(J897 = "M", "Medium", J897 = "L", "Light", J897 = "D", "Dark")</f>
        <v>Medium</v>
      </c>
      <c r="P897" s="4" t="str">
        <f xml:space="preserve"> _xlfn.XLOOKUP(Orders[[#This Row],[Customer ID]], customers!$A$1:$A$1001, customers!$I$1:$I$1001,,0)</f>
        <v>No</v>
      </c>
    </row>
    <row r="898" spans="1:16" x14ac:dyDescent="0.3">
      <c r="A898" s="11" t="s">
        <v>5558</v>
      </c>
      <c r="B898" s="6">
        <v>44347</v>
      </c>
      <c r="C898" s="3" t="s">
        <v>5559</v>
      </c>
      <c r="D898" s="4" t="s">
        <v>6172</v>
      </c>
      <c r="E898" s="3">
        <v>6</v>
      </c>
      <c r="F898" s="3" t="str">
        <f xml:space="preserve"> _xlfn.XLOOKUP(C898,customers!$A$1:$A$1001,customers!$B$1:$B$1001,,0)</f>
        <v>Baxy Cargen</v>
      </c>
      <c r="G898" s="3" t="str">
        <f xml:space="preserve"> IF(_xlfn.XLOOKUP(C898, customers!$A$1:$A$1001, customers!$C$1:$C$1001,,0) = 0, "", _xlfn.XLOOKUP(C898, customers!$A$1:$A$1001, customers!$C$1:$C$1001,,0))</f>
        <v>bcargenow@geocities.jp</v>
      </c>
      <c r="H898" s="3" t="str">
        <f xml:space="preserve"> _xlfn.XLOOKUP(C898, customers!$A$1:$A$1001, customers!$G$1:$G$1001,,0)</f>
        <v>United States</v>
      </c>
      <c r="I898" s="4" t="str">
        <f xml:space="preserve"> INDEX(products!$A$1:$G$49, MATCH(orders!$D898, products!$A$1:$A$49,0), MATCH(orders!I$1, products!$A$1:$G$1,0))</f>
        <v>Rob</v>
      </c>
      <c r="J898" s="4" t="str">
        <f xml:space="preserve"> INDEX(products!$A$1:$G$49, MATCH(orders!$D898, products!$A$1:$A$49,0), MATCH(orders!J$1, products!$A$1:$G$1,0))</f>
        <v>D</v>
      </c>
      <c r="K898" s="8">
        <f xml:space="preserve"> INDEX(products!$A$1:$G$49, MATCH(orders!$D898, products!$A$1:$A$49,0), MATCH(orders!K$1, products!$A$1:$G$1,0))</f>
        <v>0.5</v>
      </c>
      <c r="L898" s="10">
        <f xml:space="preserve"> INDEX(products!$A$1:$G$49, MATCH(orders!$D898, products!$A$1:$A$49,0), MATCH(orders!L$1, products!$A$1:$G$1,0))</f>
        <v>5.3699999999999992</v>
      </c>
      <c r="M898" s="10">
        <f t="shared" si="13"/>
        <v>32.22</v>
      </c>
      <c r="N898" s="5" t="str" cm="1">
        <f t="array" ref="N898" xml:space="preserve"> _xlfn.IFS(I898 = "Rob", "Robusta", I898 = "Ara", "Arabica", I898 = "Exc", "Excelsa", I898 = "Lib", "Liberica")</f>
        <v>Robusta</v>
      </c>
      <c r="O898" s="12" t="str" cm="1">
        <f t="array" ref="O898" xml:space="preserve"> _xlfn.IFS(J898 = "M", "Medium", J898 = "L", "Light", J898 = "D", "Dark")</f>
        <v>Dark</v>
      </c>
      <c r="P898" s="4" t="str">
        <f xml:space="preserve"> _xlfn.XLOOKUP(Orders[[#This Row],[Customer ID]], customers!$A$1:$A$1001, customers!$I$1:$I$1001,,0)</f>
        <v>Yes</v>
      </c>
    </row>
    <row r="899" spans="1:16" x14ac:dyDescent="0.3">
      <c r="A899" s="11" t="s">
        <v>5564</v>
      </c>
      <c r="B899" s="6">
        <v>43932</v>
      </c>
      <c r="C899" s="3" t="s">
        <v>5565</v>
      </c>
      <c r="D899" s="4" t="s">
        <v>6183</v>
      </c>
      <c r="E899" s="3">
        <v>2</v>
      </c>
      <c r="F899" s="3" t="str">
        <f xml:space="preserve"> _xlfn.XLOOKUP(C899,customers!$A$1:$A$1001,customers!$B$1:$B$1001,,0)</f>
        <v>Ryann Stickler</v>
      </c>
      <c r="G899" s="3" t="str">
        <f xml:space="preserve"> IF(_xlfn.XLOOKUP(C899, customers!$A$1:$A$1001, customers!$C$1:$C$1001,,0) = 0, "", _xlfn.XLOOKUP(C899, customers!$A$1:$A$1001, customers!$C$1:$C$1001,,0))</f>
        <v>rsticklerox@printfriendly.com</v>
      </c>
      <c r="H899" s="3" t="str">
        <f xml:space="preserve"> _xlfn.XLOOKUP(C899, customers!$A$1:$A$1001, customers!$G$1:$G$1001,,0)</f>
        <v>United Kingdom</v>
      </c>
      <c r="I899" s="4" t="str">
        <f xml:space="preserve"> INDEX(products!$A$1:$G$49, MATCH(orders!$D899, products!$A$1:$A$49,0), MATCH(orders!I$1, products!$A$1:$G$1,0))</f>
        <v>Exc</v>
      </c>
      <c r="J899" s="4" t="str">
        <f xml:space="preserve"> INDEX(products!$A$1:$G$49, MATCH(orders!$D899, products!$A$1:$A$49,0), MATCH(orders!J$1, products!$A$1:$G$1,0))</f>
        <v>D</v>
      </c>
      <c r="K899" s="8">
        <f xml:space="preserve"> INDEX(products!$A$1:$G$49, MATCH(orders!$D899, products!$A$1:$A$49,0), MATCH(orders!K$1, products!$A$1:$G$1,0))</f>
        <v>1</v>
      </c>
      <c r="L899" s="10">
        <f xml:space="preserve"> INDEX(products!$A$1:$G$49, MATCH(orders!$D899, products!$A$1:$A$49,0), MATCH(orders!L$1, products!$A$1:$G$1,0))</f>
        <v>12.15</v>
      </c>
      <c r="M899" s="10">
        <f t="shared" ref="M899:M962" si="14">L899*E899</f>
        <v>24.3</v>
      </c>
      <c r="N899" s="5" t="str" cm="1">
        <f t="array" ref="N899" xml:space="preserve"> _xlfn.IFS(I899 = "Rob", "Robusta", I899 = "Ara", "Arabica", I899 = "Exc", "Excelsa", I899 = "Lib", "Liberica")</f>
        <v>Excelsa</v>
      </c>
      <c r="O899" s="12" t="str" cm="1">
        <f t="array" ref="O899" xml:space="preserve"> _xlfn.IFS(J899 = "M", "Medium", J899 = "L", "Light", J899 = "D", "Dark")</f>
        <v>Dark</v>
      </c>
      <c r="P899" s="4" t="str">
        <f xml:space="preserve"> _xlfn.XLOOKUP(Orders[[#This Row],[Customer ID]], customers!$A$1:$A$1001, customers!$I$1:$I$1001,,0)</f>
        <v>No</v>
      </c>
    </row>
    <row r="900" spans="1:16" x14ac:dyDescent="0.3">
      <c r="A900" s="11" t="s">
        <v>5570</v>
      </c>
      <c r="B900" s="6">
        <v>44089</v>
      </c>
      <c r="C900" s="3" t="s">
        <v>5571</v>
      </c>
      <c r="D900" s="4" t="s">
        <v>6173</v>
      </c>
      <c r="E900" s="3">
        <v>5</v>
      </c>
      <c r="F900" s="3" t="str">
        <f xml:space="preserve"> _xlfn.XLOOKUP(C900,customers!$A$1:$A$1001,customers!$B$1:$B$1001,,0)</f>
        <v>Daryn Cassius</v>
      </c>
      <c r="G900" s="3" t="str">
        <f xml:space="preserve"> IF(_xlfn.XLOOKUP(C900, customers!$A$1:$A$1001, customers!$C$1:$C$1001,,0) = 0, "", _xlfn.XLOOKUP(C900, customers!$A$1:$A$1001, customers!$C$1:$C$1001,,0))</f>
        <v/>
      </c>
      <c r="H900" s="3" t="str">
        <f xml:space="preserve"> _xlfn.XLOOKUP(C900, customers!$A$1:$A$1001, customers!$G$1:$G$1001,,0)</f>
        <v>United States</v>
      </c>
      <c r="I900" s="4" t="str">
        <f xml:space="preserve"> INDEX(products!$A$1:$G$49, MATCH(orders!$D900, products!$A$1:$A$49,0), MATCH(orders!I$1, products!$A$1:$G$1,0))</f>
        <v>Rob</v>
      </c>
      <c r="J900" s="4" t="str">
        <f xml:space="preserve"> INDEX(products!$A$1:$G$49, MATCH(orders!$D900, products!$A$1:$A$49,0), MATCH(orders!J$1, products!$A$1:$G$1,0))</f>
        <v>L</v>
      </c>
      <c r="K900" s="8">
        <f xml:space="preserve"> INDEX(products!$A$1:$G$49, MATCH(orders!$D900, products!$A$1:$A$49,0), MATCH(orders!K$1, products!$A$1:$G$1,0))</f>
        <v>0.5</v>
      </c>
      <c r="L900" s="10">
        <f xml:space="preserve"> INDEX(products!$A$1:$G$49, MATCH(orders!$D900, products!$A$1:$A$49,0), MATCH(orders!L$1, products!$A$1:$G$1,0))</f>
        <v>7.169999999999999</v>
      </c>
      <c r="M900" s="10">
        <f t="shared" si="14"/>
        <v>35.849999999999994</v>
      </c>
      <c r="N900" s="5" t="str" cm="1">
        <f t="array" ref="N900" xml:space="preserve"> _xlfn.IFS(I900 = "Rob", "Robusta", I900 = "Ara", "Arabica", I900 = "Exc", "Excelsa", I900 = "Lib", "Liberica")</f>
        <v>Robusta</v>
      </c>
      <c r="O900" s="12" t="str" cm="1">
        <f t="array" ref="O900" xml:space="preserve"> _xlfn.IFS(J900 = "M", "Medium", J900 = "L", "Light", J900 = "D", "Dark")</f>
        <v>Light</v>
      </c>
      <c r="P900" s="4" t="str">
        <f xml:space="preserve"> _xlfn.XLOOKUP(Orders[[#This Row],[Customer ID]], customers!$A$1:$A$1001, customers!$I$1:$I$1001,,0)</f>
        <v>No</v>
      </c>
    </row>
    <row r="901" spans="1:16" x14ac:dyDescent="0.3">
      <c r="A901" s="11" t="s">
        <v>5575</v>
      </c>
      <c r="B901" s="6">
        <v>44523</v>
      </c>
      <c r="C901" s="3" t="s">
        <v>5554</v>
      </c>
      <c r="D901" s="4" t="s">
        <v>6162</v>
      </c>
      <c r="E901" s="3">
        <v>5</v>
      </c>
      <c r="F901" s="3" t="str">
        <f xml:space="preserve"> _xlfn.XLOOKUP(C901,customers!$A$1:$A$1001,customers!$B$1:$B$1001,,0)</f>
        <v>Derick Snow</v>
      </c>
      <c r="G901" s="3" t="str">
        <f xml:space="preserve"> IF(_xlfn.XLOOKUP(C901, customers!$A$1:$A$1001, customers!$C$1:$C$1001,,0) = 0, "", _xlfn.XLOOKUP(C901, customers!$A$1:$A$1001, customers!$C$1:$C$1001,,0))</f>
        <v/>
      </c>
      <c r="H901" s="3" t="str">
        <f xml:space="preserve"> _xlfn.XLOOKUP(C901, customers!$A$1:$A$1001, customers!$G$1:$G$1001,,0)</f>
        <v>United States</v>
      </c>
      <c r="I901" s="4" t="str">
        <f xml:space="preserve"> INDEX(products!$A$1:$G$49, MATCH(orders!$D901, products!$A$1:$A$49,0), MATCH(orders!I$1, products!$A$1:$G$1,0))</f>
        <v>Lib</v>
      </c>
      <c r="J901" s="4" t="str">
        <f xml:space="preserve"> INDEX(products!$A$1:$G$49, MATCH(orders!$D901, products!$A$1:$A$49,0), MATCH(orders!J$1, products!$A$1:$G$1,0))</f>
        <v>M</v>
      </c>
      <c r="K901" s="8">
        <f xml:space="preserve"> INDEX(products!$A$1:$G$49, MATCH(orders!$D901, products!$A$1:$A$49,0), MATCH(orders!K$1, products!$A$1:$G$1,0))</f>
        <v>1</v>
      </c>
      <c r="L901" s="10">
        <f xml:space="preserve"> INDEX(products!$A$1:$G$49, MATCH(orders!$D901, products!$A$1:$A$49,0), MATCH(orders!L$1, products!$A$1:$G$1,0))</f>
        <v>14.55</v>
      </c>
      <c r="M901" s="10">
        <f t="shared" si="14"/>
        <v>72.75</v>
      </c>
      <c r="N901" s="5" t="str" cm="1">
        <f t="array" ref="N901" xml:space="preserve"> _xlfn.IFS(I901 = "Rob", "Robusta", I901 = "Ara", "Arabica", I901 = "Exc", "Excelsa", I901 = "Lib", "Liberica")</f>
        <v>Liberica</v>
      </c>
      <c r="O901" s="12" t="str" cm="1">
        <f t="array" ref="O901" xml:space="preserve"> _xlfn.IFS(J901 = "M", "Medium", J901 = "L", "Light", J901 = "D", "Dark")</f>
        <v>Medium</v>
      </c>
      <c r="P901" s="4" t="str">
        <f xml:space="preserve"> _xlfn.XLOOKUP(Orders[[#This Row],[Customer ID]], customers!$A$1:$A$1001, customers!$I$1:$I$1001,,0)</f>
        <v>No</v>
      </c>
    </row>
    <row r="902" spans="1:16" x14ac:dyDescent="0.3">
      <c r="A902" s="11" t="s">
        <v>5580</v>
      </c>
      <c r="B902" s="6">
        <v>44584</v>
      </c>
      <c r="C902" s="3" t="s">
        <v>5581</v>
      </c>
      <c r="D902" s="4" t="s">
        <v>6170</v>
      </c>
      <c r="E902" s="3">
        <v>3</v>
      </c>
      <c r="F902" s="3" t="str">
        <f xml:space="preserve"> _xlfn.XLOOKUP(C902,customers!$A$1:$A$1001,customers!$B$1:$B$1001,,0)</f>
        <v>Skelly Dolohunty</v>
      </c>
      <c r="G902" s="3" t="str">
        <f xml:space="preserve"> IF(_xlfn.XLOOKUP(C902, customers!$A$1:$A$1001, customers!$C$1:$C$1001,,0) = 0, "", _xlfn.XLOOKUP(C902, customers!$A$1:$A$1001, customers!$C$1:$C$1001,,0))</f>
        <v/>
      </c>
      <c r="H902" s="3" t="str">
        <f xml:space="preserve"> _xlfn.XLOOKUP(C902, customers!$A$1:$A$1001, customers!$G$1:$G$1001,,0)</f>
        <v>Ireland</v>
      </c>
      <c r="I902" s="4" t="str">
        <f xml:space="preserve"> INDEX(products!$A$1:$G$49, MATCH(orders!$D902, products!$A$1:$A$49,0), MATCH(orders!I$1, products!$A$1:$G$1,0))</f>
        <v>Lib</v>
      </c>
      <c r="J902" s="4" t="str">
        <f xml:space="preserve"> INDEX(products!$A$1:$G$49, MATCH(orders!$D902, products!$A$1:$A$49,0), MATCH(orders!J$1, products!$A$1:$G$1,0))</f>
        <v>L</v>
      </c>
      <c r="K902" s="8">
        <f xml:space="preserve"> INDEX(products!$A$1:$G$49, MATCH(orders!$D902, products!$A$1:$A$49,0), MATCH(orders!K$1, products!$A$1:$G$1,0))</f>
        <v>1</v>
      </c>
      <c r="L902" s="10">
        <f xml:space="preserve"> INDEX(products!$A$1:$G$49, MATCH(orders!$D902, products!$A$1:$A$49,0), MATCH(orders!L$1, products!$A$1:$G$1,0))</f>
        <v>15.85</v>
      </c>
      <c r="M902" s="10">
        <f t="shared" si="14"/>
        <v>47.55</v>
      </c>
      <c r="N902" s="5" t="str" cm="1">
        <f t="array" ref="N902" xml:space="preserve"> _xlfn.IFS(I902 = "Rob", "Robusta", I902 = "Ara", "Arabica", I902 = "Exc", "Excelsa", I902 = "Lib", "Liberica")</f>
        <v>Liberica</v>
      </c>
      <c r="O902" s="12" t="str" cm="1">
        <f t="array" ref="O902" xml:space="preserve"> _xlfn.IFS(J902 = "M", "Medium", J902 = "L", "Light", J902 = "D", "Dark")</f>
        <v>Light</v>
      </c>
      <c r="P902" s="4" t="str">
        <f xml:space="preserve"> _xlfn.XLOOKUP(Orders[[#This Row],[Customer ID]], customers!$A$1:$A$1001, customers!$I$1:$I$1001,,0)</f>
        <v>No</v>
      </c>
    </row>
    <row r="903" spans="1:16" x14ac:dyDescent="0.3">
      <c r="A903" s="11" t="s">
        <v>5585</v>
      </c>
      <c r="B903" s="6">
        <v>44223</v>
      </c>
      <c r="C903" s="3" t="s">
        <v>5586</v>
      </c>
      <c r="D903" s="4" t="s">
        <v>6178</v>
      </c>
      <c r="E903" s="3">
        <v>1</v>
      </c>
      <c r="F903" s="3" t="str">
        <f xml:space="preserve"> _xlfn.XLOOKUP(C903,customers!$A$1:$A$1001,customers!$B$1:$B$1001,,0)</f>
        <v>Drake Jevon</v>
      </c>
      <c r="G903" s="3" t="str">
        <f xml:space="preserve"> IF(_xlfn.XLOOKUP(C903, customers!$A$1:$A$1001, customers!$C$1:$C$1001,,0) = 0, "", _xlfn.XLOOKUP(C903, customers!$A$1:$A$1001, customers!$C$1:$C$1001,,0))</f>
        <v>djevonp1@ibm.com</v>
      </c>
      <c r="H903" s="3" t="str">
        <f xml:space="preserve"> _xlfn.XLOOKUP(C903, customers!$A$1:$A$1001, customers!$G$1:$G$1001,,0)</f>
        <v>United States</v>
      </c>
      <c r="I903" s="4" t="str">
        <f xml:space="preserve"> INDEX(products!$A$1:$G$49, MATCH(orders!$D903, products!$A$1:$A$49,0), MATCH(orders!I$1, products!$A$1:$G$1,0))</f>
        <v>Rob</v>
      </c>
      <c r="J903" s="4" t="str">
        <f xml:space="preserve"> INDEX(products!$A$1:$G$49, MATCH(orders!$D903, products!$A$1:$A$49,0), MATCH(orders!J$1, products!$A$1:$G$1,0))</f>
        <v>L</v>
      </c>
      <c r="K903" s="8">
        <f xml:space="preserve"> INDEX(products!$A$1:$G$49, MATCH(orders!$D903, products!$A$1:$A$49,0), MATCH(orders!K$1, products!$A$1:$G$1,0))</f>
        <v>0.2</v>
      </c>
      <c r="L903" s="10">
        <f xml:space="preserve"> INDEX(products!$A$1:$G$49, MATCH(orders!$D903, products!$A$1:$A$49,0), MATCH(orders!L$1, products!$A$1:$G$1,0))</f>
        <v>3.5849999999999995</v>
      </c>
      <c r="M903" s="10">
        <f t="shared" si="14"/>
        <v>3.5849999999999995</v>
      </c>
      <c r="N903" s="5" t="str" cm="1">
        <f t="array" ref="N903" xml:space="preserve"> _xlfn.IFS(I903 = "Rob", "Robusta", I903 = "Ara", "Arabica", I903 = "Exc", "Excelsa", I903 = "Lib", "Liberica")</f>
        <v>Robusta</v>
      </c>
      <c r="O903" s="12" t="str" cm="1">
        <f t="array" ref="O903" xml:space="preserve"> _xlfn.IFS(J903 = "M", "Medium", J903 = "L", "Light", J903 = "D", "Dark")</f>
        <v>Light</v>
      </c>
      <c r="P903" s="4" t="str">
        <f xml:space="preserve"> _xlfn.XLOOKUP(Orders[[#This Row],[Customer ID]], customers!$A$1:$A$1001, customers!$I$1:$I$1001,,0)</f>
        <v>Yes</v>
      </c>
    </row>
    <row r="904" spans="1:16" x14ac:dyDescent="0.3">
      <c r="A904" s="11" t="s">
        <v>5591</v>
      </c>
      <c r="B904" s="6">
        <v>43640</v>
      </c>
      <c r="C904" s="3" t="s">
        <v>5592</v>
      </c>
      <c r="D904" s="4" t="s">
        <v>6166</v>
      </c>
      <c r="E904" s="3">
        <v>5</v>
      </c>
      <c r="F904" s="3" t="str">
        <f xml:space="preserve"> _xlfn.XLOOKUP(C904,customers!$A$1:$A$1001,customers!$B$1:$B$1001,,0)</f>
        <v>Hall Ranner</v>
      </c>
      <c r="G904" s="3" t="str">
        <f xml:space="preserve"> IF(_xlfn.XLOOKUP(C904, customers!$A$1:$A$1001, customers!$C$1:$C$1001,,0) = 0, "", _xlfn.XLOOKUP(C904, customers!$A$1:$A$1001, customers!$C$1:$C$1001,,0))</f>
        <v>hrannerp2@omniture.com</v>
      </c>
      <c r="H904" s="3" t="str">
        <f xml:space="preserve"> _xlfn.XLOOKUP(C904, customers!$A$1:$A$1001, customers!$G$1:$G$1001,,0)</f>
        <v>United States</v>
      </c>
      <c r="I904" s="4" t="str">
        <f xml:space="preserve"> INDEX(products!$A$1:$G$49, MATCH(orders!$D904, products!$A$1:$A$49,0), MATCH(orders!I$1, products!$A$1:$G$1,0))</f>
        <v>Exc</v>
      </c>
      <c r="J904" s="4" t="str">
        <f xml:space="preserve"> INDEX(products!$A$1:$G$49, MATCH(orders!$D904, products!$A$1:$A$49,0), MATCH(orders!J$1, products!$A$1:$G$1,0))</f>
        <v>M</v>
      </c>
      <c r="K904" s="8">
        <f xml:space="preserve"> INDEX(products!$A$1:$G$49, MATCH(orders!$D904, products!$A$1:$A$49,0), MATCH(orders!K$1, products!$A$1:$G$1,0))</f>
        <v>2.5</v>
      </c>
      <c r="L904" s="10">
        <f xml:space="preserve"> INDEX(products!$A$1:$G$49, MATCH(orders!$D904, products!$A$1:$A$49,0), MATCH(orders!L$1, products!$A$1:$G$1,0))</f>
        <v>31.624999999999996</v>
      </c>
      <c r="M904" s="10">
        <f t="shared" si="14"/>
        <v>158.12499999999997</v>
      </c>
      <c r="N904" s="5" t="str" cm="1">
        <f t="array" ref="N904" xml:space="preserve"> _xlfn.IFS(I904 = "Rob", "Robusta", I904 = "Ara", "Arabica", I904 = "Exc", "Excelsa", I904 = "Lib", "Liberica")</f>
        <v>Excelsa</v>
      </c>
      <c r="O904" s="12" t="str" cm="1">
        <f t="array" ref="O904" xml:space="preserve"> _xlfn.IFS(J904 = "M", "Medium", J904 = "L", "Light", J904 = "D", "Dark")</f>
        <v>Medium</v>
      </c>
      <c r="P904" s="4" t="str">
        <f xml:space="preserve"> _xlfn.XLOOKUP(Orders[[#This Row],[Customer ID]], customers!$A$1:$A$1001, customers!$I$1:$I$1001,,0)</f>
        <v>No</v>
      </c>
    </row>
    <row r="905" spans="1:16" x14ac:dyDescent="0.3">
      <c r="A905" s="11" t="s">
        <v>5597</v>
      </c>
      <c r="B905" s="6">
        <v>43905</v>
      </c>
      <c r="C905" s="3" t="s">
        <v>5598</v>
      </c>
      <c r="D905" s="4" t="s">
        <v>6160</v>
      </c>
      <c r="E905" s="3">
        <v>2</v>
      </c>
      <c r="F905" s="3" t="str">
        <f xml:space="preserve"> _xlfn.XLOOKUP(C905,customers!$A$1:$A$1001,customers!$B$1:$B$1001,,0)</f>
        <v>Berkly Imrie</v>
      </c>
      <c r="G905" s="3" t="str">
        <f xml:space="preserve"> IF(_xlfn.XLOOKUP(C905, customers!$A$1:$A$1001, customers!$C$1:$C$1001,,0) = 0, "", _xlfn.XLOOKUP(C905, customers!$A$1:$A$1001, customers!$C$1:$C$1001,,0))</f>
        <v>bimriep3@addtoany.com</v>
      </c>
      <c r="H905" s="3" t="str">
        <f xml:space="preserve"> _xlfn.XLOOKUP(C905, customers!$A$1:$A$1001, customers!$G$1:$G$1001,,0)</f>
        <v>United States</v>
      </c>
      <c r="I905" s="4" t="str">
        <f xml:space="preserve"> INDEX(products!$A$1:$G$49, MATCH(orders!$D905, products!$A$1:$A$49,0), MATCH(orders!I$1, products!$A$1:$G$1,0))</f>
        <v>Lib</v>
      </c>
      <c r="J905" s="4" t="str">
        <f xml:space="preserve"> INDEX(products!$A$1:$G$49, MATCH(orders!$D905, products!$A$1:$A$49,0), MATCH(orders!J$1, products!$A$1:$G$1,0))</f>
        <v>M</v>
      </c>
      <c r="K905" s="8">
        <f xml:space="preserve"> INDEX(products!$A$1:$G$49, MATCH(orders!$D905, products!$A$1:$A$49,0), MATCH(orders!K$1, products!$A$1:$G$1,0))</f>
        <v>0.5</v>
      </c>
      <c r="L905" s="10">
        <f xml:space="preserve"> INDEX(products!$A$1:$G$49, MATCH(orders!$D905, products!$A$1:$A$49,0), MATCH(orders!L$1, products!$A$1:$G$1,0))</f>
        <v>8.73</v>
      </c>
      <c r="M905" s="10">
        <f t="shared" si="14"/>
        <v>17.46</v>
      </c>
      <c r="N905" s="5" t="str" cm="1">
        <f t="array" ref="N905" xml:space="preserve"> _xlfn.IFS(I905 = "Rob", "Robusta", I905 = "Ara", "Arabica", I905 = "Exc", "Excelsa", I905 = "Lib", "Liberica")</f>
        <v>Liberica</v>
      </c>
      <c r="O905" s="12" t="str" cm="1">
        <f t="array" ref="O905" xml:space="preserve"> _xlfn.IFS(J905 = "M", "Medium", J905 = "L", "Light", J905 = "D", "Dark")</f>
        <v>Medium</v>
      </c>
      <c r="P905" s="4" t="str">
        <f xml:space="preserve"> _xlfn.XLOOKUP(Orders[[#This Row],[Customer ID]], customers!$A$1:$A$1001, customers!$I$1:$I$1001,,0)</f>
        <v>No</v>
      </c>
    </row>
    <row r="906" spans="1:16" x14ac:dyDescent="0.3">
      <c r="A906" s="11" t="s">
        <v>5603</v>
      </c>
      <c r="B906" s="6">
        <v>44463</v>
      </c>
      <c r="C906" s="3" t="s">
        <v>5604</v>
      </c>
      <c r="D906" s="4" t="s">
        <v>6182</v>
      </c>
      <c r="E906" s="3">
        <v>5</v>
      </c>
      <c r="F906" s="3" t="str">
        <f xml:space="preserve"> _xlfn.XLOOKUP(C906,customers!$A$1:$A$1001,customers!$B$1:$B$1001,,0)</f>
        <v>Dorey Sopper</v>
      </c>
      <c r="G906" s="3" t="str">
        <f xml:space="preserve"> IF(_xlfn.XLOOKUP(C906, customers!$A$1:$A$1001, customers!$C$1:$C$1001,,0) = 0, "", _xlfn.XLOOKUP(C906, customers!$A$1:$A$1001, customers!$C$1:$C$1001,,0))</f>
        <v>dsopperp4@eventbrite.com</v>
      </c>
      <c r="H906" s="3" t="str">
        <f xml:space="preserve"> _xlfn.XLOOKUP(C906, customers!$A$1:$A$1001, customers!$G$1:$G$1001,,0)</f>
        <v>United States</v>
      </c>
      <c r="I906" s="4" t="str">
        <f xml:space="preserve"> INDEX(products!$A$1:$G$49, MATCH(orders!$D906, products!$A$1:$A$49,0), MATCH(orders!I$1, products!$A$1:$G$1,0))</f>
        <v>Ara</v>
      </c>
      <c r="J906" s="4" t="str">
        <f xml:space="preserve"> INDEX(products!$A$1:$G$49, MATCH(orders!$D906, products!$A$1:$A$49,0), MATCH(orders!J$1, products!$A$1:$G$1,0))</f>
        <v>L</v>
      </c>
      <c r="K906" s="8">
        <f xml:space="preserve"> INDEX(products!$A$1:$G$49, MATCH(orders!$D906, products!$A$1:$A$49,0), MATCH(orders!K$1, products!$A$1:$G$1,0))</f>
        <v>2.5</v>
      </c>
      <c r="L906" s="10">
        <f xml:space="preserve"> INDEX(products!$A$1:$G$49, MATCH(orders!$D906, products!$A$1:$A$49,0), MATCH(orders!L$1, products!$A$1:$G$1,0))</f>
        <v>29.784999999999997</v>
      </c>
      <c r="M906" s="10">
        <f t="shared" si="14"/>
        <v>148.92499999999998</v>
      </c>
      <c r="N906" s="5" t="str" cm="1">
        <f t="array" ref="N906" xml:space="preserve"> _xlfn.IFS(I906 = "Rob", "Robusta", I906 = "Ara", "Arabica", I906 = "Exc", "Excelsa", I906 = "Lib", "Liberica")</f>
        <v>Arabica</v>
      </c>
      <c r="O906" s="12" t="str" cm="1">
        <f t="array" ref="O906" xml:space="preserve"> _xlfn.IFS(J906 = "M", "Medium", J906 = "L", "Light", J906 = "D", "Dark")</f>
        <v>Light</v>
      </c>
      <c r="P906" s="4" t="str">
        <f xml:space="preserve"> _xlfn.XLOOKUP(Orders[[#This Row],[Customer ID]], customers!$A$1:$A$1001, customers!$I$1:$I$1001,,0)</f>
        <v>No</v>
      </c>
    </row>
    <row r="907" spans="1:16" x14ac:dyDescent="0.3">
      <c r="A907" s="11" t="s">
        <v>5609</v>
      </c>
      <c r="B907" s="6">
        <v>43560</v>
      </c>
      <c r="C907" s="3" t="s">
        <v>5610</v>
      </c>
      <c r="D907" s="4" t="s">
        <v>6157</v>
      </c>
      <c r="E907" s="3">
        <v>6</v>
      </c>
      <c r="F907" s="3" t="str">
        <f xml:space="preserve"> _xlfn.XLOOKUP(C907,customers!$A$1:$A$1001,customers!$B$1:$B$1001,,0)</f>
        <v>Darcy Lochran</v>
      </c>
      <c r="G907" s="3" t="str">
        <f xml:space="preserve"> IF(_xlfn.XLOOKUP(C907, customers!$A$1:$A$1001, customers!$C$1:$C$1001,,0) = 0, "", _xlfn.XLOOKUP(C907, customers!$A$1:$A$1001, customers!$C$1:$C$1001,,0))</f>
        <v/>
      </c>
      <c r="H907" s="3" t="str">
        <f xml:space="preserve"> _xlfn.XLOOKUP(C907, customers!$A$1:$A$1001, customers!$G$1:$G$1001,,0)</f>
        <v>United States</v>
      </c>
      <c r="I907" s="4" t="str">
        <f xml:space="preserve"> INDEX(products!$A$1:$G$49, MATCH(orders!$D907, products!$A$1:$A$49,0), MATCH(orders!I$1, products!$A$1:$G$1,0))</f>
        <v>Ara</v>
      </c>
      <c r="J907" s="4" t="str">
        <f xml:space="preserve"> INDEX(products!$A$1:$G$49, MATCH(orders!$D907, products!$A$1:$A$49,0), MATCH(orders!J$1, products!$A$1:$G$1,0))</f>
        <v>M</v>
      </c>
      <c r="K907" s="8">
        <f xml:space="preserve"> INDEX(products!$A$1:$G$49, MATCH(orders!$D907, products!$A$1:$A$49,0), MATCH(orders!K$1, products!$A$1:$G$1,0))</f>
        <v>0.5</v>
      </c>
      <c r="L907" s="10">
        <f xml:space="preserve"> INDEX(products!$A$1:$G$49, MATCH(orders!$D907, products!$A$1:$A$49,0), MATCH(orders!L$1, products!$A$1:$G$1,0))</f>
        <v>6.75</v>
      </c>
      <c r="M907" s="10">
        <f t="shared" si="14"/>
        <v>40.5</v>
      </c>
      <c r="N907" s="5" t="str" cm="1">
        <f t="array" ref="N907" xml:space="preserve"> _xlfn.IFS(I907 = "Rob", "Robusta", I907 = "Ara", "Arabica", I907 = "Exc", "Excelsa", I907 = "Lib", "Liberica")</f>
        <v>Arabica</v>
      </c>
      <c r="O907" s="12" t="str" cm="1">
        <f t="array" ref="O907" xml:space="preserve"> _xlfn.IFS(J907 = "M", "Medium", J907 = "L", "Light", J907 = "D", "Dark")</f>
        <v>Medium</v>
      </c>
      <c r="P907" s="4" t="str">
        <f xml:space="preserve"> _xlfn.XLOOKUP(Orders[[#This Row],[Customer ID]], customers!$A$1:$A$1001, customers!$I$1:$I$1001,,0)</f>
        <v>Yes</v>
      </c>
    </row>
    <row r="908" spans="1:16" x14ac:dyDescent="0.3">
      <c r="A908" s="11" t="s">
        <v>5614</v>
      </c>
      <c r="B908" s="6">
        <v>44588</v>
      </c>
      <c r="C908" s="3" t="s">
        <v>5615</v>
      </c>
      <c r="D908" s="4" t="s">
        <v>6157</v>
      </c>
      <c r="E908" s="3">
        <v>4</v>
      </c>
      <c r="F908" s="3" t="str">
        <f xml:space="preserve"> _xlfn.XLOOKUP(C908,customers!$A$1:$A$1001,customers!$B$1:$B$1001,,0)</f>
        <v>Lauritz Ledgley</v>
      </c>
      <c r="G908" s="3" t="str">
        <f xml:space="preserve"> IF(_xlfn.XLOOKUP(C908, customers!$A$1:$A$1001, customers!$C$1:$C$1001,,0) = 0, "", _xlfn.XLOOKUP(C908, customers!$A$1:$A$1001, customers!$C$1:$C$1001,,0))</f>
        <v>lledgleyp6@de.vu</v>
      </c>
      <c r="H908" s="3" t="str">
        <f xml:space="preserve"> _xlfn.XLOOKUP(C908, customers!$A$1:$A$1001, customers!$G$1:$G$1001,,0)</f>
        <v>United States</v>
      </c>
      <c r="I908" s="4" t="str">
        <f xml:space="preserve"> INDEX(products!$A$1:$G$49, MATCH(orders!$D908, products!$A$1:$A$49,0), MATCH(orders!I$1, products!$A$1:$G$1,0))</f>
        <v>Ara</v>
      </c>
      <c r="J908" s="4" t="str">
        <f xml:space="preserve"> INDEX(products!$A$1:$G$49, MATCH(orders!$D908, products!$A$1:$A$49,0), MATCH(orders!J$1, products!$A$1:$G$1,0))</f>
        <v>M</v>
      </c>
      <c r="K908" s="8">
        <f xml:space="preserve"> INDEX(products!$A$1:$G$49, MATCH(orders!$D908, products!$A$1:$A$49,0), MATCH(orders!K$1, products!$A$1:$G$1,0))</f>
        <v>0.5</v>
      </c>
      <c r="L908" s="10">
        <f xml:space="preserve"> INDEX(products!$A$1:$G$49, MATCH(orders!$D908, products!$A$1:$A$49,0), MATCH(orders!L$1, products!$A$1:$G$1,0))</f>
        <v>6.75</v>
      </c>
      <c r="M908" s="10">
        <f t="shared" si="14"/>
        <v>27</v>
      </c>
      <c r="N908" s="5" t="str" cm="1">
        <f t="array" ref="N908" xml:space="preserve"> _xlfn.IFS(I908 = "Rob", "Robusta", I908 = "Ara", "Arabica", I908 = "Exc", "Excelsa", I908 = "Lib", "Liberica")</f>
        <v>Arabica</v>
      </c>
      <c r="O908" s="12" t="str" cm="1">
        <f t="array" ref="O908" xml:space="preserve"> _xlfn.IFS(J908 = "M", "Medium", J908 = "L", "Light", J908 = "D", "Dark")</f>
        <v>Medium</v>
      </c>
      <c r="P908" s="4" t="str">
        <f xml:space="preserve"> _xlfn.XLOOKUP(Orders[[#This Row],[Customer ID]], customers!$A$1:$A$1001, customers!$I$1:$I$1001,,0)</f>
        <v>Yes</v>
      </c>
    </row>
    <row r="909" spans="1:16" x14ac:dyDescent="0.3">
      <c r="A909" s="11" t="s">
        <v>5620</v>
      </c>
      <c r="B909" s="6">
        <v>44449</v>
      </c>
      <c r="C909" s="3" t="s">
        <v>5621</v>
      </c>
      <c r="D909" s="4" t="s">
        <v>6143</v>
      </c>
      <c r="E909" s="3">
        <v>3</v>
      </c>
      <c r="F909" s="3" t="str">
        <f xml:space="preserve"> _xlfn.XLOOKUP(C909,customers!$A$1:$A$1001,customers!$B$1:$B$1001,,0)</f>
        <v>Tawnya Menary</v>
      </c>
      <c r="G909" s="3" t="str">
        <f xml:space="preserve"> IF(_xlfn.XLOOKUP(C909, customers!$A$1:$A$1001, customers!$C$1:$C$1001,,0) = 0, "", _xlfn.XLOOKUP(C909, customers!$A$1:$A$1001, customers!$C$1:$C$1001,,0))</f>
        <v>tmenaryp7@phoca.cz</v>
      </c>
      <c r="H909" s="3" t="str">
        <f xml:space="preserve"> _xlfn.XLOOKUP(C909, customers!$A$1:$A$1001, customers!$G$1:$G$1001,,0)</f>
        <v>United States</v>
      </c>
      <c r="I909" s="4" t="str">
        <f xml:space="preserve"> INDEX(products!$A$1:$G$49, MATCH(orders!$D909, products!$A$1:$A$49,0), MATCH(orders!I$1, products!$A$1:$G$1,0))</f>
        <v>Lib</v>
      </c>
      <c r="J909" s="4" t="str">
        <f xml:space="preserve"> INDEX(products!$A$1:$G$49, MATCH(orders!$D909, products!$A$1:$A$49,0), MATCH(orders!J$1, products!$A$1:$G$1,0))</f>
        <v>D</v>
      </c>
      <c r="K909" s="8">
        <f xml:space="preserve"> INDEX(products!$A$1:$G$49, MATCH(orders!$D909, products!$A$1:$A$49,0), MATCH(orders!K$1, products!$A$1:$G$1,0))</f>
        <v>1</v>
      </c>
      <c r="L909" s="10">
        <f xml:space="preserve"> INDEX(products!$A$1:$G$49, MATCH(orders!$D909, products!$A$1:$A$49,0), MATCH(orders!L$1, products!$A$1:$G$1,0))</f>
        <v>12.95</v>
      </c>
      <c r="M909" s="10">
        <f t="shared" si="14"/>
        <v>38.849999999999994</v>
      </c>
      <c r="N909" s="5" t="str" cm="1">
        <f t="array" ref="N909" xml:space="preserve"> _xlfn.IFS(I909 = "Rob", "Robusta", I909 = "Ara", "Arabica", I909 = "Exc", "Excelsa", I909 = "Lib", "Liberica")</f>
        <v>Liberica</v>
      </c>
      <c r="O909" s="12" t="str" cm="1">
        <f t="array" ref="O909" xml:space="preserve"> _xlfn.IFS(J909 = "M", "Medium", J909 = "L", "Light", J909 = "D", "Dark")</f>
        <v>Dark</v>
      </c>
      <c r="P909" s="4" t="str">
        <f xml:space="preserve"> _xlfn.XLOOKUP(Orders[[#This Row],[Customer ID]], customers!$A$1:$A$1001, customers!$I$1:$I$1001,,0)</f>
        <v>No</v>
      </c>
    </row>
    <row r="910" spans="1:16" x14ac:dyDescent="0.3">
      <c r="A910" s="11" t="s">
        <v>5626</v>
      </c>
      <c r="B910" s="6">
        <v>43836</v>
      </c>
      <c r="C910" s="3" t="s">
        <v>5627</v>
      </c>
      <c r="D910" s="4" t="s">
        <v>6179</v>
      </c>
      <c r="E910" s="3">
        <v>5</v>
      </c>
      <c r="F910" s="3" t="str">
        <f xml:space="preserve"> _xlfn.XLOOKUP(C910,customers!$A$1:$A$1001,customers!$B$1:$B$1001,,0)</f>
        <v>Gustaf Ciccotti</v>
      </c>
      <c r="G910" s="3" t="str">
        <f xml:space="preserve"> IF(_xlfn.XLOOKUP(C910, customers!$A$1:$A$1001, customers!$C$1:$C$1001,,0) = 0, "", _xlfn.XLOOKUP(C910, customers!$A$1:$A$1001, customers!$C$1:$C$1001,,0))</f>
        <v>gciccottip8@so-net.ne.jp</v>
      </c>
      <c r="H910" s="3" t="str">
        <f xml:space="preserve"> _xlfn.XLOOKUP(C910, customers!$A$1:$A$1001, customers!$G$1:$G$1001,,0)</f>
        <v>United States</v>
      </c>
      <c r="I910" s="4" t="str">
        <f xml:space="preserve"> INDEX(products!$A$1:$G$49, MATCH(orders!$D910, products!$A$1:$A$49,0), MATCH(orders!I$1, products!$A$1:$G$1,0))</f>
        <v>Rob</v>
      </c>
      <c r="J910" s="4" t="str">
        <f xml:space="preserve"> INDEX(products!$A$1:$G$49, MATCH(orders!$D910, products!$A$1:$A$49,0), MATCH(orders!J$1, products!$A$1:$G$1,0))</f>
        <v>L</v>
      </c>
      <c r="K910" s="8">
        <f xml:space="preserve"> INDEX(products!$A$1:$G$49, MATCH(orders!$D910, products!$A$1:$A$49,0), MATCH(orders!K$1, products!$A$1:$G$1,0))</f>
        <v>1</v>
      </c>
      <c r="L910" s="10">
        <f xml:space="preserve"> INDEX(products!$A$1:$G$49, MATCH(orders!$D910, products!$A$1:$A$49,0), MATCH(orders!L$1, products!$A$1:$G$1,0))</f>
        <v>11.95</v>
      </c>
      <c r="M910" s="10">
        <f t="shared" si="14"/>
        <v>59.75</v>
      </c>
      <c r="N910" s="5" t="str" cm="1">
        <f t="array" ref="N910" xml:space="preserve"> _xlfn.IFS(I910 = "Rob", "Robusta", I910 = "Ara", "Arabica", I910 = "Exc", "Excelsa", I910 = "Lib", "Liberica")</f>
        <v>Robusta</v>
      </c>
      <c r="O910" s="12" t="str" cm="1">
        <f t="array" ref="O910" xml:space="preserve"> _xlfn.IFS(J910 = "M", "Medium", J910 = "L", "Light", J910 = "D", "Dark")</f>
        <v>Light</v>
      </c>
      <c r="P910" s="4" t="str">
        <f xml:space="preserve"> _xlfn.XLOOKUP(Orders[[#This Row],[Customer ID]], customers!$A$1:$A$1001, customers!$I$1:$I$1001,,0)</f>
        <v>No</v>
      </c>
    </row>
    <row r="911" spans="1:16" x14ac:dyDescent="0.3">
      <c r="A911" s="11" t="s">
        <v>5632</v>
      </c>
      <c r="B911" s="6">
        <v>44635</v>
      </c>
      <c r="C911" s="3" t="s">
        <v>5633</v>
      </c>
      <c r="D911" s="4" t="s">
        <v>6178</v>
      </c>
      <c r="E911" s="3">
        <v>3</v>
      </c>
      <c r="F911" s="3" t="str">
        <f xml:space="preserve"> _xlfn.XLOOKUP(C911,customers!$A$1:$A$1001,customers!$B$1:$B$1001,,0)</f>
        <v>Bobbe Renner</v>
      </c>
      <c r="G911" s="3" t="str">
        <f xml:space="preserve"> IF(_xlfn.XLOOKUP(C911, customers!$A$1:$A$1001, customers!$C$1:$C$1001,,0) = 0, "", _xlfn.XLOOKUP(C911, customers!$A$1:$A$1001, customers!$C$1:$C$1001,,0))</f>
        <v/>
      </c>
      <c r="H911" s="3" t="str">
        <f xml:space="preserve"> _xlfn.XLOOKUP(C911, customers!$A$1:$A$1001, customers!$G$1:$G$1001,,0)</f>
        <v>United States</v>
      </c>
      <c r="I911" s="4" t="str">
        <f xml:space="preserve"> INDEX(products!$A$1:$G$49, MATCH(orders!$D911, products!$A$1:$A$49,0), MATCH(orders!I$1, products!$A$1:$G$1,0))</f>
        <v>Rob</v>
      </c>
      <c r="J911" s="4" t="str">
        <f xml:space="preserve"> INDEX(products!$A$1:$G$49, MATCH(orders!$D911, products!$A$1:$A$49,0), MATCH(orders!J$1, products!$A$1:$G$1,0))</f>
        <v>L</v>
      </c>
      <c r="K911" s="8">
        <f xml:space="preserve"> INDEX(products!$A$1:$G$49, MATCH(orders!$D911, products!$A$1:$A$49,0), MATCH(orders!K$1, products!$A$1:$G$1,0))</f>
        <v>0.2</v>
      </c>
      <c r="L911" s="10">
        <f xml:space="preserve"> INDEX(products!$A$1:$G$49, MATCH(orders!$D911, products!$A$1:$A$49,0), MATCH(orders!L$1, products!$A$1:$G$1,0))</f>
        <v>3.5849999999999995</v>
      </c>
      <c r="M911" s="10">
        <f t="shared" si="14"/>
        <v>10.754999999999999</v>
      </c>
      <c r="N911" s="5" t="str" cm="1">
        <f t="array" ref="N911" xml:space="preserve"> _xlfn.IFS(I911 = "Rob", "Robusta", I911 = "Ara", "Arabica", I911 = "Exc", "Excelsa", I911 = "Lib", "Liberica")</f>
        <v>Robusta</v>
      </c>
      <c r="O911" s="12" t="str" cm="1">
        <f t="array" ref="O911" xml:space="preserve"> _xlfn.IFS(J911 = "M", "Medium", J911 = "L", "Light", J911 = "D", "Dark")</f>
        <v>Light</v>
      </c>
      <c r="P911" s="4" t="str">
        <f xml:space="preserve"> _xlfn.XLOOKUP(Orders[[#This Row],[Customer ID]], customers!$A$1:$A$1001, customers!$I$1:$I$1001,,0)</f>
        <v>No</v>
      </c>
    </row>
    <row r="912" spans="1:16" x14ac:dyDescent="0.3">
      <c r="A912" s="11" t="s">
        <v>5637</v>
      </c>
      <c r="B912" s="6">
        <v>44447</v>
      </c>
      <c r="C912" s="3" t="s">
        <v>5638</v>
      </c>
      <c r="D912" s="4" t="s">
        <v>6168</v>
      </c>
      <c r="E912" s="3">
        <v>4</v>
      </c>
      <c r="F912" s="3" t="str">
        <f xml:space="preserve"> _xlfn.XLOOKUP(C912,customers!$A$1:$A$1001,customers!$B$1:$B$1001,,0)</f>
        <v>Wilton Jallin</v>
      </c>
      <c r="G912" s="3" t="str">
        <f xml:space="preserve"> IF(_xlfn.XLOOKUP(C912, customers!$A$1:$A$1001, customers!$C$1:$C$1001,,0) = 0, "", _xlfn.XLOOKUP(C912, customers!$A$1:$A$1001, customers!$C$1:$C$1001,,0))</f>
        <v>wjallinpa@pcworld.com</v>
      </c>
      <c r="H912" s="3" t="str">
        <f xml:space="preserve"> _xlfn.XLOOKUP(C912, customers!$A$1:$A$1001, customers!$G$1:$G$1001,,0)</f>
        <v>United States</v>
      </c>
      <c r="I912" s="4" t="str">
        <f xml:space="preserve"> INDEX(products!$A$1:$G$49, MATCH(orders!$D912, products!$A$1:$A$49,0), MATCH(orders!I$1, products!$A$1:$G$1,0))</f>
        <v>Ara</v>
      </c>
      <c r="J912" s="4" t="str">
        <f xml:space="preserve"> INDEX(products!$A$1:$G$49, MATCH(orders!$D912, products!$A$1:$A$49,0), MATCH(orders!J$1, products!$A$1:$G$1,0))</f>
        <v>D</v>
      </c>
      <c r="K912" s="8">
        <f xml:space="preserve"> INDEX(products!$A$1:$G$49, MATCH(orders!$D912, products!$A$1:$A$49,0), MATCH(orders!K$1, products!$A$1:$G$1,0))</f>
        <v>2.5</v>
      </c>
      <c r="L912" s="10">
        <f xml:space="preserve"> INDEX(products!$A$1:$G$49, MATCH(orders!$D912, products!$A$1:$A$49,0), MATCH(orders!L$1, products!$A$1:$G$1,0))</f>
        <v>22.884999999999998</v>
      </c>
      <c r="M912" s="10">
        <f t="shared" si="14"/>
        <v>91.539999999999992</v>
      </c>
      <c r="N912" s="5" t="str" cm="1">
        <f t="array" ref="N912" xml:space="preserve"> _xlfn.IFS(I912 = "Rob", "Robusta", I912 = "Ara", "Arabica", I912 = "Exc", "Excelsa", I912 = "Lib", "Liberica")</f>
        <v>Arabica</v>
      </c>
      <c r="O912" s="12" t="str" cm="1">
        <f t="array" ref="O912" xml:space="preserve"> _xlfn.IFS(J912 = "M", "Medium", J912 = "L", "Light", J912 = "D", "Dark")</f>
        <v>Dark</v>
      </c>
      <c r="P912" s="4" t="str">
        <f xml:space="preserve"> _xlfn.XLOOKUP(Orders[[#This Row],[Customer ID]], customers!$A$1:$A$1001, customers!$I$1:$I$1001,,0)</f>
        <v>No</v>
      </c>
    </row>
    <row r="913" spans="1:16" x14ac:dyDescent="0.3">
      <c r="A913" s="11" t="s">
        <v>5643</v>
      </c>
      <c r="B913" s="6">
        <v>44511</v>
      </c>
      <c r="C913" s="3" t="s">
        <v>5644</v>
      </c>
      <c r="D913" s="4" t="s">
        <v>6155</v>
      </c>
      <c r="E913" s="3">
        <v>4</v>
      </c>
      <c r="F913" s="3" t="str">
        <f xml:space="preserve"> _xlfn.XLOOKUP(C913,customers!$A$1:$A$1001,customers!$B$1:$B$1001,,0)</f>
        <v>Mindy Bogey</v>
      </c>
      <c r="G913" s="3" t="str">
        <f xml:space="preserve"> IF(_xlfn.XLOOKUP(C913, customers!$A$1:$A$1001, customers!$C$1:$C$1001,,0) = 0, "", _xlfn.XLOOKUP(C913, customers!$A$1:$A$1001, customers!$C$1:$C$1001,,0))</f>
        <v>mbogeypb@thetimes.co.uk</v>
      </c>
      <c r="H913" s="3" t="str">
        <f xml:space="preserve"> _xlfn.XLOOKUP(C913, customers!$A$1:$A$1001, customers!$G$1:$G$1001,,0)</f>
        <v>United States</v>
      </c>
      <c r="I913" s="4" t="str">
        <f xml:space="preserve"> INDEX(products!$A$1:$G$49, MATCH(orders!$D913, products!$A$1:$A$49,0), MATCH(orders!I$1, products!$A$1:$G$1,0))</f>
        <v>Ara</v>
      </c>
      <c r="J913" s="4" t="str">
        <f xml:space="preserve"> INDEX(products!$A$1:$G$49, MATCH(orders!$D913, products!$A$1:$A$49,0), MATCH(orders!J$1, products!$A$1:$G$1,0))</f>
        <v>M</v>
      </c>
      <c r="K913" s="8">
        <f xml:space="preserve"> INDEX(products!$A$1:$G$49, MATCH(orders!$D913, products!$A$1:$A$49,0), MATCH(orders!K$1, products!$A$1:$G$1,0))</f>
        <v>1</v>
      </c>
      <c r="L913" s="10">
        <f xml:space="preserve"> INDEX(products!$A$1:$G$49, MATCH(orders!$D913, products!$A$1:$A$49,0), MATCH(orders!L$1, products!$A$1:$G$1,0))</f>
        <v>11.25</v>
      </c>
      <c r="M913" s="10">
        <f t="shared" si="14"/>
        <v>45</v>
      </c>
      <c r="N913" s="5" t="str" cm="1">
        <f t="array" ref="N913" xml:space="preserve"> _xlfn.IFS(I913 = "Rob", "Robusta", I913 = "Ara", "Arabica", I913 = "Exc", "Excelsa", I913 = "Lib", "Liberica")</f>
        <v>Arabica</v>
      </c>
      <c r="O913" s="12" t="str" cm="1">
        <f t="array" ref="O913" xml:space="preserve"> _xlfn.IFS(J913 = "M", "Medium", J913 = "L", "Light", J913 = "D", "Dark")</f>
        <v>Medium</v>
      </c>
      <c r="P913" s="4" t="str">
        <f xml:space="preserve"> _xlfn.XLOOKUP(Orders[[#This Row],[Customer ID]], customers!$A$1:$A$1001, customers!$I$1:$I$1001,,0)</f>
        <v>Yes</v>
      </c>
    </row>
    <row r="914" spans="1:16" x14ac:dyDescent="0.3">
      <c r="A914" s="11" t="s">
        <v>5649</v>
      </c>
      <c r="B914" s="6">
        <v>43726</v>
      </c>
      <c r="C914" s="3" t="s">
        <v>5650</v>
      </c>
      <c r="D914" s="4" t="s">
        <v>6151</v>
      </c>
      <c r="E914" s="3">
        <v>6</v>
      </c>
      <c r="F914" s="3" t="str">
        <f xml:space="preserve"> _xlfn.XLOOKUP(C914,customers!$A$1:$A$1001,customers!$B$1:$B$1001,,0)</f>
        <v>Paulie Fonzone</v>
      </c>
      <c r="G914" s="3" t="str">
        <f xml:space="preserve"> IF(_xlfn.XLOOKUP(C914, customers!$A$1:$A$1001, customers!$C$1:$C$1001,,0) = 0, "", _xlfn.XLOOKUP(C914, customers!$A$1:$A$1001, customers!$C$1:$C$1001,,0))</f>
        <v/>
      </c>
      <c r="H914" s="3" t="str">
        <f xml:space="preserve"> _xlfn.XLOOKUP(C914, customers!$A$1:$A$1001, customers!$G$1:$G$1001,,0)</f>
        <v>United States</v>
      </c>
      <c r="I914" s="4" t="str">
        <f xml:space="preserve"> INDEX(products!$A$1:$G$49, MATCH(orders!$D914, products!$A$1:$A$49,0), MATCH(orders!I$1, products!$A$1:$G$1,0))</f>
        <v>Rob</v>
      </c>
      <c r="J914" s="4" t="str">
        <f xml:space="preserve"> INDEX(products!$A$1:$G$49, MATCH(orders!$D914, products!$A$1:$A$49,0), MATCH(orders!J$1, products!$A$1:$G$1,0))</f>
        <v>M</v>
      </c>
      <c r="K914" s="8">
        <f xml:space="preserve"> INDEX(products!$A$1:$G$49, MATCH(orders!$D914, products!$A$1:$A$49,0), MATCH(orders!K$1, products!$A$1:$G$1,0))</f>
        <v>2.5</v>
      </c>
      <c r="L914" s="10">
        <f xml:space="preserve"> INDEX(products!$A$1:$G$49, MATCH(orders!$D914, products!$A$1:$A$49,0), MATCH(orders!L$1, products!$A$1:$G$1,0))</f>
        <v>22.884999999999998</v>
      </c>
      <c r="M914" s="10">
        <f t="shared" si="14"/>
        <v>137.31</v>
      </c>
      <c r="N914" s="5" t="str" cm="1">
        <f t="array" ref="N914" xml:space="preserve"> _xlfn.IFS(I914 = "Rob", "Robusta", I914 = "Ara", "Arabica", I914 = "Exc", "Excelsa", I914 = "Lib", "Liberica")</f>
        <v>Robusta</v>
      </c>
      <c r="O914" s="12" t="str" cm="1">
        <f t="array" ref="O914" xml:space="preserve"> _xlfn.IFS(J914 = "M", "Medium", J914 = "L", "Light", J914 = "D", "Dark")</f>
        <v>Medium</v>
      </c>
      <c r="P914" s="4" t="str">
        <f xml:space="preserve"> _xlfn.XLOOKUP(Orders[[#This Row],[Customer ID]], customers!$A$1:$A$1001, customers!$I$1:$I$1001,,0)</f>
        <v>Yes</v>
      </c>
    </row>
    <row r="915" spans="1:16" x14ac:dyDescent="0.3">
      <c r="A915" s="11" t="s">
        <v>5654</v>
      </c>
      <c r="B915" s="6">
        <v>44406</v>
      </c>
      <c r="C915" s="3" t="s">
        <v>5655</v>
      </c>
      <c r="D915" s="4" t="s">
        <v>6157</v>
      </c>
      <c r="E915" s="3">
        <v>1</v>
      </c>
      <c r="F915" s="3" t="str">
        <f xml:space="preserve"> _xlfn.XLOOKUP(C915,customers!$A$1:$A$1001,customers!$B$1:$B$1001,,0)</f>
        <v>Merrile Cobbledick</v>
      </c>
      <c r="G915" s="3" t="str">
        <f xml:space="preserve"> IF(_xlfn.XLOOKUP(C915, customers!$A$1:$A$1001, customers!$C$1:$C$1001,,0) = 0, "", _xlfn.XLOOKUP(C915, customers!$A$1:$A$1001, customers!$C$1:$C$1001,,0))</f>
        <v>mcobbledickpd@ucsd.edu</v>
      </c>
      <c r="H915" s="3" t="str">
        <f xml:space="preserve"> _xlfn.XLOOKUP(C915, customers!$A$1:$A$1001, customers!$G$1:$G$1001,,0)</f>
        <v>United States</v>
      </c>
      <c r="I915" s="4" t="str">
        <f xml:space="preserve"> INDEX(products!$A$1:$G$49, MATCH(orders!$D915, products!$A$1:$A$49,0), MATCH(orders!I$1, products!$A$1:$G$1,0))</f>
        <v>Ara</v>
      </c>
      <c r="J915" s="4" t="str">
        <f xml:space="preserve"> INDEX(products!$A$1:$G$49, MATCH(orders!$D915, products!$A$1:$A$49,0), MATCH(orders!J$1, products!$A$1:$G$1,0))</f>
        <v>M</v>
      </c>
      <c r="K915" s="8">
        <f xml:space="preserve"> INDEX(products!$A$1:$G$49, MATCH(orders!$D915, products!$A$1:$A$49,0), MATCH(orders!K$1, products!$A$1:$G$1,0))</f>
        <v>0.5</v>
      </c>
      <c r="L915" s="10">
        <f xml:space="preserve"> INDEX(products!$A$1:$G$49, MATCH(orders!$D915, products!$A$1:$A$49,0), MATCH(orders!L$1, products!$A$1:$G$1,0))</f>
        <v>6.75</v>
      </c>
      <c r="M915" s="10">
        <f t="shared" si="14"/>
        <v>6.75</v>
      </c>
      <c r="N915" s="5" t="str" cm="1">
        <f t="array" ref="N915" xml:space="preserve"> _xlfn.IFS(I915 = "Rob", "Robusta", I915 = "Ara", "Arabica", I915 = "Exc", "Excelsa", I915 = "Lib", "Liberica")</f>
        <v>Arabica</v>
      </c>
      <c r="O915" s="12" t="str" cm="1">
        <f t="array" ref="O915" xml:space="preserve"> _xlfn.IFS(J915 = "M", "Medium", J915 = "L", "Light", J915 = "D", "Dark")</f>
        <v>Medium</v>
      </c>
      <c r="P915" s="4" t="str">
        <f xml:space="preserve"> _xlfn.XLOOKUP(Orders[[#This Row],[Customer ID]], customers!$A$1:$A$1001, customers!$I$1:$I$1001,,0)</f>
        <v>No</v>
      </c>
    </row>
    <row r="916" spans="1:16" x14ac:dyDescent="0.3">
      <c r="A916" s="11" t="s">
        <v>5660</v>
      </c>
      <c r="B916" s="6">
        <v>44640</v>
      </c>
      <c r="C916" s="3" t="s">
        <v>5661</v>
      </c>
      <c r="D916" s="4" t="s">
        <v>6155</v>
      </c>
      <c r="E916" s="3">
        <v>4</v>
      </c>
      <c r="F916" s="3" t="str">
        <f xml:space="preserve"> _xlfn.XLOOKUP(C916,customers!$A$1:$A$1001,customers!$B$1:$B$1001,,0)</f>
        <v>Antonius Lewry</v>
      </c>
      <c r="G916" s="3" t="str">
        <f xml:space="preserve"> IF(_xlfn.XLOOKUP(C916, customers!$A$1:$A$1001, customers!$C$1:$C$1001,,0) = 0, "", _xlfn.XLOOKUP(C916, customers!$A$1:$A$1001, customers!$C$1:$C$1001,,0))</f>
        <v>alewrype@whitehouse.gov</v>
      </c>
      <c r="H916" s="3" t="str">
        <f xml:space="preserve"> _xlfn.XLOOKUP(C916, customers!$A$1:$A$1001, customers!$G$1:$G$1001,,0)</f>
        <v>United States</v>
      </c>
      <c r="I916" s="4" t="str">
        <f xml:space="preserve"> INDEX(products!$A$1:$G$49, MATCH(orders!$D916, products!$A$1:$A$49,0), MATCH(orders!I$1, products!$A$1:$G$1,0))</f>
        <v>Ara</v>
      </c>
      <c r="J916" s="4" t="str">
        <f xml:space="preserve"> INDEX(products!$A$1:$G$49, MATCH(orders!$D916, products!$A$1:$A$49,0), MATCH(orders!J$1, products!$A$1:$G$1,0))</f>
        <v>M</v>
      </c>
      <c r="K916" s="8">
        <f xml:space="preserve"> INDEX(products!$A$1:$G$49, MATCH(orders!$D916, products!$A$1:$A$49,0), MATCH(orders!K$1, products!$A$1:$G$1,0))</f>
        <v>1</v>
      </c>
      <c r="L916" s="10">
        <f xml:space="preserve"> INDEX(products!$A$1:$G$49, MATCH(orders!$D916, products!$A$1:$A$49,0), MATCH(orders!L$1, products!$A$1:$G$1,0))</f>
        <v>11.25</v>
      </c>
      <c r="M916" s="10">
        <f t="shared" si="14"/>
        <v>45</v>
      </c>
      <c r="N916" s="5" t="str" cm="1">
        <f t="array" ref="N916" xml:space="preserve"> _xlfn.IFS(I916 = "Rob", "Robusta", I916 = "Ara", "Arabica", I916 = "Exc", "Excelsa", I916 = "Lib", "Liberica")</f>
        <v>Arabica</v>
      </c>
      <c r="O916" s="12" t="str" cm="1">
        <f t="array" ref="O916" xml:space="preserve"> _xlfn.IFS(J916 = "M", "Medium", J916 = "L", "Light", J916 = "D", "Dark")</f>
        <v>Medium</v>
      </c>
      <c r="P916" s="4" t="str">
        <f xml:space="preserve"> _xlfn.XLOOKUP(Orders[[#This Row],[Customer ID]], customers!$A$1:$A$1001, customers!$I$1:$I$1001,,0)</f>
        <v>No</v>
      </c>
    </row>
    <row r="917" spans="1:16" x14ac:dyDescent="0.3">
      <c r="A917" s="11" t="s">
        <v>5666</v>
      </c>
      <c r="B917" s="6">
        <v>43955</v>
      </c>
      <c r="C917" s="3" t="s">
        <v>5667</v>
      </c>
      <c r="D917" s="4" t="s">
        <v>6185</v>
      </c>
      <c r="E917" s="3">
        <v>3</v>
      </c>
      <c r="F917" s="3" t="str">
        <f xml:space="preserve"> _xlfn.XLOOKUP(C917,customers!$A$1:$A$1001,customers!$B$1:$B$1001,,0)</f>
        <v>Isis Hessel</v>
      </c>
      <c r="G917" s="3" t="str">
        <f xml:space="preserve"> IF(_xlfn.XLOOKUP(C917, customers!$A$1:$A$1001, customers!$C$1:$C$1001,,0) = 0, "", _xlfn.XLOOKUP(C917, customers!$A$1:$A$1001, customers!$C$1:$C$1001,,0))</f>
        <v>ihesselpf@ox.ac.uk</v>
      </c>
      <c r="H917" s="3" t="str">
        <f xml:space="preserve"> _xlfn.XLOOKUP(C917, customers!$A$1:$A$1001, customers!$G$1:$G$1001,,0)</f>
        <v>United States</v>
      </c>
      <c r="I917" s="4" t="str">
        <f xml:space="preserve"> INDEX(products!$A$1:$G$49, MATCH(orders!$D917, products!$A$1:$A$49,0), MATCH(orders!I$1, products!$A$1:$G$1,0))</f>
        <v>Exc</v>
      </c>
      <c r="J917" s="4" t="str">
        <f xml:space="preserve"> INDEX(products!$A$1:$G$49, MATCH(orders!$D917, products!$A$1:$A$49,0), MATCH(orders!J$1, products!$A$1:$G$1,0))</f>
        <v>D</v>
      </c>
      <c r="K917" s="8">
        <f xml:space="preserve"> INDEX(products!$A$1:$G$49, MATCH(orders!$D917, products!$A$1:$A$49,0), MATCH(orders!K$1, products!$A$1:$G$1,0))</f>
        <v>2.5</v>
      </c>
      <c r="L917" s="10">
        <f xml:space="preserve"> INDEX(products!$A$1:$G$49, MATCH(orders!$D917, products!$A$1:$A$49,0), MATCH(orders!L$1, products!$A$1:$G$1,0))</f>
        <v>27.945</v>
      </c>
      <c r="M917" s="10">
        <f t="shared" si="14"/>
        <v>83.835000000000008</v>
      </c>
      <c r="N917" s="5" t="str" cm="1">
        <f t="array" ref="N917" xml:space="preserve"> _xlfn.IFS(I917 = "Rob", "Robusta", I917 = "Ara", "Arabica", I917 = "Exc", "Excelsa", I917 = "Lib", "Liberica")</f>
        <v>Excelsa</v>
      </c>
      <c r="O917" s="12" t="str" cm="1">
        <f t="array" ref="O917" xml:space="preserve"> _xlfn.IFS(J917 = "M", "Medium", J917 = "L", "Light", J917 = "D", "Dark")</f>
        <v>Dark</v>
      </c>
      <c r="P917" s="4" t="str">
        <f xml:space="preserve"> _xlfn.XLOOKUP(Orders[[#This Row],[Customer ID]], customers!$A$1:$A$1001, customers!$I$1:$I$1001,,0)</f>
        <v>Yes</v>
      </c>
    </row>
    <row r="918" spans="1:16" x14ac:dyDescent="0.3">
      <c r="A918" s="11" t="s">
        <v>5672</v>
      </c>
      <c r="B918" s="6">
        <v>44291</v>
      </c>
      <c r="C918" s="3" t="s">
        <v>5673</v>
      </c>
      <c r="D918" s="4" t="s">
        <v>6153</v>
      </c>
      <c r="E918" s="3">
        <v>1</v>
      </c>
      <c r="F918" s="3" t="str">
        <f xml:space="preserve"> _xlfn.XLOOKUP(C918,customers!$A$1:$A$1001,customers!$B$1:$B$1001,,0)</f>
        <v>Harland Trematick</v>
      </c>
      <c r="G918" s="3" t="str">
        <f xml:space="preserve"> IF(_xlfn.XLOOKUP(C918, customers!$A$1:$A$1001, customers!$C$1:$C$1001,,0) = 0, "", _xlfn.XLOOKUP(C918, customers!$A$1:$A$1001, customers!$C$1:$C$1001,,0))</f>
        <v/>
      </c>
      <c r="H918" s="3" t="str">
        <f xml:space="preserve"> _xlfn.XLOOKUP(C918, customers!$A$1:$A$1001, customers!$G$1:$G$1001,,0)</f>
        <v>Ireland</v>
      </c>
      <c r="I918" s="4" t="str">
        <f xml:space="preserve"> INDEX(products!$A$1:$G$49, MATCH(orders!$D918, products!$A$1:$A$49,0), MATCH(orders!I$1, products!$A$1:$G$1,0))</f>
        <v>Exc</v>
      </c>
      <c r="J918" s="4" t="str">
        <f xml:space="preserve"> INDEX(products!$A$1:$G$49, MATCH(orders!$D918, products!$A$1:$A$49,0), MATCH(orders!J$1, products!$A$1:$G$1,0))</f>
        <v>D</v>
      </c>
      <c r="K918" s="8">
        <f xml:space="preserve"> INDEX(products!$A$1:$G$49, MATCH(orders!$D918, products!$A$1:$A$49,0), MATCH(orders!K$1, products!$A$1:$G$1,0))</f>
        <v>0.2</v>
      </c>
      <c r="L918" s="10">
        <f xml:space="preserve"> INDEX(products!$A$1:$G$49, MATCH(orders!$D918, products!$A$1:$A$49,0), MATCH(orders!L$1, products!$A$1:$G$1,0))</f>
        <v>3.645</v>
      </c>
      <c r="M918" s="10">
        <f t="shared" si="14"/>
        <v>3.645</v>
      </c>
      <c r="N918" s="5" t="str" cm="1">
        <f t="array" ref="N918" xml:space="preserve"> _xlfn.IFS(I918 = "Rob", "Robusta", I918 = "Ara", "Arabica", I918 = "Exc", "Excelsa", I918 = "Lib", "Liberica")</f>
        <v>Excelsa</v>
      </c>
      <c r="O918" s="12" t="str" cm="1">
        <f t="array" ref="O918" xml:space="preserve"> _xlfn.IFS(J918 = "M", "Medium", J918 = "L", "Light", J918 = "D", "Dark")</f>
        <v>Dark</v>
      </c>
      <c r="P918" s="4" t="str">
        <f xml:space="preserve"> _xlfn.XLOOKUP(Orders[[#This Row],[Customer ID]], customers!$A$1:$A$1001, customers!$I$1:$I$1001,,0)</f>
        <v>Yes</v>
      </c>
    </row>
    <row r="919" spans="1:16" x14ac:dyDescent="0.3">
      <c r="A919" s="11" t="s">
        <v>5676</v>
      </c>
      <c r="B919" s="6">
        <v>44573</v>
      </c>
      <c r="C919" s="3" t="s">
        <v>5677</v>
      </c>
      <c r="D919" s="4" t="s">
        <v>6157</v>
      </c>
      <c r="E919" s="3">
        <v>1</v>
      </c>
      <c r="F919" s="3" t="str">
        <f xml:space="preserve"> _xlfn.XLOOKUP(C919,customers!$A$1:$A$1001,customers!$B$1:$B$1001,,0)</f>
        <v>Chloris Sorrell</v>
      </c>
      <c r="G919" s="3" t="str">
        <f xml:space="preserve"> IF(_xlfn.XLOOKUP(C919, customers!$A$1:$A$1001, customers!$C$1:$C$1001,,0) = 0, "", _xlfn.XLOOKUP(C919, customers!$A$1:$A$1001, customers!$C$1:$C$1001,,0))</f>
        <v>csorrellph@amazon.com</v>
      </c>
      <c r="H919" s="3" t="str">
        <f xml:space="preserve"> _xlfn.XLOOKUP(C919, customers!$A$1:$A$1001, customers!$G$1:$G$1001,,0)</f>
        <v>United Kingdom</v>
      </c>
      <c r="I919" s="4" t="str">
        <f xml:space="preserve"> INDEX(products!$A$1:$G$49, MATCH(orders!$D919, products!$A$1:$A$49,0), MATCH(orders!I$1, products!$A$1:$G$1,0))</f>
        <v>Ara</v>
      </c>
      <c r="J919" s="4" t="str">
        <f xml:space="preserve"> INDEX(products!$A$1:$G$49, MATCH(orders!$D919, products!$A$1:$A$49,0), MATCH(orders!J$1, products!$A$1:$G$1,0))</f>
        <v>M</v>
      </c>
      <c r="K919" s="8">
        <f xml:space="preserve"> INDEX(products!$A$1:$G$49, MATCH(orders!$D919, products!$A$1:$A$49,0), MATCH(orders!K$1, products!$A$1:$G$1,0))</f>
        <v>0.5</v>
      </c>
      <c r="L919" s="10">
        <f xml:space="preserve"> INDEX(products!$A$1:$G$49, MATCH(orders!$D919, products!$A$1:$A$49,0), MATCH(orders!L$1, products!$A$1:$G$1,0))</f>
        <v>6.75</v>
      </c>
      <c r="M919" s="10">
        <f t="shared" si="14"/>
        <v>6.75</v>
      </c>
      <c r="N919" s="5" t="str" cm="1">
        <f t="array" ref="N919" xml:space="preserve"> _xlfn.IFS(I919 = "Rob", "Robusta", I919 = "Ara", "Arabica", I919 = "Exc", "Excelsa", I919 = "Lib", "Liberica")</f>
        <v>Arabica</v>
      </c>
      <c r="O919" s="12" t="str" cm="1">
        <f t="array" ref="O919" xml:space="preserve"> _xlfn.IFS(J919 = "M", "Medium", J919 = "L", "Light", J919 = "D", "Dark")</f>
        <v>Medium</v>
      </c>
      <c r="P919" s="4" t="str">
        <f xml:space="preserve"> _xlfn.XLOOKUP(Orders[[#This Row],[Customer ID]], customers!$A$1:$A$1001, customers!$I$1:$I$1001,,0)</f>
        <v>No</v>
      </c>
    </row>
    <row r="920" spans="1:16" x14ac:dyDescent="0.3">
      <c r="A920" s="11" t="s">
        <v>5676</v>
      </c>
      <c r="B920" s="6">
        <v>44573</v>
      </c>
      <c r="C920" s="3" t="s">
        <v>5677</v>
      </c>
      <c r="D920" s="4" t="s">
        <v>6144</v>
      </c>
      <c r="E920" s="3">
        <v>3</v>
      </c>
      <c r="F920" s="3" t="str">
        <f xml:space="preserve"> _xlfn.XLOOKUP(C920,customers!$A$1:$A$1001,customers!$B$1:$B$1001,,0)</f>
        <v>Chloris Sorrell</v>
      </c>
      <c r="G920" s="3" t="str">
        <f xml:space="preserve"> IF(_xlfn.XLOOKUP(C920, customers!$A$1:$A$1001, customers!$C$1:$C$1001,,0) = 0, "", _xlfn.XLOOKUP(C920, customers!$A$1:$A$1001, customers!$C$1:$C$1001,,0))</f>
        <v>csorrellph@amazon.com</v>
      </c>
      <c r="H920" s="3" t="str">
        <f xml:space="preserve"> _xlfn.XLOOKUP(C920, customers!$A$1:$A$1001, customers!$G$1:$G$1001,,0)</f>
        <v>United Kingdom</v>
      </c>
      <c r="I920" s="4" t="str">
        <f xml:space="preserve"> INDEX(products!$A$1:$G$49, MATCH(orders!$D920, products!$A$1:$A$49,0), MATCH(orders!I$1, products!$A$1:$G$1,0))</f>
        <v>Exc</v>
      </c>
      <c r="J920" s="4" t="str">
        <f xml:space="preserve"> INDEX(products!$A$1:$G$49, MATCH(orders!$D920, products!$A$1:$A$49,0), MATCH(orders!J$1, products!$A$1:$G$1,0))</f>
        <v>D</v>
      </c>
      <c r="K920" s="8">
        <f xml:space="preserve"> INDEX(products!$A$1:$G$49, MATCH(orders!$D920, products!$A$1:$A$49,0), MATCH(orders!K$1, products!$A$1:$G$1,0))</f>
        <v>0.5</v>
      </c>
      <c r="L920" s="10">
        <f xml:space="preserve"> INDEX(products!$A$1:$G$49, MATCH(orders!$D920, products!$A$1:$A$49,0), MATCH(orders!L$1, products!$A$1:$G$1,0))</f>
        <v>7.29</v>
      </c>
      <c r="M920" s="10">
        <f t="shared" si="14"/>
        <v>21.87</v>
      </c>
      <c r="N920" s="5" t="str" cm="1">
        <f t="array" ref="N920" xml:space="preserve"> _xlfn.IFS(I920 = "Rob", "Robusta", I920 = "Ara", "Arabica", I920 = "Exc", "Excelsa", I920 = "Lib", "Liberica")</f>
        <v>Excelsa</v>
      </c>
      <c r="O920" s="12" t="str" cm="1">
        <f t="array" ref="O920" xml:space="preserve"> _xlfn.IFS(J920 = "M", "Medium", J920 = "L", "Light", J920 = "D", "Dark")</f>
        <v>Dark</v>
      </c>
      <c r="P920" s="4" t="str">
        <f xml:space="preserve"> _xlfn.XLOOKUP(Orders[[#This Row],[Customer ID]], customers!$A$1:$A$1001, customers!$I$1:$I$1001,,0)</f>
        <v>No</v>
      </c>
    </row>
    <row r="921" spans="1:16" x14ac:dyDescent="0.3">
      <c r="A921" s="11" t="s">
        <v>5687</v>
      </c>
      <c r="B921" s="6">
        <v>44181</v>
      </c>
      <c r="C921" s="3" t="s">
        <v>5688</v>
      </c>
      <c r="D921" s="4" t="s">
        <v>6163</v>
      </c>
      <c r="E921" s="3">
        <v>5</v>
      </c>
      <c r="F921" s="3" t="str">
        <f xml:space="preserve"> _xlfn.XLOOKUP(C921,customers!$A$1:$A$1001,customers!$B$1:$B$1001,,0)</f>
        <v>Quintina Heavyside</v>
      </c>
      <c r="G921" s="3" t="str">
        <f xml:space="preserve"> IF(_xlfn.XLOOKUP(C921, customers!$A$1:$A$1001, customers!$C$1:$C$1001,,0) = 0, "", _xlfn.XLOOKUP(C921, customers!$A$1:$A$1001, customers!$C$1:$C$1001,,0))</f>
        <v>qheavysidepj@unc.edu</v>
      </c>
      <c r="H921" s="3" t="str">
        <f xml:space="preserve"> _xlfn.XLOOKUP(C921, customers!$A$1:$A$1001, customers!$G$1:$G$1001,,0)</f>
        <v>United States</v>
      </c>
      <c r="I921" s="4" t="str">
        <f xml:space="preserve"> INDEX(products!$A$1:$G$49, MATCH(orders!$D921, products!$A$1:$A$49,0), MATCH(orders!I$1, products!$A$1:$G$1,0))</f>
        <v>Rob</v>
      </c>
      <c r="J921" s="4" t="str">
        <f xml:space="preserve"> INDEX(products!$A$1:$G$49, MATCH(orders!$D921, products!$A$1:$A$49,0), MATCH(orders!J$1, products!$A$1:$G$1,0))</f>
        <v>D</v>
      </c>
      <c r="K921" s="8">
        <f xml:space="preserve"> INDEX(products!$A$1:$G$49, MATCH(orders!$D921, products!$A$1:$A$49,0), MATCH(orders!K$1, products!$A$1:$G$1,0))</f>
        <v>0.2</v>
      </c>
      <c r="L921" s="10">
        <f xml:space="preserve"> INDEX(products!$A$1:$G$49, MATCH(orders!$D921, products!$A$1:$A$49,0), MATCH(orders!L$1, products!$A$1:$G$1,0))</f>
        <v>2.6849999999999996</v>
      </c>
      <c r="M921" s="10">
        <f t="shared" si="14"/>
        <v>13.424999999999997</v>
      </c>
      <c r="N921" s="5" t="str" cm="1">
        <f t="array" ref="N921" xml:space="preserve"> _xlfn.IFS(I921 = "Rob", "Robusta", I921 = "Ara", "Arabica", I921 = "Exc", "Excelsa", I921 = "Lib", "Liberica")</f>
        <v>Robusta</v>
      </c>
      <c r="O921" s="12" t="str" cm="1">
        <f t="array" ref="O921" xml:space="preserve"> _xlfn.IFS(J921 = "M", "Medium", J921 = "L", "Light", J921 = "D", "Dark")</f>
        <v>Dark</v>
      </c>
      <c r="P921" s="4" t="str">
        <f xml:space="preserve"> _xlfn.XLOOKUP(Orders[[#This Row],[Customer ID]], customers!$A$1:$A$1001, customers!$I$1:$I$1001,,0)</f>
        <v>Yes</v>
      </c>
    </row>
    <row r="922" spans="1:16" x14ac:dyDescent="0.3">
      <c r="A922" s="11" t="s">
        <v>5693</v>
      </c>
      <c r="B922" s="6">
        <v>44711</v>
      </c>
      <c r="C922" s="3" t="s">
        <v>5694</v>
      </c>
      <c r="D922" s="4" t="s">
        <v>6149</v>
      </c>
      <c r="E922" s="3">
        <v>6</v>
      </c>
      <c r="F922" s="3" t="str">
        <f xml:space="preserve"> _xlfn.XLOOKUP(C922,customers!$A$1:$A$1001,customers!$B$1:$B$1001,,0)</f>
        <v>Hadley Reuven</v>
      </c>
      <c r="G922" s="3" t="str">
        <f xml:space="preserve"> IF(_xlfn.XLOOKUP(C922, customers!$A$1:$A$1001, customers!$C$1:$C$1001,,0) = 0, "", _xlfn.XLOOKUP(C922, customers!$A$1:$A$1001, customers!$C$1:$C$1001,,0))</f>
        <v>hreuvenpk@whitehouse.gov</v>
      </c>
      <c r="H922" s="3" t="str">
        <f xml:space="preserve"> _xlfn.XLOOKUP(C922, customers!$A$1:$A$1001, customers!$G$1:$G$1001,,0)</f>
        <v>United States</v>
      </c>
      <c r="I922" s="4" t="str">
        <f xml:space="preserve"> INDEX(products!$A$1:$G$49, MATCH(orders!$D922, products!$A$1:$A$49,0), MATCH(orders!I$1, products!$A$1:$G$1,0))</f>
        <v>Rob</v>
      </c>
      <c r="J922" s="4" t="str">
        <f xml:space="preserve"> INDEX(products!$A$1:$G$49, MATCH(orders!$D922, products!$A$1:$A$49,0), MATCH(orders!J$1, products!$A$1:$G$1,0))</f>
        <v>D</v>
      </c>
      <c r="K922" s="8">
        <f xml:space="preserve"> INDEX(products!$A$1:$G$49, MATCH(orders!$D922, products!$A$1:$A$49,0), MATCH(orders!K$1, products!$A$1:$G$1,0))</f>
        <v>2.5</v>
      </c>
      <c r="L922" s="10">
        <f xml:space="preserve"> INDEX(products!$A$1:$G$49, MATCH(orders!$D922, products!$A$1:$A$49,0), MATCH(orders!L$1, products!$A$1:$G$1,0))</f>
        <v>20.584999999999997</v>
      </c>
      <c r="M922" s="10">
        <f t="shared" si="14"/>
        <v>123.50999999999999</v>
      </c>
      <c r="N922" s="5" t="str" cm="1">
        <f t="array" ref="N922" xml:space="preserve"> _xlfn.IFS(I922 = "Rob", "Robusta", I922 = "Ara", "Arabica", I922 = "Exc", "Excelsa", I922 = "Lib", "Liberica")</f>
        <v>Robusta</v>
      </c>
      <c r="O922" s="12" t="str" cm="1">
        <f t="array" ref="O922" xml:space="preserve"> _xlfn.IFS(J922 = "M", "Medium", J922 = "L", "Light", J922 = "D", "Dark")</f>
        <v>Dark</v>
      </c>
      <c r="P922" s="4" t="str">
        <f xml:space="preserve"> _xlfn.XLOOKUP(Orders[[#This Row],[Customer ID]], customers!$A$1:$A$1001, customers!$I$1:$I$1001,,0)</f>
        <v>No</v>
      </c>
    </row>
    <row r="923" spans="1:16" x14ac:dyDescent="0.3">
      <c r="A923" s="11" t="s">
        <v>5699</v>
      </c>
      <c r="B923" s="6">
        <v>44509</v>
      </c>
      <c r="C923" s="3" t="s">
        <v>5700</v>
      </c>
      <c r="D923" s="4" t="s">
        <v>6150</v>
      </c>
      <c r="E923" s="3">
        <v>2</v>
      </c>
      <c r="F923" s="3" t="str">
        <f xml:space="preserve"> _xlfn.XLOOKUP(C923,customers!$A$1:$A$1001,customers!$B$1:$B$1001,,0)</f>
        <v>Mitch Attwool</v>
      </c>
      <c r="G923" s="3" t="str">
        <f xml:space="preserve"> IF(_xlfn.XLOOKUP(C923, customers!$A$1:$A$1001, customers!$C$1:$C$1001,,0) = 0, "", _xlfn.XLOOKUP(C923, customers!$A$1:$A$1001, customers!$C$1:$C$1001,,0))</f>
        <v>mattwoolpl@nba.com</v>
      </c>
      <c r="H923" s="3" t="str">
        <f xml:space="preserve"> _xlfn.XLOOKUP(C923, customers!$A$1:$A$1001, customers!$G$1:$G$1001,,0)</f>
        <v>United States</v>
      </c>
      <c r="I923" s="4" t="str">
        <f xml:space="preserve"> INDEX(products!$A$1:$G$49, MATCH(orders!$D923, products!$A$1:$A$49,0), MATCH(orders!I$1, products!$A$1:$G$1,0))</f>
        <v>Lib</v>
      </c>
      <c r="J923" s="4" t="str">
        <f xml:space="preserve"> INDEX(products!$A$1:$G$49, MATCH(orders!$D923, products!$A$1:$A$49,0), MATCH(orders!J$1, products!$A$1:$G$1,0))</f>
        <v>D</v>
      </c>
      <c r="K923" s="8">
        <f xml:space="preserve"> INDEX(products!$A$1:$G$49, MATCH(orders!$D923, products!$A$1:$A$49,0), MATCH(orders!K$1, products!$A$1:$G$1,0))</f>
        <v>0.2</v>
      </c>
      <c r="L923" s="10">
        <f xml:space="preserve"> INDEX(products!$A$1:$G$49, MATCH(orders!$D923, products!$A$1:$A$49,0), MATCH(orders!L$1, products!$A$1:$G$1,0))</f>
        <v>3.8849999999999998</v>
      </c>
      <c r="M923" s="10">
        <f t="shared" si="14"/>
        <v>7.77</v>
      </c>
      <c r="N923" s="5" t="str" cm="1">
        <f t="array" ref="N923" xml:space="preserve"> _xlfn.IFS(I923 = "Rob", "Robusta", I923 = "Ara", "Arabica", I923 = "Exc", "Excelsa", I923 = "Lib", "Liberica")</f>
        <v>Liberica</v>
      </c>
      <c r="O923" s="12" t="str" cm="1">
        <f t="array" ref="O923" xml:space="preserve"> _xlfn.IFS(J923 = "M", "Medium", J923 = "L", "Light", J923 = "D", "Dark")</f>
        <v>Dark</v>
      </c>
      <c r="P923" s="4" t="str">
        <f xml:space="preserve"> _xlfn.XLOOKUP(Orders[[#This Row],[Customer ID]], customers!$A$1:$A$1001, customers!$I$1:$I$1001,,0)</f>
        <v>No</v>
      </c>
    </row>
    <row r="924" spans="1:16" x14ac:dyDescent="0.3">
      <c r="A924" s="11" t="s">
        <v>5705</v>
      </c>
      <c r="B924" s="6">
        <v>44659</v>
      </c>
      <c r="C924" s="3" t="s">
        <v>5706</v>
      </c>
      <c r="D924" s="4" t="s">
        <v>6155</v>
      </c>
      <c r="E924" s="3">
        <v>6</v>
      </c>
      <c r="F924" s="3" t="str">
        <f xml:space="preserve"> _xlfn.XLOOKUP(C924,customers!$A$1:$A$1001,customers!$B$1:$B$1001,,0)</f>
        <v>Charin Maplethorp</v>
      </c>
      <c r="G924" s="3" t="str">
        <f xml:space="preserve"> IF(_xlfn.XLOOKUP(C924, customers!$A$1:$A$1001, customers!$C$1:$C$1001,,0) = 0, "", _xlfn.XLOOKUP(C924, customers!$A$1:$A$1001, customers!$C$1:$C$1001,,0))</f>
        <v/>
      </c>
      <c r="H924" s="3" t="str">
        <f xml:space="preserve"> _xlfn.XLOOKUP(C924, customers!$A$1:$A$1001, customers!$G$1:$G$1001,,0)</f>
        <v>United States</v>
      </c>
      <c r="I924" s="4" t="str">
        <f xml:space="preserve"> INDEX(products!$A$1:$G$49, MATCH(orders!$D924, products!$A$1:$A$49,0), MATCH(orders!I$1, products!$A$1:$G$1,0))</f>
        <v>Ara</v>
      </c>
      <c r="J924" s="4" t="str">
        <f xml:space="preserve"> INDEX(products!$A$1:$G$49, MATCH(orders!$D924, products!$A$1:$A$49,0), MATCH(orders!J$1, products!$A$1:$G$1,0))</f>
        <v>M</v>
      </c>
      <c r="K924" s="8">
        <f xml:space="preserve"> INDEX(products!$A$1:$G$49, MATCH(orders!$D924, products!$A$1:$A$49,0), MATCH(orders!K$1, products!$A$1:$G$1,0))</f>
        <v>1</v>
      </c>
      <c r="L924" s="10">
        <f xml:space="preserve"> INDEX(products!$A$1:$G$49, MATCH(orders!$D924, products!$A$1:$A$49,0), MATCH(orders!L$1, products!$A$1:$G$1,0))</f>
        <v>11.25</v>
      </c>
      <c r="M924" s="10">
        <f t="shared" si="14"/>
        <v>67.5</v>
      </c>
      <c r="N924" s="5" t="str" cm="1">
        <f t="array" ref="N924" xml:space="preserve"> _xlfn.IFS(I924 = "Rob", "Robusta", I924 = "Ara", "Arabica", I924 = "Exc", "Excelsa", I924 = "Lib", "Liberica")</f>
        <v>Arabica</v>
      </c>
      <c r="O924" s="12" t="str" cm="1">
        <f t="array" ref="O924" xml:space="preserve"> _xlfn.IFS(J924 = "M", "Medium", J924 = "L", "Light", J924 = "D", "Dark")</f>
        <v>Medium</v>
      </c>
      <c r="P924" s="4" t="str">
        <f xml:space="preserve"> _xlfn.XLOOKUP(Orders[[#This Row],[Customer ID]], customers!$A$1:$A$1001, customers!$I$1:$I$1001,,0)</f>
        <v>Yes</v>
      </c>
    </row>
    <row r="925" spans="1:16" x14ac:dyDescent="0.3">
      <c r="A925" s="11" t="s">
        <v>5709</v>
      </c>
      <c r="B925" s="6">
        <v>43746</v>
      </c>
      <c r="C925" s="3" t="s">
        <v>5710</v>
      </c>
      <c r="D925" s="4" t="s">
        <v>6185</v>
      </c>
      <c r="E925" s="3">
        <v>1</v>
      </c>
      <c r="F925" s="3" t="str">
        <f xml:space="preserve"> _xlfn.XLOOKUP(C925,customers!$A$1:$A$1001,customers!$B$1:$B$1001,,0)</f>
        <v>Goldie Wynes</v>
      </c>
      <c r="G925" s="3" t="str">
        <f xml:space="preserve"> IF(_xlfn.XLOOKUP(C925, customers!$A$1:$A$1001, customers!$C$1:$C$1001,,0) = 0, "", _xlfn.XLOOKUP(C925, customers!$A$1:$A$1001, customers!$C$1:$C$1001,,0))</f>
        <v>gwynespn@dagondesign.com</v>
      </c>
      <c r="H925" s="3" t="str">
        <f xml:space="preserve"> _xlfn.XLOOKUP(C925, customers!$A$1:$A$1001, customers!$G$1:$G$1001,,0)</f>
        <v>United States</v>
      </c>
      <c r="I925" s="4" t="str">
        <f xml:space="preserve"> INDEX(products!$A$1:$G$49, MATCH(orders!$D925, products!$A$1:$A$49,0), MATCH(orders!I$1, products!$A$1:$G$1,0))</f>
        <v>Exc</v>
      </c>
      <c r="J925" s="4" t="str">
        <f xml:space="preserve"> INDEX(products!$A$1:$G$49, MATCH(orders!$D925, products!$A$1:$A$49,0), MATCH(orders!J$1, products!$A$1:$G$1,0))</f>
        <v>D</v>
      </c>
      <c r="K925" s="8">
        <f xml:space="preserve"> INDEX(products!$A$1:$G$49, MATCH(orders!$D925, products!$A$1:$A$49,0), MATCH(orders!K$1, products!$A$1:$G$1,0))</f>
        <v>2.5</v>
      </c>
      <c r="L925" s="10">
        <f xml:space="preserve"> INDEX(products!$A$1:$G$49, MATCH(orders!$D925, products!$A$1:$A$49,0), MATCH(orders!L$1, products!$A$1:$G$1,0))</f>
        <v>27.945</v>
      </c>
      <c r="M925" s="10">
        <f t="shared" si="14"/>
        <v>27.945</v>
      </c>
      <c r="N925" s="5" t="str" cm="1">
        <f t="array" ref="N925" xml:space="preserve"> _xlfn.IFS(I925 = "Rob", "Robusta", I925 = "Ara", "Arabica", I925 = "Exc", "Excelsa", I925 = "Lib", "Liberica")</f>
        <v>Excelsa</v>
      </c>
      <c r="O925" s="12" t="str" cm="1">
        <f t="array" ref="O925" xml:space="preserve"> _xlfn.IFS(J925 = "M", "Medium", J925 = "L", "Light", J925 = "D", "Dark")</f>
        <v>Dark</v>
      </c>
      <c r="P925" s="4" t="str">
        <f xml:space="preserve"> _xlfn.XLOOKUP(Orders[[#This Row],[Customer ID]], customers!$A$1:$A$1001, customers!$I$1:$I$1001,,0)</f>
        <v>No</v>
      </c>
    </row>
    <row r="926" spans="1:16" x14ac:dyDescent="0.3">
      <c r="A926" s="11" t="s">
        <v>5715</v>
      </c>
      <c r="B926" s="6">
        <v>44451</v>
      </c>
      <c r="C926" s="3" t="s">
        <v>5716</v>
      </c>
      <c r="D926" s="4" t="s">
        <v>6182</v>
      </c>
      <c r="E926" s="3">
        <v>3</v>
      </c>
      <c r="F926" s="3" t="str">
        <f xml:space="preserve"> _xlfn.XLOOKUP(C926,customers!$A$1:$A$1001,customers!$B$1:$B$1001,,0)</f>
        <v>Celie MacCourt</v>
      </c>
      <c r="G926" s="3" t="str">
        <f xml:space="preserve"> IF(_xlfn.XLOOKUP(C926, customers!$A$1:$A$1001, customers!$C$1:$C$1001,,0) = 0, "", _xlfn.XLOOKUP(C926, customers!$A$1:$A$1001, customers!$C$1:$C$1001,,0))</f>
        <v>cmaccourtpo@amazon.com</v>
      </c>
      <c r="H926" s="3" t="str">
        <f xml:space="preserve"> _xlfn.XLOOKUP(C926, customers!$A$1:$A$1001, customers!$G$1:$G$1001,,0)</f>
        <v>United States</v>
      </c>
      <c r="I926" s="4" t="str">
        <f xml:space="preserve"> INDEX(products!$A$1:$G$49, MATCH(orders!$D926, products!$A$1:$A$49,0), MATCH(orders!I$1, products!$A$1:$G$1,0))</f>
        <v>Ara</v>
      </c>
      <c r="J926" s="4" t="str">
        <f xml:space="preserve"> INDEX(products!$A$1:$G$49, MATCH(orders!$D926, products!$A$1:$A$49,0), MATCH(orders!J$1, products!$A$1:$G$1,0))</f>
        <v>L</v>
      </c>
      <c r="K926" s="8">
        <f xml:space="preserve"> INDEX(products!$A$1:$G$49, MATCH(orders!$D926, products!$A$1:$A$49,0), MATCH(orders!K$1, products!$A$1:$G$1,0))</f>
        <v>2.5</v>
      </c>
      <c r="L926" s="10">
        <f xml:space="preserve"> INDEX(products!$A$1:$G$49, MATCH(orders!$D926, products!$A$1:$A$49,0), MATCH(orders!L$1, products!$A$1:$G$1,0))</f>
        <v>29.784999999999997</v>
      </c>
      <c r="M926" s="10">
        <f t="shared" si="14"/>
        <v>89.35499999999999</v>
      </c>
      <c r="N926" s="5" t="str" cm="1">
        <f t="array" ref="N926" xml:space="preserve"> _xlfn.IFS(I926 = "Rob", "Robusta", I926 = "Ara", "Arabica", I926 = "Exc", "Excelsa", I926 = "Lib", "Liberica")</f>
        <v>Arabica</v>
      </c>
      <c r="O926" s="12" t="str" cm="1">
        <f t="array" ref="O926" xml:space="preserve"> _xlfn.IFS(J926 = "M", "Medium", J926 = "L", "Light", J926 = "D", "Dark")</f>
        <v>Light</v>
      </c>
      <c r="P926" s="4" t="str">
        <f xml:space="preserve"> _xlfn.XLOOKUP(Orders[[#This Row],[Customer ID]], customers!$A$1:$A$1001, customers!$I$1:$I$1001,,0)</f>
        <v>No</v>
      </c>
    </row>
    <row r="927" spans="1:16" x14ac:dyDescent="0.3">
      <c r="A927" s="11" t="s">
        <v>5720</v>
      </c>
      <c r="B927" s="6">
        <v>44770</v>
      </c>
      <c r="C927" s="3" t="s">
        <v>5554</v>
      </c>
      <c r="D927" s="4" t="s">
        <v>6157</v>
      </c>
      <c r="E927" s="3">
        <v>3</v>
      </c>
      <c r="F927" s="3" t="str">
        <f xml:space="preserve"> _xlfn.XLOOKUP(C927,customers!$A$1:$A$1001,customers!$B$1:$B$1001,,0)</f>
        <v>Derick Snow</v>
      </c>
      <c r="G927" s="3" t="str">
        <f xml:space="preserve"> IF(_xlfn.XLOOKUP(C927, customers!$A$1:$A$1001, customers!$C$1:$C$1001,,0) = 0, "", _xlfn.XLOOKUP(C927, customers!$A$1:$A$1001, customers!$C$1:$C$1001,,0))</f>
        <v/>
      </c>
      <c r="H927" s="3" t="str">
        <f xml:space="preserve"> _xlfn.XLOOKUP(C927, customers!$A$1:$A$1001, customers!$G$1:$G$1001,,0)</f>
        <v>United States</v>
      </c>
      <c r="I927" s="4" t="str">
        <f xml:space="preserve"> INDEX(products!$A$1:$G$49, MATCH(orders!$D927, products!$A$1:$A$49,0), MATCH(orders!I$1, products!$A$1:$G$1,0))</f>
        <v>Ara</v>
      </c>
      <c r="J927" s="4" t="str">
        <f xml:space="preserve"> INDEX(products!$A$1:$G$49, MATCH(orders!$D927, products!$A$1:$A$49,0), MATCH(orders!J$1, products!$A$1:$G$1,0))</f>
        <v>M</v>
      </c>
      <c r="K927" s="8">
        <f xml:space="preserve"> INDEX(products!$A$1:$G$49, MATCH(orders!$D927, products!$A$1:$A$49,0), MATCH(orders!K$1, products!$A$1:$G$1,0))</f>
        <v>0.5</v>
      </c>
      <c r="L927" s="10">
        <f xml:space="preserve"> INDEX(products!$A$1:$G$49, MATCH(orders!$D927, products!$A$1:$A$49,0), MATCH(orders!L$1, products!$A$1:$G$1,0))</f>
        <v>6.75</v>
      </c>
      <c r="M927" s="10">
        <f t="shared" si="14"/>
        <v>20.25</v>
      </c>
      <c r="N927" s="5" t="str" cm="1">
        <f t="array" ref="N927" xml:space="preserve"> _xlfn.IFS(I927 = "Rob", "Robusta", I927 = "Ara", "Arabica", I927 = "Exc", "Excelsa", I927 = "Lib", "Liberica")</f>
        <v>Arabica</v>
      </c>
      <c r="O927" s="12" t="str" cm="1">
        <f t="array" ref="O927" xml:space="preserve"> _xlfn.IFS(J927 = "M", "Medium", J927 = "L", "Light", J927 = "D", "Dark")</f>
        <v>Medium</v>
      </c>
      <c r="P927" s="4" t="str">
        <f xml:space="preserve"> _xlfn.XLOOKUP(Orders[[#This Row],[Customer ID]], customers!$A$1:$A$1001, customers!$I$1:$I$1001,,0)</f>
        <v>No</v>
      </c>
    </row>
    <row r="928" spans="1:16" x14ac:dyDescent="0.3">
      <c r="A928" s="11" t="s">
        <v>5725</v>
      </c>
      <c r="B928" s="6">
        <v>44012</v>
      </c>
      <c r="C928" s="3" t="s">
        <v>5726</v>
      </c>
      <c r="D928" s="4" t="s">
        <v>6157</v>
      </c>
      <c r="E928" s="3">
        <v>5</v>
      </c>
      <c r="F928" s="3" t="str">
        <f xml:space="preserve"> _xlfn.XLOOKUP(C928,customers!$A$1:$A$1001,customers!$B$1:$B$1001,,0)</f>
        <v>Evy Wilsone</v>
      </c>
      <c r="G928" s="3" t="str">
        <f xml:space="preserve"> IF(_xlfn.XLOOKUP(C928, customers!$A$1:$A$1001, customers!$C$1:$C$1001,,0) = 0, "", _xlfn.XLOOKUP(C928, customers!$A$1:$A$1001, customers!$C$1:$C$1001,,0))</f>
        <v>ewilsonepq@eepurl.com</v>
      </c>
      <c r="H928" s="3" t="str">
        <f xml:space="preserve"> _xlfn.XLOOKUP(C928, customers!$A$1:$A$1001, customers!$G$1:$G$1001,,0)</f>
        <v>United States</v>
      </c>
      <c r="I928" s="4" t="str">
        <f xml:space="preserve"> INDEX(products!$A$1:$G$49, MATCH(orders!$D928, products!$A$1:$A$49,0), MATCH(orders!I$1, products!$A$1:$G$1,0))</f>
        <v>Ara</v>
      </c>
      <c r="J928" s="4" t="str">
        <f xml:space="preserve"> INDEX(products!$A$1:$G$49, MATCH(orders!$D928, products!$A$1:$A$49,0), MATCH(orders!J$1, products!$A$1:$G$1,0))</f>
        <v>M</v>
      </c>
      <c r="K928" s="8">
        <f xml:space="preserve"> INDEX(products!$A$1:$G$49, MATCH(orders!$D928, products!$A$1:$A$49,0), MATCH(orders!K$1, products!$A$1:$G$1,0))</f>
        <v>0.5</v>
      </c>
      <c r="L928" s="10">
        <f xml:space="preserve"> INDEX(products!$A$1:$G$49, MATCH(orders!$D928, products!$A$1:$A$49,0), MATCH(orders!L$1, products!$A$1:$G$1,0))</f>
        <v>6.75</v>
      </c>
      <c r="M928" s="10">
        <f t="shared" si="14"/>
        <v>33.75</v>
      </c>
      <c r="N928" s="5" t="str" cm="1">
        <f t="array" ref="N928" xml:space="preserve"> _xlfn.IFS(I928 = "Rob", "Robusta", I928 = "Ara", "Arabica", I928 = "Exc", "Excelsa", I928 = "Lib", "Liberica")</f>
        <v>Arabica</v>
      </c>
      <c r="O928" s="12" t="str" cm="1">
        <f t="array" ref="O928" xml:space="preserve"> _xlfn.IFS(J928 = "M", "Medium", J928 = "L", "Light", J928 = "D", "Dark")</f>
        <v>Medium</v>
      </c>
      <c r="P928" s="4" t="str">
        <f xml:space="preserve"> _xlfn.XLOOKUP(Orders[[#This Row],[Customer ID]], customers!$A$1:$A$1001, customers!$I$1:$I$1001,,0)</f>
        <v>Yes</v>
      </c>
    </row>
    <row r="929" spans="1:16" x14ac:dyDescent="0.3">
      <c r="A929" s="11" t="s">
        <v>5731</v>
      </c>
      <c r="B929" s="6">
        <v>43474</v>
      </c>
      <c r="C929" s="3" t="s">
        <v>5732</v>
      </c>
      <c r="D929" s="4" t="s">
        <v>6185</v>
      </c>
      <c r="E929" s="3">
        <v>4</v>
      </c>
      <c r="F929" s="3" t="str">
        <f xml:space="preserve"> _xlfn.XLOOKUP(C929,customers!$A$1:$A$1001,customers!$B$1:$B$1001,,0)</f>
        <v>Dolores Duffie</v>
      </c>
      <c r="G929" s="3" t="str">
        <f xml:space="preserve"> IF(_xlfn.XLOOKUP(C929, customers!$A$1:$A$1001, customers!$C$1:$C$1001,,0) = 0, "", _xlfn.XLOOKUP(C929, customers!$A$1:$A$1001, customers!$C$1:$C$1001,,0))</f>
        <v>dduffiepr@time.com</v>
      </c>
      <c r="H929" s="3" t="str">
        <f xml:space="preserve"> _xlfn.XLOOKUP(C929, customers!$A$1:$A$1001, customers!$G$1:$G$1001,,0)</f>
        <v>United States</v>
      </c>
      <c r="I929" s="4" t="str">
        <f xml:space="preserve"> INDEX(products!$A$1:$G$49, MATCH(orders!$D929, products!$A$1:$A$49,0), MATCH(orders!I$1, products!$A$1:$G$1,0))</f>
        <v>Exc</v>
      </c>
      <c r="J929" s="4" t="str">
        <f xml:space="preserve"> INDEX(products!$A$1:$G$49, MATCH(orders!$D929, products!$A$1:$A$49,0), MATCH(orders!J$1, products!$A$1:$G$1,0))</f>
        <v>D</v>
      </c>
      <c r="K929" s="8">
        <f xml:space="preserve"> INDEX(products!$A$1:$G$49, MATCH(orders!$D929, products!$A$1:$A$49,0), MATCH(orders!K$1, products!$A$1:$G$1,0))</f>
        <v>2.5</v>
      </c>
      <c r="L929" s="10">
        <f xml:space="preserve"> INDEX(products!$A$1:$G$49, MATCH(orders!$D929, products!$A$1:$A$49,0), MATCH(orders!L$1, products!$A$1:$G$1,0))</f>
        <v>27.945</v>
      </c>
      <c r="M929" s="10">
        <f t="shared" si="14"/>
        <v>111.78</v>
      </c>
      <c r="N929" s="5" t="str" cm="1">
        <f t="array" ref="N929" xml:space="preserve"> _xlfn.IFS(I929 = "Rob", "Robusta", I929 = "Ara", "Arabica", I929 = "Exc", "Excelsa", I929 = "Lib", "Liberica")</f>
        <v>Excelsa</v>
      </c>
      <c r="O929" s="12" t="str" cm="1">
        <f t="array" ref="O929" xml:space="preserve"> _xlfn.IFS(J929 = "M", "Medium", J929 = "L", "Light", J929 = "D", "Dark")</f>
        <v>Dark</v>
      </c>
      <c r="P929" s="4" t="str">
        <f xml:space="preserve"> _xlfn.XLOOKUP(Orders[[#This Row],[Customer ID]], customers!$A$1:$A$1001, customers!$I$1:$I$1001,,0)</f>
        <v>No</v>
      </c>
    </row>
    <row r="930" spans="1:16" x14ac:dyDescent="0.3">
      <c r="A930" s="11" t="s">
        <v>5737</v>
      </c>
      <c r="B930" s="6">
        <v>44754</v>
      </c>
      <c r="C930" s="3" t="s">
        <v>5738</v>
      </c>
      <c r="D930" s="4" t="s">
        <v>6166</v>
      </c>
      <c r="E930" s="3">
        <v>2</v>
      </c>
      <c r="F930" s="3" t="str">
        <f xml:space="preserve"> _xlfn.XLOOKUP(C930,customers!$A$1:$A$1001,customers!$B$1:$B$1001,,0)</f>
        <v>Mathilda Matiasek</v>
      </c>
      <c r="G930" s="3" t="str">
        <f xml:space="preserve"> IF(_xlfn.XLOOKUP(C930, customers!$A$1:$A$1001, customers!$C$1:$C$1001,,0) = 0, "", _xlfn.XLOOKUP(C930, customers!$A$1:$A$1001, customers!$C$1:$C$1001,,0))</f>
        <v>mmatiasekps@ucoz.ru</v>
      </c>
      <c r="H930" s="3" t="str">
        <f xml:space="preserve"> _xlfn.XLOOKUP(C930, customers!$A$1:$A$1001, customers!$G$1:$G$1001,,0)</f>
        <v>United States</v>
      </c>
      <c r="I930" s="4" t="str">
        <f xml:space="preserve"> INDEX(products!$A$1:$G$49, MATCH(orders!$D930, products!$A$1:$A$49,0), MATCH(orders!I$1, products!$A$1:$G$1,0))</f>
        <v>Exc</v>
      </c>
      <c r="J930" s="4" t="str">
        <f xml:space="preserve"> INDEX(products!$A$1:$G$49, MATCH(orders!$D930, products!$A$1:$A$49,0), MATCH(orders!J$1, products!$A$1:$G$1,0))</f>
        <v>M</v>
      </c>
      <c r="K930" s="8">
        <f xml:space="preserve"> INDEX(products!$A$1:$G$49, MATCH(orders!$D930, products!$A$1:$A$49,0), MATCH(orders!K$1, products!$A$1:$G$1,0))</f>
        <v>2.5</v>
      </c>
      <c r="L930" s="10">
        <f xml:space="preserve"> INDEX(products!$A$1:$G$49, MATCH(orders!$D930, products!$A$1:$A$49,0), MATCH(orders!L$1, products!$A$1:$G$1,0))</f>
        <v>31.624999999999996</v>
      </c>
      <c r="M930" s="10">
        <f t="shared" si="14"/>
        <v>63.249999999999993</v>
      </c>
      <c r="N930" s="5" t="str" cm="1">
        <f t="array" ref="N930" xml:space="preserve"> _xlfn.IFS(I930 = "Rob", "Robusta", I930 = "Ara", "Arabica", I930 = "Exc", "Excelsa", I930 = "Lib", "Liberica")</f>
        <v>Excelsa</v>
      </c>
      <c r="O930" s="12" t="str" cm="1">
        <f t="array" ref="O930" xml:space="preserve"> _xlfn.IFS(J930 = "M", "Medium", J930 = "L", "Light", J930 = "D", "Dark")</f>
        <v>Medium</v>
      </c>
      <c r="P930" s="4" t="str">
        <f xml:space="preserve"> _xlfn.XLOOKUP(Orders[[#This Row],[Customer ID]], customers!$A$1:$A$1001, customers!$I$1:$I$1001,,0)</f>
        <v>Yes</v>
      </c>
    </row>
    <row r="931" spans="1:16" x14ac:dyDescent="0.3">
      <c r="A931" s="11" t="s">
        <v>5742</v>
      </c>
      <c r="B931" s="6">
        <v>44165</v>
      </c>
      <c r="C931" s="3" t="s">
        <v>5743</v>
      </c>
      <c r="D931" s="4" t="s">
        <v>6184</v>
      </c>
      <c r="E931" s="3">
        <v>2</v>
      </c>
      <c r="F931" s="3" t="str">
        <f xml:space="preserve"> _xlfn.XLOOKUP(C931,customers!$A$1:$A$1001,customers!$B$1:$B$1001,,0)</f>
        <v>Jarred Camillo</v>
      </c>
      <c r="G931" s="3" t="str">
        <f xml:space="preserve"> IF(_xlfn.XLOOKUP(C931, customers!$A$1:$A$1001, customers!$C$1:$C$1001,,0) = 0, "", _xlfn.XLOOKUP(C931, customers!$A$1:$A$1001, customers!$C$1:$C$1001,,0))</f>
        <v>jcamillopt@shinystat.com</v>
      </c>
      <c r="H931" s="3" t="str">
        <f xml:space="preserve"> _xlfn.XLOOKUP(C931, customers!$A$1:$A$1001, customers!$G$1:$G$1001,,0)</f>
        <v>United States</v>
      </c>
      <c r="I931" s="4" t="str">
        <f xml:space="preserve"> INDEX(products!$A$1:$G$49, MATCH(orders!$D931, products!$A$1:$A$49,0), MATCH(orders!I$1, products!$A$1:$G$1,0))</f>
        <v>Exc</v>
      </c>
      <c r="J931" s="4" t="str">
        <f xml:space="preserve"> INDEX(products!$A$1:$G$49, MATCH(orders!$D931, products!$A$1:$A$49,0), MATCH(orders!J$1, products!$A$1:$G$1,0))</f>
        <v>L</v>
      </c>
      <c r="K931" s="8">
        <f xml:space="preserve"> INDEX(products!$A$1:$G$49, MATCH(orders!$D931, products!$A$1:$A$49,0), MATCH(orders!K$1, products!$A$1:$G$1,0))</f>
        <v>0.2</v>
      </c>
      <c r="L931" s="10">
        <f xml:space="preserve"> INDEX(products!$A$1:$G$49, MATCH(orders!$D931, products!$A$1:$A$49,0), MATCH(orders!L$1, products!$A$1:$G$1,0))</f>
        <v>4.4550000000000001</v>
      </c>
      <c r="M931" s="10">
        <f t="shared" si="14"/>
        <v>8.91</v>
      </c>
      <c r="N931" s="5" t="str" cm="1">
        <f t="array" ref="N931" xml:space="preserve"> _xlfn.IFS(I931 = "Rob", "Robusta", I931 = "Ara", "Arabica", I931 = "Exc", "Excelsa", I931 = "Lib", "Liberica")</f>
        <v>Excelsa</v>
      </c>
      <c r="O931" s="12" t="str" cm="1">
        <f t="array" ref="O931" xml:space="preserve"> _xlfn.IFS(J931 = "M", "Medium", J931 = "L", "Light", J931 = "D", "Dark")</f>
        <v>Light</v>
      </c>
      <c r="P931" s="4" t="str">
        <f xml:space="preserve"> _xlfn.XLOOKUP(Orders[[#This Row],[Customer ID]], customers!$A$1:$A$1001, customers!$I$1:$I$1001,,0)</f>
        <v>Yes</v>
      </c>
    </row>
    <row r="932" spans="1:16" x14ac:dyDescent="0.3">
      <c r="A932" s="11" t="s">
        <v>5748</v>
      </c>
      <c r="B932" s="6">
        <v>43546</v>
      </c>
      <c r="C932" s="3" t="s">
        <v>5749</v>
      </c>
      <c r="D932" s="4" t="s">
        <v>6183</v>
      </c>
      <c r="E932" s="3">
        <v>1</v>
      </c>
      <c r="F932" s="3" t="str">
        <f xml:space="preserve"> _xlfn.XLOOKUP(C932,customers!$A$1:$A$1001,customers!$B$1:$B$1001,,0)</f>
        <v>Kameko Philbrick</v>
      </c>
      <c r="G932" s="3" t="str">
        <f xml:space="preserve"> IF(_xlfn.XLOOKUP(C932, customers!$A$1:$A$1001, customers!$C$1:$C$1001,,0) = 0, "", _xlfn.XLOOKUP(C932, customers!$A$1:$A$1001, customers!$C$1:$C$1001,,0))</f>
        <v>kphilbrickpu@cdc.gov</v>
      </c>
      <c r="H932" s="3" t="str">
        <f xml:space="preserve"> _xlfn.XLOOKUP(C932, customers!$A$1:$A$1001, customers!$G$1:$G$1001,,0)</f>
        <v>United States</v>
      </c>
      <c r="I932" s="4" t="str">
        <f xml:space="preserve"> INDEX(products!$A$1:$G$49, MATCH(orders!$D932, products!$A$1:$A$49,0), MATCH(orders!I$1, products!$A$1:$G$1,0))</f>
        <v>Exc</v>
      </c>
      <c r="J932" s="4" t="str">
        <f xml:space="preserve"> INDEX(products!$A$1:$G$49, MATCH(orders!$D932, products!$A$1:$A$49,0), MATCH(orders!J$1, products!$A$1:$G$1,0))</f>
        <v>D</v>
      </c>
      <c r="K932" s="8">
        <f xml:space="preserve"> INDEX(products!$A$1:$G$49, MATCH(orders!$D932, products!$A$1:$A$49,0), MATCH(orders!K$1, products!$A$1:$G$1,0))</f>
        <v>1</v>
      </c>
      <c r="L932" s="10">
        <f xml:space="preserve"> INDEX(products!$A$1:$G$49, MATCH(orders!$D932, products!$A$1:$A$49,0), MATCH(orders!L$1, products!$A$1:$G$1,0))</f>
        <v>12.15</v>
      </c>
      <c r="M932" s="10">
        <f t="shared" si="14"/>
        <v>12.15</v>
      </c>
      <c r="N932" s="5" t="str" cm="1">
        <f t="array" ref="N932" xml:space="preserve"> _xlfn.IFS(I932 = "Rob", "Robusta", I932 = "Ara", "Arabica", I932 = "Exc", "Excelsa", I932 = "Lib", "Liberica")</f>
        <v>Excelsa</v>
      </c>
      <c r="O932" s="12" t="str" cm="1">
        <f t="array" ref="O932" xml:space="preserve"> _xlfn.IFS(J932 = "M", "Medium", J932 = "L", "Light", J932 = "D", "Dark")</f>
        <v>Dark</v>
      </c>
      <c r="P932" s="4" t="str">
        <f xml:space="preserve"> _xlfn.XLOOKUP(Orders[[#This Row],[Customer ID]], customers!$A$1:$A$1001, customers!$I$1:$I$1001,,0)</f>
        <v>Yes</v>
      </c>
    </row>
    <row r="933" spans="1:16" x14ac:dyDescent="0.3">
      <c r="A933" s="11" t="s">
        <v>5753</v>
      </c>
      <c r="B933" s="6">
        <v>44607</v>
      </c>
      <c r="C933" s="3" t="s">
        <v>5754</v>
      </c>
      <c r="D933" s="4" t="s">
        <v>6158</v>
      </c>
      <c r="E933" s="3">
        <v>4</v>
      </c>
      <c r="F933" s="3" t="str">
        <f xml:space="preserve"> _xlfn.XLOOKUP(C933,customers!$A$1:$A$1001,customers!$B$1:$B$1001,,0)</f>
        <v>Mallory Shrimpling</v>
      </c>
      <c r="G933" s="3" t="str">
        <f xml:space="preserve"> IF(_xlfn.XLOOKUP(C933, customers!$A$1:$A$1001, customers!$C$1:$C$1001,,0) = 0, "", _xlfn.XLOOKUP(C933, customers!$A$1:$A$1001, customers!$C$1:$C$1001,,0))</f>
        <v/>
      </c>
      <c r="H933" s="3" t="str">
        <f xml:space="preserve"> _xlfn.XLOOKUP(C933, customers!$A$1:$A$1001, customers!$G$1:$G$1001,,0)</f>
        <v>United States</v>
      </c>
      <c r="I933" s="4" t="str">
        <f xml:space="preserve"> INDEX(products!$A$1:$G$49, MATCH(orders!$D933, products!$A$1:$A$49,0), MATCH(orders!I$1, products!$A$1:$G$1,0))</f>
        <v>Ara</v>
      </c>
      <c r="J933" s="4" t="str">
        <f xml:space="preserve"> INDEX(products!$A$1:$G$49, MATCH(orders!$D933, products!$A$1:$A$49,0), MATCH(orders!J$1, products!$A$1:$G$1,0))</f>
        <v>D</v>
      </c>
      <c r="K933" s="8">
        <f xml:space="preserve"> INDEX(products!$A$1:$G$49, MATCH(orders!$D933, products!$A$1:$A$49,0), MATCH(orders!K$1, products!$A$1:$G$1,0))</f>
        <v>0.5</v>
      </c>
      <c r="L933" s="10">
        <f xml:space="preserve"> INDEX(products!$A$1:$G$49, MATCH(orders!$D933, products!$A$1:$A$49,0), MATCH(orders!L$1, products!$A$1:$G$1,0))</f>
        <v>5.97</v>
      </c>
      <c r="M933" s="10">
        <f t="shared" si="14"/>
        <v>23.88</v>
      </c>
      <c r="N933" s="5" t="str" cm="1">
        <f t="array" ref="N933" xml:space="preserve"> _xlfn.IFS(I933 = "Rob", "Robusta", I933 = "Ara", "Arabica", I933 = "Exc", "Excelsa", I933 = "Lib", "Liberica")</f>
        <v>Arabica</v>
      </c>
      <c r="O933" s="12" t="str" cm="1">
        <f t="array" ref="O933" xml:space="preserve"> _xlfn.IFS(J933 = "M", "Medium", J933 = "L", "Light", J933 = "D", "Dark")</f>
        <v>Dark</v>
      </c>
      <c r="P933" s="4" t="str">
        <f xml:space="preserve"> _xlfn.XLOOKUP(Orders[[#This Row],[Customer ID]], customers!$A$1:$A$1001, customers!$I$1:$I$1001,,0)</f>
        <v>Yes</v>
      </c>
    </row>
    <row r="934" spans="1:16" x14ac:dyDescent="0.3">
      <c r="A934" s="11" t="s">
        <v>5757</v>
      </c>
      <c r="B934" s="6">
        <v>44117</v>
      </c>
      <c r="C934" s="3" t="s">
        <v>5758</v>
      </c>
      <c r="D934" s="4" t="s">
        <v>6141</v>
      </c>
      <c r="E934" s="3">
        <v>4</v>
      </c>
      <c r="F934" s="3" t="str">
        <f xml:space="preserve"> _xlfn.XLOOKUP(C934,customers!$A$1:$A$1001,customers!$B$1:$B$1001,,0)</f>
        <v>Barnett Sillis</v>
      </c>
      <c r="G934" s="3" t="str">
        <f xml:space="preserve"> IF(_xlfn.XLOOKUP(C934, customers!$A$1:$A$1001, customers!$C$1:$C$1001,,0) = 0, "", _xlfn.XLOOKUP(C934, customers!$A$1:$A$1001, customers!$C$1:$C$1001,,0))</f>
        <v>bsillispw@istockphoto.com</v>
      </c>
      <c r="H934" s="3" t="str">
        <f xml:space="preserve"> _xlfn.XLOOKUP(C934, customers!$A$1:$A$1001, customers!$G$1:$G$1001,,0)</f>
        <v>United States</v>
      </c>
      <c r="I934" s="4" t="str">
        <f xml:space="preserve"> INDEX(products!$A$1:$G$49, MATCH(orders!$D934, products!$A$1:$A$49,0), MATCH(orders!I$1, products!$A$1:$G$1,0))</f>
        <v>Exc</v>
      </c>
      <c r="J934" s="4" t="str">
        <f xml:space="preserve"> INDEX(products!$A$1:$G$49, MATCH(orders!$D934, products!$A$1:$A$49,0), MATCH(orders!J$1, products!$A$1:$G$1,0))</f>
        <v>M</v>
      </c>
      <c r="K934" s="8">
        <f xml:space="preserve"> INDEX(products!$A$1:$G$49, MATCH(orders!$D934, products!$A$1:$A$49,0), MATCH(orders!K$1, products!$A$1:$G$1,0))</f>
        <v>1</v>
      </c>
      <c r="L934" s="10">
        <f xml:space="preserve"> INDEX(products!$A$1:$G$49, MATCH(orders!$D934, products!$A$1:$A$49,0), MATCH(orders!L$1, products!$A$1:$G$1,0))</f>
        <v>13.75</v>
      </c>
      <c r="M934" s="10">
        <f t="shared" si="14"/>
        <v>55</v>
      </c>
      <c r="N934" s="5" t="str" cm="1">
        <f t="array" ref="N934" xml:space="preserve"> _xlfn.IFS(I934 = "Rob", "Robusta", I934 = "Ara", "Arabica", I934 = "Exc", "Excelsa", I934 = "Lib", "Liberica")</f>
        <v>Excelsa</v>
      </c>
      <c r="O934" s="12" t="str" cm="1">
        <f t="array" ref="O934" xml:space="preserve"> _xlfn.IFS(J934 = "M", "Medium", J934 = "L", "Light", J934 = "D", "Dark")</f>
        <v>Medium</v>
      </c>
      <c r="P934" s="4" t="str">
        <f xml:space="preserve"> _xlfn.XLOOKUP(Orders[[#This Row],[Customer ID]], customers!$A$1:$A$1001, customers!$I$1:$I$1001,,0)</f>
        <v>No</v>
      </c>
    </row>
    <row r="935" spans="1:16" x14ac:dyDescent="0.3">
      <c r="A935" s="11" t="s">
        <v>5763</v>
      </c>
      <c r="B935" s="6">
        <v>44557</v>
      </c>
      <c r="C935" s="3" t="s">
        <v>5764</v>
      </c>
      <c r="D935" s="4" t="s">
        <v>6177</v>
      </c>
      <c r="E935" s="3">
        <v>3</v>
      </c>
      <c r="F935" s="3" t="str">
        <f xml:space="preserve"> _xlfn.XLOOKUP(C935,customers!$A$1:$A$1001,customers!$B$1:$B$1001,,0)</f>
        <v>Brenn Dundredge</v>
      </c>
      <c r="G935" s="3" t="str">
        <f xml:space="preserve"> IF(_xlfn.XLOOKUP(C935, customers!$A$1:$A$1001, customers!$C$1:$C$1001,,0) = 0, "", _xlfn.XLOOKUP(C935, customers!$A$1:$A$1001, customers!$C$1:$C$1001,,0))</f>
        <v/>
      </c>
      <c r="H935" s="3" t="str">
        <f xml:space="preserve"> _xlfn.XLOOKUP(C935, customers!$A$1:$A$1001, customers!$G$1:$G$1001,,0)</f>
        <v>United States</v>
      </c>
      <c r="I935" s="4" t="str">
        <f xml:space="preserve"> INDEX(products!$A$1:$G$49, MATCH(orders!$D935, products!$A$1:$A$49,0), MATCH(orders!I$1, products!$A$1:$G$1,0))</f>
        <v>Rob</v>
      </c>
      <c r="J935" s="4" t="str">
        <f xml:space="preserve"> INDEX(products!$A$1:$G$49, MATCH(orders!$D935, products!$A$1:$A$49,0), MATCH(orders!J$1, products!$A$1:$G$1,0))</f>
        <v>D</v>
      </c>
      <c r="K935" s="8">
        <f xml:space="preserve"> INDEX(products!$A$1:$G$49, MATCH(orders!$D935, products!$A$1:$A$49,0), MATCH(orders!K$1, products!$A$1:$G$1,0))</f>
        <v>1</v>
      </c>
      <c r="L935" s="10">
        <f xml:space="preserve"> INDEX(products!$A$1:$G$49, MATCH(orders!$D935, products!$A$1:$A$49,0), MATCH(orders!L$1, products!$A$1:$G$1,0))</f>
        <v>8.9499999999999993</v>
      </c>
      <c r="M935" s="10">
        <f t="shared" si="14"/>
        <v>26.849999999999998</v>
      </c>
      <c r="N935" s="5" t="str" cm="1">
        <f t="array" ref="N935" xml:space="preserve"> _xlfn.IFS(I935 = "Rob", "Robusta", I935 = "Ara", "Arabica", I935 = "Exc", "Excelsa", I935 = "Lib", "Liberica")</f>
        <v>Robusta</v>
      </c>
      <c r="O935" s="12" t="str" cm="1">
        <f t="array" ref="O935" xml:space="preserve"> _xlfn.IFS(J935 = "M", "Medium", J935 = "L", "Light", J935 = "D", "Dark")</f>
        <v>Dark</v>
      </c>
      <c r="P935" s="4" t="str">
        <f xml:space="preserve"> _xlfn.XLOOKUP(Orders[[#This Row],[Customer ID]], customers!$A$1:$A$1001, customers!$I$1:$I$1001,,0)</f>
        <v>Yes</v>
      </c>
    </row>
    <row r="936" spans="1:16" x14ac:dyDescent="0.3">
      <c r="A936" s="11" t="s">
        <v>5768</v>
      </c>
      <c r="B936" s="6">
        <v>44409</v>
      </c>
      <c r="C936" s="3" t="s">
        <v>5769</v>
      </c>
      <c r="D936" s="4" t="s">
        <v>6151</v>
      </c>
      <c r="E936" s="3">
        <v>5</v>
      </c>
      <c r="F936" s="3" t="str">
        <f xml:space="preserve"> _xlfn.XLOOKUP(C936,customers!$A$1:$A$1001,customers!$B$1:$B$1001,,0)</f>
        <v>Read Cutts</v>
      </c>
      <c r="G936" s="3" t="str">
        <f xml:space="preserve"> IF(_xlfn.XLOOKUP(C936, customers!$A$1:$A$1001, customers!$C$1:$C$1001,,0) = 0, "", _xlfn.XLOOKUP(C936, customers!$A$1:$A$1001, customers!$C$1:$C$1001,,0))</f>
        <v>rcuttspy@techcrunch.com</v>
      </c>
      <c r="H936" s="3" t="str">
        <f xml:space="preserve"> _xlfn.XLOOKUP(C936, customers!$A$1:$A$1001, customers!$G$1:$G$1001,,0)</f>
        <v>United States</v>
      </c>
      <c r="I936" s="4" t="str">
        <f xml:space="preserve"> INDEX(products!$A$1:$G$49, MATCH(orders!$D936, products!$A$1:$A$49,0), MATCH(orders!I$1, products!$A$1:$G$1,0))</f>
        <v>Rob</v>
      </c>
      <c r="J936" s="4" t="str">
        <f xml:space="preserve"> INDEX(products!$A$1:$G$49, MATCH(orders!$D936, products!$A$1:$A$49,0), MATCH(orders!J$1, products!$A$1:$G$1,0))</f>
        <v>M</v>
      </c>
      <c r="K936" s="8">
        <f xml:space="preserve"> INDEX(products!$A$1:$G$49, MATCH(orders!$D936, products!$A$1:$A$49,0), MATCH(orders!K$1, products!$A$1:$G$1,0))</f>
        <v>2.5</v>
      </c>
      <c r="L936" s="10">
        <f xml:space="preserve"> INDEX(products!$A$1:$G$49, MATCH(orders!$D936, products!$A$1:$A$49,0), MATCH(orders!L$1, products!$A$1:$G$1,0))</f>
        <v>22.884999999999998</v>
      </c>
      <c r="M936" s="10">
        <f t="shared" si="14"/>
        <v>114.42499999999998</v>
      </c>
      <c r="N936" s="5" t="str" cm="1">
        <f t="array" ref="N936" xml:space="preserve"> _xlfn.IFS(I936 = "Rob", "Robusta", I936 = "Ara", "Arabica", I936 = "Exc", "Excelsa", I936 = "Lib", "Liberica")</f>
        <v>Robusta</v>
      </c>
      <c r="O936" s="12" t="str" cm="1">
        <f t="array" ref="O936" xml:space="preserve"> _xlfn.IFS(J936 = "M", "Medium", J936 = "L", "Light", J936 = "D", "Dark")</f>
        <v>Medium</v>
      </c>
      <c r="P936" s="4" t="str">
        <f xml:space="preserve"> _xlfn.XLOOKUP(Orders[[#This Row],[Customer ID]], customers!$A$1:$A$1001, customers!$I$1:$I$1001,,0)</f>
        <v>No</v>
      </c>
    </row>
    <row r="937" spans="1:16" x14ac:dyDescent="0.3">
      <c r="A937" s="11" t="s">
        <v>5774</v>
      </c>
      <c r="B937" s="6">
        <v>44153</v>
      </c>
      <c r="C937" s="3" t="s">
        <v>5775</v>
      </c>
      <c r="D937" s="4" t="s">
        <v>6175</v>
      </c>
      <c r="E937" s="3">
        <v>6</v>
      </c>
      <c r="F937" s="3" t="str">
        <f xml:space="preserve"> _xlfn.XLOOKUP(C937,customers!$A$1:$A$1001,customers!$B$1:$B$1001,,0)</f>
        <v>Michale Delves</v>
      </c>
      <c r="G937" s="3" t="str">
        <f xml:space="preserve"> IF(_xlfn.XLOOKUP(C937, customers!$A$1:$A$1001, customers!$C$1:$C$1001,,0) = 0, "", _xlfn.XLOOKUP(C937, customers!$A$1:$A$1001, customers!$C$1:$C$1001,,0))</f>
        <v>mdelvespz@nature.com</v>
      </c>
      <c r="H937" s="3" t="str">
        <f xml:space="preserve"> _xlfn.XLOOKUP(C937, customers!$A$1:$A$1001, customers!$G$1:$G$1001,,0)</f>
        <v>United States</v>
      </c>
      <c r="I937" s="4" t="str">
        <f xml:space="preserve"> INDEX(products!$A$1:$G$49, MATCH(orders!$D937, products!$A$1:$A$49,0), MATCH(orders!I$1, products!$A$1:$G$1,0))</f>
        <v>Ara</v>
      </c>
      <c r="J937" s="4" t="str">
        <f xml:space="preserve"> INDEX(products!$A$1:$G$49, MATCH(orders!$D937, products!$A$1:$A$49,0), MATCH(orders!J$1, products!$A$1:$G$1,0))</f>
        <v>M</v>
      </c>
      <c r="K937" s="8">
        <f xml:space="preserve"> INDEX(products!$A$1:$G$49, MATCH(orders!$D937, products!$A$1:$A$49,0), MATCH(orders!K$1, products!$A$1:$G$1,0))</f>
        <v>2.5</v>
      </c>
      <c r="L937" s="10">
        <f xml:space="preserve"> INDEX(products!$A$1:$G$49, MATCH(orders!$D937, products!$A$1:$A$49,0), MATCH(orders!L$1, products!$A$1:$G$1,0))</f>
        <v>25.874999999999996</v>
      </c>
      <c r="M937" s="10">
        <f t="shared" si="14"/>
        <v>155.24999999999997</v>
      </c>
      <c r="N937" s="5" t="str" cm="1">
        <f t="array" ref="N937" xml:space="preserve"> _xlfn.IFS(I937 = "Rob", "Robusta", I937 = "Ara", "Arabica", I937 = "Exc", "Excelsa", I937 = "Lib", "Liberica")</f>
        <v>Arabica</v>
      </c>
      <c r="O937" s="12" t="str" cm="1">
        <f t="array" ref="O937" xml:space="preserve"> _xlfn.IFS(J937 = "M", "Medium", J937 = "L", "Light", J937 = "D", "Dark")</f>
        <v>Medium</v>
      </c>
      <c r="P937" s="4" t="str">
        <f xml:space="preserve"> _xlfn.XLOOKUP(Orders[[#This Row],[Customer ID]], customers!$A$1:$A$1001, customers!$I$1:$I$1001,,0)</f>
        <v>Yes</v>
      </c>
    </row>
    <row r="938" spans="1:16" x14ac:dyDescent="0.3">
      <c r="A938" s="11" t="s">
        <v>5780</v>
      </c>
      <c r="B938" s="6">
        <v>44493</v>
      </c>
      <c r="C938" s="3" t="s">
        <v>5781</v>
      </c>
      <c r="D938" s="4" t="s">
        <v>6169</v>
      </c>
      <c r="E938" s="3">
        <v>3</v>
      </c>
      <c r="F938" s="3" t="str">
        <f xml:space="preserve"> _xlfn.XLOOKUP(C938,customers!$A$1:$A$1001,customers!$B$1:$B$1001,,0)</f>
        <v>Devland Gritton</v>
      </c>
      <c r="G938" s="3" t="str">
        <f xml:space="preserve"> IF(_xlfn.XLOOKUP(C938, customers!$A$1:$A$1001, customers!$C$1:$C$1001,,0) = 0, "", _xlfn.XLOOKUP(C938, customers!$A$1:$A$1001, customers!$C$1:$C$1001,,0))</f>
        <v>dgrittonq0@nydailynews.com</v>
      </c>
      <c r="H938" s="3" t="str">
        <f xml:space="preserve"> _xlfn.XLOOKUP(C938, customers!$A$1:$A$1001, customers!$G$1:$G$1001,,0)</f>
        <v>United States</v>
      </c>
      <c r="I938" s="4" t="str">
        <f xml:space="preserve"> INDEX(products!$A$1:$G$49, MATCH(orders!$D938, products!$A$1:$A$49,0), MATCH(orders!I$1, products!$A$1:$G$1,0))</f>
        <v>Lib</v>
      </c>
      <c r="J938" s="4" t="str">
        <f xml:space="preserve"> INDEX(products!$A$1:$G$49, MATCH(orders!$D938, products!$A$1:$A$49,0), MATCH(orders!J$1, products!$A$1:$G$1,0))</f>
        <v>D</v>
      </c>
      <c r="K938" s="8">
        <f xml:space="preserve"> INDEX(products!$A$1:$G$49, MATCH(orders!$D938, products!$A$1:$A$49,0), MATCH(orders!K$1, products!$A$1:$G$1,0))</f>
        <v>0.5</v>
      </c>
      <c r="L938" s="10">
        <f xml:space="preserve"> INDEX(products!$A$1:$G$49, MATCH(orders!$D938, products!$A$1:$A$49,0), MATCH(orders!L$1, products!$A$1:$G$1,0))</f>
        <v>7.77</v>
      </c>
      <c r="M938" s="10">
        <f t="shared" si="14"/>
        <v>23.31</v>
      </c>
      <c r="N938" s="5" t="str" cm="1">
        <f t="array" ref="N938" xml:space="preserve"> _xlfn.IFS(I938 = "Rob", "Robusta", I938 = "Ara", "Arabica", I938 = "Exc", "Excelsa", I938 = "Lib", "Liberica")</f>
        <v>Liberica</v>
      </c>
      <c r="O938" s="12" t="str" cm="1">
        <f t="array" ref="O938" xml:space="preserve"> _xlfn.IFS(J938 = "M", "Medium", J938 = "L", "Light", J938 = "D", "Dark")</f>
        <v>Dark</v>
      </c>
      <c r="P938" s="4" t="str">
        <f xml:space="preserve"> _xlfn.XLOOKUP(Orders[[#This Row],[Customer ID]], customers!$A$1:$A$1001, customers!$I$1:$I$1001,,0)</f>
        <v>Yes</v>
      </c>
    </row>
    <row r="939" spans="1:16" x14ac:dyDescent="0.3">
      <c r="A939" s="11" t="s">
        <v>5780</v>
      </c>
      <c r="B939" s="6">
        <v>44493</v>
      </c>
      <c r="C939" s="3" t="s">
        <v>5781</v>
      </c>
      <c r="D939" s="4" t="s">
        <v>6151</v>
      </c>
      <c r="E939" s="3">
        <v>4</v>
      </c>
      <c r="F939" s="3" t="str">
        <f xml:space="preserve"> _xlfn.XLOOKUP(C939,customers!$A$1:$A$1001,customers!$B$1:$B$1001,,0)</f>
        <v>Devland Gritton</v>
      </c>
      <c r="G939" s="3" t="str">
        <f xml:space="preserve"> IF(_xlfn.XLOOKUP(C939, customers!$A$1:$A$1001, customers!$C$1:$C$1001,,0) = 0, "", _xlfn.XLOOKUP(C939, customers!$A$1:$A$1001, customers!$C$1:$C$1001,,0))</f>
        <v>dgrittonq0@nydailynews.com</v>
      </c>
      <c r="H939" s="3" t="str">
        <f xml:space="preserve"> _xlfn.XLOOKUP(C939, customers!$A$1:$A$1001, customers!$G$1:$G$1001,,0)</f>
        <v>United States</v>
      </c>
      <c r="I939" s="4" t="str">
        <f xml:space="preserve"> INDEX(products!$A$1:$G$49, MATCH(orders!$D939, products!$A$1:$A$49,0), MATCH(orders!I$1, products!$A$1:$G$1,0))</f>
        <v>Rob</v>
      </c>
      <c r="J939" s="4" t="str">
        <f xml:space="preserve"> INDEX(products!$A$1:$G$49, MATCH(orders!$D939, products!$A$1:$A$49,0), MATCH(orders!J$1, products!$A$1:$G$1,0))</f>
        <v>M</v>
      </c>
      <c r="K939" s="8">
        <f xml:space="preserve"> INDEX(products!$A$1:$G$49, MATCH(orders!$D939, products!$A$1:$A$49,0), MATCH(orders!K$1, products!$A$1:$G$1,0))</f>
        <v>2.5</v>
      </c>
      <c r="L939" s="10">
        <f xml:space="preserve"> INDEX(products!$A$1:$G$49, MATCH(orders!$D939, products!$A$1:$A$49,0), MATCH(orders!L$1, products!$A$1:$G$1,0))</f>
        <v>22.884999999999998</v>
      </c>
      <c r="M939" s="10">
        <f t="shared" si="14"/>
        <v>91.539999999999992</v>
      </c>
      <c r="N939" s="5" t="str" cm="1">
        <f t="array" ref="N939" xml:space="preserve"> _xlfn.IFS(I939 = "Rob", "Robusta", I939 = "Ara", "Arabica", I939 = "Exc", "Excelsa", I939 = "Lib", "Liberica")</f>
        <v>Robusta</v>
      </c>
      <c r="O939" s="12" t="str" cm="1">
        <f t="array" ref="O939" xml:space="preserve"> _xlfn.IFS(J939 = "M", "Medium", J939 = "L", "Light", J939 = "D", "Dark")</f>
        <v>Medium</v>
      </c>
      <c r="P939" s="4" t="str">
        <f xml:space="preserve"> _xlfn.XLOOKUP(Orders[[#This Row],[Customer ID]], customers!$A$1:$A$1001, customers!$I$1:$I$1001,,0)</f>
        <v>Yes</v>
      </c>
    </row>
    <row r="940" spans="1:16" x14ac:dyDescent="0.3">
      <c r="A940" s="11" t="s">
        <v>5791</v>
      </c>
      <c r="B940" s="6">
        <v>43829</v>
      </c>
      <c r="C940" s="3" t="s">
        <v>5792</v>
      </c>
      <c r="D940" s="4" t="s">
        <v>6171</v>
      </c>
      <c r="E940" s="3">
        <v>5</v>
      </c>
      <c r="F940" s="3" t="str">
        <f xml:space="preserve"> _xlfn.XLOOKUP(C940,customers!$A$1:$A$1001,customers!$B$1:$B$1001,,0)</f>
        <v>Dell Gut</v>
      </c>
      <c r="G940" s="3" t="str">
        <f xml:space="preserve"> IF(_xlfn.XLOOKUP(C940, customers!$A$1:$A$1001, customers!$C$1:$C$1001,,0) = 0, "", _xlfn.XLOOKUP(C940, customers!$A$1:$A$1001, customers!$C$1:$C$1001,,0))</f>
        <v>dgutq2@umich.edu</v>
      </c>
      <c r="H940" s="3" t="str">
        <f xml:space="preserve"> _xlfn.XLOOKUP(C940, customers!$A$1:$A$1001, customers!$G$1:$G$1001,,0)</f>
        <v>United States</v>
      </c>
      <c r="I940" s="4" t="str">
        <f xml:space="preserve"> INDEX(products!$A$1:$G$49, MATCH(orders!$D940, products!$A$1:$A$49,0), MATCH(orders!I$1, products!$A$1:$G$1,0))</f>
        <v>Exc</v>
      </c>
      <c r="J940" s="4" t="str">
        <f xml:space="preserve"> INDEX(products!$A$1:$G$49, MATCH(orders!$D940, products!$A$1:$A$49,0), MATCH(orders!J$1, products!$A$1:$G$1,0))</f>
        <v>L</v>
      </c>
      <c r="K940" s="8">
        <f xml:space="preserve"> INDEX(products!$A$1:$G$49, MATCH(orders!$D940, products!$A$1:$A$49,0), MATCH(orders!K$1, products!$A$1:$G$1,0))</f>
        <v>1</v>
      </c>
      <c r="L940" s="10">
        <f xml:space="preserve"> INDEX(products!$A$1:$G$49, MATCH(orders!$D940, products!$A$1:$A$49,0), MATCH(orders!L$1, products!$A$1:$G$1,0))</f>
        <v>14.85</v>
      </c>
      <c r="M940" s="10">
        <f t="shared" si="14"/>
        <v>74.25</v>
      </c>
      <c r="N940" s="5" t="str" cm="1">
        <f t="array" ref="N940" xml:space="preserve"> _xlfn.IFS(I940 = "Rob", "Robusta", I940 = "Ara", "Arabica", I940 = "Exc", "Excelsa", I940 = "Lib", "Liberica")</f>
        <v>Excelsa</v>
      </c>
      <c r="O940" s="12" t="str" cm="1">
        <f t="array" ref="O940" xml:space="preserve"> _xlfn.IFS(J940 = "M", "Medium", J940 = "L", "Light", J940 = "D", "Dark")</f>
        <v>Light</v>
      </c>
      <c r="P940" s="4" t="str">
        <f xml:space="preserve"> _xlfn.XLOOKUP(Orders[[#This Row],[Customer ID]], customers!$A$1:$A$1001, customers!$I$1:$I$1001,,0)</f>
        <v>Yes</v>
      </c>
    </row>
    <row r="941" spans="1:16" x14ac:dyDescent="0.3">
      <c r="A941" s="11" t="s">
        <v>5797</v>
      </c>
      <c r="B941" s="6">
        <v>44229</v>
      </c>
      <c r="C941" s="3" t="s">
        <v>5798</v>
      </c>
      <c r="D941" s="4" t="s">
        <v>6145</v>
      </c>
      <c r="E941" s="3">
        <v>6</v>
      </c>
      <c r="F941" s="3" t="str">
        <f xml:space="preserve"> _xlfn.XLOOKUP(C941,customers!$A$1:$A$1001,customers!$B$1:$B$1001,,0)</f>
        <v>Willy Pummery</v>
      </c>
      <c r="G941" s="3" t="str">
        <f xml:space="preserve"> IF(_xlfn.XLOOKUP(C941, customers!$A$1:$A$1001, customers!$C$1:$C$1001,,0) = 0, "", _xlfn.XLOOKUP(C941, customers!$A$1:$A$1001, customers!$C$1:$C$1001,,0))</f>
        <v>wpummeryq3@topsy.com</v>
      </c>
      <c r="H941" s="3" t="str">
        <f xml:space="preserve"> _xlfn.XLOOKUP(C941, customers!$A$1:$A$1001, customers!$G$1:$G$1001,,0)</f>
        <v>United States</v>
      </c>
      <c r="I941" s="4" t="str">
        <f xml:space="preserve"> INDEX(products!$A$1:$G$49, MATCH(orders!$D941, products!$A$1:$A$49,0), MATCH(orders!I$1, products!$A$1:$G$1,0))</f>
        <v>Lib</v>
      </c>
      <c r="J941" s="4" t="str">
        <f xml:space="preserve"> INDEX(products!$A$1:$G$49, MATCH(orders!$D941, products!$A$1:$A$49,0), MATCH(orders!J$1, products!$A$1:$G$1,0))</f>
        <v>L</v>
      </c>
      <c r="K941" s="8">
        <f xml:space="preserve"> INDEX(products!$A$1:$G$49, MATCH(orders!$D941, products!$A$1:$A$49,0), MATCH(orders!K$1, products!$A$1:$G$1,0))</f>
        <v>0.2</v>
      </c>
      <c r="L941" s="10">
        <f xml:space="preserve"> INDEX(products!$A$1:$G$49, MATCH(orders!$D941, products!$A$1:$A$49,0), MATCH(orders!L$1, products!$A$1:$G$1,0))</f>
        <v>4.7549999999999999</v>
      </c>
      <c r="M941" s="10">
        <f t="shared" si="14"/>
        <v>28.53</v>
      </c>
      <c r="N941" s="5" t="str" cm="1">
        <f t="array" ref="N941" xml:space="preserve"> _xlfn.IFS(I941 = "Rob", "Robusta", I941 = "Ara", "Arabica", I941 = "Exc", "Excelsa", I941 = "Lib", "Liberica")</f>
        <v>Liberica</v>
      </c>
      <c r="O941" s="12" t="str" cm="1">
        <f t="array" ref="O941" xml:space="preserve"> _xlfn.IFS(J941 = "M", "Medium", J941 = "L", "Light", J941 = "D", "Dark")</f>
        <v>Light</v>
      </c>
      <c r="P941" s="4" t="str">
        <f xml:space="preserve"> _xlfn.XLOOKUP(Orders[[#This Row],[Customer ID]], customers!$A$1:$A$1001, customers!$I$1:$I$1001,,0)</f>
        <v>No</v>
      </c>
    </row>
    <row r="942" spans="1:16" x14ac:dyDescent="0.3">
      <c r="A942" s="11" t="s">
        <v>5803</v>
      </c>
      <c r="B942" s="6">
        <v>44332</v>
      </c>
      <c r="C942" s="3" t="s">
        <v>5804</v>
      </c>
      <c r="D942" s="4" t="s">
        <v>6173</v>
      </c>
      <c r="E942" s="3">
        <v>2</v>
      </c>
      <c r="F942" s="3" t="str">
        <f xml:space="preserve"> _xlfn.XLOOKUP(C942,customers!$A$1:$A$1001,customers!$B$1:$B$1001,,0)</f>
        <v>Geoffrey Siuda</v>
      </c>
      <c r="G942" s="3" t="str">
        <f xml:space="preserve"> IF(_xlfn.XLOOKUP(C942, customers!$A$1:$A$1001, customers!$C$1:$C$1001,,0) = 0, "", _xlfn.XLOOKUP(C942, customers!$A$1:$A$1001, customers!$C$1:$C$1001,,0))</f>
        <v>gsiudaq4@nytimes.com</v>
      </c>
      <c r="H942" s="3" t="str">
        <f xml:space="preserve"> _xlfn.XLOOKUP(C942, customers!$A$1:$A$1001, customers!$G$1:$G$1001,,0)</f>
        <v>United States</v>
      </c>
      <c r="I942" s="4" t="str">
        <f xml:space="preserve"> INDEX(products!$A$1:$G$49, MATCH(orders!$D942, products!$A$1:$A$49,0), MATCH(orders!I$1, products!$A$1:$G$1,0))</f>
        <v>Rob</v>
      </c>
      <c r="J942" s="4" t="str">
        <f xml:space="preserve"> INDEX(products!$A$1:$G$49, MATCH(orders!$D942, products!$A$1:$A$49,0), MATCH(orders!J$1, products!$A$1:$G$1,0))</f>
        <v>L</v>
      </c>
      <c r="K942" s="8">
        <f xml:space="preserve"> INDEX(products!$A$1:$G$49, MATCH(orders!$D942, products!$A$1:$A$49,0), MATCH(orders!K$1, products!$A$1:$G$1,0))</f>
        <v>0.5</v>
      </c>
      <c r="L942" s="10">
        <f xml:space="preserve"> INDEX(products!$A$1:$G$49, MATCH(orders!$D942, products!$A$1:$A$49,0), MATCH(orders!L$1, products!$A$1:$G$1,0))</f>
        <v>7.169999999999999</v>
      </c>
      <c r="M942" s="10">
        <f t="shared" si="14"/>
        <v>14.339999999999998</v>
      </c>
      <c r="N942" s="5" t="str" cm="1">
        <f t="array" ref="N942" xml:space="preserve"> _xlfn.IFS(I942 = "Rob", "Robusta", I942 = "Ara", "Arabica", I942 = "Exc", "Excelsa", I942 = "Lib", "Liberica")</f>
        <v>Robusta</v>
      </c>
      <c r="O942" s="12" t="str" cm="1">
        <f t="array" ref="O942" xml:space="preserve"> _xlfn.IFS(J942 = "M", "Medium", J942 = "L", "Light", J942 = "D", "Dark")</f>
        <v>Light</v>
      </c>
      <c r="P942" s="4" t="str">
        <f xml:space="preserve"> _xlfn.XLOOKUP(Orders[[#This Row],[Customer ID]], customers!$A$1:$A$1001, customers!$I$1:$I$1001,,0)</f>
        <v>Yes</v>
      </c>
    </row>
    <row r="943" spans="1:16" x14ac:dyDescent="0.3">
      <c r="A943" s="11" t="s">
        <v>5809</v>
      </c>
      <c r="B943" s="6">
        <v>44674</v>
      </c>
      <c r="C943" s="3" t="s">
        <v>5810</v>
      </c>
      <c r="D943" s="4" t="s">
        <v>6180</v>
      </c>
      <c r="E943" s="3">
        <v>2</v>
      </c>
      <c r="F943" s="3" t="str">
        <f xml:space="preserve"> _xlfn.XLOOKUP(C943,customers!$A$1:$A$1001,customers!$B$1:$B$1001,,0)</f>
        <v>Henderson Crowne</v>
      </c>
      <c r="G943" s="3" t="str">
        <f xml:space="preserve"> IF(_xlfn.XLOOKUP(C943, customers!$A$1:$A$1001, customers!$C$1:$C$1001,,0) = 0, "", _xlfn.XLOOKUP(C943, customers!$A$1:$A$1001, customers!$C$1:$C$1001,,0))</f>
        <v>hcrowneq5@wufoo.com</v>
      </c>
      <c r="H943" s="3" t="str">
        <f xml:space="preserve"> _xlfn.XLOOKUP(C943, customers!$A$1:$A$1001, customers!$G$1:$G$1001,,0)</f>
        <v>Ireland</v>
      </c>
      <c r="I943" s="4" t="str">
        <f xml:space="preserve"> INDEX(products!$A$1:$G$49, MATCH(orders!$D943, products!$A$1:$A$49,0), MATCH(orders!I$1, products!$A$1:$G$1,0))</f>
        <v>Ara</v>
      </c>
      <c r="J943" s="4" t="str">
        <f xml:space="preserve"> INDEX(products!$A$1:$G$49, MATCH(orders!$D943, products!$A$1:$A$49,0), MATCH(orders!J$1, products!$A$1:$G$1,0))</f>
        <v>L</v>
      </c>
      <c r="K943" s="8">
        <f xml:space="preserve"> INDEX(products!$A$1:$G$49, MATCH(orders!$D943, products!$A$1:$A$49,0), MATCH(orders!K$1, products!$A$1:$G$1,0))</f>
        <v>0.5</v>
      </c>
      <c r="L943" s="10">
        <f xml:space="preserve"> INDEX(products!$A$1:$G$49, MATCH(orders!$D943, products!$A$1:$A$49,0), MATCH(orders!L$1, products!$A$1:$G$1,0))</f>
        <v>7.77</v>
      </c>
      <c r="M943" s="10">
        <f t="shared" si="14"/>
        <v>15.54</v>
      </c>
      <c r="N943" s="5" t="str" cm="1">
        <f t="array" ref="N943" xml:space="preserve"> _xlfn.IFS(I943 = "Rob", "Robusta", I943 = "Ara", "Arabica", I943 = "Exc", "Excelsa", I943 = "Lib", "Liberica")</f>
        <v>Arabica</v>
      </c>
      <c r="O943" s="12" t="str" cm="1">
        <f t="array" ref="O943" xml:space="preserve"> _xlfn.IFS(J943 = "M", "Medium", J943 = "L", "Light", J943 = "D", "Dark")</f>
        <v>Light</v>
      </c>
      <c r="P943" s="4" t="str">
        <f xml:space="preserve"> _xlfn.XLOOKUP(Orders[[#This Row],[Customer ID]], customers!$A$1:$A$1001, customers!$I$1:$I$1001,,0)</f>
        <v>Yes</v>
      </c>
    </row>
    <row r="944" spans="1:16" x14ac:dyDescent="0.3">
      <c r="A944" s="11" t="s">
        <v>5816</v>
      </c>
      <c r="B944" s="6">
        <v>44464</v>
      </c>
      <c r="C944" s="3" t="s">
        <v>5817</v>
      </c>
      <c r="D944" s="4" t="s">
        <v>6179</v>
      </c>
      <c r="E944" s="3">
        <v>3</v>
      </c>
      <c r="F944" s="3" t="str">
        <f xml:space="preserve"> _xlfn.XLOOKUP(C944,customers!$A$1:$A$1001,customers!$B$1:$B$1001,,0)</f>
        <v>Vernor Pawsey</v>
      </c>
      <c r="G944" s="3" t="str">
        <f xml:space="preserve"> IF(_xlfn.XLOOKUP(C944, customers!$A$1:$A$1001, customers!$C$1:$C$1001,,0) = 0, "", _xlfn.XLOOKUP(C944, customers!$A$1:$A$1001, customers!$C$1:$C$1001,,0))</f>
        <v>vpawseyq6@tiny.cc</v>
      </c>
      <c r="H944" s="3" t="str">
        <f xml:space="preserve"> _xlfn.XLOOKUP(C944, customers!$A$1:$A$1001, customers!$G$1:$G$1001,,0)</f>
        <v>United States</v>
      </c>
      <c r="I944" s="4" t="str">
        <f xml:space="preserve"> INDEX(products!$A$1:$G$49, MATCH(orders!$D944, products!$A$1:$A$49,0), MATCH(orders!I$1, products!$A$1:$G$1,0))</f>
        <v>Rob</v>
      </c>
      <c r="J944" s="4" t="str">
        <f xml:space="preserve"> INDEX(products!$A$1:$G$49, MATCH(orders!$D944, products!$A$1:$A$49,0), MATCH(orders!J$1, products!$A$1:$G$1,0))</f>
        <v>L</v>
      </c>
      <c r="K944" s="8">
        <f xml:space="preserve"> INDEX(products!$A$1:$G$49, MATCH(orders!$D944, products!$A$1:$A$49,0), MATCH(orders!K$1, products!$A$1:$G$1,0))</f>
        <v>1</v>
      </c>
      <c r="L944" s="10">
        <f xml:space="preserve"> INDEX(products!$A$1:$G$49, MATCH(orders!$D944, products!$A$1:$A$49,0), MATCH(orders!L$1, products!$A$1:$G$1,0))</f>
        <v>11.95</v>
      </c>
      <c r="M944" s="10">
        <f t="shared" si="14"/>
        <v>35.849999999999994</v>
      </c>
      <c r="N944" s="5" t="str" cm="1">
        <f t="array" ref="N944" xml:space="preserve"> _xlfn.IFS(I944 = "Rob", "Robusta", I944 = "Ara", "Arabica", I944 = "Exc", "Excelsa", I944 = "Lib", "Liberica")</f>
        <v>Robusta</v>
      </c>
      <c r="O944" s="12" t="str" cm="1">
        <f t="array" ref="O944" xml:space="preserve"> _xlfn.IFS(J944 = "M", "Medium", J944 = "L", "Light", J944 = "D", "Dark")</f>
        <v>Light</v>
      </c>
      <c r="P944" s="4" t="str">
        <f xml:space="preserve"> _xlfn.XLOOKUP(Orders[[#This Row],[Customer ID]], customers!$A$1:$A$1001, customers!$I$1:$I$1001,,0)</f>
        <v>No</v>
      </c>
    </row>
    <row r="945" spans="1:16" x14ac:dyDescent="0.3">
      <c r="A945" s="11" t="s">
        <v>5822</v>
      </c>
      <c r="B945" s="6">
        <v>44719</v>
      </c>
      <c r="C945" s="3" t="s">
        <v>5823</v>
      </c>
      <c r="D945" s="4" t="s">
        <v>6180</v>
      </c>
      <c r="E945" s="3">
        <v>6</v>
      </c>
      <c r="F945" s="3" t="str">
        <f xml:space="preserve"> _xlfn.XLOOKUP(C945,customers!$A$1:$A$1001,customers!$B$1:$B$1001,,0)</f>
        <v>Augustin Waterhouse</v>
      </c>
      <c r="G945" s="3" t="str">
        <f xml:space="preserve"> IF(_xlfn.XLOOKUP(C945, customers!$A$1:$A$1001, customers!$C$1:$C$1001,,0) = 0, "", _xlfn.XLOOKUP(C945, customers!$A$1:$A$1001, customers!$C$1:$C$1001,,0))</f>
        <v>awaterhouseq7@istockphoto.com</v>
      </c>
      <c r="H945" s="3" t="str">
        <f xml:space="preserve"> _xlfn.XLOOKUP(C945, customers!$A$1:$A$1001, customers!$G$1:$G$1001,,0)</f>
        <v>United States</v>
      </c>
      <c r="I945" s="4" t="str">
        <f xml:space="preserve"> INDEX(products!$A$1:$G$49, MATCH(orders!$D945, products!$A$1:$A$49,0), MATCH(orders!I$1, products!$A$1:$G$1,0))</f>
        <v>Ara</v>
      </c>
      <c r="J945" s="4" t="str">
        <f xml:space="preserve"> INDEX(products!$A$1:$G$49, MATCH(orders!$D945, products!$A$1:$A$49,0), MATCH(orders!J$1, products!$A$1:$G$1,0))</f>
        <v>L</v>
      </c>
      <c r="K945" s="8">
        <f xml:space="preserve"> INDEX(products!$A$1:$G$49, MATCH(orders!$D945, products!$A$1:$A$49,0), MATCH(orders!K$1, products!$A$1:$G$1,0))</f>
        <v>0.5</v>
      </c>
      <c r="L945" s="10">
        <f xml:space="preserve"> INDEX(products!$A$1:$G$49, MATCH(orders!$D945, products!$A$1:$A$49,0), MATCH(orders!L$1, products!$A$1:$G$1,0))</f>
        <v>7.77</v>
      </c>
      <c r="M945" s="10">
        <f t="shared" si="14"/>
        <v>46.62</v>
      </c>
      <c r="N945" s="5" t="str" cm="1">
        <f t="array" ref="N945" xml:space="preserve"> _xlfn.IFS(I945 = "Rob", "Robusta", I945 = "Ara", "Arabica", I945 = "Exc", "Excelsa", I945 = "Lib", "Liberica")</f>
        <v>Arabica</v>
      </c>
      <c r="O945" s="12" t="str" cm="1">
        <f t="array" ref="O945" xml:space="preserve"> _xlfn.IFS(J945 = "M", "Medium", J945 = "L", "Light", J945 = "D", "Dark")</f>
        <v>Light</v>
      </c>
      <c r="P945" s="4" t="str">
        <f xml:space="preserve"> _xlfn.XLOOKUP(Orders[[#This Row],[Customer ID]], customers!$A$1:$A$1001, customers!$I$1:$I$1001,,0)</f>
        <v>No</v>
      </c>
    </row>
    <row r="946" spans="1:16" x14ac:dyDescent="0.3">
      <c r="A946" s="11" t="s">
        <v>5828</v>
      </c>
      <c r="B946" s="6">
        <v>44054</v>
      </c>
      <c r="C946" s="3" t="s">
        <v>5829</v>
      </c>
      <c r="D946" s="4" t="s">
        <v>6173</v>
      </c>
      <c r="E946" s="3">
        <v>5</v>
      </c>
      <c r="F946" s="3" t="str">
        <f xml:space="preserve"> _xlfn.XLOOKUP(C946,customers!$A$1:$A$1001,customers!$B$1:$B$1001,,0)</f>
        <v>Fanchon Haughian</v>
      </c>
      <c r="G946" s="3" t="str">
        <f xml:space="preserve"> IF(_xlfn.XLOOKUP(C946, customers!$A$1:$A$1001, customers!$C$1:$C$1001,,0) = 0, "", _xlfn.XLOOKUP(C946, customers!$A$1:$A$1001, customers!$C$1:$C$1001,,0))</f>
        <v>fhaughianq8@1688.com</v>
      </c>
      <c r="H946" s="3" t="str">
        <f xml:space="preserve"> _xlfn.XLOOKUP(C946, customers!$A$1:$A$1001, customers!$G$1:$G$1001,,0)</f>
        <v>United States</v>
      </c>
      <c r="I946" s="4" t="str">
        <f xml:space="preserve"> INDEX(products!$A$1:$G$49, MATCH(orders!$D946, products!$A$1:$A$49,0), MATCH(orders!I$1, products!$A$1:$G$1,0))</f>
        <v>Rob</v>
      </c>
      <c r="J946" s="4" t="str">
        <f xml:space="preserve"> INDEX(products!$A$1:$G$49, MATCH(orders!$D946, products!$A$1:$A$49,0), MATCH(orders!J$1, products!$A$1:$G$1,0))</f>
        <v>L</v>
      </c>
      <c r="K946" s="8">
        <f xml:space="preserve"> INDEX(products!$A$1:$G$49, MATCH(orders!$D946, products!$A$1:$A$49,0), MATCH(orders!K$1, products!$A$1:$G$1,0))</f>
        <v>0.5</v>
      </c>
      <c r="L946" s="10">
        <f xml:space="preserve"> INDEX(products!$A$1:$G$49, MATCH(orders!$D946, products!$A$1:$A$49,0), MATCH(orders!L$1, products!$A$1:$G$1,0))</f>
        <v>7.169999999999999</v>
      </c>
      <c r="M946" s="10">
        <f t="shared" si="14"/>
        <v>35.849999999999994</v>
      </c>
      <c r="N946" s="5" t="str" cm="1">
        <f t="array" ref="N946" xml:space="preserve"> _xlfn.IFS(I946 = "Rob", "Robusta", I946 = "Ara", "Arabica", I946 = "Exc", "Excelsa", I946 = "Lib", "Liberica")</f>
        <v>Robusta</v>
      </c>
      <c r="O946" s="12" t="str" cm="1">
        <f t="array" ref="O946" xml:space="preserve"> _xlfn.IFS(J946 = "M", "Medium", J946 = "L", "Light", J946 = "D", "Dark")</f>
        <v>Light</v>
      </c>
      <c r="P946" s="4" t="str">
        <f xml:space="preserve"> _xlfn.XLOOKUP(Orders[[#This Row],[Customer ID]], customers!$A$1:$A$1001, customers!$I$1:$I$1001,,0)</f>
        <v>No</v>
      </c>
    </row>
    <row r="947" spans="1:16" x14ac:dyDescent="0.3">
      <c r="A947" s="11" t="s">
        <v>5834</v>
      </c>
      <c r="B947" s="6">
        <v>43524</v>
      </c>
      <c r="C947" s="3" t="s">
        <v>5835</v>
      </c>
      <c r="D947" s="4" t="s">
        <v>6165</v>
      </c>
      <c r="E947" s="3">
        <v>4</v>
      </c>
      <c r="F947" s="3" t="str">
        <f xml:space="preserve"> _xlfn.XLOOKUP(C947,customers!$A$1:$A$1001,customers!$B$1:$B$1001,,0)</f>
        <v>Jaimie Hatz</v>
      </c>
      <c r="G947" s="3" t="str">
        <f xml:space="preserve"> IF(_xlfn.XLOOKUP(C947, customers!$A$1:$A$1001, customers!$C$1:$C$1001,,0) = 0, "", _xlfn.XLOOKUP(C947, customers!$A$1:$A$1001, customers!$C$1:$C$1001,,0))</f>
        <v/>
      </c>
      <c r="H947" s="3" t="str">
        <f xml:space="preserve"> _xlfn.XLOOKUP(C947, customers!$A$1:$A$1001, customers!$G$1:$G$1001,,0)</f>
        <v>United States</v>
      </c>
      <c r="I947" s="4" t="str">
        <f xml:space="preserve"> INDEX(products!$A$1:$G$49, MATCH(orders!$D947, products!$A$1:$A$49,0), MATCH(orders!I$1, products!$A$1:$G$1,0))</f>
        <v>Lib</v>
      </c>
      <c r="J947" s="4" t="str">
        <f xml:space="preserve"> INDEX(products!$A$1:$G$49, MATCH(orders!$D947, products!$A$1:$A$49,0), MATCH(orders!J$1, products!$A$1:$G$1,0))</f>
        <v>D</v>
      </c>
      <c r="K947" s="8">
        <f xml:space="preserve"> INDEX(products!$A$1:$G$49, MATCH(orders!$D947, products!$A$1:$A$49,0), MATCH(orders!K$1, products!$A$1:$G$1,0))</f>
        <v>2.5</v>
      </c>
      <c r="L947" s="10">
        <f xml:space="preserve"> INDEX(products!$A$1:$G$49, MATCH(orders!$D947, products!$A$1:$A$49,0), MATCH(orders!L$1, products!$A$1:$G$1,0))</f>
        <v>29.784999999999997</v>
      </c>
      <c r="M947" s="10">
        <f t="shared" si="14"/>
        <v>119.13999999999999</v>
      </c>
      <c r="N947" s="5" t="str" cm="1">
        <f t="array" ref="N947" xml:space="preserve"> _xlfn.IFS(I947 = "Rob", "Robusta", I947 = "Ara", "Arabica", I947 = "Exc", "Excelsa", I947 = "Lib", "Liberica")</f>
        <v>Liberica</v>
      </c>
      <c r="O947" s="12" t="str" cm="1">
        <f t="array" ref="O947" xml:space="preserve"> _xlfn.IFS(J947 = "M", "Medium", J947 = "L", "Light", J947 = "D", "Dark")</f>
        <v>Dark</v>
      </c>
      <c r="P947" s="4" t="str">
        <f xml:space="preserve"> _xlfn.XLOOKUP(Orders[[#This Row],[Customer ID]], customers!$A$1:$A$1001, customers!$I$1:$I$1001,,0)</f>
        <v>No</v>
      </c>
    </row>
    <row r="948" spans="1:16" x14ac:dyDescent="0.3">
      <c r="A948" s="11" t="s">
        <v>5839</v>
      </c>
      <c r="B948" s="6">
        <v>43719</v>
      </c>
      <c r="C948" s="3" t="s">
        <v>5840</v>
      </c>
      <c r="D948" s="4" t="s">
        <v>6169</v>
      </c>
      <c r="E948" s="3">
        <v>3</v>
      </c>
      <c r="F948" s="3" t="str">
        <f xml:space="preserve"> _xlfn.XLOOKUP(C948,customers!$A$1:$A$1001,customers!$B$1:$B$1001,,0)</f>
        <v>Edeline Edney</v>
      </c>
      <c r="G948" s="3" t="str">
        <f xml:space="preserve"> IF(_xlfn.XLOOKUP(C948, customers!$A$1:$A$1001, customers!$C$1:$C$1001,,0) = 0, "", _xlfn.XLOOKUP(C948, customers!$A$1:$A$1001, customers!$C$1:$C$1001,,0))</f>
        <v/>
      </c>
      <c r="H948" s="3" t="str">
        <f xml:space="preserve"> _xlfn.XLOOKUP(C948, customers!$A$1:$A$1001, customers!$G$1:$G$1001,,0)</f>
        <v>United States</v>
      </c>
      <c r="I948" s="4" t="str">
        <f xml:space="preserve"> INDEX(products!$A$1:$G$49, MATCH(orders!$D948, products!$A$1:$A$49,0), MATCH(orders!I$1, products!$A$1:$G$1,0))</f>
        <v>Lib</v>
      </c>
      <c r="J948" s="4" t="str">
        <f xml:space="preserve"> INDEX(products!$A$1:$G$49, MATCH(orders!$D948, products!$A$1:$A$49,0), MATCH(orders!J$1, products!$A$1:$G$1,0))</f>
        <v>D</v>
      </c>
      <c r="K948" s="8">
        <f xml:space="preserve"> INDEX(products!$A$1:$G$49, MATCH(orders!$D948, products!$A$1:$A$49,0), MATCH(orders!K$1, products!$A$1:$G$1,0))</f>
        <v>0.5</v>
      </c>
      <c r="L948" s="10">
        <f xml:space="preserve"> INDEX(products!$A$1:$G$49, MATCH(orders!$D948, products!$A$1:$A$49,0), MATCH(orders!L$1, products!$A$1:$G$1,0))</f>
        <v>7.77</v>
      </c>
      <c r="M948" s="10">
        <f t="shared" si="14"/>
        <v>23.31</v>
      </c>
      <c r="N948" s="5" t="str" cm="1">
        <f t="array" ref="N948" xml:space="preserve"> _xlfn.IFS(I948 = "Rob", "Robusta", I948 = "Ara", "Arabica", I948 = "Exc", "Excelsa", I948 = "Lib", "Liberica")</f>
        <v>Liberica</v>
      </c>
      <c r="O948" s="12" t="str" cm="1">
        <f t="array" ref="O948" xml:space="preserve"> _xlfn.IFS(J948 = "M", "Medium", J948 = "L", "Light", J948 = "D", "Dark")</f>
        <v>Dark</v>
      </c>
      <c r="P948" s="4" t="str">
        <f xml:space="preserve"> _xlfn.XLOOKUP(Orders[[#This Row],[Customer ID]], customers!$A$1:$A$1001, customers!$I$1:$I$1001,,0)</f>
        <v>No</v>
      </c>
    </row>
    <row r="949" spans="1:16" x14ac:dyDescent="0.3">
      <c r="A949" s="11" t="s">
        <v>5844</v>
      </c>
      <c r="B949" s="6">
        <v>44294</v>
      </c>
      <c r="C949" s="3" t="s">
        <v>5845</v>
      </c>
      <c r="D949" s="4" t="s">
        <v>6155</v>
      </c>
      <c r="E949" s="3">
        <v>1</v>
      </c>
      <c r="F949" s="3" t="str">
        <f xml:space="preserve"> _xlfn.XLOOKUP(C949,customers!$A$1:$A$1001,customers!$B$1:$B$1001,,0)</f>
        <v>Rickie Faltin</v>
      </c>
      <c r="G949" s="3" t="str">
        <f xml:space="preserve"> IF(_xlfn.XLOOKUP(C949, customers!$A$1:$A$1001, customers!$C$1:$C$1001,,0) = 0, "", _xlfn.XLOOKUP(C949, customers!$A$1:$A$1001, customers!$C$1:$C$1001,,0))</f>
        <v>rfaltinqb@topsy.com</v>
      </c>
      <c r="H949" s="3" t="str">
        <f xml:space="preserve"> _xlfn.XLOOKUP(C949, customers!$A$1:$A$1001, customers!$G$1:$G$1001,,0)</f>
        <v>Ireland</v>
      </c>
      <c r="I949" s="4" t="str">
        <f xml:space="preserve"> INDEX(products!$A$1:$G$49, MATCH(orders!$D949, products!$A$1:$A$49,0), MATCH(orders!I$1, products!$A$1:$G$1,0))</f>
        <v>Ara</v>
      </c>
      <c r="J949" s="4" t="str">
        <f xml:space="preserve"> INDEX(products!$A$1:$G$49, MATCH(orders!$D949, products!$A$1:$A$49,0), MATCH(orders!J$1, products!$A$1:$G$1,0))</f>
        <v>M</v>
      </c>
      <c r="K949" s="8">
        <f xml:space="preserve"> INDEX(products!$A$1:$G$49, MATCH(orders!$D949, products!$A$1:$A$49,0), MATCH(orders!K$1, products!$A$1:$G$1,0))</f>
        <v>1</v>
      </c>
      <c r="L949" s="10">
        <f xml:space="preserve"> INDEX(products!$A$1:$G$49, MATCH(orders!$D949, products!$A$1:$A$49,0), MATCH(orders!L$1, products!$A$1:$G$1,0))</f>
        <v>11.25</v>
      </c>
      <c r="M949" s="10">
        <f t="shared" si="14"/>
        <v>11.25</v>
      </c>
      <c r="N949" s="5" t="str" cm="1">
        <f t="array" ref="N949" xml:space="preserve"> _xlfn.IFS(I949 = "Rob", "Robusta", I949 = "Ara", "Arabica", I949 = "Exc", "Excelsa", I949 = "Lib", "Liberica")</f>
        <v>Arabica</v>
      </c>
      <c r="O949" s="12" t="str" cm="1">
        <f t="array" ref="O949" xml:space="preserve"> _xlfn.IFS(J949 = "M", "Medium", J949 = "L", "Light", J949 = "D", "Dark")</f>
        <v>Medium</v>
      </c>
      <c r="P949" s="4" t="str">
        <f xml:space="preserve"> _xlfn.XLOOKUP(Orders[[#This Row],[Customer ID]], customers!$A$1:$A$1001, customers!$I$1:$I$1001,,0)</f>
        <v>No</v>
      </c>
    </row>
    <row r="950" spans="1:16" x14ac:dyDescent="0.3">
      <c r="A950" s="11" t="s">
        <v>5849</v>
      </c>
      <c r="B950" s="6">
        <v>44445</v>
      </c>
      <c r="C950" s="3" t="s">
        <v>5850</v>
      </c>
      <c r="D950" s="4" t="s">
        <v>6185</v>
      </c>
      <c r="E950" s="3">
        <v>3</v>
      </c>
      <c r="F950" s="3" t="str">
        <f xml:space="preserve"> _xlfn.XLOOKUP(C950,customers!$A$1:$A$1001,customers!$B$1:$B$1001,,0)</f>
        <v>Gnni Cheeke</v>
      </c>
      <c r="G950" s="3" t="str">
        <f xml:space="preserve"> IF(_xlfn.XLOOKUP(C950, customers!$A$1:$A$1001, customers!$C$1:$C$1001,,0) = 0, "", _xlfn.XLOOKUP(C950, customers!$A$1:$A$1001, customers!$C$1:$C$1001,,0))</f>
        <v>gcheekeqc@sitemeter.com</v>
      </c>
      <c r="H950" s="3" t="str">
        <f xml:space="preserve"> _xlfn.XLOOKUP(C950, customers!$A$1:$A$1001, customers!$G$1:$G$1001,,0)</f>
        <v>United Kingdom</v>
      </c>
      <c r="I950" s="4" t="str">
        <f xml:space="preserve"> INDEX(products!$A$1:$G$49, MATCH(orders!$D950, products!$A$1:$A$49,0), MATCH(orders!I$1, products!$A$1:$G$1,0))</f>
        <v>Exc</v>
      </c>
      <c r="J950" s="4" t="str">
        <f xml:space="preserve"> INDEX(products!$A$1:$G$49, MATCH(orders!$D950, products!$A$1:$A$49,0), MATCH(orders!J$1, products!$A$1:$G$1,0))</f>
        <v>D</v>
      </c>
      <c r="K950" s="8">
        <f xml:space="preserve"> INDEX(products!$A$1:$G$49, MATCH(orders!$D950, products!$A$1:$A$49,0), MATCH(orders!K$1, products!$A$1:$G$1,0))</f>
        <v>2.5</v>
      </c>
      <c r="L950" s="10">
        <f xml:space="preserve"> INDEX(products!$A$1:$G$49, MATCH(orders!$D950, products!$A$1:$A$49,0), MATCH(orders!L$1, products!$A$1:$G$1,0))</f>
        <v>27.945</v>
      </c>
      <c r="M950" s="10">
        <f t="shared" si="14"/>
        <v>83.835000000000008</v>
      </c>
      <c r="N950" s="5" t="str" cm="1">
        <f t="array" ref="N950" xml:space="preserve"> _xlfn.IFS(I950 = "Rob", "Robusta", I950 = "Ara", "Arabica", I950 = "Exc", "Excelsa", I950 = "Lib", "Liberica")</f>
        <v>Excelsa</v>
      </c>
      <c r="O950" s="12" t="str" cm="1">
        <f t="array" ref="O950" xml:space="preserve"> _xlfn.IFS(J950 = "M", "Medium", J950 = "L", "Light", J950 = "D", "Dark")</f>
        <v>Dark</v>
      </c>
      <c r="P950" s="4" t="str">
        <f xml:space="preserve"> _xlfn.XLOOKUP(Orders[[#This Row],[Customer ID]], customers!$A$1:$A$1001, customers!$I$1:$I$1001,,0)</f>
        <v>Yes</v>
      </c>
    </row>
    <row r="951" spans="1:16" x14ac:dyDescent="0.3">
      <c r="A951" s="11" t="s">
        <v>5855</v>
      </c>
      <c r="B951" s="6">
        <v>44449</v>
      </c>
      <c r="C951" s="3" t="s">
        <v>5856</v>
      </c>
      <c r="D951" s="4" t="s">
        <v>6142</v>
      </c>
      <c r="E951" s="3">
        <v>4</v>
      </c>
      <c r="F951" s="3" t="str">
        <f xml:space="preserve"> _xlfn.XLOOKUP(C951,customers!$A$1:$A$1001,customers!$B$1:$B$1001,,0)</f>
        <v>Gwenni Ratt</v>
      </c>
      <c r="G951" s="3" t="str">
        <f xml:space="preserve"> IF(_xlfn.XLOOKUP(C951, customers!$A$1:$A$1001, customers!$C$1:$C$1001,,0) = 0, "", _xlfn.XLOOKUP(C951, customers!$A$1:$A$1001, customers!$C$1:$C$1001,,0))</f>
        <v>grattqd@phpbb.com</v>
      </c>
      <c r="H951" s="3" t="str">
        <f xml:space="preserve"> _xlfn.XLOOKUP(C951, customers!$A$1:$A$1001, customers!$G$1:$G$1001,,0)</f>
        <v>Ireland</v>
      </c>
      <c r="I951" s="4" t="str">
        <f xml:space="preserve"> INDEX(products!$A$1:$G$49, MATCH(orders!$D951, products!$A$1:$A$49,0), MATCH(orders!I$1, products!$A$1:$G$1,0))</f>
        <v>Rob</v>
      </c>
      <c r="J951" s="4" t="str">
        <f xml:space="preserve"> INDEX(products!$A$1:$G$49, MATCH(orders!$D951, products!$A$1:$A$49,0), MATCH(orders!J$1, products!$A$1:$G$1,0))</f>
        <v>L</v>
      </c>
      <c r="K951" s="8">
        <f xml:space="preserve"> INDEX(products!$A$1:$G$49, MATCH(orders!$D951, products!$A$1:$A$49,0), MATCH(orders!K$1, products!$A$1:$G$1,0))</f>
        <v>2.5</v>
      </c>
      <c r="L951" s="10">
        <f xml:space="preserve"> INDEX(products!$A$1:$G$49, MATCH(orders!$D951, products!$A$1:$A$49,0), MATCH(orders!L$1, products!$A$1:$G$1,0))</f>
        <v>27.484999999999996</v>
      </c>
      <c r="M951" s="10">
        <f t="shared" si="14"/>
        <v>109.93999999999998</v>
      </c>
      <c r="N951" s="5" t="str" cm="1">
        <f t="array" ref="N951" xml:space="preserve"> _xlfn.IFS(I951 = "Rob", "Robusta", I951 = "Ara", "Arabica", I951 = "Exc", "Excelsa", I951 = "Lib", "Liberica")</f>
        <v>Robusta</v>
      </c>
      <c r="O951" s="12" t="str" cm="1">
        <f t="array" ref="O951" xml:space="preserve"> _xlfn.IFS(J951 = "M", "Medium", J951 = "L", "Light", J951 = "D", "Dark")</f>
        <v>Light</v>
      </c>
      <c r="P951" s="4" t="str">
        <f xml:space="preserve"> _xlfn.XLOOKUP(Orders[[#This Row],[Customer ID]], customers!$A$1:$A$1001, customers!$I$1:$I$1001,,0)</f>
        <v>No</v>
      </c>
    </row>
    <row r="952" spans="1:16" x14ac:dyDescent="0.3">
      <c r="A952" s="11" t="s">
        <v>5861</v>
      </c>
      <c r="B952" s="6">
        <v>44703</v>
      </c>
      <c r="C952" s="3" t="s">
        <v>5862</v>
      </c>
      <c r="D952" s="4" t="s">
        <v>6178</v>
      </c>
      <c r="E952" s="3">
        <v>4</v>
      </c>
      <c r="F952" s="3" t="str">
        <f xml:space="preserve"> _xlfn.XLOOKUP(C952,customers!$A$1:$A$1001,customers!$B$1:$B$1001,,0)</f>
        <v>Johnath Fairebrother</v>
      </c>
      <c r="G952" s="3" t="str">
        <f xml:space="preserve"> IF(_xlfn.XLOOKUP(C952, customers!$A$1:$A$1001, customers!$C$1:$C$1001,,0) = 0, "", _xlfn.XLOOKUP(C952, customers!$A$1:$A$1001, customers!$C$1:$C$1001,,0))</f>
        <v/>
      </c>
      <c r="H952" s="3" t="str">
        <f xml:space="preserve"> _xlfn.XLOOKUP(C952, customers!$A$1:$A$1001, customers!$G$1:$G$1001,,0)</f>
        <v>United States</v>
      </c>
      <c r="I952" s="4" t="str">
        <f xml:space="preserve"> INDEX(products!$A$1:$G$49, MATCH(orders!$D952, products!$A$1:$A$49,0), MATCH(orders!I$1, products!$A$1:$G$1,0))</f>
        <v>Rob</v>
      </c>
      <c r="J952" s="4" t="str">
        <f xml:space="preserve"> INDEX(products!$A$1:$G$49, MATCH(orders!$D952, products!$A$1:$A$49,0), MATCH(orders!J$1, products!$A$1:$G$1,0))</f>
        <v>L</v>
      </c>
      <c r="K952" s="8">
        <f xml:space="preserve"> INDEX(products!$A$1:$G$49, MATCH(orders!$D952, products!$A$1:$A$49,0), MATCH(orders!K$1, products!$A$1:$G$1,0))</f>
        <v>0.2</v>
      </c>
      <c r="L952" s="10">
        <f xml:space="preserve"> INDEX(products!$A$1:$G$49, MATCH(orders!$D952, products!$A$1:$A$49,0), MATCH(orders!L$1, products!$A$1:$G$1,0))</f>
        <v>3.5849999999999995</v>
      </c>
      <c r="M952" s="10">
        <f t="shared" si="14"/>
        <v>14.339999999999998</v>
      </c>
      <c r="N952" s="5" t="str" cm="1">
        <f t="array" ref="N952" xml:space="preserve"> _xlfn.IFS(I952 = "Rob", "Robusta", I952 = "Ara", "Arabica", I952 = "Exc", "Excelsa", I952 = "Lib", "Liberica")</f>
        <v>Robusta</v>
      </c>
      <c r="O952" s="12" t="str" cm="1">
        <f t="array" ref="O952" xml:space="preserve"> _xlfn.IFS(J952 = "M", "Medium", J952 = "L", "Light", J952 = "D", "Dark")</f>
        <v>Light</v>
      </c>
      <c r="P952" s="4" t="str">
        <f xml:space="preserve"> _xlfn.XLOOKUP(Orders[[#This Row],[Customer ID]], customers!$A$1:$A$1001, customers!$I$1:$I$1001,,0)</f>
        <v>Yes</v>
      </c>
    </row>
    <row r="953" spans="1:16" x14ac:dyDescent="0.3">
      <c r="A953" s="11" t="s">
        <v>5866</v>
      </c>
      <c r="B953" s="6">
        <v>44092</v>
      </c>
      <c r="C953" s="3" t="s">
        <v>5867</v>
      </c>
      <c r="D953" s="4" t="s">
        <v>6178</v>
      </c>
      <c r="E953" s="3">
        <v>6</v>
      </c>
      <c r="F953" s="3" t="str">
        <f xml:space="preserve"> _xlfn.XLOOKUP(C953,customers!$A$1:$A$1001,customers!$B$1:$B$1001,,0)</f>
        <v>Ingamar Eberlein</v>
      </c>
      <c r="G953" s="3" t="str">
        <f xml:space="preserve"> IF(_xlfn.XLOOKUP(C953, customers!$A$1:$A$1001, customers!$C$1:$C$1001,,0) = 0, "", _xlfn.XLOOKUP(C953, customers!$A$1:$A$1001, customers!$C$1:$C$1001,,0))</f>
        <v>ieberleinqf@hc360.com</v>
      </c>
      <c r="H953" s="3" t="str">
        <f xml:space="preserve"> _xlfn.XLOOKUP(C953, customers!$A$1:$A$1001, customers!$G$1:$G$1001,,0)</f>
        <v>United States</v>
      </c>
      <c r="I953" s="4" t="str">
        <f xml:space="preserve"> INDEX(products!$A$1:$G$49, MATCH(orders!$D953, products!$A$1:$A$49,0), MATCH(orders!I$1, products!$A$1:$G$1,0))</f>
        <v>Rob</v>
      </c>
      <c r="J953" s="4" t="str">
        <f xml:space="preserve"> INDEX(products!$A$1:$G$49, MATCH(orders!$D953, products!$A$1:$A$49,0), MATCH(orders!J$1, products!$A$1:$G$1,0))</f>
        <v>L</v>
      </c>
      <c r="K953" s="8">
        <f xml:space="preserve"> INDEX(products!$A$1:$G$49, MATCH(orders!$D953, products!$A$1:$A$49,0), MATCH(orders!K$1, products!$A$1:$G$1,0))</f>
        <v>0.2</v>
      </c>
      <c r="L953" s="10">
        <f xml:space="preserve"> INDEX(products!$A$1:$G$49, MATCH(orders!$D953, products!$A$1:$A$49,0), MATCH(orders!L$1, products!$A$1:$G$1,0))</f>
        <v>3.5849999999999995</v>
      </c>
      <c r="M953" s="10">
        <f t="shared" si="14"/>
        <v>21.509999999999998</v>
      </c>
      <c r="N953" s="5" t="str" cm="1">
        <f t="array" ref="N953" xml:space="preserve"> _xlfn.IFS(I953 = "Rob", "Robusta", I953 = "Ara", "Arabica", I953 = "Exc", "Excelsa", I953 = "Lib", "Liberica")</f>
        <v>Robusta</v>
      </c>
      <c r="O953" s="12" t="str" cm="1">
        <f t="array" ref="O953" xml:space="preserve"> _xlfn.IFS(J953 = "M", "Medium", J953 = "L", "Light", J953 = "D", "Dark")</f>
        <v>Light</v>
      </c>
      <c r="P953" s="4" t="str">
        <f xml:space="preserve"> _xlfn.XLOOKUP(Orders[[#This Row],[Customer ID]], customers!$A$1:$A$1001, customers!$I$1:$I$1001,,0)</f>
        <v>No</v>
      </c>
    </row>
    <row r="954" spans="1:16" x14ac:dyDescent="0.3">
      <c r="A954" s="11" t="s">
        <v>5872</v>
      </c>
      <c r="B954" s="6">
        <v>44439</v>
      </c>
      <c r="C954" s="3" t="s">
        <v>5873</v>
      </c>
      <c r="D954" s="4" t="s">
        <v>6155</v>
      </c>
      <c r="E954" s="3">
        <v>2</v>
      </c>
      <c r="F954" s="3" t="str">
        <f xml:space="preserve"> _xlfn.XLOOKUP(C954,customers!$A$1:$A$1001,customers!$B$1:$B$1001,,0)</f>
        <v>Jilly Dreng</v>
      </c>
      <c r="G954" s="3" t="str">
        <f xml:space="preserve"> IF(_xlfn.XLOOKUP(C954, customers!$A$1:$A$1001, customers!$C$1:$C$1001,,0) = 0, "", _xlfn.XLOOKUP(C954, customers!$A$1:$A$1001, customers!$C$1:$C$1001,,0))</f>
        <v>jdrengqg@uiuc.edu</v>
      </c>
      <c r="H954" s="3" t="str">
        <f xml:space="preserve"> _xlfn.XLOOKUP(C954, customers!$A$1:$A$1001, customers!$G$1:$G$1001,,0)</f>
        <v>Ireland</v>
      </c>
      <c r="I954" s="4" t="str">
        <f xml:space="preserve"> INDEX(products!$A$1:$G$49, MATCH(orders!$D954, products!$A$1:$A$49,0), MATCH(orders!I$1, products!$A$1:$G$1,0))</f>
        <v>Ara</v>
      </c>
      <c r="J954" s="4" t="str">
        <f xml:space="preserve"> INDEX(products!$A$1:$G$49, MATCH(orders!$D954, products!$A$1:$A$49,0), MATCH(orders!J$1, products!$A$1:$G$1,0))</f>
        <v>M</v>
      </c>
      <c r="K954" s="8">
        <f xml:space="preserve"> INDEX(products!$A$1:$G$49, MATCH(orders!$D954, products!$A$1:$A$49,0), MATCH(orders!K$1, products!$A$1:$G$1,0))</f>
        <v>1</v>
      </c>
      <c r="L954" s="10">
        <f xml:space="preserve"> INDEX(products!$A$1:$G$49, MATCH(orders!$D954, products!$A$1:$A$49,0), MATCH(orders!L$1, products!$A$1:$G$1,0))</f>
        <v>11.25</v>
      </c>
      <c r="M954" s="10">
        <f t="shared" si="14"/>
        <v>22.5</v>
      </c>
      <c r="N954" s="5" t="str" cm="1">
        <f t="array" ref="N954" xml:space="preserve"> _xlfn.IFS(I954 = "Rob", "Robusta", I954 = "Ara", "Arabica", I954 = "Exc", "Excelsa", I954 = "Lib", "Liberica")</f>
        <v>Arabica</v>
      </c>
      <c r="O954" s="12" t="str" cm="1">
        <f t="array" ref="O954" xml:space="preserve"> _xlfn.IFS(J954 = "M", "Medium", J954 = "L", "Light", J954 = "D", "Dark")</f>
        <v>Medium</v>
      </c>
      <c r="P954" s="4" t="str">
        <f xml:space="preserve"> _xlfn.XLOOKUP(Orders[[#This Row],[Customer ID]], customers!$A$1:$A$1001, customers!$I$1:$I$1001,,0)</f>
        <v>Yes</v>
      </c>
    </row>
    <row r="955" spans="1:16" x14ac:dyDescent="0.3">
      <c r="A955" s="11" t="s">
        <v>5878</v>
      </c>
      <c r="B955" s="6">
        <v>44582</v>
      </c>
      <c r="C955" s="3" t="s">
        <v>5764</v>
      </c>
      <c r="D955" s="4" t="s">
        <v>6167</v>
      </c>
      <c r="E955" s="3">
        <v>1</v>
      </c>
      <c r="F955" s="3" t="str">
        <f xml:space="preserve"> _xlfn.XLOOKUP(C955,customers!$A$1:$A$1001,customers!$B$1:$B$1001,,0)</f>
        <v>Brenn Dundredge</v>
      </c>
      <c r="G955" s="3" t="str">
        <f xml:space="preserve"> IF(_xlfn.XLOOKUP(C955, customers!$A$1:$A$1001, customers!$C$1:$C$1001,,0) = 0, "", _xlfn.XLOOKUP(C955, customers!$A$1:$A$1001, customers!$C$1:$C$1001,,0))</f>
        <v/>
      </c>
      <c r="H955" s="3" t="str">
        <f xml:space="preserve"> _xlfn.XLOOKUP(C955, customers!$A$1:$A$1001, customers!$G$1:$G$1001,,0)</f>
        <v>United States</v>
      </c>
      <c r="I955" s="4" t="str">
        <f xml:space="preserve"> INDEX(products!$A$1:$G$49, MATCH(orders!$D955, products!$A$1:$A$49,0), MATCH(orders!I$1, products!$A$1:$G$1,0))</f>
        <v>Ara</v>
      </c>
      <c r="J955" s="4" t="str">
        <f xml:space="preserve"> INDEX(products!$A$1:$G$49, MATCH(orders!$D955, products!$A$1:$A$49,0), MATCH(orders!J$1, products!$A$1:$G$1,0))</f>
        <v>L</v>
      </c>
      <c r="K955" s="8">
        <f xml:space="preserve"> INDEX(products!$A$1:$G$49, MATCH(orders!$D955, products!$A$1:$A$49,0), MATCH(orders!K$1, products!$A$1:$G$1,0))</f>
        <v>0.2</v>
      </c>
      <c r="L955" s="10">
        <f xml:space="preserve"> INDEX(products!$A$1:$G$49, MATCH(orders!$D955, products!$A$1:$A$49,0), MATCH(orders!L$1, products!$A$1:$G$1,0))</f>
        <v>3.8849999999999998</v>
      </c>
      <c r="M955" s="10">
        <f t="shared" si="14"/>
        <v>3.8849999999999998</v>
      </c>
      <c r="N955" s="5" t="str" cm="1">
        <f t="array" ref="N955" xml:space="preserve"> _xlfn.IFS(I955 = "Rob", "Robusta", I955 = "Ara", "Arabica", I955 = "Exc", "Excelsa", I955 = "Lib", "Liberica")</f>
        <v>Arabica</v>
      </c>
      <c r="O955" s="12" t="str" cm="1">
        <f t="array" ref="O955" xml:space="preserve"> _xlfn.IFS(J955 = "M", "Medium", J955 = "L", "Light", J955 = "D", "Dark")</f>
        <v>Light</v>
      </c>
      <c r="P955" s="4" t="str">
        <f xml:space="preserve"> _xlfn.XLOOKUP(Orders[[#This Row],[Customer ID]], customers!$A$1:$A$1001, customers!$I$1:$I$1001,,0)</f>
        <v>Yes</v>
      </c>
    </row>
    <row r="956" spans="1:16" x14ac:dyDescent="0.3">
      <c r="A956" s="11" t="s">
        <v>5884</v>
      </c>
      <c r="B956" s="6">
        <v>44722</v>
      </c>
      <c r="C956" s="3" t="s">
        <v>5764</v>
      </c>
      <c r="D956" s="4" t="s">
        <v>6185</v>
      </c>
      <c r="E956" s="3">
        <v>1</v>
      </c>
      <c r="F956" s="3" t="str">
        <f xml:space="preserve"> _xlfn.XLOOKUP(C956,customers!$A$1:$A$1001,customers!$B$1:$B$1001,,0)</f>
        <v>Brenn Dundredge</v>
      </c>
      <c r="G956" s="3" t="str">
        <f xml:space="preserve"> IF(_xlfn.XLOOKUP(C956, customers!$A$1:$A$1001, customers!$C$1:$C$1001,,0) = 0, "", _xlfn.XLOOKUP(C956, customers!$A$1:$A$1001, customers!$C$1:$C$1001,,0))</f>
        <v/>
      </c>
      <c r="H956" s="3" t="str">
        <f xml:space="preserve"> _xlfn.XLOOKUP(C956, customers!$A$1:$A$1001, customers!$G$1:$G$1001,,0)</f>
        <v>United States</v>
      </c>
      <c r="I956" s="4" t="str">
        <f xml:space="preserve"> INDEX(products!$A$1:$G$49, MATCH(orders!$D956, products!$A$1:$A$49,0), MATCH(orders!I$1, products!$A$1:$G$1,0))</f>
        <v>Exc</v>
      </c>
      <c r="J956" s="4" t="str">
        <f xml:space="preserve"> INDEX(products!$A$1:$G$49, MATCH(orders!$D956, products!$A$1:$A$49,0), MATCH(orders!J$1, products!$A$1:$G$1,0))</f>
        <v>D</v>
      </c>
      <c r="K956" s="8">
        <f xml:space="preserve"> INDEX(products!$A$1:$G$49, MATCH(orders!$D956, products!$A$1:$A$49,0), MATCH(orders!K$1, products!$A$1:$G$1,0))</f>
        <v>2.5</v>
      </c>
      <c r="L956" s="10">
        <f xml:space="preserve"> INDEX(products!$A$1:$G$49, MATCH(orders!$D956, products!$A$1:$A$49,0), MATCH(orders!L$1, products!$A$1:$G$1,0))</f>
        <v>27.945</v>
      </c>
      <c r="M956" s="10">
        <f t="shared" si="14"/>
        <v>27.945</v>
      </c>
      <c r="N956" s="5" t="str" cm="1">
        <f t="array" ref="N956" xml:space="preserve"> _xlfn.IFS(I956 = "Rob", "Robusta", I956 = "Ara", "Arabica", I956 = "Exc", "Excelsa", I956 = "Lib", "Liberica")</f>
        <v>Excelsa</v>
      </c>
      <c r="O956" s="12" t="str" cm="1">
        <f t="array" ref="O956" xml:space="preserve"> _xlfn.IFS(J956 = "M", "Medium", J956 = "L", "Light", J956 = "D", "Dark")</f>
        <v>Dark</v>
      </c>
      <c r="P956" s="4" t="str">
        <f xml:space="preserve"> _xlfn.XLOOKUP(Orders[[#This Row],[Customer ID]], customers!$A$1:$A$1001, customers!$I$1:$I$1001,,0)</f>
        <v>Yes</v>
      </c>
    </row>
    <row r="957" spans="1:16" x14ac:dyDescent="0.3">
      <c r="A957" s="11" t="s">
        <v>5890</v>
      </c>
      <c r="B957" s="6">
        <v>43582</v>
      </c>
      <c r="C957" s="3" t="s">
        <v>5764</v>
      </c>
      <c r="D957" s="4" t="s">
        <v>6148</v>
      </c>
      <c r="E957" s="3">
        <v>5</v>
      </c>
      <c r="F957" s="3" t="str">
        <f xml:space="preserve"> _xlfn.XLOOKUP(C957,customers!$A$1:$A$1001,customers!$B$1:$B$1001,,0)</f>
        <v>Brenn Dundredge</v>
      </c>
      <c r="G957" s="3" t="str">
        <f xml:space="preserve"> IF(_xlfn.XLOOKUP(C957, customers!$A$1:$A$1001, customers!$C$1:$C$1001,,0) = 0, "", _xlfn.XLOOKUP(C957, customers!$A$1:$A$1001, customers!$C$1:$C$1001,,0))</f>
        <v/>
      </c>
      <c r="H957" s="3" t="str">
        <f xml:space="preserve"> _xlfn.XLOOKUP(C957, customers!$A$1:$A$1001, customers!$G$1:$G$1001,,0)</f>
        <v>United States</v>
      </c>
      <c r="I957" s="4" t="str">
        <f xml:space="preserve"> INDEX(products!$A$1:$G$49, MATCH(orders!$D957, products!$A$1:$A$49,0), MATCH(orders!I$1, products!$A$1:$G$1,0))</f>
        <v>Exc</v>
      </c>
      <c r="J957" s="4" t="str">
        <f xml:space="preserve"> INDEX(products!$A$1:$G$49, MATCH(orders!$D957, products!$A$1:$A$49,0), MATCH(orders!J$1, products!$A$1:$G$1,0))</f>
        <v>L</v>
      </c>
      <c r="K957" s="8">
        <f xml:space="preserve"> INDEX(products!$A$1:$G$49, MATCH(orders!$D957, products!$A$1:$A$49,0), MATCH(orders!K$1, products!$A$1:$G$1,0))</f>
        <v>2.5</v>
      </c>
      <c r="L957" s="10">
        <f xml:space="preserve"> INDEX(products!$A$1:$G$49, MATCH(orders!$D957, products!$A$1:$A$49,0), MATCH(orders!L$1, products!$A$1:$G$1,0))</f>
        <v>34.154999999999994</v>
      </c>
      <c r="M957" s="10">
        <f t="shared" si="14"/>
        <v>170.77499999999998</v>
      </c>
      <c r="N957" s="5" t="str" cm="1">
        <f t="array" ref="N957" xml:space="preserve"> _xlfn.IFS(I957 = "Rob", "Robusta", I957 = "Ara", "Arabica", I957 = "Exc", "Excelsa", I957 = "Lib", "Liberica")</f>
        <v>Excelsa</v>
      </c>
      <c r="O957" s="12" t="str" cm="1">
        <f t="array" ref="O957" xml:space="preserve"> _xlfn.IFS(J957 = "M", "Medium", J957 = "L", "Light", J957 = "D", "Dark")</f>
        <v>Light</v>
      </c>
      <c r="P957" s="4" t="str">
        <f xml:space="preserve"> _xlfn.XLOOKUP(Orders[[#This Row],[Customer ID]], customers!$A$1:$A$1001, customers!$I$1:$I$1001,,0)</f>
        <v>Yes</v>
      </c>
    </row>
    <row r="958" spans="1:16" x14ac:dyDescent="0.3">
      <c r="A958" s="11" t="s">
        <v>5890</v>
      </c>
      <c r="B958" s="6">
        <v>43582</v>
      </c>
      <c r="C958" s="3" t="s">
        <v>5764</v>
      </c>
      <c r="D958" s="4" t="s">
        <v>6142</v>
      </c>
      <c r="E958" s="3">
        <v>2</v>
      </c>
      <c r="F958" s="3" t="str">
        <f xml:space="preserve"> _xlfn.XLOOKUP(C958,customers!$A$1:$A$1001,customers!$B$1:$B$1001,,0)</f>
        <v>Brenn Dundredge</v>
      </c>
      <c r="G958" s="3" t="str">
        <f xml:space="preserve"> IF(_xlfn.XLOOKUP(C958, customers!$A$1:$A$1001, customers!$C$1:$C$1001,,0) = 0, "", _xlfn.XLOOKUP(C958, customers!$A$1:$A$1001, customers!$C$1:$C$1001,,0))</f>
        <v/>
      </c>
      <c r="H958" s="3" t="str">
        <f xml:space="preserve"> _xlfn.XLOOKUP(C958, customers!$A$1:$A$1001, customers!$G$1:$G$1001,,0)</f>
        <v>United States</v>
      </c>
      <c r="I958" s="4" t="str">
        <f xml:space="preserve"> INDEX(products!$A$1:$G$49, MATCH(orders!$D958, products!$A$1:$A$49,0), MATCH(orders!I$1, products!$A$1:$G$1,0))</f>
        <v>Rob</v>
      </c>
      <c r="J958" s="4" t="str">
        <f xml:space="preserve"> INDEX(products!$A$1:$G$49, MATCH(orders!$D958, products!$A$1:$A$49,0), MATCH(orders!J$1, products!$A$1:$G$1,0))</f>
        <v>L</v>
      </c>
      <c r="K958" s="8">
        <f xml:space="preserve"> INDEX(products!$A$1:$G$49, MATCH(orders!$D958, products!$A$1:$A$49,0), MATCH(orders!K$1, products!$A$1:$G$1,0))</f>
        <v>2.5</v>
      </c>
      <c r="L958" s="10">
        <f xml:space="preserve"> INDEX(products!$A$1:$G$49, MATCH(orders!$D958, products!$A$1:$A$49,0), MATCH(orders!L$1, products!$A$1:$G$1,0))</f>
        <v>27.484999999999996</v>
      </c>
      <c r="M958" s="10">
        <f t="shared" si="14"/>
        <v>54.969999999999992</v>
      </c>
      <c r="N958" s="5" t="str" cm="1">
        <f t="array" ref="N958" xml:space="preserve"> _xlfn.IFS(I958 = "Rob", "Robusta", I958 = "Ara", "Arabica", I958 = "Exc", "Excelsa", I958 = "Lib", "Liberica")</f>
        <v>Robusta</v>
      </c>
      <c r="O958" s="12" t="str" cm="1">
        <f t="array" ref="O958" xml:space="preserve"> _xlfn.IFS(J958 = "M", "Medium", J958 = "L", "Light", J958 = "D", "Dark")</f>
        <v>Light</v>
      </c>
      <c r="P958" s="4" t="str">
        <f xml:space="preserve"> _xlfn.XLOOKUP(Orders[[#This Row],[Customer ID]], customers!$A$1:$A$1001, customers!$I$1:$I$1001,,0)</f>
        <v>Yes</v>
      </c>
    </row>
    <row r="959" spans="1:16" x14ac:dyDescent="0.3">
      <c r="A959" s="11" t="s">
        <v>5890</v>
      </c>
      <c r="B959" s="6">
        <v>43582</v>
      </c>
      <c r="C959" s="3" t="s">
        <v>5764</v>
      </c>
      <c r="D959" s="4" t="s">
        <v>6171</v>
      </c>
      <c r="E959" s="3">
        <v>1</v>
      </c>
      <c r="F959" s="3" t="str">
        <f xml:space="preserve"> _xlfn.XLOOKUP(C959,customers!$A$1:$A$1001,customers!$B$1:$B$1001,,0)</f>
        <v>Brenn Dundredge</v>
      </c>
      <c r="G959" s="3" t="str">
        <f xml:space="preserve"> IF(_xlfn.XLOOKUP(C959, customers!$A$1:$A$1001, customers!$C$1:$C$1001,,0) = 0, "", _xlfn.XLOOKUP(C959, customers!$A$1:$A$1001, customers!$C$1:$C$1001,,0))</f>
        <v/>
      </c>
      <c r="H959" s="3" t="str">
        <f xml:space="preserve"> _xlfn.XLOOKUP(C959, customers!$A$1:$A$1001, customers!$G$1:$G$1001,,0)</f>
        <v>United States</v>
      </c>
      <c r="I959" s="4" t="str">
        <f xml:space="preserve"> INDEX(products!$A$1:$G$49, MATCH(orders!$D959, products!$A$1:$A$49,0), MATCH(orders!I$1, products!$A$1:$G$1,0))</f>
        <v>Exc</v>
      </c>
      <c r="J959" s="4" t="str">
        <f xml:space="preserve"> INDEX(products!$A$1:$G$49, MATCH(orders!$D959, products!$A$1:$A$49,0), MATCH(orders!J$1, products!$A$1:$G$1,0))</f>
        <v>L</v>
      </c>
      <c r="K959" s="8">
        <f xml:space="preserve"> INDEX(products!$A$1:$G$49, MATCH(orders!$D959, products!$A$1:$A$49,0), MATCH(orders!K$1, products!$A$1:$G$1,0))</f>
        <v>1</v>
      </c>
      <c r="L959" s="10">
        <f xml:space="preserve"> INDEX(products!$A$1:$G$49, MATCH(orders!$D959, products!$A$1:$A$49,0), MATCH(orders!L$1, products!$A$1:$G$1,0))</f>
        <v>14.85</v>
      </c>
      <c r="M959" s="10">
        <f t="shared" si="14"/>
        <v>14.85</v>
      </c>
      <c r="N959" s="5" t="str" cm="1">
        <f t="array" ref="N959" xml:space="preserve"> _xlfn.IFS(I959 = "Rob", "Robusta", I959 = "Ara", "Arabica", I959 = "Exc", "Excelsa", I959 = "Lib", "Liberica")</f>
        <v>Excelsa</v>
      </c>
      <c r="O959" s="12" t="str" cm="1">
        <f t="array" ref="O959" xml:space="preserve"> _xlfn.IFS(J959 = "M", "Medium", J959 = "L", "Light", J959 = "D", "Dark")</f>
        <v>Light</v>
      </c>
      <c r="P959" s="4" t="str">
        <f xml:space="preserve"> _xlfn.XLOOKUP(Orders[[#This Row],[Customer ID]], customers!$A$1:$A$1001, customers!$I$1:$I$1001,,0)</f>
        <v>Yes</v>
      </c>
    </row>
    <row r="960" spans="1:16" x14ac:dyDescent="0.3">
      <c r="A960" s="11" t="s">
        <v>5890</v>
      </c>
      <c r="B960" s="6">
        <v>43582</v>
      </c>
      <c r="C960" s="3" t="s">
        <v>5764</v>
      </c>
      <c r="D960" s="4" t="s">
        <v>6167</v>
      </c>
      <c r="E960" s="3">
        <v>2</v>
      </c>
      <c r="F960" s="3" t="str">
        <f xml:space="preserve"> _xlfn.XLOOKUP(C960,customers!$A$1:$A$1001,customers!$B$1:$B$1001,,0)</f>
        <v>Brenn Dundredge</v>
      </c>
      <c r="G960" s="3" t="str">
        <f xml:space="preserve"> IF(_xlfn.XLOOKUP(C960, customers!$A$1:$A$1001, customers!$C$1:$C$1001,,0) = 0, "", _xlfn.XLOOKUP(C960, customers!$A$1:$A$1001, customers!$C$1:$C$1001,,0))</f>
        <v/>
      </c>
      <c r="H960" s="3" t="str">
        <f xml:space="preserve"> _xlfn.XLOOKUP(C960, customers!$A$1:$A$1001, customers!$G$1:$G$1001,,0)</f>
        <v>United States</v>
      </c>
      <c r="I960" s="4" t="str">
        <f xml:space="preserve"> INDEX(products!$A$1:$G$49, MATCH(orders!$D960, products!$A$1:$A$49,0), MATCH(orders!I$1, products!$A$1:$G$1,0))</f>
        <v>Ara</v>
      </c>
      <c r="J960" s="4" t="str">
        <f xml:space="preserve"> INDEX(products!$A$1:$G$49, MATCH(orders!$D960, products!$A$1:$A$49,0), MATCH(orders!J$1, products!$A$1:$G$1,0))</f>
        <v>L</v>
      </c>
      <c r="K960" s="8">
        <f xml:space="preserve"> INDEX(products!$A$1:$G$49, MATCH(orders!$D960, products!$A$1:$A$49,0), MATCH(orders!K$1, products!$A$1:$G$1,0))</f>
        <v>0.2</v>
      </c>
      <c r="L960" s="10">
        <f xml:space="preserve"> INDEX(products!$A$1:$G$49, MATCH(orders!$D960, products!$A$1:$A$49,0), MATCH(orders!L$1, products!$A$1:$G$1,0))</f>
        <v>3.8849999999999998</v>
      </c>
      <c r="M960" s="10">
        <f t="shared" si="14"/>
        <v>7.77</v>
      </c>
      <c r="N960" s="5" t="str" cm="1">
        <f t="array" ref="N960" xml:space="preserve"> _xlfn.IFS(I960 = "Rob", "Robusta", I960 = "Ara", "Arabica", I960 = "Exc", "Excelsa", I960 = "Lib", "Liberica")</f>
        <v>Arabica</v>
      </c>
      <c r="O960" s="12" t="str" cm="1">
        <f t="array" ref="O960" xml:space="preserve"> _xlfn.IFS(J960 = "M", "Medium", J960 = "L", "Light", J960 = "D", "Dark")</f>
        <v>Light</v>
      </c>
      <c r="P960" s="4" t="str">
        <f xml:space="preserve"> _xlfn.XLOOKUP(Orders[[#This Row],[Customer ID]], customers!$A$1:$A$1001, customers!$I$1:$I$1001,,0)</f>
        <v>Yes</v>
      </c>
    </row>
    <row r="961" spans="1:16" x14ac:dyDescent="0.3">
      <c r="A961" s="11" t="s">
        <v>5910</v>
      </c>
      <c r="B961" s="6">
        <v>44598</v>
      </c>
      <c r="C961" s="3" t="s">
        <v>5911</v>
      </c>
      <c r="D961" s="4" t="s">
        <v>6145</v>
      </c>
      <c r="E961" s="3">
        <v>5</v>
      </c>
      <c r="F961" s="3" t="str">
        <f xml:space="preserve"> _xlfn.XLOOKUP(C961,customers!$A$1:$A$1001,customers!$B$1:$B$1001,,0)</f>
        <v>Rhodie Strathern</v>
      </c>
      <c r="G961" s="3" t="str">
        <f xml:space="preserve"> IF(_xlfn.XLOOKUP(C961, customers!$A$1:$A$1001, customers!$C$1:$C$1001,,0) = 0, "", _xlfn.XLOOKUP(C961, customers!$A$1:$A$1001, customers!$C$1:$C$1001,,0))</f>
        <v>rstrathernqn@devhub.com</v>
      </c>
      <c r="H961" s="3" t="str">
        <f xml:space="preserve"> _xlfn.XLOOKUP(C961, customers!$A$1:$A$1001, customers!$G$1:$G$1001,,0)</f>
        <v>United States</v>
      </c>
      <c r="I961" s="4" t="str">
        <f xml:space="preserve"> INDEX(products!$A$1:$G$49, MATCH(orders!$D961, products!$A$1:$A$49,0), MATCH(orders!I$1, products!$A$1:$G$1,0))</f>
        <v>Lib</v>
      </c>
      <c r="J961" s="4" t="str">
        <f xml:space="preserve"> INDEX(products!$A$1:$G$49, MATCH(orders!$D961, products!$A$1:$A$49,0), MATCH(orders!J$1, products!$A$1:$G$1,0))</f>
        <v>L</v>
      </c>
      <c r="K961" s="8">
        <f xml:space="preserve"> INDEX(products!$A$1:$G$49, MATCH(orders!$D961, products!$A$1:$A$49,0), MATCH(orders!K$1, products!$A$1:$G$1,0))</f>
        <v>0.2</v>
      </c>
      <c r="L961" s="10">
        <f xml:space="preserve"> INDEX(products!$A$1:$G$49, MATCH(orders!$D961, products!$A$1:$A$49,0), MATCH(orders!L$1, products!$A$1:$G$1,0))</f>
        <v>4.7549999999999999</v>
      </c>
      <c r="M961" s="10">
        <f t="shared" si="14"/>
        <v>23.774999999999999</v>
      </c>
      <c r="N961" s="5" t="str" cm="1">
        <f t="array" ref="N961" xml:space="preserve"> _xlfn.IFS(I961 = "Rob", "Robusta", I961 = "Ara", "Arabica", I961 = "Exc", "Excelsa", I961 = "Lib", "Liberica")</f>
        <v>Liberica</v>
      </c>
      <c r="O961" s="12" t="str" cm="1">
        <f t="array" ref="O961" xml:space="preserve"> _xlfn.IFS(J961 = "M", "Medium", J961 = "L", "Light", J961 = "D", "Dark")</f>
        <v>Light</v>
      </c>
      <c r="P961" s="4" t="str">
        <f xml:space="preserve"> _xlfn.XLOOKUP(Orders[[#This Row],[Customer ID]], customers!$A$1:$A$1001, customers!$I$1:$I$1001,,0)</f>
        <v>Yes</v>
      </c>
    </row>
    <row r="962" spans="1:16" x14ac:dyDescent="0.3">
      <c r="A962" s="11" t="s">
        <v>5915</v>
      </c>
      <c r="B962" s="6">
        <v>44591</v>
      </c>
      <c r="C962" s="3" t="s">
        <v>5916</v>
      </c>
      <c r="D962" s="4" t="s">
        <v>6170</v>
      </c>
      <c r="E962" s="3">
        <v>5</v>
      </c>
      <c r="F962" s="3" t="str">
        <f xml:space="preserve"> _xlfn.XLOOKUP(C962,customers!$A$1:$A$1001,customers!$B$1:$B$1001,,0)</f>
        <v>Chad Miguel</v>
      </c>
      <c r="G962" s="3" t="str">
        <f xml:space="preserve"> IF(_xlfn.XLOOKUP(C962, customers!$A$1:$A$1001, customers!$C$1:$C$1001,,0) = 0, "", _xlfn.XLOOKUP(C962, customers!$A$1:$A$1001, customers!$C$1:$C$1001,,0))</f>
        <v>cmiguelqo@exblog.jp</v>
      </c>
      <c r="H962" s="3" t="str">
        <f xml:space="preserve"> _xlfn.XLOOKUP(C962, customers!$A$1:$A$1001, customers!$G$1:$G$1001,,0)</f>
        <v>United States</v>
      </c>
      <c r="I962" s="4" t="str">
        <f xml:space="preserve"> INDEX(products!$A$1:$G$49, MATCH(orders!$D962, products!$A$1:$A$49,0), MATCH(orders!I$1, products!$A$1:$G$1,0))</f>
        <v>Lib</v>
      </c>
      <c r="J962" s="4" t="str">
        <f xml:space="preserve"> INDEX(products!$A$1:$G$49, MATCH(orders!$D962, products!$A$1:$A$49,0), MATCH(orders!J$1, products!$A$1:$G$1,0))</f>
        <v>L</v>
      </c>
      <c r="K962" s="8">
        <f xml:space="preserve"> INDEX(products!$A$1:$G$49, MATCH(orders!$D962, products!$A$1:$A$49,0), MATCH(orders!K$1, products!$A$1:$G$1,0))</f>
        <v>1</v>
      </c>
      <c r="L962" s="10">
        <f xml:space="preserve"> INDEX(products!$A$1:$G$49, MATCH(orders!$D962, products!$A$1:$A$49,0), MATCH(orders!L$1, products!$A$1:$G$1,0))</f>
        <v>15.85</v>
      </c>
      <c r="M962" s="10">
        <f t="shared" si="14"/>
        <v>79.25</v>
      </c>
      <c r="N962" s="5" t="str" cm="1">
        <f t="array" ref="N962" xml:space="preserve"> _xlfn.IFS(I962 = "Rob", "Robusta", I962 = "Ara", "Arabica", I962 = "Exc", "Excelsa", I962 = "Lib", "Liberica")</f>
        <v>Liberica</v>
      </c>
      <c r="O962" s="12" t="str" cm="1">
        <f t="array" ref="O962" xml:space="preserve"> _xlfn.IFS(J962 = "M", "Medium", J962 = "L", "Light", J962 = "D", "Dark")</f>
        <v>Light</v>
      </c>
      <c r="P962" s="4" t="str">
        <f xml:space="preserve"> _xlfn.XLOOKUP(Orders[[#This Row],[Customer ID]], customers!$A$1:$A$1001, customers!$I$1:$I$1001,,0)</f>
        <v>Yes</v>
      </c>
    </row>
    <row r="963" spans="1:16" x14ac:dyDescent="0.3">
      <c r="A963" s="11" t="s">
        <v>5921</v>
      </c>
      <c r="B963" s="6">
        <v>44158</v>
      </c>
      <c r="C963" s="3" t="s">
        <v>5922</v>
      </c>
      <c r="D963" s="4" t="s">
        <v>6168</v>
      </c>
      <c r="E963" s="3">
        <v>2</v>
      </c>
      <c r="F963" s="3" t="str">
        <f xml:space="preserve"> _xlfn.XLOOKUP(C963,customers!$A$1:$A$1001,customers!$B$1:$B$1001,,0)</f>
        <v>Florinda Matusovsky</v>
      </c>
      <c r="G963" s="3" t="str">
        <f xml:space="preserve"> IF(_xlfn.XLOOKUP(C963, customers!$A$1:$A$1001, customers!$C$1:$C$1001,,0) = 0, "", _xlfn.XLOOKUP(C963, customers!$A$1:$A$1001, customers!$C$1:$C$1001,,0))</f>
        <v/>
      </c>
      <c r="H963" s="3" t="str">
        <f xml:space="preserve"> _xlfn.XLOOKUP(C963, customers!$A$1:$A$1001, customers!$G$1:$G$1001,,0)</f>
        <v>United States</v>
      </c>
      <c r="I963" s="4" t="str">
        <f xml:space="preserve"> INDEX(products!$A$1:$G$49, MATCH(orders!$D963, products!$A$1:$A$49,0), MATCH(orders!I$1, products!$A$1:$G$1,0))</f>
        <v>Ara</v>
      </c>
      <c r="J963" s="4" t="str">
        <f xml:space="preserve"> INDEX(products!$A$1:$G$49, MATCH(orders!$D963, products!$A$1:$A$49,0), MATCH(orders!J$1, products!$A$1:$G$1,0))</f>
        <v>D</v>
      </c>
      <c r="K963" s="8">
        <f xml:space="preserve"> INDEX(products!$A$1:$G$49, MATCH(orders!$D963, products!$A$1:$A$49,0), MATCH(orders!K$1, products!$A$1:$G$1,0))</f>
        <v>2.5</v>
      </c>
      <c r="L963" s="10">
        <f xml:space="preserve"> INDEX(products!$A$1:$G$49, MATCH(orders!$D963, products!$A$1:$A$49,0), MATCH(orders!L$1, products!$A$1:$G$1,0))</f>
        <v>22.884999999999998</v>
      </c>
      <c r="M963" s="10">
        <f t="shared" ref="M963:M1001" si="15">L963*E963</f>
        <v>45.769999999999996</v>
      </c>
      <c r="N963" s="5" t="str" cm="1">
        <f t="array" ref="N963" xml:space="preserve"> _xlfn.IFS(I963 = "Rob", "Robusta", I963 = "Ara", "Arabica", I963 = "Exc", "Excelsa", I963 = "Lib", "Liberica")</f>
        <v>Arabica</v>
      </c>
      <c r="O963" s="12" t="str" cm="1">
        <f t="array" ref="O963" xml:space="preserve"> _xlfn.IFS(J963 = "M", "Medium", J963 = "L", "Light", J963 = "D", "Dark")</f>
        <v>Dark</v>
      </c>
      <c r="P963" s="4" t="str">
        <f xml:space="preserve"> _xlfn.XLOOKUP(Orders[[#This Row],[Customer ID]], customers!$A$1:$A$1001, customers!$I$1:$I$1001,,0)</f>
        <v>Yes</v>
      </c>
    </row>
    <row r="964" spans="1:16" x14ac:dyDescent="0.3">
      <c r="A964" s="11" t="s">
        <v>5926</v>
      </c>
      <c r="B964" s="6">
        <v>44664</v>
      </c>
      <c r="C964" s="3" t="s">
        <v>5927</v>
      </c>
      <c r="D964" s="4" t="s">
        <v>6177</v>
      </c>
      <c r="E964" s="3">
        <v>1</v>
      </c>
      <c r="F964" s="3" t="str">
        <f xml:space="preserve"> _xlfn.XLOOKUP(C964,customers!$A$1:$A$1001,customers!$B$1:$B$1001,,0)</f>
        <v>Morly Rocks</v>
      </c>
      <c r="G964" s="3" t="str">
        <f xml:space="preserve"> IF(_xlfn.XLOOKUP(C964, customers!$A$1:$A$1001, customers!$C$1:$C$1001,,0) = 0, "", _xlfn.XLOOKUP(C964, customers!$A$1:$A$1001, customers!$C$1:$C$1001,,0))</f>
        <v>mrocksqq@exblog.jp</v>
      </c>
      <c r="H964" s="3" t="str">
        <f xml:space="preserve"> _xlfn.XLOOKUP(C964, customers!$A$1:$A$1001, customers!$G$1:$G$1001,,0)</f>
        <v>Ireland</v>
      </c>
      <c r="I964" s="4" t="str">
        <f xml:space="preserve"> INDEX(products!$A$1:$G$49, MATCH(orders!$D964, products!$A$1:$A$49,0), MATCH(orders!I$1, products!$A$1:$G$1,0))</f>
        <v>Rob</v>
      </c>
      <c r="J964" s="4" t="str">
        <f xml:space="preserve"> INDEX(products!$A$1:$G$49, MATCH(orders!$D964, products!$A$1:$A$49,0), MATCH(orders!J$1, products!$A$1:$G$1,0))</f>
        <v>D</v>
      </c>
      <c r="K964" s="8">
        <f xml:space="preserve"> INDEX(products!$A$1:$G$49, MATCH(orders!$D964, products!$A$1:$A$49,0), MATCH(orders!K$1, products!$A$1:$G$1,0))</f>
        <v>1</v>
      </c>
      <c r="L964" s="10">
        <f xml:space="preserve"> INDEX(products!$A$1:$G$49, MATCH(orders!$D964, products!$A$1:$A$49,0), MATCH(orders!L$1, products!$A$1:$G$1,0))</f>
        <v>8.9499999999999993</v>
      </c>
      <c r="M964" s="10">
        <f t="shared" si="15"/>
        <v>8.9499999999999993</v>
      </c>
      <c r="N964" s="5" t="str" cm="1">
        <f t="array" ref="N964" xml:space="preserve"> _xlfn.IFS(I964 = "Rob", "Robusta", I964 = "Ara", "Arabica", I964 = "Exc", "Excelsa", I964 = "Lib", "Liberica")</f>
        <v>Robusta</v>
      </c>
      <c r="O964" s="12" t="str" cm="1">
        <f t="array" ref="O964" xml:space="preserve"> _xlfn.IFS(J964 = "M", "Medium", J964 = "L", "Light", J964 = "D", "Dark")</f>
        <v>Dark</v>
      </c>
      <c r="P964" s="4" t="str">
        <f xml:space="preserve"> _xlfn.XLOOKUP(Orders[[#This Row],[Customer ID]], customers!$A$1:$A$1001, customers!$I$1:$I$1001,,0)</f>
        <v>Yes</v>
      </c>
    </row>
    <row r="965" spans="1:16" x14ac:dyDescent="0.3">
      <c r="A965" s="11" t="s">
        <v>5932</v>
      </c>
      <c r="B965" s="6">
        <v>44203</v>
      </c>
      <c r="C965" s="3" t="s">
        <v>5933</v>
      </c>
      <c r="D965" s="4" t="s">
        <v>6146</v>
      </c>
      <c r="E965" s="3">
        <v>4</v>
      </c>
      <c r="F965" s="3" t="str">
        <f xml:space="preserve"> _xlfn.XLOOKUP(C965,customers!$A$1:$A$1001,customers!$B$1:$B$1001,,0)</f>
        <v>Yuri Burrells</v>
      </c>
      <c r="G965" s="3" t="str">
        <f xml:space="preserve"> IF(_xlfn.XLOOKUP(C965, customers!$A$1:$A$1001, customers!$C$1:$C$1001,,0) = 0, "", _xlfn.XLOOKUP(C965, customers!$A$1:$A$1001, customers!$C$1:$C$1001,,0))</f>
        <v>yburrellsqr@vinaora.com</v>
      </c>
      <c r="H965" s="3" t="str">
        <f xml:space="preserve"> _xlfn.XLOOKUP(C965, customers!$A$1:$A$1001, customers!$G$1:$G$1001,,0)</f>
        <v>United States</v>
      </c>
      <c r="I965" s="4" t="str">
        <f xml:space="preserve"> INDEX(products!$A$1:$G$49, MATCH(orders!$D965, products!$A$1:$A$49,0), MATCH(orders!I$1, products!$A$1:$G$1,0))</f>
        <v>Rob</v>
      </c>
      <c r="J965" s="4" t="str">
        <f xml:space="preserve"> INDEX(products!$A$1:$G$49, MATCH(orders!$D965, products!$A$1:$A$49,0), MATCH(orders!J$1, products!$A$1:$G$1,0))</f>
        <v>M</v>
      </c>
      <c r="K965" s="8">
        <f xml:space="preserve"> INDEX(products!$A$1:$G$49, MATCH(orders!$D965, products!$A$1:$A$49,0), MATCH(orders!K$1, products!$A$1:$G$1,0))</f>
        <v>0.5</v>
      </c>
      <c r="L965" s="10">
        <f xml:space="preserve"> INDEX(products!$A$1:$G$49, MATCH(orders!$D965, products!$A$1:$A$49,0), MATCH(orders!L$1, products!$A$1:$G$1,0))</f>
        <v>5.97</v>
      </c>
      <c r="M965" s="10">
        <f t="shared" si="15"/>
        <v>23.88</v>
      </c>
      <c r="N965" s="5" t="str" cm="1">
        <f t="array" ref="N965" xml:space="preserve"> _xlfn.IFS(I965 = "Rob", "Robusta", I965 = "Ara", "Arabica", I965 = "Exc", "Excelsa", I965 = "Lib", "Liberica")</f>
        <v>Robusta</v>
      </c>
      <c r="O965" s="12" t="str" cm="1">
        <f t="array" ref="O965" xml:space="preserve"> _xlfn.IFS(J965 = "M", "Medium", J965 = "L", "Light", J965 = "D", "Dark")</f>
        <v>Medium</v>
      </c>
      <c r="P965" s="4" t="str">
        <f xml:space="preserve"> _xlfn.XLOOKUP(Orders[[#This Row],[Customer ID]], customers!$A$1:$A$1001, customers!$I$1:$I$1001,,0)</f>
        <v>Yes</v>
      </c>
    </row>
    <row r="966" spans="1:16" x14ac:dyDescent="0.3">
      <c r="A966" s="11" t="s">
        <v>5938</v>
      </c>
      <c r="B966" s="6">
        <v>43865</v>
      </c>
      <c r="C966" s="3" t="s">
        <v>5939</v>
      </c>
      <c r="D966" s="4" t="s">
        <v>6184</v>
      </c>
      <c r="E966" s="3">
        <v>5</v>
      </c>
      <c r="F966" s="3" t="str">
        <f xml:space="preserve"> _xlfn.XLOOKUP(C966,customers!$A$1:$A$1001,customers!$B$1:$B$1001,,0)</f>
        <v>Cleopatra Goodrum</v>
      </c>
      <c r="G966" s="3" t="str">
        <f xml:space="preserve"> IF(_xlfn.XLOOKUP(C966, customers!$A$1:$A$1001, customers!$C$1:$C$1001,,0) = 0, "", _xlfn.XLOOKUP(C966, customers!$A$1:$A$1001, customers!$C$1:$C$1001,,0))</f>
        <v>cgoodrumqs@goodreads.com</v>
      </c>
      <c r="H966" s="3" t="str">
        <f xml:space="preserve"> _xlfn.XLOOKUP(C966, customers!$A$1:$A$1001, customers!$G$1:$G$1001,,0)</f>
        <v>United States</v>
      </c>
      <c r="I966" s="4" t="str">
        <f xml:space="preserve"> INDEX(products!$A$1:$G$49, MATCH(orders!$D966, products!$A$1:$A$49,0), MATCH(orders!I$1, products!$A$1:$G$1,0))</f>
        <v>Exc</v>
      </c>
      <c r="J966" s="4" t="str">
        <f xml:space="preserve"> INDEX(products!$A$1:$G$49, MATCH(orders!$D966, products!$A$1:$A$49,0), MATCH(orders!J$1, products!$A$1:$G$1,0))</f>
        <v>L</v>
      </c>
      <c r="K966" s="8">
        <f xml:space="preserve"> INDEX(products!$A$1:$G$49, MATCH(orders!$D966, products!$A$1:$A$49,0), MATCH(orders!K$1, products!$A$1:$G$1,0))</f>
        <v>0.2</v>
      </c>
      <c r="L966" s="10">
        <f xml:space="preserve"> INDEX(products!$A$1:$G$49, MATCH(orders!$D966, products!$A$1:$A$49,0), MATCH(orders!L$1, products!$A$1:$G$1,0))</f>
        <v>4.4550000000000001</v>
      </c>
      <c r="M966" s="10">
        <f t="shared" si="15"/>
        <v>22.274999999999999</v>
      </c>
      <c r="N966" s="5" t="str" cm="1">
        <f t="array" ref="N966" xml:space="preserve"> _xlfn.IFS(I966 = "Rob", "Robusta", I966 = "Ara", "Arabica", I966 = "Exc", "Excelsa", I966 = "Lib", "Liberica")</f>
        <v>Excelsa</v>
      </c>
      <c r="O966" s="12" t="str" cm="1">
        <f t="array" ref="O966" xml:space="preserve"> _xlfn.IFS(J966 = "M", "Medium", J966 = "L", "Light", J966 = "D", "Dark")</f>
        <v>Light</v>
      </c>
      <c r="P966" s="4" t="str">
        <f xml:space="preserve"> _xlfn.XLOOKUP(Orders[[#This Row],[Customer ID]], customers!$A$1:$A$1001, customers!$I$1:$I$1001,,0)</f>
        <v>No</v>
      </c>
    </row>
    <row r="967" spans="1:16" x14ac:dyDescent="0.3">
      <c r="A967" s="11" t="s">
        <v>5944</v>
      </c>
      <c r="B967" s="6">
        <v>43724</v>
      </c>
      <c r="C967" s="3" t="s">
        <v>5945</v>
      </c>
      <c r="D967" s="4" t="s">
        <v>6138</v>
      </c>
      <c r="E967" s="3">
        <v>3</v>
      </c>
      <c r="F967" s="3" t="str">
        <f xml:space="preserve"> _xlfn.XLOOKUP(C967,customers!$A$1:$A$1001,customers!$B$1:$B$1001,,0)</f>
        <v>Joey Jefferys</v>
      </c>
      <c r="G967" s="3" t="str">
        <f xml:space="preserve"> IF(_xlfn.XLOOKUP(C967, customers!$A$1:$A$1001, customers!$C$1:$C$1001,,0) = 0, "", _xlfn.XLOOKUP(C967, customers!$A$1:$A$1001, customers!$C$1:$C$1001,,0))</f>
        <v>jjefferysqt@blog.com</v>
      </c>
      <c r="H967" s="3" t="str">
        <f xml:space="preserve"> _xlfn.XLOOKUP(C967, customers!$A$1:$A$1001, customers!$G$1:$G$1001,,0)</f>
        <v>United States</v>
      </c>
      <c r="I967" s="4" t="str">
        <f xml:space="preserve"> INDEX(products!$A$1:$G$49, MATCH(orders!$D967, products!$A$1:$A$49,0), MATCH(orders!I$1, products!$A$1:$G$1,0))</f>
        <v>Rob</v>
      </c>
      <c r="J967" s="4" t="str">
        <f xml:space="preserve"> INDEX(products!$A$1:$G$49, MATCH(orders!$D967, products!$A$1:$A$49,0), MATCH(orders!J$1, products!$A$1:$G$1,0))</f>
        <v>M</v>
      </c>
      <c r="K967" s="8">
        <f xml:space="preserve"> INDEX(products!$A$1:$G$49, MATCH(orders!$D967, products!$A$1:$A$49,0), MATCH(orders!K$1, products!$A$1:$G$1,0))</f>
        <v>1</v>
      </c>
      <c r="L967" s="10">
        <f xml:space="preserve"> INDEX(products!$A$1:$G$49, MATCH(orders!$D967, products!$A$1:$A$49,0), MATCH(orders!L$1, products!$A$1:$G$1,0))</f>
        <v>9.9499999999999993</v>
      </c>
      <c r="M967" s="10">
        <f t="shared" si="15"/>
        <v>29.849999999999998</v>
      </c>
      <c r="N967" s="5" t="str" cm="1">
        <f t="array" ref="N967" xml:space="preserve"> _xlfn.IFS(I967 = "Rob", "Robusta", I967 = "Ara", "Arabica", I967 = "Exc", "Excelsa", I967 = "Lib", "Liberica")</f>
        <v>Robusta</v>
      </c>
      <c r="O967" s="12" t="str" cm="1">
        <f t="array" ref="O967" xml:space="preserve"> _xlfn.IFS(J967 = "M", "Medium", J967 = "L", "Light", J967 = "D", "Dark")</f>
        <v>Medium</v>
      </c>
      <c r="P967" s="4" t="str">
        <f xml:space="preserve"> _xlfn.XLOOKUP(Orders[[#This Row],[Customer ID]], customers!$A$1:$A$1001, customers!$I$1:$I$1001,,0)</f>
        <v>Yes</v>
      </c>
    </row>
    <row r="968" spans="1:16" x14ac:dyDescent="0.3">
      <c r="A968" s="11" t="s">
        <v>5949</v>
      </c>
      <c r="B968" s="6">
        <v>43491</v>
      </c>
      <c r="C968" s="3" t="s">
        <v>5950</v>
      </c>
      <c r="D968" s="4" t="s">
        <v>6176</v>
      </c>
      <c r="E968" s="3">
        <v>6</v>
      </c>
      <c r="F968" s="3" t="str">
        <f xml:space="preserve"> _xlfn.XLOOKUP(C968,customers!$A$1:$A$1001,customers!$B$1:$B$1001,,0)</f>
        <v>Bearnard Wardell</v>
      </c>
      <c r="G968" s="3" t="str">
        <f xml:space="preserve"> IF(_xlfn.XLOOKUP(C968, customers!$A$1:$A$1001, customers!$C$1:$C$1001,,0) = 0, "", _xlfn.XLOOKUP(C968, customers!$A$1:$A$1001, customers!$C$1:$C$1001,,0))</f>
        <v>bwardellqu@adobe.com</v>
      </c>
      <c r="H968" s="3" t="str">
        <f xml:space="preserve"> _xlfn.XLOOKUP(C968, customers!$A$1:$A$1001, customers!$G$1:$G$1001,,0)</f>
        <v>United States</v>
      </c>
      <c r="I968" s="4" t="str">
        <f xml:space="preserve"> INDEX(products!$A$1:$G$49, MATCH(orders!$D968, products!$A$1:$A$49,0), MATCH(orders!I$1, products!$A$1:$G$1,0))</f>
        <v>Exc</v>
      </c>
      <c r="J968" s="4" t="str">
        <f xml:space="preserve"> INDEX(products!$A$1:$G$49, MATCH(orders!$D968, products!$A$1:$A$49,0), MATCH(orders!J$1, products!$A$1:$G$1,0))</f>
        <v>L</v>
      </c>
      <c r="K968" s="8">
        <f xml:space="preserve"> INDEX(products!$A$1:$G$49, MATCH(orders!$D968, products!$A$1:$A$49,0), MATCH(orders!K$1, products!$A$1:$G$1,0))</f>
        <v>0.5</v>
      </c>
      <c r="L968" s="10">
        <f xml:space="preserve"> INDEX(products!$A$1:$G$49, MATCH(orders!$D968, products!$A$1:$A$49,0), MATCH(orders!L$1, products!$A$1:$G$1,0))</f>
        <v>8.91</v>
      </c>
      <c r="M968" s="10">
        <f t="shared" si="15"/>
        <v>53.46</v>
      </c>
      <c r="N968" s="5" t="str" cm="1">
        <f t="array" ref="N968" xml:space="preserve"> _xlfn.IFS(I968 = "Rob", "Robusta", I968 = "Ara", "Arabica", I968 = "Exc", "Excelsa", I968 = "Lib", "Liberica")</f>
        <v>Excelsa</v>
      </c>
      <c r="O968" s="12" t="str" cm="1">
        <f t="array" ref="O968" xml:space="preserve"> _xlfn.IFS(J968 = "M", "Medium", J968 = "L", "Light", J968 = "D", "Dark")</f>
        <v>Light</v>
      </c>
      <c r="P968" s="4" t="str">
        <f xml:space="preserve"> _xlfn.XLOOKUP(Orders[[#This Row],[Customer ID]], customers!$A$1:$A$1001, customers!$I$1:$I$1001,,0)</f>
        <v>Yes</v>
      </c>
    </row>
    <row r="969" spans="1:16" x14ac:dyDescent="0.3">
      <c r="A969" s="11" t="s">
        <v>5955</v>
      </c>
      <c r="B969" s="6">
        <v>44246</v>
      </c>
      <c r="C969" s="3" t="s">
        <v>5956</v>
      </c>
      <c r="D969" s="4" t="s">
        <v>6163</v>
      </c>
      <c r="E969" s="3">
        <v>1</v>
      </c>
      <c r="F969" s="3" t="str">
        <f xml:space="preserve"> _xlfn.XLOOKUP(C969,customers!$A$1:$A$1001,customers!$B$1:$B$1001,,0)</f>
        <v>Zeke Walisiak</v>
      </c>
      <c r="G969" s="3" t="str">
        <f xml:space="preserve"> IF(_xlfn.XLOOKUP(C969, customers!$A$1:$A$1001, customers!$C$1:$C$1001,,0) = 0, "", _xlfn.XLOOKUP(C969, customers!$A$1:$A$1001, customers!$C$1:$C$1001,,0))</f>
        <v>zwalisiakqv@ucsd.edu</v>
      </c>
      <c r="H969" s="3" t="str">
        <f xml:space="preserve"> _xlfn.XLOOKUP(C969, customers!$A$1:$A$1001, customers!$G$1:$G$1001,,0)</f>
        <v>Ireland</v>
      </c>
      <c r="I969" s="4" t="str">
        <f xml:space="preserve"> INDEX(products!$A$1:$G$49, MATCH(orders!$D969, products!$A$1:$A$49,0), MATCH(orders!I$1, products!$A$1:$G$1,0))</f>
        <v>Rob</v>
      </c>
      <c r="J969" s="4" t="str">
        <f xml:space="preserve"> INDEX(products!$A$1:$G$49, MATCH(orders!$D969, products!$A$1:$A$49,0), MATCH(orders!J$1, products!$A$1:$G$1,0))</f>
        <v>D</v>
      </c>
      <c r="K969" s="8">
        <f xml:space="preserve"> INDEX(products!$A$1:$G$49, MATCH(orders!$D969, products!$A$1:$A$49,0), MATCH(orders!K$1, products!$A$1:$G$1,0))</f>
        <v>0.2</v>
      </c>
      <c r="L969" s="10">
        <f xml:space="preserve"> INDEX(products!$A$1:$G$49, MATCH(orders!$D969, products!$A$1:$A$49,0), MATCH(orders!L$1, products!$A$1:$G$1,0))</f>
        <v>2.6849999999999996</v>
      </c>
      <c r="M969" s="10">
        <f t="shared" si="15"/>
        <v>2.6849999999999996</v>
      </c>
      <c r="N969" s="5" t="str" cm="1">
        <f t="array" ref="N969" xml:space="preserve"> _xlfn.IFS(I969 = "Rob", "Robusta", I969 = "Ara", "Arabica", I969 = "Exc", "Excelsa", I969 = "Lib", "Liberica")</f>
        <v>Robusta</v>
      </c>
      <c r="O969" s="12" t="str" cm="1">
        <f t="array" ref="O969" xml:space="preserve"> _xlfn.IFS(J969 = "M", "Medium", J969 = "L", "Light", J969 = "D", "Dark")</f>
        <v>Dark</v>
      </c>
      <c r="P969" s="4" t="str">
        <f xml:space="preserve"> _xlfn.XLOOKUP(Orders[[#This Row],[Customer ID]], customers!$A$1:$A$1001, customers!$I$1:$I$1001,,0)</f>
        <v>Yes</v>
      </c>
    </row>
    <row r="970" spans="1:16" x14ac:dyDescent="0.3">
      <c r="A970" s="11" t="s">
        <v>5961</v>
      </c>
      <c r="B970" s="6">
        <v>44642</v>
      </c>
      <c r="C970" s="3" t="s">
        <v>5962</v>
      </c>
      <c r="D970" s="4" t="s">
        <v>6174</v>
      </c>
      <c r="E970" s="3">
        <v>2</v>
      </c>
      <c r="F970" s="3" t="str">
        <f xml:space="preserve"> _xlfn.XLOOKUP(C970,customers!$A$1:$A$1001,customers!$B$1:$B$1001,,0)</f>
        <v>Wiley Leopold</v>
      </c>
      <c r="G970" s="3" t="str">
        <f xml:space="preserve"> IF(_xlfn.XLOOKUP(C970, customers!$A$1:$A$1001, customers!$C$1:$C$1001,,0) = 0, "", _xlfn.XLOOKUP(C970, customers!$A$1:$A$1001, customers!$C$1:$C$1001,,0))</f>
        <v>wleopoldqw@blogspot.com</v>
      </c>
      <c r="H970" s="3" t="str">
        <f xml:space="preserve"> _xlfn.XLOOKUP(C970, customers!$A$1:$A$1001, customers!$G$1:$G$1001,,0)</f>
        <v>United States</v>
      </c>
      <c r="I970" s="4" t="str">
        <f xml:space="preserve"> INDEX(products!$A$1:$G$49, MATCH(orders!$D970, products!$A$1:$A$49,0), MATCH(orders!I$1, products!$A$1:$G$1,0))</f>
        <v>Rob</v>
      </c>
      <c r="J970" s="4" t="str">
        <f xml:space="preserve"> INDEX(products!$A$1:$G$49, MATCH(orders!$D970, products!$A$1:$A$49,0), MATCH(orders!J$1, products!$A$1:$G$1,0))</f>
        <v>M</v>
      </c>
      <c r="K970" s="8">
        <f xml:space="preserve"> INDEX(products!$A$1:$G$49, MATCH(orders!$D970, products!$A$1:$A$49,0), MATCH(orders!K$1, products!$A$1:$G$1,0))</f>
        <v>0.2</v>
      </c>
      <c r="L970" s="10">
        <f xml:space="preserve"> INDEX(products!$A$1:$G$49, MATCH(orders!$D970, products!$A$1:$A$49,0), MATCH(orders!L$1, products!$A$1:$G$1,0))</f>
        <v>2.9849999999999999</v>
      </c>
      <c r="M970" s="10">
        <f t="shared" si="15"/>
        <v>5.97</v>
      </c>
      <c r="N970" s="5" t="str" cm="1">
        <f t="array" ref="N970" xml:space="preserve"> _xlfn.IFS(I970 = "Rob", "Robusta", I970 = "Ara", "Arabica", I970 = "Exc", "Excelsa", I970 = "Lib", "Liberica")</f>
        <v>Robusta</v>
      </c>
      <c r="O970" s="12" t="str" cm="1">
        <f t="array" ref="O970" xml:space="preserve"> _xlfn.IFS(J970 = "M", "Medium", J970 = "L", "Light", J970 = "D", "Dark")</f>
        <v>Medium</v>
      </c>
      <c r="P970" s="4" t="str">
        <f xml:space="preserve"> _xlfn.XLOOKUP(Orders[[#This Row],[Customer ID]], customers!$A$1:$A$1001, customers!$I$1:$I$1001,,0)</f>
        <v>No</v>
      </c>
    </row>
    <row r="971" spans="1:16" x14ac:dyDescent="0.3">
      <c r="A971" s="11" t="s">
        <v>5967</v>
      </c>
      <c r="B971" s="6">
        <v>43649</v>
      </c>
      <c r="C971" s="3" t="s">
        <v>5968</v>
      </c>
      <c r="D971" s="4" t="s">
        <v>6143</v>
      </c>
      <c r="E971" s="3">
        <v>1</v>
      </c>
      <c r="F971" s="3" t="str">
        <f xml:space="preserve"> _xlfn.XLOOKUP(C971,customers!$A$1:$A$1001,customers!$B$1:$B$1001,,0)</f>
        <v>Chiarra Shalders</v>
      </c>
      <c r="G971" s="3" t="str">
        <f xml:space="preserve"> IF(_xlfn.XLOOKUP(C971, customers!$A$1:$A$1001, customers!$C$1:$C$1001,,0) = 0, "", _xlfn.XLOOKUP(C971, customers!$A$1:$A$1001, customers!$C$1:$C$1001,,0))</f>
        <v>cshaldersqx@cisco.com</v>
      </c>
      <c r="H971" s="3" t="str">
        <f xml:space="preserve"> _xlfn.XLOOKUP(C971, customers!$A$1:$A$1001, customers!$G$1:$G$1001,,0)</f>
        <v>United States</v>
      </c>
      <c r="I971" s="4" t="str">
        <f xml:space="preserve"> INDEX(products!$A$1:$G$49, MATCH(orders!$D971, products!$A$1:$A$49,0), MATCH(orders!I$1, products!$A$1:$G$1,0))</f>
        <v>Lib</v>
      </c>
      <c r="J971" s="4" t="str">
        <f xml:space="preserve"> INDEX(products!$A$1:$G$49, MATCH(orders!$D971, products!$A$1:$A$49,0), MATCH(orders!J$1, products!$A$1:$G$1,0))</f>
        <v>D</v>
      </c>
      <c r="K971" s="8">
        <f xml:space="preserve"> INDEX(products!$A$1:$G$49, MATCH(orders!$D971, products!$A$1:$A$49,0), MATCH(orders!K$1, products!$A$1:$G$1,0))</f>
        <v>1</v>
      </c>
      <c r="L971" s="10">
        <f xml:space="preserve"> INDEX(products!$A$1:$G$49, MATCH(orders!$D971, products!$A$1:$A$49,0), MATCH(orders!L$1, products!$A$1:$G$1,0))</f>
        <v>12.95</v>
      </c>
      <c r="M971" s="10">
        <f t="shared" si="15"/>
        <v>12.95</v>
      </c>
      <c r="N971" s="5" t="str" cm="1">
        <f t="array" ref="N971" xml:space="preserve"> _xlfn.IFS(I971 = "Rob", "Robusta", I971 = "Ara", "Arabica", I971 = "Exc", "Excelsa", I971 = "Lib", "Liberica")</f>
        <v>Liberica</v>
      </c>
      <c r="O971" s="12" t="str" cm="1">
        <f t="array" ref="O971" xml:space="preserve"> _xlfn.IFS(J971 = "M", "Medium", J971 = "L", "Light", J971 = "D", "Dark")</f>
        <v>Dark</v>
      </c>
      <c r="P971" s="4" t="str">
        <f xml:space="preserve"> _xlfn.XLOOKUP(Orders[[#This Row],[Customer ID]], customers!$A$1:$A$1001, customers!$I$1:$I$1001,,0)</f>
        <v>Yes</v>
      </c>
    </row>
    <row r="972" spans="1:16" x14ac:dyDescent="0.3">
      <c r="A972" s="11" t="s">
        <v>5973</v>
      </c>
      <c r="B972" s="6">
        <v>43729</v>
      </c>
      <c r="C972" s="3" t="s">
        <v>5974</v>
      </c>
      <c r="D972" s="4" t="s">
        <v>6139</v>
      </c>
      <c r="E972" s="3">
        <v>1</v>
      </c>
      <c r="F972" s="3" t="str">
        <f xml:space="preserve"> _xlfn.XLOOKUP(C972,customers!$A$1:$A$1001,customers!$B$1:$B$1001,,0)</f>
        <v>Sharl Southerill</v>
      </c>
      <c r="G972" s="3" t="str">
        <f xml:space="preserve"> IF(_xlfn.XLOOKUP(C972, customers!$A$1:$A$1001, customers!$C$1:$C$1001,,0) = 0, "", _xlfn.XLOOKUP(C972, customers!$A$1:$A$1001, customers!$C$1:$C$1001,,0))</f>
        <v/>
      </c>
      <c r="H972" s="3" t="str">
        <f xml:space="preserve"> _xlfn.XLOOKUP(C972, customers!$A$1:$A$1001, customers!$G$1:$G$1001,,0)</f>
        <v>United States</v>
      </c>
      <c r="I972" s="4" t="str">
        <f xml:space="preserve"> INDEX(products!$A$1:$G$49, MATCH(orders!$D972, products!$A$1:$A$49,0), MATCH(orders!I$1, products!$A$1:$G$1,0))</f>
        <v>Exc</v>
      </c>
      <c r="J972" s="4" t="str">
        <f xml:space="preserve"> INDEX(products!$A$1:$G$49, MATCH(orders!$D972, products!$A$1:$A$49,0), MATCH(orders!J$1, products!$A$1:$G$1,0))</f>
        <v>M</v>
      </c>
      <c r="K972" s="8">
        <f xml:space="preserve"> INDEX(products!$A$1:$G$49, MATCH(orders!$D972, products!$A$1:$A$49,0), MATCH(orders!K$1, products!$A$1:$G$1,0))</f>
        <v>0.5</v>
      </c>
      <c r="L972" s="10">
        <f xml:space="preserve"> INDEX(products!$A$1:$G$49, MATCH(orders!$D972, products!$A$1:$A$49,0), MATCH(orders!L$1, products!$A$1:$G$1,0))</f>
        <v>8.25</v>
      </c>
      <c r="M972" s="10">
        <f t="shared" si="15"/>
        <v>8.25</v>
      </c>
      <c r="N972" s="5" t="str" cm="1">
        <f t="array" ref="N972" xml:space="preserve"> _xlfn.IFS(I972 = "Rob", "Robusta", I972 = "Ara", "Arabica", I972 = "Exc", "Excelsa", I972 = "Lib", "Liberica")</f>
        <v>Excelsa</v>
      </c>
      <c r="O972" s="12" t="str" cm="1">
        <f t="array" ref="O972" xml:space="preserve"> _xlfn.IFS(J972 = "M", "Medium", J972 = "L", "Light", J972 = "D", "Dark")</f>
        <v>Medium</v>
      </c>
      <c r="P972" s="4" t="str">
        <f xml:space="preserve"> _xlfn.XLOOKUP(Orders[[#This Row],[Customer ID]], customers!$A$1:$A$1001, customers!$I$1:$I$1001,,0)</f>
        <v>No</v>
      </c>
    </row>
    <row r="973" spans="1:16" x14ac:dyDescent="0.3">
      <c r="A973" s="11" t="s">
        <v>5978</v>
      </c>
      <c r="B973" s="6">
        <v>43703</v>
      </c>
      <c r="C973" s="3" t="s">
        <v>5979</v>
      </c>
      <c r="D973" s="4" t="s">
        <v>6182</v>
      </c>
      <c r="E973" s="3">
        <v>5</v>
      </c>
      <c r="F973" s="3" t="str">
        <f xml:space="preserve"> _xlfn.XLOOKUP(C973,customers!$A$1:$A$1001,customers!$B$1:$B$1001,,0)</f>
        <v>Noni Furber</v>
      </c>
      <c r="G973" s="3" t="str">
        <f xml:space="preserve"> IF(_xlfn.XLOOKUP(C973, customers!$A$1:$A$1001, customers!$C$1:$C$1001,,0) = 0, "", _xlfn.XLOOKUP(C973, customers!$A$1:$A$1001, customers!$C$1:$C$1001,,0))</f>
        <v>nfurberqz@jugem.jp</v>
      </c>
      <c r="H973" s="3" t="str">
        <f xml:space="preserve"> _xlfn.XLOOKUP(C973, customers!$A$1:$A$1001, customers!$G$1:$G$1001,,0)</f>
        <v>United States</v>
      </c>
      <c r="I973" s="4" t="str">
        <f xml:space="preserve"> INDEX(products!$A$1:$G$49, MATCH(orders!$D973, products!$A$1:$A$49,0), MATCH(orders!I$1, products!$A$1:$G$1,0))</f>
        <v>Ara</v>
      </c>
      <c r="J973" s="4" t="str">
        <f xml:space="preserve"> INDEX(products!$A$1:$G$49, MATCH(orders!$D973, products!$A$1:$A$49,0), MATCH(orders!J$1, products!$A$1:$G$1,0))</f>
        <v>L</v>
      </c>
      <c r="K973" s="8">
        <f xml:space="preserve"> INDEX(products!$A$1:$G$49, MATCH(orders!$D973, products!$A$1:$A$49,0), MATCH(orders!K$1, products!$A$1:$G$1,0))</f>
        <v>2.5</v>
      </c>
      <c r="L973" s="10">
        <f xml:space="preserve"> INDEX(products!$A$1:$G$49, MATCH(orders!$D973, products!$A$1:$A$49,0), MATCH(orders!L$1, products!$A$1:$G$1,0))</f>
        <v>29.784999999999997</v>
      </c>
      <c r="M973" s="10">
        <f t="shared" si="15"/>
        <v>148.92499999999998</v>
      </c>
      <c r="N973" s="5" t="str" cm="1">
        <f t="array" ref="N973" xml:space="preserve"> _xlfn.IFS(I973 = "Rob", "Robusta", I973 = "Ara", "Arabica", I973 = "Exc", "Excelsa", I973 = "Lib", "Liberica")</f>
        <v>Arabica</v>
      </c>
      <c r="O973" s="12" t="str" cm="1">
        <f t="array" ref="O973" xml:space="preserve"> _xlfn.IFS(J973 = "M", "Medium", J973 = "L", "Light", J973 = "D", "Dark")</f>
        <v>Light</v>
      </c>
      <c r="P973" s="4" t="str">
        <f xml:space="preserve"> _xlfn.XLOOKUP(Orders[[#This Row],[Customer ID]], customers!$A$1:$A$1001, customers!$I$1:$I$1001,,0)</f>
        <v>No</v>
      </c>
    </row>
    <row r="974" spans="1:16" x14ac:dyDescent="0.3">
      <c r="A974" s="11" t="s">
        <v>5984</v>
      </c>
      <c r="B974" s="6">
        <v>44411</v>
      </c>
      <c r="C974" s="3" t="s">
        <v>5985</v>
      </c>
      <c r="D974" s="4" t="s">
        <v>6182</v>
      </c>
      <c r="E974" s="3">
        <v>3</v>
      </c>
      <c r="F974" s="3" t="str">
        <f xml:space="preserve"> _xlfn.XLOOKUP(C974,customers!$A$1:$A$1001,customers!$B$1:$B$1001,,0)</f>
        <v>Dinah Crutcher</v>
      </c>
      <c r="G974" s="3" t="str">
        <f xml:space="preserve"> IF(_xlfn.XLOOKUP(C974, customers!$A$1:$A$1001, customers!$C$1:$C$1001,,0) = 0, "", _xlfn.XLOOKUP(C974, customers!$A$1:$A$1001, customers!$C$1:$C$1001,,0))</f>
        <v/>
      </c>
      <c r="H974" s="3" t="str">
        <f xml:space="preserve"> _xlfn.XLOOKUP(C974, customers!$A$1:$A$1001, customers!$G$1:$G$1001,,0)</f>
        <v>Ireland</v>
      </c>
      <c r="I974" s="4" t="str">
        <f xml:space="preserve"> INDEX(products!$A$1:$G$49, MATCH(orders!$D974, products!$A$1:$A$49,0), MATCH(orders!I$1, products!$A$1:$G$1,0))</f>
        <v>Ara</v>
      </c>
      <c r="J974" s="4" t="str">
        <f xml:space="preserve"> INDEX(products!$A$1:$G$49, MATCH(orders!$D974, products!$A$1:$A$49,0), MATCH(orders!J$1, products!$A$1:$G$1,0))</f>
        <v>L</v>
      </c>
      <c r="K974" s="8">
        <f xml:space="preserve"> INDEX(products!$A$1:$G$49, MATCH(orders!$D974, products!$A$1:$A$49,0), MATCH(orders!K$1, products!$A$1:$G$1,0))</f>
        <v>2.5</v>
      </c>
      <c r="L974" s="10">
        <f xml:space="preserve"> INDEX(products!$A$1:$G$49, MATCH(orders!$D974, products!$A$1:$A$49,0), MATCH(orders!L$1, products!$A$1:$G$1,0))</f>
        <v>29.784999999999997</v>
      </c>
      <c r="M974" s="10">
        <f t="shared" si="15"/>
        <v>89.35499999999999</v>
      </c>
      <c r="N974" s="5" t="str" cm="1">
        <f t="array" ref="N974" xml:space="preserve"> _xlfn.IFS(I974 = "Rob", "Robusta", I974 = "Ara", "Arabica", I974 = "Exc", "Excelsa", I974 = "Lib", "Liberica")</f>
        <v>Arabica</v>
      </c>
      <c r="O974" s="12" t="str" cm="1">
        <f t="array" ref="O974" xml:space="preserve"> _xlfn.IFS(J974 = "M", "Medium", J974 = "L", "Light", J974 = "D", "Dark")</f>
        <v>Light</v>
      </c>
      <c r="P974" s="4" t="str">
        <f xml:space="preserve"> _xlfn.XLOOKUP(Orders[[#This Row],[Customer ID]], customers!$A$1:$A$1001, customers!$I$1:$I$1001,,0)</f>
        <v>Yes</v>
      </c>
    </row>
    <row r="975" spans="1:16" x14ac:dyDescent="0.3">
      <c r="A975" s="11" t="s">
        <v>5989</v>
      </c>
      <c r="B975" s="6">
        <v>44493</v>
      </c>
      <c r="C975" s="3" t="s">
        <v>5990</v>
      </c>
      <c r="D975" s="4" t="s">
        <v>6162</v>
      </c>
      <c r="E975" s="3">
        <v>6</v>
      </c>
      <c r="F975" s="3" t="str">
        <f xml:space="preserve"> _xlfn.XLOOKUP(C975,customers!$A$1:$A$1001,customers!$B$1:$B$1001,,0)</f>
        <v>Charlean Keave</v>
      </c>
      <c r="G975" s="3" t="str">
        <f xml:space="preserve"> IF(_xlfn.XLOOKUP(C975, customers!$A$1:$A$1001, customers!$C$1:$C$1001,,0) = 0, "", _xlfn.XLOOKUP(C975, customers!$A$1:$A$1001, customers!$C$1:$C$1001,,0))</f>
        <v>ckeaver1@ucoz.com</v>
      </c>
      <c r="H975" s="3" t="str">
        <f xml:space="preserve"> _xlfn.XLOOKUP(C975, customers!$A$1:$A$1001, customers!$G$1:$G$1001,,0)</f>
        <v>United States</v>
      </c>
      <c r="I975" s="4" t="str">
        <f xml:space="preserve"> INDEX(products!$A$1:$G$49, MATCH(orders!$D975, products!$A$1:$A$49,0), MATCH(orders!I$1, products!$A$1:$G$1,0))</f>
        <v>Lib</v>
      </c>
      <c r="J975" s="4" t="str">
        <f xml:space="preserve"> INDEX(products!$A$1:$G$49, MATCH(orders!$D975, products!$A$1:$A$49,0), MATCH(orders!J$1, products!$A$1:$G$1,0))</f>
        <v>M</v>
      </c>
      <c r="K975" s="8">
        <f xml:space="preserve"> INDEX(products!$A$1:$G$49, MATCH(orders!$D975, products!$A$1:$A$49,0), MATCH(orders!K$1, products!$A$1:$G$1,0))</f>
        <v>1</v>
      </c>
      <c r="L975" s="10">
        <f xml:space="preserve"> INDEX(products!$A$1:$G$49, MATCH(orders!$D975, products!$A$1:$A$49,0), MATCH(orders!L$1, products!$A$1:$G$1,0))</f>
        <v>14.55</v>
      </c>
      <c r="M975" s="10">
        <f t="shared" si="15"/>
        <v>87.300000000000011</v>
      </c>
      <c r="N975" s="5" t="str" cm="1">
        <f t="array" ref="N975" xml:space="preserve"> _xlfn.IFS(I975 = "Rob", "Robusta", I975 = "Ara", "Arabica", I975 = "Exc", "Excelsa", I975 = "Lib", "Liberica")</f>
        <v>Liberica</v>
      </c>
      <c r="O975" s="12" t="str" cm="1">
        <f t="array" ref="O975" xml:space="preserve"> _xlfn.IFS(J975 = "M", "Medium", J975 = "L", "Light", J975 = "D", "Dark")</f>
        <v>Medium</v>
      </c>
      <c r="P975" s="4" t="str">
        <f xml:space="preserve"> _xlfn.XLOOKUP(Orders[[#This Row],[Customer ID]], customers!$A$1:$A$1001, customers!$I$1:$I$1001,,0)</f>
        <v>No</v>
      </c>
    </row>
    <row r="976" spans="1:16" x14ac:dyDescent="0.3">
      <c r="A976" s="11" t="s">
        <v>5995</v>
      </c>
      <c r="B976" s="6">
        <v>43556</v>
      </c>
      <c r="C976" s="3" t="s">
        <v>5996</v>
      </c>
      <c r="D976" s="4" t="s">
        <v>6172</v>
      </c>
      <c r="E976" s="3">
        <v>1</v>
      </c>
      <c r="F976" s="3" t="str">
        <f xml:space="preserve"> _xlfn.XLOOKUP(C976,customers!$A$1:$A$1001,customers!$B$1:$B$1001,,0)</f>
        <v>Sada Roseborough</v>
      </c>
      <c r="G976" s="3" t="str">
        <f xml:space="preserve"> IF(_xlfn.XLOOKUP(C976, customers!$A$1:$A$1001, customers!$C$1:$C$1001,,0) = 0, "", _xlfn.XLOOKUP(C976, customers!$A$1:$A$1001, customers!$C$1:$C$1001,,0))</f>
        <v>sroseboroughr2@virginia.edu</v>
      </c>
      <c r="H976" s="3" t="str">
        <f xml:space="preserve"> _xlfn.XLOOKUP(C976, customers!$A$1:$A$1001, customers!$G$1:$G$1001,,0)</f>
        <v>United States</v>
      </c>
      <c r="I976" s="4" t="str">
        <f xml:space="preserve"> INDEX(products!$A$1:$G$49, MATCH(orders!$D976, products!$A$1:$A$49,0), MATCH(orders!I$1, products!$A$1:$G$1,0))</f>
        <v>Rob</v>
      </c>
      <c r="J976" s="4" t="str">
        <f xml:space="preserve"> INDEX(products!$A$1:$G$49, MATCH(orders!$D976, products!$A$1:$A$49,0), MATCH(orders!J$1, products!$A$1:$G$1,0))</f>
        <v>D</v>
      </c>
      <c r="K976" s="8">
        <f xml:space="preserve"> INDEX(products!$A$1:$G$49, MATCH(orders!$D976, products!$A$1:$A$49,0), MATCH(orders!K$1, products!$A$1:$G$1,0))</f>
        <v>0.5</v>
      </c>
      <c r="L976" s="10">
        <f xml:space="preserve"> INDEX(products!$A$1:$G$49, MATCH(orders!$D976, products!$A$1:$A$49,0), MATCH(orders!L$1, products!$A$1:$G$1,0))</f>
        <v>5.3699999999999992</v>
      </c>
      <c r="M976" s="10">
        <f t="shared" si="15"/>
        <v>5.3699999999999992</v>
      </c>
      <c r="N976" s="5" t="str" cm="1">
        <f t="array" ref="N976" xml:space="preserve"> _xlfn.IFS(I976 = "Rob", "Robusta", I976 = "Ara", "Arabica", I976 = "Exc", "Excelsa", I976 = "Lib", "Liberica")</f>
        <v>Robusta</v>
      </c>
      <c r="O976" s="12" t="str" cm="1">
        <f t="array" ref="O976" xml:space="preserve"> _xlfn.IFS(J976 = "M", "Medium", J976 = "L", "Light", J976 = "D", "Dark")</f>
        <v>Dark</v>
      </c>
      <c r="P976" s="4" t="str">
        <f xml:space="preserve"> _xlfn.XLOOKUP(Orders[[#This Row],[Customer ID]], customers!$A$1:$A$1001, customers!$I$1:$I$1001,,0)</f>
        <v>Yes</v>
      </c>
    </row>
    <row r="977" spans="1:16" x14ac:dyDescent="0.3">
      <c r="A977" s="11" t="s">
        <v>6001</v>
      </c>
      <c r="B977" s="6">
        <v>44538</v>
      </c>
      <c r="C977" s="3" t="s">
        <v>6002</v>
      </c>
      <c r="D977" s="4" t="s">
        <v>6154</v>
      </c>
      <c r="E977" s="3">
        <v>3</v>
      </c>
      <c r="F977" s="3" t="str">
        <f xml:space="preserve"> _xlfn.XLOOKUP(C977,customers!$A$1:$A$1001,customers!$B$1:$B$1001,,0)</f>
        <v>Clayton Kingwell</v>
      </c>
      <c r="G977" s="3" t="str">
        <f xml:space="preserve"> IF(_xlfn.XLOOKUP(C977, customers!$A$1:$A$1001, customers!$C$1:$C$1001,,0) = 0, "", _xlfn.XLOOKUP(C977, customers!$A$1:$A$1001, customers!$C$1:$C$1001,,0))</f>
        <v>ckingwellr3@squarespace.com</v>
      </c>
      <c r="H977" s="3" t="str">
        <f xml:space="preserve"> _xlfn.XLOOKUP(C977, customers!$A$1:$A$1001, customers!$G$1:$G$1001,,0)</f>
        <v>Ireland</v>
      </c>
      <c r="I977" s="4" t="str">
        <f xml:space="preserve"> INDEX(products!$A$1:$G$49, MATCH(orders!$D977, products!$A$1:$A$49,0), MATCH(orders!I$1, products!$A$1:$G$1,0))</f>
        <v>Ara</v>
      </c>
      <c r="J977" s="4" t="str">
        <f xml:space="preserve"> INDEX(products!$A$1:$G$49, MATCH(orders!$D977, products!$A$1:$A$49,0), MATCH(orders!J$1, products!$A$1:$G$1,0))</f>
        <v>D</v>
      </c>
      <c r="K977" s="8">
        <f xml:space="preserve"> INDEX(products!$A$1:$G$49, MATCH(orders!$D977, products!$A$1:$A$49,0), MATCH(orders!K$1, products!$A$1:$G$1,0))</f>
        <v>0.2</v>
      </c>
      <c r="L977" s="10">
        <f xml:space="preserve"> INDEX(products!$A$1:$G$49, MATCH(orders!$D977, products!$A$1:$A$49,0), MATCH(orders!L$1, products!$A$1:$G$1,0))</f>
        <v>2.9849999999999999</v>
      </c>
      <c r="M977" s="10">
        <f t="shared" si="15"/>
        <v>8.9550000000000001</v>
      </c>
      <c r="N977" s="5" t="str" cm="1">
        <f t="array" ref="N977" xml:space="preserve"> _xlfn.IFS(I977 = "Rob", "Robusta", I977 = "Ara", "Arabica", I977 = "Exc", "Excelsa", I977 = "Lib", "Liberica")</f>
        <v>Arabica</v>
      </c>
      <c r="O977" s="12" t="str" cm="1">
        <f t="array" ref="O977" xml:space="preserve"> _xlfn.IFS(J977 = "M", "Medium", J977 = "L", "Light", J977 = "D", "Dark")</f>
        <v>Dark</v>
      </c>
      <c r="P977" s="4" t="str">
        <f xml:space="preserve"> _xlfn.XLOOKUP(Orders[[#This Row],[Customer ID]], customers!$A$1:$A$1001, customers!$I$1:$I$1001,,0)</f>
        <v>Yes</v>
      </c>
    </row>
    <row r="978" spans="1:16" x14ac:dyDescent="0.3">
      <c r="A978" s="11" t="s">
        <v>6007</v>
      </c>
      <c r="B978" s="6">
        <v>43643</v>
      </c>
      <c r="C978" s="3" t="s">
        <v>6008</v>
      </c>
      <c r="D978" s="4" t="s">
        <v>6142</v>
      </c>
      <c r="E978" s="3">
        <v>5</v>
      </c>
      <c r="F978" s="3" t="str">
        <f xml:space="preserve"> _xlfn.XLOOKUP(C978,customers!$A$1:$A$1001,customers!$B$1:$B$1001,,0)</f>
        <v>Kacy Canto</v>
      </c>
      <c r="G978" s="3" t="str">
        <f xml:space="preserve"> IF(_xlfn.XLOOKUP(C978, customers!$A$1:$A$1001, customers!$C$1:$C$1001,,0) = 0, "", _xlfn.XLOOKUP(C978, customers!$A$1:$A$1001, customers!$C$1:$C$1001,,0))</f>
        <v>kcantor4@gmpg.org</v>
      </c>
      <c r="H978" s="3" t="str">
        <f xml:space="preserve"> _xlfn.XLOOKUP(C978, customers!$A$1:$A$1001, customers!$G$1:$G$1001,,0)</f>
        <v>United States</v>
      </c>
      <c r="I978" s="4" t="str">
        <f xml:space="preserve"> INDEX(products!$A$1:$G$49, MATCH(orders!$D978, products!$A$1:$A$49,0), MATCH(orders!I$1, products!$A$1:$G$1,0))</f>
        <v>Rob</v>
      </c>
      <c r="J978" s="4" t="str">
        <f xml:space="preserve"> INDEX(products!$A$1:$G$49, MATCH(orders!$D978, products!$A$1:$A$49,0), MATCH(orders!J$1, products!$A$1:$G$1,0))</f>
        <v>L</v>
      </c>
      <c r="K978" s="8">
        <f xml:space="preserve"> INDEX(products!$A$1:$G$49, MATCH(orders!$D978, products!$A$1:$A$49,0), MATCH(orders!K$1, products!$A$1:$G$1,0))</f>
        <v>2.5</v>
      </c>
      <c r="L978" s="10">
        <f xml:space="preserve"> INDEX(products!$A$1:$G$49, MATCH(orders!$D978, products!$A$1:$A$49,0), MATCH(orders!L$1, products!$A$1:$G$1,0))</f>
        <v>27.484999999999996</v>
      </c>
      <c r="M978" s="10">
        <f t="shared" si="15"/>
        <v>137.42499999999998</v>
      </c>
      <c r="N978" s="5" t="str" cm="1">
        <f t="array" ref="N978" xml:space="preserve"> _xlfn.IFS(I978 = "Rob", "Robusta", I978 = "Ara", "Arabica", I978 = "Exc", "Excelsa", I978 = "Lib", "Liberica")</f>
        <v>Robusta</v>
      </c>
      <c r="O978" s="12" t="str" cm="1">
        <f t="array" ref="O978" xml:space="preserve"> _xlfn.IFS(J978 = "M", "Medium", J978 = "L", "Light", J978 = "D", "Dark")</f>
        <v>Light</v>
      </c>
      <c r="P978" s="4" t="str">
        <f xml:space="preserve"> _xlfn.XLOOKUP(Orders[[#This Row],[Customer ID]], customers!$A$1:$A$1001, customers!$I$1:$I$1001,,0)</f>
        <v>Yes</v>
      </c>
    </row>
    <row r="979" spans="1:16" x14ac:dyDescent="0.3">
      <c r="A979" s="11" t="s">
        <v>6013</v>
      </c>
      <c r="B979" s="6">
        <v>44026</v>
      </c>
      <c r="C979" s="3" t="s">
        <v>6014</v>
      </c>
      <c r="D979" s="4" t="s">
        <v>6179</v>
      </c>
      <c r="E979" s="3">
        <v>5</v>
      </c>
      <c r="F979" s="3" t="str">
        <f xml:space="preserve"> _xlfn.XLOOKUP(C979,customers!$A$1:$A$1001,customers!$B$1:$B$1001,,0)</f>
        <v>Mab Blakemore</v>
      </c>
      <c r="G979" s="3" t="str">
        <f xml:space="preserve"> IF(_xlfn.XLOOKUP(C979, customers!$A$1:$A$1001, customers!$C$1:$C$1001,,0) = 0, "", _xlfn.XLOOKUP(C979, customers!$A$1:$A$1001, customers!$C$1:$C$1001,,0))</f>
        <v>mblakemorer5@nsw.gov.au</v>
      </c>
      <c r="H979" s="3" t="str">
        <f xml:space="preserve"> _xlfn.XLOOKUP(C979, customers!$A$1:$A$1001, customers!$G$1:$G$1001,,0)</f>
        <v>United States</v>
      </c>
      <c r="I979" s="4" t="str">
        <f xml:space="preserve"> INDEX(products!$A$1:$G$49, MATCH(orders!$D979, products!$A$1:$A$49,0), MATCH(orders!I$1, products!$A$1:$G$1,0))</f>
        <v>Rob</v>
      </c>
      <c r="J979" s="4" t="str">
        <f xml:space="preserve"> INDEX(products!$A$1:$G$49, MATCH(orders!$D979, products!$A$1:$A$49,0), MATCH(orders!J$1, products!$A$1:$G$1,0))</f>
        <v>L</v>
      </c>
      <c r="K979" s="8">
        <f xml:space="preserve"> INDEX(products!$A$1:$G$49, MATCH(orders!$D979, products!$A$1:$A$49,0), MATCH(orders!K$1, products!$A$1:$G$1,0))</f>
        <v>1</v>
      </c>
      <c r="L979" s="10">
        <f xml:space="preserve"> INDEX(products!$A$1:$G$49, MATCH(orders!$D979, products!$A$1:$A$49,0), MATCH(orders!L$1, products!$A$1:$G$1,0))</f>
        <v>11.95</v>
      </c>
      <c r="M979" s="10">
        <f t="shared" si="15"/>
        <v>59.75</v>
      </c>
      <c r="N979" s="5" t="str" cm="1">
        <f t="array" ref="N979" xml:space="preserve"> _xlfn.IFS(I979 = "Rob", "Robusta", I979 = "Ara", "Arabica", I979 = "Exc", "Excelsa", I979 = "Lib", "Liberica")</f>
        <v>Robusta</v>
      </c>
      <c r="O979" s="12" t="str" cm="1">
        <f t="array" ref="O979" xml:space="preserve"> _xlfn.IFS(J979 = "M", "Medium", J979 = "L", "Light", J979 = "D", "Dark")</f>
        <v>Light</v>
      </c>
      <c r="P979" s="4" t="str">
        <f xml:space="preserve"> _xlfn.XLOOKUP(Orders[[#This Row],[Customer ID]], customers!$A$1:$A$1001, customers!$I$1:$I$1001,,0)</f>
        <v>No</v>
      </c>
    </row>
    <row r="980" spans="1:16" x14ac:dyDescent="0.3">
      <c r="A980" s="11" t="s">
        <v>6019</v>
      </c>
      <c r="B980" s="6">
        <v>43913</v>
      </c>
      <c r="C980" s="3" t="s">
        <v>5990</v>
      </c>
      <c r="D980" s="4" t="s">
        <v>6180</v>
      </c>
      <c r="E980" s="3">
        <v>3</v>
      </c>
      <c r="F980" s="3" t="str">
        <f xml:space="preserve"> _xlfn.XLOOKUP(C980,customers!$A$1:$A$1001,customers!$B$1:$B$1001,,0)</f>
        <v>Charlean Keave</v>
      </c>
      <c r="G980" s="3" t="str">
        <f xml:space="preserve"> IF(_xlfn.XLOOKUP(C980, customers!$A$1:$A$1001, customers!$C$1:$C$1001,,0) = 0, "", _xlfn.XLOOKUP(C980, customers!$A$1:$A$1001, customers!$C$1:$C$1001,,0))</f>
        <v>ckeaver1@ucoz.com</v>
      </c>
      <c r="H980" s="3" t="str">
        <f xml:space="preserve"> _xlfn.XLOOKUP(C980, customers!$A$1:$A$1001, customers!$G$1:$G$1001,,0)</f>
        <v>United States</v>
      </c>
      <c r="I980" s="4" t="str">
        <f xml:space="preserve"> INDEX(products!$A$1:$G$49, MATCH(orders!$D980, products!$A$1:$A$49,0), MATCH(orders!I$1, products!$A$1:$G$1,0))</f>
        <v>Ara</v>
      </c>
      <c r="J980" s="4" t="str">
        <f xml:space="preserve"> INDEX(products!$A$1:$G$49, MATCH(orders!$D980, products!$A$1:$A$49,0), MATCH(orders!J$1, products!$A$1:$G$1,0))</f>
        <v>L</v>
      </c>
      <c r="K980" s="8">
        <f xml:space="preserve"> INDEX(products!$A$1:$G$49, MATCH(orders!$D980, products!$A$1:$A$49,0), MATCH(orders!K$1, products!$A$1:$G$1,0))</f>
        <v>0.5</v>
      </c>
      <c r="L980" s="10">
        <f xml:space="preserve"> INDEX(products!$A$1:$G$49, MATCH(orders!$D980, products!$A$1:$A$49,0), MATCH(orders!L$1, products!$A$1:$G$1,0))</f>
        <v>7.77</v>
      </c>
      <c r="M980" s="10">
        <f t="shared" si="15"/>
        <v>23.31</v>
      </c>
      <c r="N980" s="5" t="str" cm="1">
        <f t="array" ref="N980" xml:space="preserve"> _xlfn.IFS(I980 = "Rob", "Robusta", I980 = "Ara", "Arabica", I980 = "Exc", "Excelsa", I980 = "Lib", "Liberica")</f>
        <v>Arabica</v>
      </c>
      <c r="O980" s="12" t="str" cm="1">
        <f t="array" ref="O980" xml:space="preserve"> _xlfn.IFS(J980 = "M", "Medium", J980 = "L", "Light", J980 = "D", "Dark")</f>
        <v>Light</v>
      </c>
      <c r="P980" s="4" t="str">
        <f xml:space="preserve"> _xlfn.XLOOKUP(Orders[[#This Row],[Customer ID]], customers!$A$1:$A$1001, customers!$I$1:$I$1001,,0)</f>
        <v>No</v>
      </c>
    </row>
    <row r="981" spans="1:16" x14ac:dyDescent="0.3">
      <c r="A981" s="11" t="s">
        <v>6025</v>
      </c>
      <c r="B981" s="6">
        <v>43856</v>
      </c>
      <c r="C981" s="3" t="s">
        <v>6026</v>
      </c>
      <c r="D981" s="4" t="s">
        <v>6172</v>
      </c>
      <c r="E981" s="3">
        <v>2</v>
      </c>
      <c r="F981" s="3" t="str">
        <f xml:space="preserve"> _xlfn.XLOOKUP(C981,customers!$A$1:$A$1001,customers!$B$1:$B$1001,,0)</f>
        <v>Javier Causnett</v>
      </c>
      <c r="G981" s="3" t="str">
        <f xml:space="preserve"> IF(_xlfn.XLOOKUP(C981, customers!$A$1:$A$1001, customers!$C$1:$C$1001,,0) = 0, "", _xlfn.XLOOKUP(C981, customers!$A$1:$A$1001, customers!$C$1:$C$1001,,0))</f>
        <v/>
      </c>
      <c r="H981" s="3" t="str">
        <f xml:space="preserve"> _xlfn.XLOOKUP(C981, customers!$A$1:$A$1001, customers!$G$1:$G$1001,,0)</f>
        <v>United States</v>
      </c>
      <c r="I981" s="4" t="str">
        <f xml:space="preserve"> INDEX(products!$A$1:$G$49, MATCH(orders!$D981, products!$A$1:$A$49,0), MATCH(orders!I$1, products!$A$1:$G$1,0))</f>
        <v>Rob</v>
      </c>
      <c r="J981" s="4" t="str">
        <f xml:space="preserve"> INDEX(products!$A$1:$G$49, MATCH(orders!$D981, products!$A$1:$A$49,0), MATCH(orders!J$1, products!$A$1:$G$1,0))</f>
        <v>D</v>
      </c>
      <c r="K981" s="8">
        <f xml:space="preserve"> INDEX(products!$A$1:$G$49, MATCH(orders!$D981, products!$A$1:$A$49,0), MATCH(orders!K$1, products!$A$1:$G$1,0))</f>
        <v>0.5</v>
      </c>
      <c r="L981" s="10">
        <f xml:space="preserve"> INDEX(products!$A$1:$G$49, MATCH(orders!$D981, products!$A$1:$A$49,0), MATCH(orders!L$1, products!$A$1:$G$1,0))</f>
        <v>5.3699999999999992</v>
      </c>
      <c r="M981" s="10">
        <f t="shared" si="15"/>
        <v>10.739999999999998</v>
      </c>
      <c r="N981" s="5" t="str" cm="1">
        <f t="array" ref="N981" xml:space="preserve"> _xlfn.IFS(I981 = "Rob", "Robusta", I981 = "Ara", "Arabica", I981 = "Exc", "Excelsa", I981 = "Lib", "Liberica")</f>
        <v>Robusta</v>
      </c>
      <c r="O981" s="12" t="str" cm="1">
        <f t="array" ref="O981" xml:space="preserve"> _xlfn.IFS(J981 = "M", "Medium", J981 = "L", "Light", J981 = "D", "Dark")</f>
        <v>Dark</v>
      </c>
      <c r="P981" s="4" t="str">
        <f xml:space="preserve"> _xlfn.XLOOKUP(Orders[[#This Row],[Customer ID]], customers!$A$1:$A$1001, customers!$I$1:$I$1001,,0)</f>
        <v>No</v>
      </c>
    </row>
    <row r="982" spans="1:16" x14ac:dyDescent="0.3">
      <c r="A982" s="11" t="s">
        <v>6030</v>
      </c>
      <c r="B982" s="6">
        <v>43982</v>
      </c>
      <c r="C982" s="3" t="s">
        <v>6031</v>
      </c>
      <c r="D982" s="4" t="s">
        <v>6185</v>
      </c>
      <c r="E982" s="3">
        <v>6</v>
      </c>
      <c r="F982" s="3" t="str">
        <f xml:space="preserve"> _xlfn.XLOOKUP(C982,customers!$A$1:$A$1001,customers!$B$1:$B$1001,,0)</f>
        <v>Demetris Micheli</v>
      </c>
      <c r="G982" s="3" t="str">
        <f xml:space="preserve"> IF(_xlfn.XLOOKUP(C982, customers!$A$1:$A$1001, customers!$C$1:$C$1001,,0) = 0, "", _xlfn.XLOOKUP(C982, customers!$A$1:$A$1001, customers!$C$1:$C$1001,,0))</f>
        <v/>
      </c>
      <c r="H982" s="3" t="str">
        <f xml:space="preserve"> _xlfn.XLOOKUP(C982, customers!$A$1:$A$1001, customers!$G$1:$G$1001,,0)</f>
        <v>United States</v>
      </c>
      <c r="I982" s="4" t="str">
        <f xml:space="preserve"> INDEX(products!$A$1:$G$49, MATCH(orders!$D982, products!$A$1:$A$49,0), MATCH(orders!I$1, products!$A$1:$G$1,0))</f>
        <v>Exc</v>
      </c>
      <c r="J982" s="4" t="str">
        <f xml:space="preserve"> INDEX(products!$A$1:$G$49, MATCH(orders!$D982, products!$A$1:$A$49,0), MATCH(orders!J$1, products!$A$1:$G$1,0))</f>
        <v>D</v>
      </c>
      <c r="K982" s="8">
        <f xml:space="preserve"> INDEX(products!$A$1:$G$49, MATCH(orders!$D982, products!$A$1:$A$49,0), MATCH(orders!K$1, products!$A$1:$G$1,0))</f>
        <v>2.5</v>
      </c>
      <c r="L982" s="10">
        <f xml:space="preserve"> INDEX(products!$A$1:$G$49, MATCH(orders!$D982, products!$A$1:$A$49,0), MATCH(orders!L$1, products!$A$1:$G$1,0))</f>
        <v>27.945</v>
      </c>
      <c r="M982" s="10">
        <f t="shared" si="15"/>
        <v>167.67000000000002</v>
      </c>
      <c r="N982" s="5" t="str" cm="1">
        <f t="array" ref="N982" xml:space="preserve"> _xlfn.IFS(I982 = "Rob", "Robusta", I982 = "Ara", "Arabica", I982 = "Exc", "Excelsa", I982 = "Lib", "Liberica")</f>
        <v>Excelsa</v>
      </c>
      <c r="O982" s="12" t="str" cm="1">
        <f t="array" ref="O982" xml:space="preserve"> _xlfn.IFS(J982 = "M", "Medium", J982 = "L", "Light", J982 = "D", "Dark")</f>
        <v>Dark</v>
      </c>
      <c r="P982" s="4" t="str">
        <f xml:space="preserve"> _xlfn.XLOOKUP(Orders[[#This Row],[Customer ID]], customers!$A$1:$A$1001, customers!$I$1:$I$1001,,0)</f>
        <v>Yes</v>
      </c>
    </row>
    <row r="983" spans="1:16" x14ac:dyDescent="0.3">
      <c r="A983" s="11" t="s">
        <v>6035</v>
      </c>
      <c r="B983" s="6">
        <v>44397</v>
      </c>
      <c r="C983" s="3" t="s">
        <v>6036</v>
      </c>
      <c r="D983" s="4" t="s">
        <v>6153</v>
      </c>
      <c r="E983" s="3">
        <v>6</v>
      </c>
      <c r="F983" s="3" t="str">
        <f xml:space="preserve"> _xlfn.XLOOKUP(C983,customers!$A$1:$A$1001,customers!$B$1:$B$1001,,0)</f>
        <v>Chloette Bernardot</v>
      </c>
      <c r="G983" s="3" t="str">
        <f xml:space="preserve"> IF(_xlfn.XLOOKUP(C983, customers!$A$1:$A$1001, customers!$C$1:$C$1001,,0) = 0, "", _xlfn.XLOOKUP(C983, customers!$A$1:$A$1001, customers!$C$1:$C$1001,,0))</f>
        <v>cbernardotr9@wix.com</v>
      </c>
      <c r="H983" s="3" t="str">
        <f xml:space="preserve"> _xlfn.XLOOKUP(C983, customers!$A$1:$A$1001, customers!$G$1:$G$1001,,0)</f>
        <v>United States</v>
      </c>
      <c r="I983" s="4" t="str">
        <f xml:space="preserve"> INDEX(products!$A$1:$G$49, MATCH(orders!$D983, products!$A$1:$A$49,0), MATCH(orders!I$1, products!$A$1:$G$1,0))</f>
        <v>Exc</v>
      </c>
      <c r="J983" s="4" t="str">
        <f xml:space="preserve"> INDEX(products!$A$1:$G$49, MATCH(orders!$D983, products!$A$1:$A$49,0), MATCH(orders!J$1, products!$A$1:$G$1,0))</f>
        <v>D</v>
      </c>
      <c r="K983" s="8">
        <f xml:space="preserve"> INDEX(products!$A$1:$G$49, MATCH(orders!$D983, products!$A$1:$A$49,0), MATCH(orders!K$1, products!$A$1:$G$1,0))</f>
        <v>0.2</v>
      </c>
      <c r="L983" s="10">
        <f xml:space="preserve"> INDEX(products!$A$1:$G$49, MATCH(orders!$D983, products!$A$1:$A$49,0), MATCH(orders!L$1, products!$A$1:$G$1,0))</f>
        <v>3.645</v>
      </c>
      <c r="M983" s="10">
        <f t="shared" si="15"/>
        <v>21.87</v>
      </c>
      <c r="N983" s="5" t="str" cm="1">
        <f t="array" ref="N983" xml:space="preserve"> _xlfn.IFS(I983 = "Rob", "Robusta", I983 = "Ara", "Arabica", I983 = "Exc", "Excelsa", I983 = "Lib", "Liberica")</f>
        <v>Excelsa</v>
      </c>
      <c r="O983" s="12" t="str" cm="1">
        <f t="array" ref="O983" xml:space="preserve"> _xlfn.IFS(J983 = "M", "Medium", J983 = "L", "Light", J983 = "D", "Dark")</f>
        <v>Dark</v>
      </c>
      <c r="P983" s="4" t="str">
        <f xml:space="preserve"> _xlfn.XLOOKUP(Orders[[#This Row],[Customer ID]], customers!$A$1:$A$1001, customers!$I$1:$I$1001,,0)</f>
        <v>Yes</v>
      </c>
    </row>
    <row r="984" spans="1:16" x14ac:dyDescent="0.3">
      <c r="A984" s="11" t="s">
        <v>6041</v>
      </c>
      <c r="B984" s="6">
        <v>44785</v>
      </c>
      <c r="C984" s="3" t="s">
        <v>6042</v>
      </c>
      <c r="D984" s="4" t="s">
        <v>6179</v>
      </c>
      <c r="E984" s="3">
        <v>2</v>
      </c>
      <c r="F984" s="3" t="str">
        <f xml:space="preserve"> _xlfn.XLOOKUP(C984,customers!$A$1:$A$1001,customers!$B$1:$B$1001,,0)</f>
        <v>Kim Kemery</v>
      </c>
      <c r="G984" s="3" t="str">
        <f xml:space="preserve"> IF(_xlfn.XLOOKUP(C984, customers!$A$1:$A$1001, customers!$C$1:$C$1001,,0) = 0, "", _xlfn.XLOOKUP(C984, customers!$A$1:$A$1001, customers!$C$1:$C$1001,,0))</f>
        <v>kkemeryra@t.co</v>
      </c>
      <c r="H984" s="3" t="str">
        <f xml:space="preserve"> _xlfn.XLOOKUP(C984, customers!$A$1:$A$1001, customers!$G$1:$G$1001,,0)</f>
        <v>United States</v>
      </c>
      <c r="I984" s="4" t="str">
        <f xml:space="preserve"> INDEX(products!$A$1:$G$49, MATCH(orders!$D984, products!$A$1:$A$49,0), MATCH(orders!I$1, products!$A$1:$G$1,0))</f>
        <v>Rob</v>
      </c>
      <c r="J984" s="4" t="str">
        <f xml:space="preserve"> INDEX(products!$A$1:$G$49, MATCH(orders!$D984, products!$A$1:$A$49,0), MATCH(orders!J$1, products!$A$1:$G$1,0))</f>
        <v>L</v>
      </c>
      <c r="K984" s="8">
        <f xml:space="preserve"> INDEX(products!$A$1:$G$49, MATCH(orders!$D984, products!$A$1:$A$49,0), MATCH(orders!K$1, products!$A$1:$G$1,0))</f>
        <v>1</v>
      </c>
      <c r="L984" s="10">
        <f xml:space="preserve"> INDEX(products!$A$1:$G$49, MATCH(orders!$D984, products!$A$1:$A$49,0), MATCH(orders!L$1, products!$A$1:$G$1,0))</f>
        <v>11.95</v>
      </c>
      <c r="M984" s="10">
        <f t="shared" si="15"/>
        <v>23.9</v>
      </c>
      <c r="N984" s="5" t="str" cm="1">
        <f t="array" ref="N984" xml:space="preserve"> _xlfn.IFS(I984 = "Rob", "Robusta", I984 = "Ara", "Arabica", I984 = "Exc", "Excelsa", I984 = "Lib", "Liberica")</f>
        <v>Robusta</v>
      </c>
      <c r="O984" s="12" t="str" cm="1">
        <f t="array" ref="O984" xml:space="preserve"> _xlfn.IFS(J984 = "M", "Medium", J984 = "L", "Light", J984 = "D", "Dark")</f>
        <v>Light</v>
      </c>
      <c r="P984" s="4" t="str">
        <f xml:space="preserve"> _xlfn.XLOOKUP(Orders[[#This Row],[Customer ID]], customers!$A$1:$A$1001, customers!$I$1:$I$1001,,0)</f>
        <v>Yes</v>
      </c>
    </row>
    <row r="985" spans="1:16" x14ac:dyDescent="0.3">
      <c r="A985" s="11" t="s">
        <v>6047</v>
      </c>
      <c r="B985" s="6">
        <v>43831</v>
      </c>
      <c r="C985" s="3" t="s">
        <v>6048</v>
      </c>
      <c r="D985" s="4" t="s">
        <v>6152</v>
      </c>
      <c r="E985" s="3">
        <v>2</v>
      </c>
      <c r="F985" s="3" t="str">
        <f xml:space="preserve"> _xlfn.XLOOKUP(C985,customers!$A$1:$A$1001,customers!$B$1:$B$1001,,0)</f>
        <v>Fanchette Parlot</v>
      </c>
      <c r="G985" s="3" t="str">
        <f xml:space="preserve"> IF(_xlfn.XLOOKUP(C985, customers!$A$1:$A$1001, customers!$C$1:$C$1001,,0) = 0, "", _xlfn.XLOOKUP(C985, customers!$A$1:$A$1001, customers!$C$1:$C$1001,,0))</f>
        <v>fparlotrb@forbes.com</v>
      </c>
      <c r="H985" s="3" t="str">
        <f xml:space="preserve"> _xlfn.XLOOKUP(C985, customers!$A$1:$A$1001, customers!$G$1:$G$1001,,0)</f>
        <v>United States</v>
      </c>
      <c r="I985" s="4" t="str">
        <f xml:space="preserve"> INDEX(products!$A$1:$G$49, MATCH(orders!$D985, products!$A$1:$A$49,0), MATCH(orders!I$1, products!$A$1:$G$1,0))</f>
        <v>Ara</v>
      </c>
      <c r="J985" s="4" t="str">
        <f xml:space="preserve"> INDEX(products!$A$1:$G$49, MATCH(orders!$D985, products!$A$1:$A$49,0), MATCH(orders!J$1, products!$A$1:$G$1,0))</f>
        <v>M</v>
      </c>
      <c r="K985" s="8">
        <f xml:space="preserve"> INDEX(products!$A$1:$G$49, MATCH(orders!$D985, products!$A$1:$A$49,0), MATCH(orders!K$1, products!$A$1:$G$1,0))</f>
        <v>0.2</v>
      </c>
      <c r="L985" s="10">
        <f xml:space="preserve"> INDEX(products!$A$1:$G$49, MATCH(orders!$D985, products!$A$1:$A$49,0), MATCH(orders!L$1, products!$A$1:$G$1,0))</f>
        <v>3.375</v>
      </c>
      <c r="M985" s="10">
        <f t="shared" si="15"/>
        <v>6.75</v>
      </c>
      <c r="N985" s="5" t="str" cm="1">
        <f t="array" ref="N985" xml:space="preserve"> _xlfn.IFS(I985 = "Rob", "Robusta", I985 = "Ara", "Arabica", I985 = "Exc", "Excelsa", I985 = "Lib", "Liberica")</f>
        <v>Arabica</v>
      </c>
      <c r="O985" s="12" t="str" cm="1">
        <f t="array" ref="O985" xml:space="preserve"> _xlfn.IFS(J985 = "M", "Medium", J985 = "L", "Light", J985 = "D", "Dark")</f>
        <v>Medium</v>
      </c>
      <c r="P985" s="4" t="str">
        <f xml:space="preserve"> _xlfn.XLOOKUP(Orders[[#This Row],[Customer ID]], customers!$A$1:$A$1001, customers!$I$1:$I$1001,,0)</f>
        <v>Yes</v>
      </c>
    </row>
    <row r="986" spans="1:16" x14ac:dyDescent="0.3">
      <c r="A986" s="11" t="s">
        <v>6053</v>
      </c>
      <c r="B986" s="6">
        <v>44214</v>
      </c>
      <c r="C986" s="3" t="s">
        <v>6054</v>
      </c>
      <c r="D986" s="4" t="s">
        <v>6166</v>
      </c>
      <c r="E986" s="3">
        <v>1</v>
      </c>
      <c r="F986" s="3" t="str">
        <f xml:space="preserve"> _xlfn.XLOOKUP(C986,customers!$A$1:$A$1001,customers!$B$1:$B$1001,,0)</f>
        <v>Ramon Cheak</v>
      </c>
      <c r="G986" s="3" t="str">
        <f xml:space="preserve"> IF(_xlfn.XLOOKUP(C986, customers!$A$1:$A$1001, customers!$C$1:$C$1001,,0) = 0, "", _xlfn.XLOOKUP(C986, customers!$A$1:$A$1001, customers!$C$1:$C$1001,,0))</f>
        <v>rcheakrc@tripadvisor.com</v>
      </c>
      <c r="H986" s="3" t="str">
        <f xml:space="preserve"> _xlfn.XLOOKUP(C986, customers!$A$1:$A$1001, customers!$G$1:$G$1001,,0)</f>
        <v>Ireland</v>
      </c>
      <c r="I986" s="4" t="str">
        <f xml:space="preserve"> INDEX(products!$A$1:$G$49, MATCH(orders!$D986, products!$A$1:$A$49,0), MATCH(orders!I$1, products!$A$1:$G$1,0))</f>
        <v>Exc</v>
      </c>
      <c r="J986" s="4" t="str">
        <f xml:space="preserve"> INDEX(products!$A$1:$G$49, MATCH(orders!$D986, products!$A$1:$A$49,0), MATCH(orders!J$1, products!$A$1:$G$1,0))</f>
        <v>M</v>
      </c>
      <c r="K986" s="8">
        <f xml:space="preserve"> INDEX(products!$A$1:$G$49, MATCH(orders!$D986, products!$A$1:$A$49,0), MATCH(orders!K$1, products!$A$1:$G$1,0))</f>
        <v>2.5</v>
      </c>
      <c r="L986" s="10">
        <f xml:space="preserve"> INDEX(products!$A$1:$G$49, MATCH(orders!$D986, products!$A$1:$A$49,0), MATCH(orders!L$1, products!$A$1:$G$1,0))</f>
        <v>31.624999999999996</v>
      </c>
      <c r="M986" s="10">
        <f t="shared" si="15"/>
        <v>31.624999999999996</v>
      </c>
      <c r="N986" s="5" t="str" cm="1">
        <f t="array" ref="N986" xml:space="preserve"> _xlfn.IFS(I986 = "Rob", "Robusta", I986 = "Ara", "Arabica", I986 = "Exc", "Excelsa", I986 = "Lib", "Liberica")</f>
        <v>Excelsa</v>
      </c>
      <c r="O986" s="12" t="str" cm="1">
        <f t="array" ref="O986" xml:space="preserve"> _xlfn.IFS(J986 = "M", "Medium", J986 = "L", "Light", J986 = "D", "Dark")</f>
        <v>Medium</v>
      </c>
      <c r="P986" s="4" t="str">
        <f xml:space="preserve"> _xlfn.XLOOKUP(Orders[[#This Row],[Customer ID]], customers!$A$1:$A$1001, customers!$I$1:$I$1001,,0)</f>
        <v>Yes</v>
      </c>
    </row>
    <row r="987" spans="1:16" x14ac:dyDescent="0.3">
      <c r="A987" s="11" t="s">
        <v>6058</v>
      </c>
      <c r="B987" s="6">
        <v>44561</v>
      </c>
      <c r="C987" s="3" t="s">
        <v>6059</v>
      </c>
      <c r="D987" s="4" t="s">
        <v>6179</v>
      </c>
      <c r="E987" s="3">
        <v>4</v>
      </c>
      <c r="F987" s="3" t="str">
        <f xml:space="preserve"> _xlfn.XLOOKUP(C987,customers!$A$1:$A$1001,customers!$B$1:$B$1001,,0)</f>
        <v>Koressa O'Geneay</v>
      </c>
      <c r="G987" s="3" t="str">
        <f xml:space="preserve"> IF(_xlfn.XLOOKUP(C987, customers!$A$1:$A$1001, customers!$C$1:$C$1001,,0) = 0, "", _xlfn.XLOOKUP(C987, customers!$A$1:$A$1001, customers!$C$1:$C$1001,,0))</f>
        <v>kogeneayrd@utexas.edu</v>
      </c>
      <c r="H987" s="3" t="str">
        <f xml:space="preserve"> _xlfn.XLOOKUP(C987, customers!$A$1:$A$1001, customers!$G$1:$G$1001,,0)</f>
        <v>United States</v>
      </c>
      <c r="I987" s="4" t="str">
        <f xml:space="preserve"> INDEX(products!$A$1:$G$49, MATCH(orders!$D987, products!$A$1:$A$49,0), MATCH(orders!I$1, products!$A$1:$G$1,0))</f>
        <v>Rob</v>
      </c>
      <c r="J987" s="4" t="str">
        <f xml:space="preserve"> INDEX(products!$A$1:$G$49, MATCH(orders!$D987, products!$A$1:$A$49,0), MATCH(orders!J$1, products!$A$1:$G$1,0))</f>
        <v>L</v>
      </c>
      <c r="K987" s="8">
        <f xml:space="preserve"> INDEX(products!$A$1:$G$49, MATCH(orders!$D987, products!$A$1:$A$49,0), MATCH(orders!K$1, products!$A$1:$G$1,0))</f>
        <v>1</v>
      </c>
      <c r="L987" s="10">
        <f xml:space="preserve"> INDEX(products!$A$1:$G$49, MATCH(orders!$D987, products!$A$1:$A$49,0), MATCH(orders!L$1, products!$A$1:$G$1,0))</f>
        <v>11.95</v>
      </c>
      <c r="M987" s="10">
        <f t="shared" si="15"/>
        <v>47.8</v>
      </c>
      <c r="N987" s="5" t="str" cm="1">
        <f t="array" ref="N987" xml:space="preserve"> _xlfn.IFS(I987 = "Rob", "Robusta", I987 = "Ara", "Arabica", I987 = "Exc", "Excelsa", I987 = "Lib", "Liberica")</f>
        <v>Robusta</v>
      </c>
      <c r="O987" s="12" t="str" cm="1">
        <f t="array" ref="O987" xml:space="preserve"> _xlfn.IFS(J987 = "M", "Medium", J987 = "L", "Light", J987 = "D", "Dark")</f>
        <v>Light</v>
      </c>
      <c r="P987" s="4" t="str">
        <f xml:space="preserve"> _xlfn.XLOOKUP(Orders[[#This Row],[Customer ID]], customers!$A$1:$A$1001, customers!$I$1:$I$1001,,0)</f>
        <v>No</v>
      </c>
    </row>
    <row r="988" spans="1:16" x14ac:dyDescent="0.3">
      <c r="A988" s="11" t="s">
        <v>6064</v>
      </c>
      <c r="B988" s="6">
        <v>43955</v>
      </c>
      <c r="C988" s="3" t="s">
        <v>6065</v>
      </c>
      <c r="D988" s="4" t="s">
        <v>6181</v>
      </c>
      <c r="E988" s="3">
        <v>1</v>
      </c>
      <c r="F988" s="3" t="str">
        <f xml:space="preserve"> _xlfn.XLOOKUP(C988,customers!$A$1:$A$1001,customers!$B$1:$B$1001,,0)</f>
        <v>Claudell Ayre</v>
      </c>
      <c r="G988" s="3" t="str">
        <f xml:space="preserve"> IF(_xlfn.XLOOKUP(C988, customers!$A$1:$A$1001, customers!$C$1:$C$1001,,0) = 0, "", _xlfn.XLOOKUP(C988, customers!$A$1:$A$1001, customers!$C$1:$C$1001,,0))</f>
        <v>cayrere@symantec.com</v>
      </c>
      <c r="H988" s="3" t="str">
        <f xml:space="preserve"> _xlfn.XLOOKUP(C988, customers!$A$1:$A$1001, customers!$G$1:$G$1001,,0)</f>
        <v>United States</v>
      </c>
      <c r="I988" s="4" t="str">
        <f xml:space="preserve"> INDEX(products!$A$1:$G$49, MATCH(orders!$D988, products!$A$1:$A$49,0), MATCH(orders!I$1, products!$A$1:$G$1,0))</f>
        <v>Lib</v>
      </c>
      <c r="J988" s="4" t="str">
        <f xml:space="preserve"> INDEX(products!$A$1:$G$49, MATCH(orders!$D988, products!$A$1:$A$49,0), MATCH(orders!J$1, products!$A$1:$G$1,0))</f>
        <v>M</v>
      </c>
      <c r="K988" s="8">
        <f xml:space="preserve"> INDEX(products!$A$1:$G$49, MATCH(orders!$D988, products!$A$1:$A$49,0), MATCH(orders!K$1, products!$A$1:$G$1,0))</f>
        <v>2.5</v>
      </c>
      <c r="L988" s="10">
        <f xml:space="preserve"> INDEX(products!$A$1:$G$49, MATCH(orders!$D988, products!$A$1:$A$49,0), MATCH(orders!L$1, products!$A$1:$G$1,0))</f>
        <v>33.464999999999996</v>
      </c>
      <c r="M988" s="10">
        <f t="shared" si="15"/>
        <v>33.464999999999996</v>
      </c>
      <c r="N988" s="5" t="str" cm="1">
        <f t="array" ref="N988" xml:space="preserve"> _xlfn.IFS(I988 = "Rob", "Robusta", I988 = "Ara", "Arabica", I988 = "Exc", "Excelsa", I988 = "Lib", "Liberica")</f>
        <v>Liberica</v>
      </c>
      <c r="O988" s="12" t="str" cm="1">
        <f t="array" ref="O988" xml:space="preserve"> _xlfn.IFS(J988 = "M", "Medium", J988 = "L", "Light", J988 = "D", "Dark")</f>
        <v>Medium</v>
      </c>
      <c r="P988" s="4" t="str">
        <f xml:space="preserve"> _xlfn.XLOOKUP(Orders[[#This Row],[Customer ID]], customers!$A$1:$A$1001, customers!$I$1:$I$1001,,0)</f>
        <v>No</v>
      </c>
    </row>
    <row r="989" spans="1:16" x14ac:dyDescent="0.3">
      <c r="A989" s="11" t="s">
        <v>6070</v>
      </c>
      <c r="B989" s="6">
        <v>44247</v>
      </c>
      <c r="C989" s="3" t="s">
        <v>6071</v>
      </c>
      <c r="D989" s="4" t="s">
        <v>6158</v>
      </c>
      <c r="E989" s="3">
        <v>5</v>
      </c>
      <c r="F989" s="3" t="str">
        <f xml:space="preserve"> _xlfn.XLOOKUP(C989,customers!$A$1:$A$1001,customers!$B$1:$B$1001,,0)</f>
        <v>Lorianne Kyneton</v>
      </c>
      <c r="G989" s="3" t="str">
        <f xml:space="preserve"> IF(_xlfn.XLOOKUP(C989, customers!$A$1:$A$1001, customers!$C$1:$C$1001,,0) = 0, "", _xlfn.XLOOKUP(C989, customers!$A$1:$A$1001, customers!$C$1:$C$1001,,0))</f>
        <v>lkynetonrf@macromedia.com</v>
      </c>
      <c r="H989" s="3" t="str">
        <f xml:space="preserve"> _xlfn.XLOOKUP(C989, customers!$A$1:$A$1001, customers!$G$1:$G$1001,,0)</f>
        <v>United Kingdom</v>
      </c>
      <c r="I989" s="4" t="str">
        <f xml:space="preserve"> INDEX(products!$A$1:$G$49, MATCH(orders!$D989, products!$A$1:$A$49,0), MATCH(orders!I$1, products!$A$1:$G$1,0))</f>
        <v>Ara</v>
      </c>
      <c r="J989" s="4" t="str">
        <f xml:space="preserve"> INDEX(products!$A$1:$G$49, MATCH(orders!$D989, products!$A$1:$A$49,0), MATCH(orders!J$1, products!$A$1:$G$1,0))</f>
        <v>D</v>
      </c>
      <c r="K989" s="8">
        <f xml:space="preserve"> INDEX(products!$A$1:$G$49, MATCH(orders!$D989, products!$A$1:$A$49,0), MATCH(orders!K$1, products!$A$1:$G$1,0))</f>
        <v>0.5</v>
      </c>
      <c r="L989" s="10">
        <f xml:space="preserve"> INDEX(products!$A$1:$G$49, MATCH(orders!$D989, products!$A$1:$A$49,0), MATCH(orders!L$1, products!$A$1:$G$1,0))</f>
        <v>5.97</v>
      </c>
      <c r="M989" s="10">
        <f t="shared" si="15"/>
        <v>29.849999999999998</v>
      </c>
      <c r="N989" s="5" t="str" cm="1">
        <f t="array" ref="N989" xml:space="preserve"> _xlfn.IFS(I989 = "Rob", "Robusta", I989 = "Ara", "Arabica", I989 = "Exc", "Excelsa", I989 = "Lib", "Liberica")</f>
        <v>Arabica</v>
      </c>
      <c r="O989" s="12" t="str" cm="1">
        <f t="array" ref="O989" xml:space="preserve"> _xlfn.IFS(J989 = "M", "Medium", J989 = "L", "Light", J989 = "D", "Dark")</f>
        <v>Dark</v>
      </c>
      <c r="P989" s="4" t="str">
        <f xml:space="preserve"> _xlfn.XLOOKUP(Orders[[#This Row],[Customer ID]], customers!$A$1:$A$1001, customers!$I$1:$I$1001,,0)</f>
        <v>Yes</v>
      </c>
    </row>
    <row r="990" spans="1:16" x14ac:dyDescent="0.3">
      <c r="A990" s="11" t="s">
        <v>6076</v>
      </c>
      <c r="B990" s="6">
        <v>43897</v>
      </c>
      <c r="C990" s="3" t="s">
        <v>6077</v>
      </c>
      <c r="D990" s="4" t="s">
        <v>6138</v>
      </c>
      <c r="E990" s="3">
        <v>3</v>
      </c>
      <c r="F990" s="3" t="str">
        <f xml:space="preserve"> _xlfn.XLOOKUP(C990,customers!$A$1:$A$1001,customers!$B$1:$B$1001,,0)</f>
        <v>Adele McFayden</v>
      </c>
      <c r="G990" s="3" t="str">
        <f xml:space="preserve"> IF(_xlfn.XLOOKUP(C990, customers!$A$1:$A$1001, customers!$C$1:$C$1001,,0) = 0, "", _xlfn.XLOOKUP(C990, customers!$A$1:$A$1001, customers!$C$1:$C$1001,,0))</f>
        <v/>
      </c>
      <c r="H990" s="3" t="str">
        <f xml:space="preserve"> _xlfn.XLOOKUP(C990, customers!$A$1:$A$1001, customers!$G$1:$G$1001,,0)</f>
        <v>United Kingdom</v>
      </c>
      <c r="I990" s="4" t="str">
        <f xml:space="preserve"> INDEX(products!$A$1:$G$49, MATCH(orders!$D990, products!$A$1:$A$49,0), MATCH(orders!I$1, products!$A$1:$G$1,0))</f>
        <v>Rob</v>
      </c>
      <c r="J990" s="4" t="str">
        <f xml:space="preserve"> INDEX(products!$A$1:$G$49, MATCH(orders!$D990, products!$A$1:$A$49,0), MATCH(orders!J$1, products!$A$1:$G$1,0))</f>
        <v>M</v>
      </c>
      <c r="K990" s="8">
        <f xml:space="preserve"> INDEX(products!$A$1:$G$49, MATCH(orders!$D990, products!$A$1:$A$49,0), MATCH(orders!K$1, products!$A$1:$G$1,0))</f>
        <v>1</v>
      </c>
      <c r="L990" s="10">
        <f xml:space="preserve"> INDEX(products!$A$1:$G$49, MATCH(orders!$D990, products!$A$1:$A$49,0), MATCH(orders!L$1, products!$A$1:$G$1,0))</f>
        <v>9.9499999999999993</v>
      </c>
      <c r="M990" s="10">
        <f t="shared" si="15"/>
        <v>29.849999999999998</v>
      </c>
      <c r="N990" s="5" t="str" cm="1">
        <f t="array" ref="N990" xml:space="preserve"> _xlfn.IFS(I990 = "Rob", "Robusta", I990 = "Ara", "Arabica", I990 = "Exc", "Excelsa", I990 = "Lib", "Liberica")</f>
        <v>Robusta</v>
      </c>
      <c r="O990" s="12" t="str" cm="1">
        <f t="array" ref="O990" xml:space="preserve"> _xlfn.IFS(J990 = "M", "Medium", J990 = "L", "Light", J990 = "D", "Dark")</f>
        <v>Medium</v>
      </c>
      <c r="P990" s="4" t="str">
        <f xml:space="preserve"> _xlfn.XLOOKUP(Orders[[#This Row],[Customer ID]], customers!$A$1:$A$1001, customers!$I$1:$I$1001,,0)</f>
        <v>Yes</v>
      </c>
    </row>
    <row r="991" spans="1:16" x14ac:dyDescent="0.3">
      <c r="A991" s="11" t="s">
        <v>6081</v>
      </c>
      <c r="B991" s="6">
        <v>43560</v>
      </c>
      <c r="C991" s="3" t="s">
        <v>6082</v>
      </c>
      <c r="D991" s="4" t="s">
        <v>6175</v>
      </c>
      <c r="E991" s="3">
        <v>6</v>
      </c>
      <c r="F991" s="3" t="str">
        <f xml:space="preserve"> _xlfn.XLOOKUP(C991,customers!$A$1:$A$1001,customers!$B$1:$B$1001,,0)</f>
        <v>Herta Layne</v>
      </c>
      <c r="G991" s="3" t="str">
        <f xml:space="preserve"> IF(_xlfn.XLOOKUP(C991, customers!$A$1:$A$1001, customers!$C$1:$C$1001,,0) = 0, "", _xlfn.XLOOKUP(C991, customers!$A$1:$A$1001, customers!$C$1:$C$1001,,0))</f>
        <v/>
      </c>
      <c r="H991" s="3" t="str">
        <f xml:space="preserve"> _xlfn.XLOOKUP(C991, customers!$A$1:$A$1001, customers!$G$1:$G$1001,,0)</f>
        <v>United States</v>
      </c>
      <c r="I991" s="4" t="str">
        <f xml:space="preserve"> INDEX(products!$A$1:$G$49, MATCH(orders!$D991, products!$A$1:$A$49,0), MATCH(orders!I$1, products!$A$1:$G$1,0))</f>
        <v>Ara</v>
      </c>
      <c r="J991" s="4" t="str">
        <f xml:space="preserve"> INDEX(products!$A$1:$G$49, MATCH(orders!$D991, products!$A$1:$A$49,0), MATCH(orders!J$1, products!$A$1:$G$1,0))</f>
        <v>M</v>
      </c>
      <c r="K991" s="8">
        <f xml:space="preserve"> INDEX(products!$A$1:$G$49, MATCH(orders!$D991, products!$A$1:$A$49,0), MATCH(orders!K$1, products!$A$1:$G$1,0))</f>
        <v>2.5</v>
      </c>
      <c r="L991" s="10">
        <f xml:space="preserve"> INDEX(products!$A$1:$G$49, MATCH(orders!$D991, products!$A$1:$A$49,0), MATCH(orders!L$1, products!$A$1:$G$1,0))</f>
        <v>25.874999999999996</v>
      </c>
      <c r="M991" s="10">
        <f t="shared" si="15"/>
        <v>155.24999999999997</v>
      </c>
      <c r="N991" s="5" t="str" cm="1">
        <f t="array" ref="N991" xml:space="preserve"> _xlfn.IFS(I991 = "Rob", "Robusta", I991 = "Ara", "Arabica", I991 = "Exc", "Excelsa", I991 = "Lib", "Liberica")</f>
        <v>Arabica</v>
      </c>
      <c r="O991" s="12" t="str" cm="1">
        <f t="array" ref="O991" xml:space="preserve"> _xlfn.IFS(J991 = "M", "Medium", J991 = "L", "Light", J991 = "D", "Dark")</f>
        <v>Medium</v>
      </c>
      <c r="P991" s="4" t="str">
        <f xml:space="preserve"> _xlfn.XLOOKUP(Orders[[#This Row],[Customer ID]], customers!$A$1:$A$1001, customers!$I$1:$I$1001,,0)</f>
        <v>Yes</v>
      </c>
    </row>
    <row r="992" spans="1:16" x14ac:dyDescent="0.3">
      <c r="A992" s="11" t="s">
        <v>6086</v>
      </c>
      <c r="B992" s="6">
        <v>44718</v>
      </c>
      <c r="C992" s="3" t="s">
        <v>6118</v>
      </c>
      <c r="D992" s="4" t="s">
        <v>6153</v>
      </c>
      <c r="E992" s="3">
        <v>5</v>
      </c>
      <c r="F992" s="3" t="str">
        <f xml:space="preserve"> _xlfn.XLOOKUP(C992,customers!$A$1:$A$1001,customers!$B$1:$B$1001,,0)</f>
        <v>Marguerite Graves</v>
      </c>
      <c r="G992" s="3" t="str">
        <f xml:space="preserve"> IF(_xlfn.XLOOKUP(C992, customers!$A$1:$A$1001, customers!$C$1:$C$1001,,0) = 0, "", _xlfn.XLOOKUP(C992, customers!$A$1:$A$1001, customers!$C$1:$C$1001,,0))</f>
        <v/>
      </c>
      <c r="H992" s="3" t="str">
        <f xml:space="preserve"> _xlfn.XLOOKUP(C992, customers!$A$1:$A$1001, customers!$G$1:$G$1001,,0)</f>
        <v>United States</v>
      </c>
      <c r="I992" s="4" t="str">
        <f xml:space="preserve"> INDEX(products!$A$1:$G$49, MATCH(orders!$D992, products!$A$1:$A$49,0), MATCH(orders!I$1, products!$A$1:$G$1,0))</f>
        <v>Exc</v>
      </c>
      <c r="J992" s="4" t="str">
        <f xml:space="preserve"> INDEX(products!$A$1:$G$49, MATCH(orders!$D992, products!$A$1:$A$49,0), MATCH(orders!J$1, products!$A$1:$G$1,0))</f>
        <v>D</v>
      </c>
      <c r="K992" s="8">
        <f xml:space="preserve"> INDEX(products!$A$1:$G$49, MATCH(orders!$D992, products!$A$1:$A$49,0), MATCH(orders!K$1, products!$A$1:$G$1,0))</f>
        <v>0.2</v>
      </c>
      <c r="L992" s="10">
        <f xml:space="preserve"> INDEX(products!$A$1:$G$49, MATCH(orders!$D992, products!$A$1:$A$49,0), MATCH(orders!L$1, products!$A$1:$G$1,0))</f>
        <v>3.645</v>
      </c>
      <c r="M992" s="10">
        <f t="shared" si="15"/>
        <v>18.225000000000001</v>
      </c>
      <c r="N992" s="5" t="str" cm="1">
        <f t="array" ref="N992" xml:space="preserve"> _xlfn.IFS(I992 = "Rob", "Robusta", I992 = "Ara", "Arabica", I992 = "Exc", "Excelsa", I992 = "Lib", "Liberica")</f>
        <v>Excelsa</v>
      </c>
      <c r="O992" s="12" t="str" cm="1">
        <f t="array" ref="O992" xml:space="preserve"> _xlfn.IFS(J992 = "M", "Medium", J992 = "L", "Light", J992 = "D", "Dark")</f>
        <v>Dark</v>
      </c>
      <c r="P992" s="4" t="str">
        <f xml:space="preserve"> _xlfn.XLOOKUP(Orders[[#This Row],[Customer ID]], customers!$A$1:$A$1001, customers!$I$1:$I$1001,,0)</f>
        <v>No</v>
      </c>
    </row>
    <row r="993" spans="1:16" x14ac:dyDescent="0.3">
      <c r="A993" s="11" t="s">
        <v>6086</v>
      </c>
      <c r="B993" s="6">
        <v>44718</v>
      </c>
      <c r="C993" s="3" t="s">
        <v>6118</v>
      </c>
      <c r="D993" s="4" t="s">
        <v>6169</v>
      </c>
      <c r="E993" s="3">
        <v>2</v>
      </c>
      <c r="F993" s="3" t="str">
        <f xml:space="preserve"> _xlfn.XLOOKUP(C993,customers!$A$1:$A$1001,customers!$B$1:$B$1001,,0)</f>
        <v>Marguerite Graves</v>
      </c>
      <c r="G993" s="3" t="str">
        <f xml:space="preserve"> IF(_xlfn.XLOOKUP(C993, customers!$A$1:$A$1001, customers!$C$1:$C$1001,,0) = 0, "", _xlfn.XLOOKUP(C993, customers!$A$1:$A$1001, customers!$C$1:$C$1001,,0))</f>
        <v/>
      </c>
      <c r="H993" s="3" t="str">
        <f xml:space="preserve"> _xlfn.XLOOKUP(C993, customers!$A$1:$A$1001, customers!$G$1:$G$1001,,0)</f>
        <v>United States</v>
      </c>
      <c r="I993" s="4" t="str">
        <f xml:space="preserve"> INDEX(products!$A$1:$G$49, MATCH(orders!$D993, products!$A$1:$A$49,0), MATCH(orders!I$1, products!$A$1:$G$1,0))</f>
        <v>Lib</v>
      </c>
      <c r="J993" s="4" t="str">
        <f xml:space="preserve"> INDEX(products!$A$1:$G$49, MATCH(orders!$D993, products!$A$1:$A$49,0), MATCH(orders!J$1, products!$A$1:$G$1,0))</f>
        <v>D</v>
      </c>
      <c r="K993" s="8">
        <f xml:space="preserve"> INDEX(products!$A$1:$G$49, MATCH(orders!$D993, products!$A$1:$A$49,0), MATCH(orders!K$1, products!$A$1:$G$1,0))</f>
        <v>0.5</v>
      </c>
      <c r="L993" s="10">
        <f xml:space="preserve"> INDEX(products!$A$1:$G$49, MATCH(orders!$D993, products!$A$1:$A$49,0), MATCH(orders!L$1, products!$A$1:$G$1,0))</f>
        <v>7.77</v>
      </c>
      <c r="M993" s="10">
        <f t="shared" si="15"/>
        <v>15.54</v>
      </c>
      <c r="N993" s="5" t="str" cm="1">
        <f t="array" ref="N993" xml:space="preserve"> _xlfn.IFS(I993 = "Rob", "Robusta", I993 = "Ara", "Arabica", I993 = "Exc", "Excelsa", I993 = "Lib", "Liberica")</f>
        <v>Liberica</v>
      </c>
      <c r="O993" s="12" t="str" cm="1">
        <f t="array" ref="O993" xml:space="preserve"> _xlfn.IFS(J993 = "M", "Medium", J993 = "L", "Light", J993 = "D", "Dark")</f>
        <v>Dark</v>
      </c>
      <c r="P993" s="4" t="str">
        <f xml:space="preserve"> _xlfn.XLOOKUP(Orders[[#This Row],[Customer ID]], customers!$A$1:$A$1001, customers!$I$1:$I$1001,,0)</f>
        <v>No</v>
      </c>
    </row>
    <row r="994" spans="1:16" x14ac:dyDescent="0.3">
      <c r="A994" s="11" t="s">
        <v>6096</v>
      </c>
      <c r="B994" s="6">
        <v>44276</v>
      </c>
      <c r="C994" s="3" t="s">
        <v>6097</v>
      </c>
      <c r="D994" s="4" t="s">
        <v>6164</v>
      </c>
      <c r="E994" s="3">
        <v>3</v>
      </c>
      <c r="F994" s="3" t="str">
        <f xml:space="preserve"> _xlfn.XLOOKUP(C994,customers!$A$1:$A$1001,customers!$B$1:$B$1001,,0)</f>
        <v>Desdemona Eye</v>
      </c>
      <c r="G994" s="3" t="str">
        <f xml:space="preserve"> IF(_xlfn.XLOOKUP(C994, customers!$A$1:$A$1001, customers!$C$1:$C$1001,,0) = 0, "", _xlfn.XLOOKUP(C994, customers!$A$1:$A$1001, customers!$C$1:$C$1001,,0))</f>
        <v/>
      </c>
      <c r="H994" s="3" t="str">
        <f xml:space="preserve"> _xlfn.XLOOKUP(C994, customers!$A$1:$A$1001, customers!$G$1:$G$1001,,0)</f>
        <v>Ireland</v>
      </c>
      <c r="I994" s="4" t="str">
        <f xml:space="preserve"> INDEX(products!$A$1:$G$49, MATCH(orders!$D994, products!$A$1:$A$49,0), MATCH(orders!I$1, products!$A$1:$G$1,0))</f>
        <v>Lib</v>
      </c>
      <c r="J994" s="4" t="str">
        <f xml:space="preserve"> INDEX(products!$A$1:$G$49, MATCH(orders!$D994, products!$A$1:$A$49,0), MATCH(orders!J$1, products!$A$1:$G$1,0))</f>
        <v>L</v>
      </c>
      <c r="K994" s="8">
        <f xml:space="preserve"> INDEX(products!$A$1:$G$49, MATCH(orders!$D994, products!$A$1:$A$49,0), MATCH(orders!K$1, products!$A$1:$G$1,0))</f>
        <v>2.5</v>
      </c>
      <c r="L994" s="10">
        <f xml:space="preserve"> INDEX(products!$A$1:$G$49, MATCH(orders!$D994, products!$A$1:$A$49,0), MATCH(orders!L$1, products!$A$1:$G$1,0))</f>
        <v>36.454999999999998</v>
      </c>
      <c r="M994" s="10">
        <f t="shared" si="15"/>
        <v>109.36499999999999</v>
      </c>
      <c r="N994" s="5" t="str" cm="1">
        <f t="array" ref="N994" xml:space="preserve"> _xlfn.IFS(I994 = "Rob", "Robusta", I994 = "Ara", "Arabica", I994 = "Exc", "Excelsa", I994 = "Lib", "Liberica")</f>
        <v>Liberica</v>
      </c>
      <c r="O994" s="12" t="str" cm="1">
        <f t="array" ref="O994" xml:space="preserve"> _xlfn.IFS(J994 = "M", "Medium", J994 = "L", "Light", J994 = "D", "Dark")</f>
        <v>Light</v>
      </c>
      <c r="P994" s="4" t="str">
        <f xml:space="preserve"> _xlfn.XLOOKUP(Orders[[#This Row],[Customer ID]], customers!$A$1:$A$1001, customers!$I$1:$I$1001,,0)</f>
        <v>No</v>
      </c>
    </row>
    <row r="995" spans="1:16" x14ac:dyDescent="0.3">
      <c r="A995" s="11" t="s">
        <v>6101</v>
      </c>
      <c r="B995" s="6">
        <v>44549</v>
      </c>
      <c r="C995" s="3" t="s">
        <v>6102</v>
      </c>
      <c r="D995" s="4" t="s">
        <v>6140</v>
      </c>
      <c r="E995" s="3">
        <v>6</v>
      </c>
      <c r="F995" s="3" t="str">
        <f xml:space="preserve"> _xlfn.XLOOKUP(C995,customers!$A$1:$A$1001,customers!$B$1:$B$1001,,0)</f>
        <v>Margarette Sterland</v>
      </c>
      <c r="G995" s="3" t="str">
        <f xml:space="preserve"> IF(_xlfn.XLOOKUP(C995, customers!$A$1:$A$1001, customers!$C$1:$C$1001,,0) = 0, "", _xlfn.XLOOKUP(C995, customers!$A$1:$A$1001, customers!$C$1:$C$1001,,0))</f>
        <v/>
      </c>
      <c r="H995" s="3" t="str">
        <f xml:space="preserve"> _xlfn.XLOOKUP(C995, customers!$A$1:$A$1001, customers!$G$1:$G$1001,,0)</f>
        <v>United States</v>
      </c>
      <c r="I995" s="4" t="str">
        <f xml:space="preserve"> INDEX(products!$A$1:$G$49, MATCH(orders!$D995, products!$A$1:$A$49,0), MATCH(orders!I$1, products!$A$1:$G$1,0))</f>
        <v>Ara</v>
      </c>
      <c r="J995" s="4" t="str">
        <f xml:space="preserve"> INDEX(products!$A$1:$G$49, MATCH(orders!$D995, products!$A$1:$A$49,0), MATCH(orders!J$1, products!$A$1:$G$1,0))</f>
        <v>L</v>
      </c>
      <c r="K995" s="8">
        <f xml:space="preserve"> INDEX(products!$A$1:$G$49, MATCH(orders!$D995, products!$A$1:$A$49,0), MATCH(orders!K$1, products!$A$1:$G$1,0))</f>
        <v>1</v>
      </c>
      <c r="L995" s="10">
        <f xml:space="preserve"> INDEX(products!$A$1:$G$49, MATCH(orders!$D995, products!$A$1:$A$49,0), MATCH(orders!L$1, products!$A$1:$G$1,0))</f>
        <v>12.95</v>
      </c>
      <c r="M995" s="10">
        <f t="shared" si="15"/>
        <v>77.699999999999989</v>
      </c>
      <c r="N995" s="5" t="str" cm="1">
        <f t="array" ref="N995" xml:space="preserve"> _xlfn.IFS(I995 = "Rob", "Robusta", I995 = "Ara", "Arabica", I995 = "Exc", "Excelsa", I995 = "Lib", "Liberica")</f>
        <v>Arabica</v>
      </c>
      <c r="O995" s="12" t="str" cm="1">
        <f t="array" ref="O995" xml:space="preserve"> _xlfn.IFS(J995 = "M", "Medium", J995 = "L", "Light", J995 = "D", "Dark")</f>
        <v>Light</v>
      </c>
      <c r="P995" s="4" t="str">
        <f xml:space="preserve"> _xlfn.XLOOKUP(Orders[[#This Row],[Customer ID]], customers!$A$1:$A$1001, customers!$I$1:$I$1001,,0)</f>
        <v>No</v>
      </c>
    </row>
    <row r="996" spans="1:16" x14ac:dyDescent="0.3">
      <c r="A996" s="11" t="s">
        <v>6106</v>
      </c>
      <c r="B996" s="6">
        <v>44244</v>
      </c>
      <c r="C996" s="3" t="s">
        <v>6107</v>
      </c>
      <c r="D996" s="4" t="s">
        <v>6154</v>
      </c>
      <c r="E996" s="3">
        <v>3</v>
      </c>
      <c r="F996" s="3" t="str">
        <f xml:space="preserve"> _xlfn.XLOOKUP(C996,customers!$A$1:$A$1001,customers!$B$1:$B$1001,,0)</f>
        <v>Catharine Scoines</v>
      </c>
      <c r="G996" s="3" t="str">
        <f xml:space="preserve"> IF(_xlfn.XLOOKUP(C996, customers!$A$1:$A$1001, customers!$C$1:$C$1001,,0) = 0, "", _xlfn.XLOOKUP(C996, customers!$A$1:$A$1001, customers!$C$1:$C$1001,,0))</f>
        <v/>
      </c>
      <c r="H996" s="3" t="str">
        <f xml:space="preserve"> _xlfn.XLOOKUP(C996, customers!$A$1:$A$1001, customers!$G$1:$G$1001,,0)</f>
        <v>Ireland</v>
      </c>
      <c r="I996" s="4" t="str">
        <f xml:space="preserve"> INDEX(products!$A$1:$G$49, MATCH(orders!$D996, products!$A$1:$A$49,0), MATCH(orders!I$1, products!$A$1:$G$1,0))</f>
        <v>Ara</v>
      </c>
      <c r="J996" s="4" t="str">
        <f xml:space="preserve"> INDEX(products!$A$1:$G$49, MATCH(orders!$D996, products!$A$1:$A$49,0), MATCH(orders!J$1, products!$A$1:$G$1,0))</f>
        <v>D</v>
      </c>
      <c r="K996" s="8">
        <f xml:space="preserve"> INDEX(products!$A$1:$G$49, MATCH(orders!$D996, products!$A$1:$A$49,0), MATCH(orders!K$1, products!$A$1:$G$1,0))</f>
        <v>0.2</v>
      </c>
      <c r="L996" s="10">
        <f xml:space="preserve"> INDEX(products!$A$1:$G$49, MATCH(orders!$D996, products!$A$1:$A$49,0), MATCH(orders!L$1, products!$A$1:$G$1,0))</f>
        <v>2.9849999999999999</v>
      </c>
      <c r="M996" s="10">
        <f t="shared" si="15"/>
        <v>8.9550000000000001</v>
      </c>
      <c r="N996" s="5" t="str" cm="1">
        <f t="array" ref="N996" xml:space="preserve"> _xlfn.IFS(I996 = "Rob", "Robusta", I996 = "Ara", "Arabica", I996 = "Exc", "Excelsa", I996 = "Lib", "Liberica")</f>
        <v>Arabica</v>
      </c>
      <c r="O996" s="12" t="str" cm="1">
        <f t="array" ref="O996" xml:space="preserve"> _xlfn.IFS(J996 = "M", "Medium", J996 = "L", "Light", J996 = "D", "Dark")</f>
        <v>Dark</v>
      </c>
      <c r="P996" s="4" t="str">
        <f xml:space="preserve"> _xlfn.XLOOKUP(Orders[[#This Row],[Customer ID]], customers!$A$1:$A$1001, customers!$I$1:$I$1001,,0)</f>
        <v>No</v>
      </c>
    </row>
    <row r="997" spans="1:16" x14ac:dyDescent="0.3">
      <c r="A997" s="11" t="s">
        <v>6111</v>
      </c>
      <c r="B997" s="6">
        <v>43836</v>
      </c>
      <c r="C997" s="3" t="s">
        <v>6112</v>
      </c>
      <c r="D997" s="4" t="s">
        <v>6142</v>
      </c>
      <c r="E997" s="3">
        <v>1</v>
      </c>
      <c r="F997" s="3" t="str">
        <f xml:space="preserve"> _xlfn.XLOOKUP(C997,customers!$A$1:$A$1001,customers!$B$1:$B$1001,,0)</f>
        <v>Jennica Tewelson</v>
      </c>
      <c r="G997" s="3" t="str">
        <f xml:space="preserve"> IF(_xlfn.XLOOKUP(C997, customers!$A$1:$A$1001, customers!$C$1:$C$1001,,0) = 0, "", _xlfn.XLOOKUP(C997, customers!$A$1:$A$1001, customers!$C$1:$C$1001,,0))</f>
        <v>jtewelsonrn@samsung.com</v>
      </c>
      <c r="H997" s="3" t="str">
        <f xml:space="preserve"> _xlfn.XLOOKUP(C997, customers!$A$1:$A$1001, customers!$G$1:$G$1001,,0)</f>
        <v>United States</v>
      </c>
      <c r="I997" s="4" t="str">
        <f xml:space="preserve"> INDEX(products!$A$1:$G$49, MATCH(orders!$D997, products!$A$1:$A$49,0), MATCH(orders!I$1, products!$A$1:$G$1,0))</f>
        <v>Rob</v>
      </c>
      <c r="J997" s="4" t="str">
        <f xml:space="preserve"> INDEX(products!$A$1:$G$49, MATCH(orders!$D997, products!$A$1:$A$49,0), MATCH(orders!J$1, products!$A$1:$G$1,0))</f>
        <v>L</v>
      </c>
      <c r="K997" s="8">
        <f xml:space="preserve"> INDEX(products!$A$1:$G$49, MATCH(orders!$D997, products!$A$1:$A$49,0), MATCH(orders!K$1, products!$A$1:$G$1,0))</f>
        <v>2.5</v>
      </c>
      <c r="L997" s="10">
        <f xml:space="preserve"> INDEX(products!$A$1:$G$49, MATCH(orders!$D997, products!$A$1:$A$49,0), MATCH(orders!L$1, products!$A$1:$G$1,0))</f>
        <v>27.484999999999996</v>
      </c>
      <c r="M997" s="10">
        <f t="shared" si="15"/>
        <v>27.484999999999996</v>
      </c>
      <c r="N997" s="5" t="str" cm="1">
        <f t="array" ref="N997" xml:space="preserve"> _xlfn.IFS(I997 = "Rob", "Robusta", I997 = "Ara", "Arabica", I997 = "Exc", "Excelsa", I997 = "Lib", "Liberica")</f>
        <v>Robusta</v>
      </c>
      <c r="O997" s="12" t="str" cm="1">
        <f t="array" ref="O997" xml:space="preserve"> _xlfn.IFS(J997 = "M", "Medium", J997 = "L", "Light", J997 = "D", "Dark")</f>
        <v>Light</v>
      </c>
      <c r="P997" s="4" t="str">
        <f xml:space="preserve"> _xlfn.XLOOKUP(Orders[[#This Row],[Customer ID]], customers!$A$1:$A$1001, customers!$I$1:$I$1001,,0)</f>
        <v>No</v>
      </c>
    </row>
    <row r="998" spans="1:16" x14ac:dyDescent="0.3">
      <c r="A998" s="11" t="s">
        <v>6117</v>
      </c>
      <c r="B998" s="6">
        <v>44685</v>
      </c>
      <c r="C998" s="3" t="s">
        <v>6118</v>
      </c>
      <c r="D998" s="4" t="s">
        <v>6146</v>
      </c>
      <c r="E998" s="3">
        <v>5</v>
      </c>
      <c r="F998" s="3" t="str">
        <f xml:space="preserve"> _xlfn.XLOOKUP(C998,customers!$A$1:$A$1001,customers!$B$1:$B$1001,,0)</f>
        <v>Marguerite Graves</v>
      </c>
      <c r="G998" s="3" t="str">
        <f xml:space="preserve"> IF(_xlfn.XLOOKUP(C998, customers!$A$1:$A$1001, customers!$C$1:$C$1001,,0) = 0, "", _xlfn.XLOOKUP(C998, customers!$A$1:$A$1001, customers!$C$1:$C$1001,,0))</f>
        <v/>
      </c>
      <c r="H998" s="3" t="str">
        <f xml:space="preserve"> _xlfn.XLOOKUP(C998, customers!$A$1:$A$1001, customers!$G$1:$G$1001,,0)</f>
        <v>United States</v>
      </c>
      <c r="I998" s="4" t="str">
        <f xml:space="preserve"> INDEX(products!$A$1:$G$49, MATCH(orders!$D998, products!$A$1:$A$49,0), MATCH(orders!I$1, products!$A$1:$G$1,0))</f>
        <v>Rob</v>
      </c>
      <c r="J998" s="4" t="str">
        <f xml:space="preserve"> INDEX(products!$A$1:$G$49, MATCH(orders!$D998, products!$A$1:$A$49,0), MATCH(orders!J$1, products!$A$1:$G$1,0))</f>
        <v>M</v>
      </c>
      <c r="K998" s="8">
        <f xml:space="preserve"> INDEX(products!$A$1:$G$49, MATCH(orders!$D998, products!$A$1:$A$49,0), MATCH(orders!K$1, products!$A$1:$G$1,0))</f>
        <v>0.5</v>
      </c>
      <c r="L998" s="10">
        <f xml:space="preserve"> INDEX(products!$A$1:$G$49, MATCH(orders!$D998, products!$A$1:$A$49,0), MATCH(orders!L$1, products!$A$1:$G$1,0))</f>
        <v>5.97</v>
      </c>
      <c r="M998" s="10">
        <f t="shared" si="15"/>
        <v>29.849999999999998</v>
      </c>
      <c r="N998" s="5" t="str" cm="1">
        <f t="array" ref="N998" xml:space="preserve"> _xlfn.IFS(I998 = "Rob", "Robusta", I998 = "Ara", "Arabica", I998 = "Exc", "Excelsa", I998 = "Lib", "Liberica")</f>
        <v>Robusta</v>
      </c>
      <c r="O998" s="12" t="str" cm="1">
        <f t="array" ref="O998" xml:space="preserve"> _xlfn.IFS(J998 = "M", "Medium", J998 = "L", "Light", J998 = "D", "Dark")</f>
        <v>Medium</v>
      </c>
      <c r="P998" s="4" t="str">
        <f xml:space="preserve"> _xlfn.XLOOKUP(Orders[[#This Row],[Customer ID]], customers!$A$1:$A$1001, customers!$I$1:$I$1001,,0)</f>
        <v>No</v>
      </c>
    </row>
    <row r="999" spans="1:16" x14ac:dyDescent="0.3">
      <c r="A999" s="11" t="s">
        <v>6122</v>
      </c>
      <c r="B999" s="6">
        <v>43749</v>
      </c>
      <c r="C999" s="3" t="s">
        <v>6118</v>
      </c>
      <c r="D999" s="4" t="s">
        <v>6157</v>
      </c>
      <c r="E999" s="3">
        <v>4</v>
      </c>
      <c r="F999" s="3" t="str">
        <f xml:space="preserve"> _xlfn.XLOOKUP(C999,customers!$A$1:$A$1001,customers!$B$1:$B$1001,,0)</f>
        <v>Marguerite Graves</v>
      </c>
      <c r="G999" s="3" t="str">
        <f xml:space="preserve"> IF(_xlfn.XLOOKUP(C999, customers!$A$1:$A$1001, customers!$C$1:$C$1001,,0) = 0, "", _xlfn.XLOOKUP(C999, customers!$A$1:$A$1001, customers!$C$1:$C$1001,,0))</f>
        <v/>
      </c>
      <c r="H999" s="3" t="str">
        <f xml:space="preserve"> _xlfn.XLOOKUP(C999, customers!$A$1:$A$1001, customers!$G$1:$G$1001,,0)</f>
        <v>United States</v>
      </c>
      <c r="I999" s="4" t="str">
        <f xml:space="preserve"> INDEX(products!$A$1:$G$49, MATCH(orders!$D999, products!$A$1:$A$49,0), MATCH(orders!I$1, products!$A$1:$G$1,0))</f>
        <v>Ara</v>
      </c>
      <c r="J999" s="4" t="str">
        <f xml:space="preserve"> INDEX(products!$A$1:$G$49, MATCH(orders!$D999, products!$A$1:$A$49,0), MATCH(orders!J$1, products!$A$1:$G$1,0))</f>
        <v>M</v>
      </c>
      <c r="K999" s="8">
        <f xml:space="preserve"> INDEX(products!$A$1:$G$49, MATCH(orders!$D999, products!$A$1:$A$49,0), MATCH(orders!K$1, products!$A$1:$G$1,0))</f>
        <v>0.5</v>
      </c>
      <c r="L999" s="10">
        <f xml:space="preserve"> INDEX(products!$A$1:$G$49, MATCH(orders!$D999, products!$A$1:$A$49,0), MATCH(orders!L$1, products!$A$1:$G$1,0))</f>
        <v>6.75</v>
      </c>
      <c r="M999" s="10">
        <f t="shared" si="15"/>
        <v>27</v>
      </c>
      <c r="N999" s="5" t="str" cm="1">
        <f t="array" ref="N999" xml:space="preserve"> _xlfn.IFS(I999 = "Rob", "Robusta", I999 = "Ara", "Arabica", I999 = "Exc", "Excelsa", I999 = "Lib", "Liberica")</f>
        <v>Arabica</v>
      </c>
      <c r="O999" s="12" t="str" cm="1">
        <f t="array" ref="O999" xml:space="preserve"> _xlfn.IFS(J999 = "M", "Medium", J999 = "L", "Light", J999 = "D", "Dark")</f>
        <v>Medium</v>
      </c>
      <c r="P999" s="4" t="str">
        <f xml:space="preserve"> _xlfn.XLOOKUP(Orders[[#This Row],[Customer ID]], customers!$A$1:$A$1001, customers!$I$1:$I$1001,,0)</f>
        <v>No</v>
      </c>
    </row>
    <row r="1000" spans="1:16" x14ac:dyDescent="0.3">
      <c r="A1000" s="11" t="s">
        <v>6127</v>
      </c>
      <c r="B1000" s="6">
        <v>44411</v>
      </c>
      <c r="C1000" s="3" t="s">
        <v>6128</v>
      </c>
      <c r="D1000" s="4" t="s">
        <v>6147</v>
      </c>
      <c r="E1000" s="3">
        <v>1</v>
      </c>
      <c r="F1000" s="3" t="str">
        <f xml:space="preserve"> _xlfn.XLOOKUP(C1000,customers!$A$1:$A$1001,customers!$B$1:$B$1001,,0)</f>
        <v>Nicolina Jenny</v>
      </c>
      <c r="G1000" s="3" t="str">
        <f xml:space="preserve"> IF(_xlfn.XLOOKUP(C1000, customers!$A$1:$A$1001, customers!$C$1:$C$1001,,0) = 0, "", _xlfn.XLOOKUP(C1000, customers!$A$1:$A$1001, customers!$C$1:$C$1001,,0))</f>
        <v>njennyrq@bigcartel.com</v>
      </c>
      <c r="H1000" s="3" t="str">
        <f xml:space="preserve"> _xlfn.XLOOKUP(C1000, customers!$A$1:$A$1001, customers!$G$1:$G$1001,,0)</f>
        <v>United States</v>
      </c>
      <c r="I1000" s="4" t="str">
        <f xml:space="preserve"> INDEX(products!$A$1:$G$49, MATCH(orders!$D1000, products!$A$1:$A$49,0), MATCH(orders!I$1, products!$A$1:$G$1,0))</f>
        <v>Ara</v>
      </c>
      <c r="J1000" s="4" t="str">
        <f xml:space="preserve"> INDEX(products!$A$1:$G$49, MATCH(orders!$D1000, products!$A$1:$A$49,0), MATCH(orders!J$1, products!$A$1:$G$1,0))</f>
        <v>D</v>
      </c>
      <c r="K1000" s="8">
        <f xml:space="preserve"> INDEX(products!$A$1:$G$49, MATCH(orders!$D1000, products!$A$1:$A$49,0), MATCH(orders!K$1, products!$A$1:$G$1,0))</f>
        <v>1</v>
      </c>
      <c r="L1000" s="10">
        <f xml:space="preserve"> INDEX(products!$A$1:$G$49, MATCH(orders!$D1000, products!$A$1:$A$49,0), MATCH(orders!L$1, products!$A$1:$G$1,0))</f>
        <v>9.9499999999999993</v>
      </c>
      <c r="M1000" s="10">
        <f t="shared" si="15"/>
        <v>9.9499999999999993</v>
      </c>
      <c r="N1000" s="5" t="str" cm="1">
        <f t="array" ref="N1000" xml:space="preserve"> _xlfn.IFS(I1000 = "Rob", "Robusta", I1000 = "Ara", "Arabica", I1000 = "Exc", "Excelsa", I1000 = "Lib", "Liberica")</f>
        <v>Arabica</v>
      </c>
      <c r="O1000" s="12" t="str" cm="1">
        <f t="array" ref="O1000" xml:space="preserve"> _xlfn.IFS(J1000 = "M", "Medium", J1000 = "L", "Light", J1000 = "D", "Dark")</f>
        <v>Dark</v>
      </c>
      <c r="P1000" s="4" t="str">
        <f xml:space="preserve"> _xlfn.XLOOKUP(Orders[[#This Row],[Customer ID]], customers!$A$1:$A$1001, customers!$I$1:$I$1001,,0)</f>
        <v>No</v>
      </c>
    </row>
    <row r="1001" spans="1:16" x14ac:dyDescent="0.3">
      <c r="A1001" s="13" t="s">
        <v>6133</v>
      </c>
      <c r="B1001" s="14">
        <v>44119</v>
      </c>
      <c r="C1001" s="15" t="s">
        <v>6134</v>
      </c>
      <c r="D1001" s="16" t="s">
        <v>6156</v>
      </c>
      <c r="E1001" s="15">
        <v>3</v>
      </c>
      <c r="F1001" s="3" t="str">
        <f xml:space="preserve"> _xlfn.XLOOKUP(C1001,customers!$A$1:$A$1001,customers!$B$1:$B$1001,,0)</f>
        <v>Vidovic Antonelli</v>
      </c>
      <c r="G1001" s="3" t="str">
        <f xml:space="preserve"> IF(_xlfn.XLOOKUP(C1001, customers!$A$1:$A$1001, customers!$C$1:$C$1001,,0) = 0, "", _xlfn.XLOOKUP(C1001, customers!$A$1:$A$1001, customers!$C$1:$C$1001,,0))</f>
        <v/>
      </c>
      <c r="H1001" s="3" t="str">
        <f xml:space="preserve"> _xlfn.XLOOKUP(C1001, customers!$A$1:$A$1001, customers!$G$1:$G$1001,,0)</f>
        <v>United Kingdom</v>
      </c>
      <c r="I1001" s="16" t="str">
        <f xml:space="preserve"> INDEX(products!$A$1:$G$49, MATCH(orders!$D1001, products!$A$1:$A$49,0), MATCH(orders!I$1, products!$A$1:$G$1,0))</f>
        <v>Exc</v>
      </c>
      <c r="J1001" s="16" t="str">
        <f xml:space="preserve"> INDEX(products!$A$1:$G$49, MATCH(orders!$D1001, products!$A$1:$A$49,0), MATCH(orders!J$1, products!$A$1:$G$1,0))</f>
        <v>M</v>
      </c>
      <c r="K1001" s="17">
        <f xml:space="preserve"> INDEX(products!$A$1:$G$49, MATCH(orders!$D1001, products!$A$1:$A$49,0), MATCH(orders!K$1, products!$A$1:$G$1,0))</f>
        <v>0.2</v>
      </c>
      <c r="L1001" s="18">
        <f xml:space="preserve"> INDEX(products!$A$1:$G$49, MATCH(orders!$D1001, products!$A$1:$A$49,0), MATCH(orders!L$1, products!$A$1:$G$1,0))</f>
        <v>4.125</v>
      </c>
      <c r="M1001" s="18">
        <f t="shared" si="15"/>
        <v>12.375</v>
      </c>
      <c r="N1001" s="19" t="str" cm="1">
        <f t="array" ref="N1001" xml:space="preserve"> _xlfn.IFS(I1001 = "Rob", "Robusta", I1001 = "Ara", "Arabica", I1001 = "Exc", "Excelsa", I1001 = "Lib", "Liberica")</f>
        <v>Excelsa</v>
      </c>
      <c r="O1001" s="20" t="str" cm="1">
        <f t="array" ref="O1001" xml:space="preserve"> _xlfn.IFS(J1001 = "M", "Medium", J1001 = "L", "Light", J1001 = "D", "Dark")</f>
        <v>Medium</v>
      </c>
      <c r="P1001" s="4" t="str">
        <f xml:space="preserve"> _xlfn.XLOOKUP(Orders[[#This Row],[Customer ID]], customers!$A$1:$A$1001, 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Country_Sales</vt:lpstr>
      <vt:lpstr>Top_Customers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GONAN STEFANO [PHD0700064]</cp:lastModifiedBy>
  <cp:revision/>
  <dcterms:created xsi:type="dcterms:W3CDTF">2022-11-26T09:51:45Z</dcterms:created>
  <dcterms:modified xsi:type="dcterms:W3CDTF">2025-07-30T10:38:14Z</dcterms:modified>
  <cp:category/>
  <cp:contentStatus/>
</cp:coreProperties>
</file>