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fa\OneDrive\Documents\Data Analytics\1. Excel\Manufacturing_Downtime\"/>
    </mc:Choice>
  </mc:AlternateContent>
  <xr:revisionPtr revIDLastSave="0" documentId="13_ncr:1_{65957DA6-E5DB-4481-97CA-253630A30447}" xr6:coauthVersionLast="47" xr6:coauthVersionMax="47" xr10:uidLastSave="{00000000-0000-0000-0000-000000000000}"/>
  <bookViews>
    <workbookView xWindow="-108" yWindow="-108" windowWidth="23256" windowHeight="12456" firstSheet="3" activeTab="8" xr2:uid="{8FF62ED8-A67E-423F-8325-F23DB684777C}"/>
  </bookViews>
  <sheets>
    <sheet name="Line productivity" sheetId="1" r:id="rId1"/>
    <sheet name="Products" sheetId="8" r:id="rId2"/>
    <sheet name="Downtime factors" sheetId="3" r:id="rId3"/>
    <sheet name="Line downtime" sheetId="2" r:id="rId4"/>
    <sheet name="Efficiency Analysis" sheetId="15" r:id="rId5"/>
    <sheet name="Pareto Chart" sheetId="12" r:id="rId6"/>
    <sheet name="Downtime Matrix" sheetId="14" r:id="rId7"/>
    <sheet name="Pivot Table" sheetId="11" r:id="rId8"/>
    <sheet name="Dashboard" sheetId="10" r:id="rId9"/>
  </sheets>
  <definedNames>
    <definedName name="_xlnm._FilterDatabase" localSheetId="2" hidden="1">'Downtime factors'!$A$1:$C$13</definedName>
    <definedName name="_xlnm._FilterDatabase" localSheetId="4" hidden="1">'Efficiency Analysis'!$A$1:$F$39</definedName>
    <definedName name="_xlnm._FilterDatabase" localSheetId="0" hidden="1">'Line productivity'!$A$1:$F$39</definedName>
    <definedName name="_xlnm._FilterDatabase" localSheetId="5" hidden="1">'Pareto Chart'!$A$1:$D$13</definedName>
    <definedName name="ExternalData_1" localSheetId="6" hidden="1">'Downtime Matrix'!$A$1:$E$62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15" l="1"/>
  <c r="J39" i="15" s="1"/>
  <c r="H39" i="15"/>
  <c r="G39" i="15"/>
  <c r="I38" i="15"/>
  <c r="G38" i="15"/>
  <c r="H38" i="15" s="1"/>
  <c r="I37" i="15"/>
  <c r="J37" i="15" s="1"/>
  <c r="G37" i="15"/>
  <c r="H37" i="15" s="1"/>
  <c r="I36" i="15"/>
  <c r="G36" i="15"/>
  <c r="H36" i="15" s="1"/>
  <c r="I35" i="15"/>
  <c r="J35" i="15" s="1"/>
  <c r="H35" i="15"/>
  <c r="G35" i="15"/>
  <c r="I34" i="15"/>
  <c r="G34" i="15"/>
  <c r="H34" i="15" s="1"/>
  <c r="I33" i="15"/>
  <c r="G33" i="15"/>
  <c r="H33" i="15" s="1"/>
  <c r="I32" i="15"/>
  <c r="G32" i="15"/>
  <c r="H32" i="15" s="1"/>
  <c r="I31" i="15"/>
  <c r="J31" i="15" s="1"/>
  <c r="H31" i="15"/>
  <c r="G31" i="15"/>
  <c r="I30" i="15"/>
  <c r="J30" i="15" s="1"/>
  <c r="G30" i="15"/>
  <c r="H30" i="15" s="1"/>
  <c r="I29" i="15"/>
  <c r="G29" i="15"/>
  <c r="H29" i="15" s="1"/>
  <c r="I28" i="15"/>
  <c r="G28" i="15"/>
  <c r="H28" i="15" s="1"/>
  <c r="I27" i="15"/>
  <c r="J27" i="15" s="1"/>
  <c r="H27" i="15"/>
  <c r="G27" i="15"/>
  <c r="I26" i="15"/>
  <c r="G26" i="15"/>
  <c r="H26" i="15" s="1"/>
  <c r="I25" i="15"/>
  <c r="G25" i="15"/>
  <c r="H25" i="15" s="1"/>
  <c r="I24" i="15"/>
  <c r="G24" i="15"/>
  <c r="H24" i="15" s="1"/>
  <c r="I23" i="15"/>
  <c r="J23" i="15" s="1"/>
  <c r="H23" i="15"/>
  <c r="G23" i="15"/>
  <c r="I22" i="15"/>
  <c r="G22" i="15"/>
  <c r="H22" i="15" s="1"/>
  <c r="I21" i="15"/>
  <c r="G21" i="15"/>
  <c r="H21" i="15" s="1"/>
  <c r="I20" i="15"/>
  <c r="G20" i="15"/>
  <c r="H20" i="15" s="1"/>
  <c r="I19" i="15"/>
  <c r="J19" i="15" s="1"/>
  <c r="H19" i="15"/>
  <c r="G19" i="15"/>
  <c r="I18" i="15"/>
  <c r="G18" i="15"/>
  <c r="H18" i="15" s="1"/>
  <c r="I17" i="15"/>
  <c r="G17" i="15"/>
  <c r="H17" i="15" s="1"/>
  <c r="I16" i="15"/>
  <c r="G16" i="15"/>
  <c r="H16" i="15" s="1"/>
  <c r="I15" i="15"/>
  <c r="J15" i="15" s="1"/>
  <c r="H15" i="15"/>
  <c r="G15" i="15"/>
  <c r="I14" i="15"/>
  <c r="G14" i="15"/>
  <c r="H14" i="15" s="1"/>
  <c r="I13" i="15"/>
  <c r="G13" i="15"/>
  <c r="H13" i="15" s="1"/>
  <c r="I12" i="15"/>
  <c r="G12" i="15"/>
  <c r="H12" i="15" s="1"/>
  <c r="I11" i="15"/>
  <c r="J11" i="15" s="1"/>
  <c r="H11" i="15"/>
  <c r="G11" i="15"/>
  <c r="I10" i="15"/>
  <c r="G10" i="15"/>
  <c r="H10" i="15" s="1"/>
  <c r="I9" i="15"/>
  <c r="G9" i="15"/>
  <c r="H9" i="15" s="1"/>
  <c r="I8" i="15"/>
  <c r="G8" i="15"/>
  <c r="H8" i="15" s="1"/>
  <c r="I7" i="15"/>
  <c r="J7" i="15" s="1"/>
  <c r="H7" i="15"/>
  <c r="G7" i="15"/>
  <c r="I6" i="15"/>
  <c r="G6" i="15"/>
  <c r="H6" i="15" s="1"/>
  <c r="I5" i="15"/>
  <c r="G5" i="15"/>
  <c r="H5" i="15" s="1"/>
  <c r="I4" i="15"/>
  <c r="J4" i="15" s="1"/>
  <c r="G4" i="15"/>
  <c r="H4" i="15" s="1"/>
  <c r="I3" i="15"/>
  <c r="J3" i="15" s="1"/>
  <c r="H3" i="15"/>
  <c r="G3" i="15"/>
  <c r="I2" i="15"/>
  <c r="G2" i="15"/>
  <c r="H2" i="15" s="1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4" i="12"/>
  <c r="D5" i="12"/>
  <c r="D6" i="12"/>
  <c r="D7" i="12"/>
  <c r="D8" i="12"/>
  <c r="D9" i="12" s="1"/>
  <c r="D10" i="12" s="1"/>
  <c r="D11" i="12" s="1"/>
  <c r="D12" i="12" s="1"/>
  <c r="D13" i="12" s="1"/>
  <c r="D3" i="12"/>
  <c r="D2" i="12"/>
  <c r="C7" i="12"/>
  <c r="C11" i="12"/>
  <c r="C9" i="12"/>
  <c r="C12" i="12"/>
  <c r="C6" i="12"/>
  <c r="C3" i="12"/>
  <c r="C2" i="12"/>
  <c r="C8" i="12"/>
  <c r="C4" i="12"/>
  <c r="C10" i="12"/>
  <c r="C5" i="12"/>
  <c r="C13" i="12"/>
  <c r="J28" i="15" l="1"/>
  <c r="J26" i="15"/>
  <c r="J12" i="15"/>
  <c r="J20" i="15"/>
  <c r="J21" i="15"/>
  <c r="J22" i="15"/>
  <c r="J29" i="15"/>
  <c r="J36" i="15"/>
  <c r="J14" i="15"/>
  <c r="J8" i="15"/>
  <c r="J33" i="15"/>
  <c r="J34" i="15"/>
  <c r="J6" i="15"/>
  <c r="J13" i="15"/>
  <c r="J2" i="15"/>
  <c r="J9" i="15"/>
  <c r="J16" i="15"/>
  <c r="J38" i="15"/>
  <c r="J10" i="15"/>
  <c r="J17" i="15"/>
  <c r="J24" i="15"/>
  <c r="J5" i="15"/>
  <c r="J18" i="15"/>
  <c r="J25" i="15"/>
  <c r="J32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65326F-1A65-42F1-A43C-2F1DEBAD2234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<sst xmlns="http://schemas.openxmlformats.org/spreadsheetml/2006/main" count="384" uniqueCount="73">
  <si>
    <t>Date</t>
  </si>
  <si>
    <t>Product</t>
  </si>
  <si>
    <t>Batch</t>
  </si>
  <si>
    <t>Operator</t>
  </si>
  <si>
    <t>Start Time</t>
  </si>
  <si>
    <t>End Time</t>
  </si>
  <si>
    <t>Factor</t>
  </si>
  <si>
    <t>Operator Error</t>
  </si>
  <si>
    <t>Batch change</t>
  </si>
  <si>
    <t>Machine adjustment</t>
  </si>
  <si>
    <t>Product spill</t>
  </si>
  <si>
    <t>Label switch</t>
  </si>
  <si>
    <t>Machine failure</t>
  </si>
  <si>
    <t>Batch coding error</t>
  </si>
  <si>
    <t>Inventory shortage</t>
  </si>
  <si>
    <t>Conveyor belt jam</t>
  </si>
  <si>
    <t>Other</t>
  </si>
  <si>
    <t>Emergency stop</t>
  </si>
  <si>
    <t>Calibration error</t>
  </si>
  <si>
    <t>Labeling error</t>
  </si>
  <si>
    <t>No</t>
  </si>
  <si>
    <t>Yes</t>
  </si>
  <si>
    <t>Description</t>
  </si>
  <si>
    <t>Downtime factor</t>
  </si>
  <si>
    <t>OR-600</t>
  </si>
  <si>
    <t>LE-600</t>
  </si>
  <si>
    <t>CO-600</t>
  </si>
  <si>
    <t>DC-600</t>
  </si>
  <si>
    <t>RB-600</t>
  </si>
  <si>
    <t>CO-2L</t>
  </si>
  <si>
    <t>Flavor</t>
  </si>
  <si>
    <t>Size</t>
  </si>
  <si>
    <t>Orange</t>
  </si>
  <si>
    <t>Lemon lime</t>
  </si>
  <si>
    <t>Cola</t>
  </si>
  <si>
    <t>Diet Cola</t>
  </si>
  <si>
    <t>Root Beer</t>
  </si>
  <si>
    <t>2 L</t>
  </si>
  <si>
    <t>600 ml</t>
  </si>
  <si>
    <t>Min batch time</t>
  </si>
  <si>
    <t>Charlie</t>
  </si>
  <si>
    <t>Dee</t>
  </si>
  <si>
    <t>Dennis</t>
  </si>
  <si>
    <t>Mac</t>
  </si>
  <si>
    <t>Manufacturing Downtime Analysis</t>
  </si>
  <si>
    <t>Planned Batch Time (min)</t>
  </si>
  <si>
    <t>Actual Batch Duration (min)</t>
  </si>
  <si>
    <t>Actual Batch Duration (hh:mm:ss)</t>
  </si>
  <si>
    <t>Row Labels</t>
  </si>
  <si>
    <t>Grand Total</t>
  </si>
  <si>
    <t>Average of Efficiency per Batch</t>
  </si>
  <si>
    <t>Efficiency per Batch (%)</t>
  </si>
  <si>
    <t>Factor #</t>
  </si>
  <si>
    <t>Factor Description</t>
  </si>
  <si>
    <t>Total Downtime (min)</t>
  </si>
  <si>
    <t>Cumulative Downtime (%)</t>
  </si>
  <si>
    <t>operators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</si>
  <si>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</si>
  <si>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</si>
  <si>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</si>
  <si>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</si>
  <si>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</si>
  <si>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</si>
  <si>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</si>
  <si>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</si>
  <si>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</si>
  <si>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</si>
  <si>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</si>
  <si>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Downtime</t>
  </si>
  <si>
    <t>Factor_description</t>
  </si>
  <si>
    <t>Factor_number</t>
  </si>
  <si>
    <t>Column Labels</t>
  </si>
  <si>
    <t>Sum of Downtime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</si>
</sst>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36"/>
      <color theme="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B92E2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3" borderId="0" xfId="0" applyFill="1"/>
    <xf numFmtId="10" fontId="0" fillId="0" borderId="0" xfId="0" applyNumberFormat="1"/>
    <xf numFmtId="0" fontId="0" fillId="5" borderId="0" xfId="0" applyFill="1"/>
    <xf numFmtId="0" fontId="3" fillId="5" borderId="0" xfId="0" applyFont="1" applyFill="1"/>
    <xf numFmtId="1" fontId="0" fillId="0" borderId="0" xfId="0" applyNumberFormat="1"/>
    <xf numFmtId="0" fontId="0" fillId="5" borderId="3" xfId="0" applyFill="1" applyBorder="1"/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numFmt numFmtId="2" formatCode="0.00"/>
    </dxf>
    <dxf>
      <numFmt numFmtId="0" formatCode="General"/>
    </dxf>
  </dxfs>
  <tableStyles count="0" defaultTableStyle="TableStyleMedium2" defaultPivotStyle="PivotStyleLight16"/>
  <colors>
    <mruColors>
      <color rgb="FF000000"/>
      <color rgb="FFFFFF00"/>
      <color rgb="FFFFFF66"/>
      <color rgb="FFB92E25"/>
      <color rgb="FFBE2E23"/>
      <color rgb="FFCCFF33"/>
      <color rgb="FFBC280A"/>
      <color rgb="FFBC2800"/>
      <color rgb="FFBC2300"/>
      <color rgb="FFBC28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microsoft.com/office/2023/09/relationships/Python" Target="pyth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accent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Which</a:t>
            </a:r>
            <a:r>
              <a:rPr lang="en-GB" baseline="0">
                <a:solidFill>
                  <a:schemeClr val="accent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 factors account for the 80% of downtime?</a:t>
            </a:r>
            <a:endParaRPr lang="en-GB">
              <a:solidFill>
                <a:schemeClr val="accen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Chart'!$C$1</c:f>
              <c:strCache>
                <c:ptCount val="1"/>
                <c:pt idx="0">
                  <c:v>Total Downtime (min)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bg1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FF4-4E73-BD1F-8BEB35021F61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bg1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F4-4E73-BD1F-8BEB35021F61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bg1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FF4-4E73-BD1F-8BEB35021F61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bg1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F4-4E73-BD1F-8BEB35021F61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bg1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FF4-4E73-BD1F-8BEB35021F61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bg1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FF4-4E73-BD1F-8BEB35021F6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E39A735-E7A2-4A11-AFFA-6AD72BC6BA8C}" type="VALUE">
                      <a:rPr lang="en-US" b="1"/>
                      <a:pPr/>
                      <a:t>[VALUE]</a:t>
                    </a:fld>
                    <a:endParaRPr lang="en-GB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FF4-4E73-BD1F-8BEB35021F6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256FEE0-E188-4B59-8232-4B94D084D0E1}" type="VALUE">
                      <a:rPr lang="en-US" b="1"/>
                      <a:pPr/>
                      <a:t>[VALUE]</a:t>
                    </a:fld>
                    <a:endParaRPr lang="en-GB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FF4-4E73-BD1F-8BEB35021F6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9427FCD-A4B9-4363-8C61-F70F752E76C4}" type="VALUE">
                      <a:rPr lang="en-US" b="1"/>
                      <a:pPr/>
                      <a:t>[VALUE]</a:t>
                    </a:fld>
                    <a:endParaRPr lang="en-GB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CFF4-4E73-BD1F-8BEB35021F61}"/>
                </c:ext>
              </c:extLst>
            </c:dLbl>
            <c:dLbl>
              <c:idx val="3"/>
              <c:layout>
                <c:manualLayout>
                  <c:x val="0"/>
                  <c:y val="8.1799591002044997E-3"/>
                </c:manualLayout>
              </c:layout>
              <c:tx>
                <c:rich>
                  <a:bodyPr/>
                  <a:lstStyle/>
                  <a:p>
                    <a:fld id="{AB752A75-61B5-43BC-8302-5A9E35DCEEDB}" type="VALUE">
                      <a:rPr lang="en-US" b="1"/>
                      <a:pPr/>
                      <a:t>[VALUE]</a:t>
                    </a:fld>
                    <a:endParaRPr lang="en-GB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CFF4-4E73-BD1F-8BEB35021F6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E29ED9F-018C-44B4-A0BB-2DA1B9A81FDE}" type="VALUE">
                      <a:rPr lang="en-US" b="1"/>
                      <a:pPr/>
                      <a:t>[VALUE]</a:t>
                    </a:fld>
                    <a:endParaRPr lang="en-GB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CFF4-4E73-BD1F-8BEB35021F6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FF4-4E73-BD1F-8BEB35021F6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FF4-4E73-BD1F-8BEB35021F6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FF4-4E73-BD1F-8BEB35021F6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FF4-4E73-BD1F-8BEB35021F6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FF4-4E73-BD1F-8BEB35021F6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FF4-4E73-BD1F-8BEB35021F6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FF4-4E73-BD1F-8BEB35021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'Pareto Chart'!$B$2:$B$13</c:f>
              <c:strCache>
                <c:ptCount val="12"/>
                <c:pt idx="0">
                  <c:v>Machine adjustment</c:v>
                </c:pt>
                <c:pt idx="1">
                  <c:v>Machine failure</c:v>
                </c:pt>
                <c:pt idx="2">
                  <c:v>Inventory shortage</c:v>
                </c:pt>
                <c:pt idx="3">
                  <c:v>Batch change</c:v>
                </c:pt>
                <c:pt idx="4">
                  <c:v>Batch coding error</c:v>
                </c:pt>
                <c:pt idx="5">
                  <c:v>Other</c:v>
                </c:pt>
                <c:pt idx="6">
                  <c:v>Product spill</c:v>
                </c:pt>
                <c:pt idx="7">
                  <c:v>Calibration error</c:v>
                </c:pt>
                <c:pt idx="8">
                  <c:v>Labeling error</c:v>
                </c:pt>
                <c:pt idx="9">
                  <c:v>Label switch</c:v>
                </c:pt>
                <c:pt idx="10">
                  <c:v>Conveyor belt jam</c:v>
                </c:pt>
                <c:pt idx="11">
                  <c:v>Emergency stop</c:v>
                </c:pt>
              </c:strCache>
            </c:strRef>
          </c:cat>
          <c:val>
            <c:numRef>
              <c:f>'Pareto Chart'!$C$2:$C$13</c:f>
              <c:numCache>
                <c:formatCode>General</c:formatCode>
                <c:ptCount val="12"/>
                <c:pt idx="0">
                  <c:v>332</c:v>
                </c:pt>
                <c:pt idx="1">
                  <c:v>254</c:v>
                </c:pt>
                <c:pt idx="2">
                  <c:v>225</c:v>
                </c:pt>
                <c:pt idx="3">
                  <c:v>160</c:v>
                </c:pt>
                <c:pt idx="4">
                  <c:v>145</c:v>
                </c:pt>
                <c:pt idx="5">
                  <c:v>74</c:v>
                </c:pt>
                <c:pt idx="6">
                  <c:v>57</c:v>
                </c:pt>
                <c:pt idx="7">
                  <c:v>49</c:v>
                </c:pt>
                <c:pt idx="8">
                  <c:v>42</c:v>
                </c:pt>
                <c:pt idx="9">
                  <c:v>33</c:v>
                </c:pt>
                <c:pt idx="10">
                  <c:v>17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4-470D-B14B-2B4E1710CA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221983"/>
        <c:axId val="1568230623"/>
      </c:barChart>
      <c:lineChart>
        <c:grouping val="standard"/>
        <c:varyColors val="0"/>
        <c:ser>
          <c:idx val="1"/>
          <c:order val="1"/>
          <c:tx>
            <c:strRef>
              <c:f>'Pareto Chart'!$D$1</c:f>
              <c:strCache>
                <c:ptCount val="1"/>
                <c:pt idx="0">
                  <c:v>Cumulative Downtime (%)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tx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FF4-4E73-BD1F-8BEB35021F61}"/>
              </c:ext>
            </c:extLst>
          </c:dPt>
          <c:dLbls>
            <c:dLbl>
              <c:idx val="4"/>
              <c:layout>
                <c:manualLayout>
                  <c:x val="-2.3180343069077423E-3"/>
                  <c:y val="-5.7259713701431493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80%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FF4-4E73-BD1F-8BEB35021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0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'Pareto Chart'!$B$2:$B$13</c:f>
              <c:strCache>
                <c:ptCount val="12"/>
                <c:pt idx="0">
                  <c:v>Machine adjustment</c:v>
                </c:pt>
                <c:pt idx="1">
                  <c:v>Machine failure</c:v>
                </c:pt>
                <c:pt idx="2">
                  <c:v>Inventory shortage</c:v>
                </c:pt>
                <c:pt idx="3">
                  <c:v>Batch change</c:v>
                </c:pt>
                <c:pt idx="4">
                  <c:v>Batch coding error</c:v>
                </c:pt>
                <c:pt idx="5">
                  <c:v>Other</c:v>
                </c:pt>
                <c:pt idx="6">
                  <c:v>Product spill</c:v>
                </c:pt>
                <c:pt idx="7">
                  <c:v>Calibration error</c:v>
                </c:pt>
                <c:pt idx="8">
                  <c:v>Labeling error</c:v>
                </c:pt>
                <c:pt idx="9">
                  <c:v>Label switch</c:v>
                </c:pt>
                <c:pt idx="10">
                  <c:v>Conveyor belt jam</c:v>
                </c:pt>
                <c:pt idx="11">
                  <c:v>Emergency stop</c:v>
                </c:pt>
              </c:strCache>
            </c:strRef>
          </c:cat>
          <c:val>
            <c:numRef>
              <c:f>'Pareto Chart'!$D$2:$D$13</c:f>
              <c:numCache>
                <c:formatCode>0.00%</c:formatCode>
                <c:ptCount val="12"/>
                <c:pt idx="0">
                  <c:v>0.23919308357348704</c:v>
                </c:pt>
                <c:pt idx="1">
                  <c:v>0.4221902017291066</c:v>
                </c:pt>
                <c:pt idx="2">
                  <c:v>0.58429394812680113</c:v>
                </c:pt>
                <c:pt idx="3">
                  <c:v>0.69956772334293948</c:v>
                </c:pt>
                <c:pt idx="4">
                  <c:v>0.80403458213256485</c:v>
                </c:pt>
                <c:pt idx="5">
                  <c:v>0.85734870317002887</c:v>
                </c:pt>
                <c:pt idx="6">
                  <c:v>0.89841498559077815</c:v>
                </c:pt>
                <c:pt idx="7">
                  <c:v>0.93371757925072052</c:v>
                </c:pt>
                <c:pt idx="8">
                  <c:v>0.96397694524495681</c:v>
                </c:pt>
                <c:pt idx="9">
                  <c:v>0.98775216138328537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4-470D-B14B-2B4E1710CA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68233023"/>
        <c:axId val="1568232543"/>
      </c:lineChart>
      <c:catAx>
        <c:axId val="15682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230623"/>
        <c:crosses val="autoZero"/>
        <c:auto val="1"/>
        <c:lblAlgn val="ctr"/>
        <c:lblOffset val="100"/>
        <c:noMultiLvlLbl val="0"/>
      </c:catAx>
      <c:valAx>
        <c:axId val="15682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221983"/>
        <c:crosses val="autoZero"/>
        <c:crossBetween val="between"/>
      </c:valAx>
      <c:valAx>
        <c:axId val="1568232543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233023"/>
        <c:crosses val="max"/>
        <c:crossBetween val="between"/>
      </c:valAx>
      <c:catAx>
        <c:axId val="15682330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823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[Manufacturing_Line_Productivity.xlsx]Pivot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What is the average efficiency per operator?</a:t>
            </a:r>
          </a:p>
        </c:rich>
      </c:tx>
      <c:layout>
        <c:manualLayout>
          <c:xMode val="edge"/>
          <c:yMode val="edge"/>
          <c:x val="0.13633635109183895"/>
          <c:y val="0.118854437801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cap="flat">
            <a:solidFill>
              <a:srgbClr val="000000"/>
            </a:solidFill>
          </a:ln>
          <a:effectLst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cap="flat">
            <a:solidFill>
              <a:srgbClr val="000000"/>
            </a:solidFill>
          </a:ln>
          <a:effectLst>
            <a:softEdge rad="0"/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fld id="{700299F0-75AA-42D4-A87F-E586040798C1}" type="VALUE">
                  <a:rPr lang="en-US" b="1"/>
                  <a:pPr>
                    <a:defRPr/>
                  </a:pPr>
                  <a:t>[VALUE]</a:t>
                </a:fld>
                <a:r>
                  <a:rPr lang="en-US" b="1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cap="flat">
            <a:solidFill>
              <a:srgbClr val="000000"/>
            </a:solidFill>
          </a:ln>
          <a:effectLst>
            <a:softEdge rad="0"/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fld id="{39C36E03-9B1E-4B1B-9369-2F057040DAB8}" type="VALUE">
                  <a:rPr lang="en-US" b="1"/>
                  <a:pPr>
                    <a:defRPr/>
                  </a:pPr>
                  <a:t>[VALUE]</a:t>
                </a:fld>
                <a:r>
                  <a:rPr lang="en-US" b="1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cap="flat">
            <a:solidFill>
              <a:srgbClr val="000000"/>
            </a:solidFill>
          </a:ln>
          <a:effectLst>
            <a:softEdge rad="0"/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70.97%</a:t>
                </a:r>
              </a:p>
            </c:rich>
          </c:tx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4"/>
        <c:spPr>
          <a:solidFill>
            <a:srgbClr val="FFC000"/>
          </a:solidFill>
          <a:ln cap="flat">
            <a:solidFill>
              <a:srgbClr val="000000"/>
            </a:solidFill>
          </a:ln>
          <a:effectLst>
            <a:softEdge rad="0"/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fld id="{18559A0D-1646-4763-A3B9-F0B8653C13B3}" type="VALUE">
                  <a:rPr lang="en-US" b="1">
                    <a:solidFill>
                      <a:srgbClr val="C00000"/>
                    </a:solidFill>
                  </a:rPr>
                  <a:pPr>
                    <a:defRPr/>
                  </a:pPr>
                  <a:t>[VALUE]</a:t>
                </a:fld>
                <a:r>
                  <a:rPr lang="en-US" b="1">
                    <a:solidFill>
                      <a:srgbClr val="C00000"/>
                    </a:solidFill>
                  </a:rPr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cap="flat">
              <a:solidFill>
                <a:srgbClr val="000000"/>
              </a:solidFill>
            </a:ln>
            <a:effectLst>
              <a:softEdge rad="0"/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 cap="flat">
                <a:solidFill>
                  <a:srgbClr val="000000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5-F43E-4FA9-B85C-3957B621C57E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cap="flat">
                <a:solidFill>
                  <a:srgbClr val="000000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3-3C78-497D-B4D8-54C938500D6B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cap="flat">
                <a:solidFill>
                  <a:srgbClr val="000000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2-3C78-497D-B4D8-54C938500D6B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cap="flat">
                <a:solidFill>
                  <a:srgbClr val="000000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4-F43E-4FA9-B85C-3957B621C57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8559A0D-1646-4763-A3B9-F0B8653C13B3}" type="VALUE">
                      <a:rPr lang="en-US" b="1">
                        <a:solidFill>
                          <a:srgbClr val="C00000"/>
                        </a:solidFill>
                      </a:rPr>
                      <a:pPr/>
                      <a:t>[VALUE]</a:t>
                    </a:fld>
                    <a:r>
                      <a:rPr lang="en-US" b="1">
                        <a:solidFill>
                          <a:srgbClr val="C00000"/>
                        </a:solidFill>
                      </a:rPr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43E-4FA9-B85C-3957B621C5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9C36E03-9B1E-4B1B-9369-2F057040DAB8}" type="VALUE">
                      <a:rPr lang="en-US" b="1"/>
                      <a:pPr/>
                      <a:t>[VALUE]</a:t>
                    </a:fld>
                    <a:r>
                      <a:rPr lang="en-US" b="1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C78-497D-B4D8-54C938500D6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00299F0-75AA-42D4-A87F-E586040798C1}" type="VALUE">
                      <a:rPr lang="en-US" b="1"/>
                      <a:pPr/>
                      <a:t>[VALUE]</a:t>
                    </a:fld>
                    <a:r>
                      <a:rPr lang="en-US" b="1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C78-497D-B4D8-54C938500D6B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/>
                      <a:t>70.97%</a:t>
                    </a:r>
                  </a:p>
                </c:rich>
              </c:tx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43E-4FA9-B85C-3957B621C5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Table'!$A$3:$A$7</c:f>
              <c:strCache>
                <c:ptCount val="4"/>
                <c:pt idx="0">
                  <c:v>Mac</c:v>
                </c:pt>
                <c:pt idx="1">
                  <c:v>Dennis</c:v>
                </c:pt>
                <c:pt idx="2">
                  <c:v>Dee</c:v>
                </c:pt>
                <c:pt idx="3">
                  <c:v>Charlie</c:v>
                </c:pt>
              </c:strCache>
            </c:strRef>
          </c:cat>
          <c:val>
            <c:numRef>
              <c:f>'Pivot Table'!$B$3:$B$7</c:f>
              <c:numCache>
                <c:formatCode>0.00</c:formatCode>
                <c:ptCount val="4"/>
                <c:pt idx="0">
                  <c:v>63.257853257853256</c:v>
                </c:pt>
                <c:pt idx="1">
                  <c:v>65.905133069910832</c:v>
                </c:pt>
                <c:pt idx="2">
                  <c:v>66.809779110617285</c:v>
                </c:pt>
                <c:pt idx="3">
                  <c:v>70.973000821296438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8-497D-B4D8-54C938500D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68307423"/>
        <c:axId val="1568324223"/>
      </c:barChart>
      <c:catAx>
        <c:axId val="15683074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24223"/>
        <c:crosses val="autoZero"/>
        <c:auto val="1"/>
        <c:lblAlgn val="ctr"/>
        <c:lblOffset val="100"/>
        <c:noMultiLvlLbl val="0"/>
      </c:catAx>
      <c:valAx>
        <c:axId val="1568324223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56830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kern="120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How does each operator contribute to the top 5 downtime factors?</a:t>
            </a:r>
          </a:p>
        </c:rich>
      </c:tx>
      <c:layout>
        <c:manualLayout>
          <c:xMode val="edge"/>
          <c:yMode val="edge"/>
          <c:x val="0.21330323858987654"/>
          <c:y val="4.3445483615858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triangle"/>
          <c:size val="5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x"/>
          <c:size val="5"/>
          <c:spPr>
            <a:noFill/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Dee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Batch coding error</c:v>
              </c:pt>
              <c:pt idx="1">
                <c:v>Batch change</c:v>
              </c:pt>
              <c:pt idx="2">
                <c:v>Inventory shortage</c:v>
              </c:pt>
              <c:pt idx="3">
                <c:v>Machine failure</c:v>
              </c:pt>
              <c:pt idx="4">
                <c:v>Machine adjustment</c:v>
              </c:pt>
            </c:strLit>
          </c:cat>
          <c:val>
            <c:numLit>
              <c:formatCode>General</c:formatCode>
              <c:ptCount val="5"/>
              <c:pt idx="0">
                <c:v>30</c:v>
              </c:pt>
              <c:pt idx="1">
                <c:v>20</c:v>
              </c:pt>
              <c:pt idx="2">
                <c:v>85</c:v>
              </c:pt>
              <c:pt idx="3">
                <c:v>36</c:v>
              </c:pt>
              <c:pt idx="4">
                <c:v>79</c:v>
              </c:pt>
            </c:numLit>
          </c:val>
          <c:extLst>
            <c:ext xmlns:c16="http://schemas.microsoft.com/office/drawing/2014/chart" uri="{C3380CC4-5D6E-409C-BE32-E72D297353CC}">
              <c16:uniqueId val="{00000000-6FF1-45FF-A14D-E82D1CD4797F}"/>
            </c:ext>
          </c:extLst>
        </c:ser>
        <c:ser>
          <c:idx val="1"/>
          <c:order val="1"/>
          <c:tx>
            <c:v>Charlie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Batch coding error</c:v>
              </c:pt>
              <c:pt idx="1">
                <c:v>Batch change</c:v>
              </c:pt>
              <c:pt idx="2">
                <c:v>Inventory shortage</c:v>
              </c:pt>
              <c:pt idx="3">
                <c:v>Machine failure</c:v>
              </c:pt>
              <c:pt idx="4">
                <c:v>Machine adjustment</c:v>
              </c:pt>
            </c:strLit>
          </c:cat>
          <c:val>
            <c:numLit>
              <c:formatCode>General</c:formatCode>
              <c:ptCount val="5"/>
              <c:pt idx="0">
                <c:v>44</c:v>
              </c:pt>
              <c:pt idx="1">
                <c:v>10</c:v>
              </c:pt>
              <c:pt idx="2">
                <c:v>17</c:v>
              </c:pt>
              <c:pt idx="3">
                <c:v>85</c:v>
              </c:pt>
              <c:pt idx="4">
                <c:v>118</c:v>
              </c:pt>
            </c:numLit>
          </c:val>
          <c:extLst>
            <c:ext xmlns:c16="http://schemas.microsoft.com/office/drawing/2014/chart" uri="{C3380CC4-5D6E-409C-BE32-E72D297353CC}">
              <c16:uniqueId val="{00000001-6FF1-45FF-A14D-E82D1CD4797F}"/>
            </c:ext>
          </c:extLst>
        </c:ser>
        <c:ser>
          <c:idx val="2"/>
          <c:order val="2"/>
          <c:tx>
            <c:v>Dennis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Batch coding error</c:v>
              </c:pt>
              <c:pt idx="1">
                <c:v>Batch change</c:v>
              </c:pt>
              <c:pt idx="2">
                <c:v>Inventory shortage</c:v>
              </c:pt>
              <c:pt idx="3">
                <c:v>Machine failure</c:v>
              </c:pt>
              <c:pt idx="4">
                <c:v>Machine adjustment</c:v>
              </c:pt>
            </c:strLit>
          </c:cat>
          <c:val>
            <c:numLit>
              <c:formatCode>General</c:formatCode>
              <c:ptCount val="5"/>
              <c:pt idx="0">
                <c:v>24</c:v>
              </c:pt>
              <c:pt idx="1">
                <c:v>0</c:v>
              </c:pt>
              <c:pt idx="2">
                <c:v>43</c:v>
              </c:pt>
              <c:pt idx="3">
                <c:v>88</c:v>
              </c:pt>
              <c:pt idx="4">
                <c:v>120</c:v>
              </c:pt>
            </c:numLit>
          </c:val>
          <c:extLst>
            <c:ext xmlns:c16="http://schemas.microsoft.com/office/drawing/2014/chart" uri="{C3380CC4-5D6E-409C-BE32-E72D297353CC}">
              <c16:uniqueId val="{00000002-6FF1-45FF-A14D-E82D1CD4797F}"/>
            </c:ext>
          </c:extLst>
        </c:ser>
        <c:ser>
          <c:idx val="3"/>
          <c:order val="3"/>
          <c:tx>
            <c:v>Mac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Batch coding error</c:v>
              </c:pt>
              <c:pt idx="1">
                <c:v>Batch change</c:v>
              </c:pt>
              <c:pt idx="2">
                <c:v>Inventory shortage</c:v>
              </c:pt>
              <c:pt idx="3">
                <c:v>Machine failure</c:v>
              </c:pt>
              <c:pt idx="4">
                <c:v>Machine adjustment</c:v>
              </c:pt>
            </c:strLit>
          </c:cat>
          <c:val>
            <c:numLit>
              <c:formatCode>General</c:formatCode>
              <c:ptCount val="5"/>
              <c:pt idx="0">
                <c:v>47</c:v>
              </c:pt>
              <c:pt idx="1">
                <c:v>130</c:v>
              </c:pt>
              <c:pt idx="2">
                <c:v>80</c:v>
              </c:pt>
              <c:pt idx="3">
                <c:v>45</c:v>
              </c:pt>
              <c:pt idx="4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6FF1-45FF-A14D-E82D1CD479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68525007"/>
        <c:axId val="568516847"/>
      </c:barChart>
      <c:catAx>
        <c:axId val="568525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>
                    <a:solidFill>
                      <a:schemeClr val="accent1"/>
                    </a:solidFill>
                  </a:rPr>
                  <a:t>Top 5 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16847"/>
        <c:crosses val="autoZero"/>
        <c:auto val="1"/>
        <c:lblAlgn val="ctr"/>
        <c:lblOffset val="100"/>
        <c:noMultiLvlLbl val="0"/>
      </c:catAx>
      <c:valAx>
        <c:axId val="56851684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>
                    <a:solidFill>
                      <a:schemeClr val="accent1"/>
                    </a:solidFill>
                  </a:rPr>
                  <a:t>Downtime (mins)</a:t>
                </a:r>
              </a:p>
            </c:rich>
          </c:tx>
          <c:layout>
            <c:manualLayout>
              <c:xMode val="edge"/>
              <c:yMode val="edge"/>
              <c:x val="0.51284916185418206"/>
              <c:y val="0.89793689784908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6852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[Manufacturing_Line_Productivity.xlsx]Pivot Table!PivotTable1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50">
                <a:solidFill>
                  <a:schemeClr val="accent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What is the average efficiency per operator?</a:t>
            </a:r>
          </a:p>
        </c:rich>
      </c:tx>
      <c:layout>
        <c:manualLayout>
          <c:xMode val="edge"/>
          <c:yMode val="edge"/>
          <c:x val="0.13633635109183895"/>
          <c:y val="0.118854437801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cap="flat">
            <a:solidFill>
              <a:srgbClr val="000000"/>
            </a:solidFill>
          </a:ln>
          <a:effectLst>
            <a:softEdge rad="0"/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cap="flat">
            <a:solidFill>
              <a:srgbClr val="000000"/>
            </a:solidFill>
          </a:ln>
          <a:effectLst>
            <a:softEdge rad="0"/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700299F0-75AA-42D4-A87F-E586040798C1}" type="VALUE">
                  <a:rPr lang="en-US" b="1"/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b="1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cap="flat">
            <a:solidFill>
              <a:srgbClr val="000000"/>
            </a:solidFill>
          </a:ln>
          <a:effectLst>
            <a:softEdge rad="0"/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39C36E03-9B1E-4B1B-9369-2F057040DAB8}" type="VALUE">
                  <a:rPr lang="en-US" b="1"/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b="1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cap="flat">
            <a:solidFill>
              <a:srgbClr val="000000"/>
            </a:solidFill>
          </a:ln>
          <a:effectLst>
            <a:softEdge rad="0"/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70.97%</a:t>
                </a:r>
              </a:p>
            </c:rich>
          </c:tx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4"/>
        <c:spPr>
          <a:solidFill>
            <a:srgbClr val="FFC000"/>
          </a:solidFill>
          <a:ln cap="flat">
            <a:solidFill>
              <a:srgbClr val="000000"/>
            </a:solidFill>
          </a:ln>
          <a:effectLst>
            <a:softEdge rad="0"/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18559A0D-1646-4763-A3B9-F0B8653C13B3}" type="VALUE">
                  <a:rPr lang="en-US" b="1">
                    <a:solidFill>
                      <a:srgbClr val="C00000"/>
                    </a:solidFill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b="1">
                    <a:solidFill>
                      <a:srgbClr val="C00000"/>
                    </a:solidFill>
                  </a:rPr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cap="flat">
            <a:solidFill>
              <a:srgbClr val="000000"/>
            </a:solidFill>
          </a:ln>
          <a:effectLst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/>
          </a:solidFill>
          <a:ln cap="flat">
            <a:solidFill>
              <a:srgbClr val="000000"/>
            </a:solidFill>
          </a:ln>
          <a:effectLst>
            <a:softEdge rad="0"/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18559A0D-1646-4763-A3B9-F0B8653C13B3}" type="VALUE">
                  <a:rPr lang="en-US" b="1">
                    <a:solidFill>
                      <a:srgbClr val="C00000"/>
                    </a:solidFill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b="1">
                    <a:solidFill>
                      <a:srgbClr val="C00000"/>
                    </a:solidFill>
                  </a:rPr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cap="flat">
            <a:solidFill>
              <a:srgbClr val="000000"/>
            </a:solidFill>
          </a:ln>
          <a:effectLst>
            <a:softEdge rad="0"/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39C36E03-9B1E-4B1B-9369-2F057040DAB8}" type="VALUE">
                  <a:rPr lang="en-US" b="1"/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b="1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cap="flat">
            <a:solidFill>
              <a:srgbClr val="000000"/>
            </a:solidFill>
          </a:ln>
          <a:effectLst>
            <a:softEdge rad="0"/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700299F0-75AA-42D4-A87F-E586040798C1}" type="VALUE">
                  <a:rPr lang="en-US" b="1"/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b="1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cap="flat">
            <a:solidFill>
              <a:srgbClr val="000000"/>
            </a:solidFill>
          </a:ln>
          <a:effectLst>
            <a:softEdge rad="0"/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70.97%</a:t>
                </a:r>
              </a:p>
            </c:rich>
          </c:tx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cap="flat">
            <a:solidFill>
              <a:srgbClr val="000000"/>
            </a:solidFill>
          </a:ln>
          <a:effectLst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C000"/>
          </a:solidFill>
          <a:ln cap="flat">
            <a:solidFill>
              <a:srgbClr val="000000"/>
            </a:solidFill>
          </a:ln>
          <a:effectLst>
            <a:softEdge rad="0"/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18559A0D-1646-4763-A3B9-F0B8653C13B3}" type="VALUE">
                  <a:rPr lang="en-US" b="1">
                    <a:solidFill>
                      <a:srgbClr val="C00000"/>
                    </a:solidFill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[VALUE]</a:t>
                </a:fld>
                <a:r>
                  <a:rPr lang="en-US" b="1">
                    <a:solidFill>
                      <a:srgbClr val="C00000"/>
                    </a:solidFill>
                  </a:rPr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cap="flat">
            <a:solidFill>
              <a:srgbClr val="000000"/>
            </a:solidFill>
          </a:ln>
          <a:effectLst>
            <a:softEdge rad="0"/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39C36E03-9B1E-4B1B-9369-2F057040DAB8}" type="VALUE">
                  <a:rPr lang="en-US" b="1"/>
                  <a:pPr>
                    <a:defRPr>
                      <a:solidFill>
                        <a:schemeClr val="bg1"/>
                      </a:solidFill>
                    </a:defRPr>
                  </a:pPr>
                  <a:t>[VALUE]</a:t>
                </a:fld>
                <a:r>
                  <a:rPr lang="en-US" b="1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cap="flat">
            <a:solidFill>
              <a:srgbClr val="000000"/>
            </a:solidFill>
          </a:ln>
          <a:effectLst>
            <a:softEdge rad="0"/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700299F0-75AA-42D4-A87F-E586040798C1}" type="VALUE">
                  <a:rPr lang="en-US" b="1"/>
                  <a:pPr>
                    <a:defRPr>
                      <a:solidFill>
                        <a:schemeClr val="bg1"/>
                      </a:solidFill>
                    </a:defRPr>
                  </a:pPr>
                  <a:t>[VALUE]</a:t>
                </a:fld>
                <a:r>
                  <a:rPr lang="en-US" b="1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cap="flat">
            <a:solidFill>
              <a:srgbClr val="000000"/>
            </a:solidFill>
          </a:ln>
          <a:effectLst>
            <a:softEdge rad="0"/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70.97%</a:t>
                </a:r>
              </a:p>
            </c:rich>
          </c:tx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cap="flat">
              <a:solidFill>
                <a:srgbClr val="000000"/>
              </a:solidFill>
            </a:ln>
            <a:effectLst>
              <a:softEdge rad="0"/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 cap="flat">
                <a:solidFill>
                  <a:srgbClr val="000000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1-3741-4B55-BF9D-BC40A114682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cap="flat">
                <a:solidFill>
                  <a:srgbClr val="000000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2-3741-4B55-BF9D-BC40A114682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cap="flat">
                <a:solidFill>
                  <a:srgbClr val="000000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3-3741-4B55-BF9D-BC40A114682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cap="flat">
                <a:solidFill>
                  <a:srgbClr val="000000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4-3741-4B55-BF9D-BC40A114682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8559A0D-1646-4763-A3B9-F0B8653C13B3}" type="VALUE">
                      <a:rPr lang="en-US" b="1">
                        <a:solidFill>
                          <a:srgbClr val="C00000"/>
                        </a:solidFill>
                      </a:rPr>
                      <a:pPr/>
                      <a:t>[VALUE]</a:t>
                    </a:fld>
                    <a:r>
                      <a:rPr lang="en-US" b="1">
                        <a:solidFill>
                          <a:srgbClr val="C00000"/>
                        </a:solidFill>
                      </a:rPr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741-4B55-BF9D-BC40A114682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9C36E03-9B1E-4B1B-9369-2F057040DAB8}" type="VALUE">
                      <a:rPr lang="en-US" b="1"/>
                      <a:pPr/>
                      <a:t>[VALUE]</a:t>
                    </a:fld>
                    <a:r>
                      <a:rPr lang="en-US" b="1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741-4B55-BF9D-BC40A114682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00299F0-75AA-42D4-A87F-E586040798C1}" type="VALUE">
                      <a:rPr lang="en-US" b="1"/>
                      <a:pPr/>
                      <a:t>[VALUE]</a:t>
                    </a:fld>
                    <a:r>
                      <a:rPr lang="en-US" b="1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741-4B55-BF9D-BC40A114682A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/>
                      <a:t>70.97%</a:t>
                    </a:r>
                  </a:p>
                </c:rich>
              </c:tx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741-4B55-BF9D-BC40A11468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Table'!$A$3:$A$7</c:f>
              <c:strCache>
                <c:ptCount val="4"/>
                <c:pt idx="0">
                  <c:v>Mac</c:v>
                </c:pt>
                <c:pt idx="1">
                  <c:v>Dennis</c:v>
                </c:pt>
                <c:pt idx="2">
                  <c:v>Dee</c:v>
                </c:pt>
                <c:pt idx="3">
                  <c:v>Charlie</c:v>
                </c:pt>
              </c:strCache>
            </c:strRef>
          </c:cat>
          <c:val>
            <c:numRef>
              <c:f>'Pivot Table'!$B$3:$B$7</c:f>
              <c:numCache>
                <c:formatCode>0.00</c:formatCode>
                <c:ptCount val="4"/>
                <c:pt idx="0">
                  <c:v>63.257853257853256</c:v>
                </c:pt>
                <c:pt idx="1">
                  <c:v>65.905133069910832</c:v>
                </c:pt>
                <c:pt idx="2">
                  <c:v>66.809779110617285</c:v>
                </c:pt>
                <c:pt idx="3">
                  <c:v>70.973000821296438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41-4B55-BF9D-BC40A114682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68307423"/>
        <c:axId val="1568324223"/>
      </c:barChart>
      <c:catAx>
        <c:axId val="15683074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24223"/>
        <c:crosses val="autoZero"/>
        <c:auto val="1"/>
        <c:lblAlgn val="ctr"/>
        <c:lblOffset val="100"/>
        <c:noMultiLvlLbl val="0"/>
      </c:catAx>
      <c:valAx>
        <c:axId val="1568324223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56830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accent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Which</a:t>
            </a:r>
            <a:r>
              <a:rPr lang="en-GB" baseline="0">
                <a:solidFill>
                  <a:schemeClr val="accent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 factors account for the 80% of downtime?</a:t>
            </a:r>
            <a:endParaRPr lang="en-GB">
              <a:solidFill>
                <a:schemeClr val="accen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Chart'!$C$1</c:f>
              <c:strCache>
                <c:ptCount val="1"/>
                <c:pt idx="0">
                  <c:v>Total Downtime (min)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bg1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96-4771-A815-888E19191D5C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bg1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96-4771-A815-888E19191D5C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bg1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96-4771-A815-888E19191D5C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bg1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96-4771-A815-888E19191D5C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bg1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96-4771-A815-888E19191D5C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bg1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D96-4771-A815-888E19191D5C}"/>
              </c:ext>
            </c:extLst>
          </c:dPt>
          <c:dLbls>
            <c:dLbl>
              <c:idx val="0"/>
              <c:layout>
                <c:manualLayout>
                  <c:x val="0"/>
                  <c:y val="-7.3245454167954714E-3"/>
                </c:manualLayout>
              </c:layout>
              <c:tx>
                <c:rich>
                  <a:bodyPr/>
                  <a:lstStyle/>
                  <a:p>
                    <a:fld id="{4E39A735-E7A2-4A11-AFFA-6AD72BC6BA8C}" type="VALUE">
                      <a:rPr lang="en-US" b="1"/>
                      <a:pPr/>
                      <a:t>[VALUE]</a:t>
                    </a:fld>
                    <a:endParaRPr lang="en-GB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1D96-4771-A815-888E19191D5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256FEE0-E188-4B59-8232-4B94D084D0E1}" type="VALUE">
                      <a:rPr lang="en-US" b="1"/>
                      <a:pPr/>
                      <a:t>[VALUE]</a:t>
                    </a:fld>
                    <a:endParaRPr lang="en-GB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1D96-4771-A815-888E19191D5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9427FCD-A4B9-4363-8C61-F70F752E76C4}" type="VALUE">
                      <a:rPr lang="en-US" b="1"/>
                      <a:pPr/>
                      <a:t>[VALUE]</a:t>
                    </a:fld>
                    <a:endParaRPr lang="en-GB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1D96-4771-A815-888E19191D5C}"/>
                </c:ext>
              </c:extLst>
            </c:dLbl>
            <c:dLbl>
              <c:idx val="3"/>
              <c:layout>
                <c:manualLayout>
                  <c:x val="0"/>
                  <c:y val="8.1799591002044997E-3"/>
                </c:manualLayout>
              </c:layout>
              <c:tx>
                <c:rich>
                  <a:bodyPr/>
                  <a:lstStyle/>
                  <a:p>
                    <a:fld id="{AB752A75-61B5-43BC-8302-5A9E35DCEEDB}" type="VALUE">
                      <a:rPr lang="en-US" b="1"/>
                      <a:pPr/>
                      <a:t>[VALUE]</a:t>
                    </a:fld>
                    <a:endParaRPr lang="en-GB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1D96-4771-A815-888E19191D5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E29ED9F-018C-44B4-A0BB-2DA1B9A81FDE}" type="VALUE">
                      <a:rPr lang="en-US" b="1"/>
                      <a:pPr/>
                      <a:t>[VALUE]</a:t>
                    </a:fld>
                    <a:endParaRPr lang="en-GB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1D96-4771-A815-888E19191D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96-4771-A815-888E19191D5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96-4771-A815-888E19191D5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96-4771-A815-888E19191D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D96-4771-A815-888E19191D5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D96-4771-A815-888E19191D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D96-4771-A815-888E19191D5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D96-4771-A815-888E19191D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'Pareto Chart'!$B$2:$B$13</c:f>
              <c:strCache>
                <c:ptCount val="12"/>
                <c:pt idx="0">
                  <c:v>Machine adjustment</c:v>
                </c:pt>
                <c:pt idx="1">
                  <c:v>Machine failure</c:v>
                </c:pt>
                <c:pt idx="2">
                  <c:v>Inventory shortage</c:v>
                </c:pt>
                <c:pt idx="3">
                  <c:v>Batch change</c:v>
                </c:pt>
                <c:pt idx="4">
                  <c:v>Batch coding error</c:v>
                </c:pt>
                <c:pt idx="5">
                  <c:v>Other</c:v>
                </c:pt>
                <c:pt idx="6">
                  <c:v>Product spill</c:v>
                </c:pt>
                <c:pt idx="7">
                  <c:v>Calibration error</c:v>
                </c:pt>
                <c:pt idx="8">
                  <c:v>Labeling error</c:v>
                </c:pt>
                <c:pt idx="9">
                  <c:v>Label switch</c:v>
                </c:pt>
                <c:pt idx="10">
                  <c:v>Conveyor belt jam</c:v>
                </c:pt>
                <c:pt idx="11">
                  <c:v>Emergency stop</c:v>
                </c:pt>
              </c:strCache>
            </c:strRef>
          </c:cat>
          <c:val>
            <c:numRef>
              <c:f>'Pareto Chart'!$C$2:$C$13</c:f>
              <c:numCache>
                <c:formatCode>General</c:formatCode>
                <c:ptCount val="12"/>
                <c:pt idx="0">
                  <c:v>332</c:v>
                </c:pt>
                <c:pt idx="1">
                  <c:v>254</c:v>
                </c:pt>
                <c:pt idx="2">
                  <c:v>225</c:v>
                </c:pt>
                <c:pt idx="3">
                  <c:v>160</c:v>
                </c:pt>
                <c:pt idx="4">
                  <c:v>145</c:v>
                </c:pt>
                <c:pt idx="5">
                  <c:v>74</c:v>
                </c:pt>
                <c:pt idx="6">
                  <c:v>57</c:v>
                </c:pt>
                <c:pt idx="7">
                  <c:v>49</c:v>
                </c:pt>
                <c:pt idx="8">
                  <c:v>42</c:v>
                </c:pt>
                <c:pt idx="9">
                  <c:v>33</c:v>
                </c:pt>
                <c:pt idx="10">
                  <c:v>17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D96-4771-A815-888E19191D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221983"/>
        <c:axId val="1568230623"/>
      </c:barChart>
      <c:lineChart>
        <c:grouping val="standard"/>
        <c:varyColors val="0"/>
        <c:ser>
          <c:idx val="1"/>
          <c:order val="1"/>
          <c:tx>
            <c:strRef>
              <c:f>'Pareto Chart'!$D$1</c:f>
              <c:strCache>
                <c:ptCount val="1"/>
                <c:pt idx="0">
                  <c:v>Cumulative Downtime (%)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tx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D96-4771-A815-888E19191D5C}"/>
              </c:ext>
            </c:extLst>
          </c:dPt>
          <c:dLbls>
            <c:dLbl>
              <c:idx val="4"/>
              <c:layout>
                <c:manualLayout>
                  <c:x val="-2.3180343069077423E-3"/>
                  <c:y val="-5.7259713701431493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80%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1D96-4771-A815-888E19191D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0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'Pareto Chart'!$B$2:$B$13</c:f>
              <c:strCache>
                <c:ptCount val="12"/>
                <c:pt idx="0">
                  <c:v>Machine adjustment</c:v>
                </c:pt>
                <c:pt idx="1">
                  <c:v>Machine failure</c:v>
                </c:pt>
                <c:pt idx="2">
                  <c:v>Inventory shortage</c:v>
                </c:pt>
                <c:pt idx="3">
                  <c:v>Batch change</c:v>
                </c:pt>
                <c:pt idx="4">
                  <c:v>Batch coding error</c:v>
                </c:pt>
                <c:pt idx="5">
                  <c:v>Other</c:v>
                </c:pt>
                <c:pt idx="6">
                  <c:v>Product spill</c:v>
                </c:pt>
                <c:pt idx="7">
                  <c:v>Calibration error</c:v>
                </c:pt>
                <c:pt idx="8">
                  <c:v>Labeling error</c:v>
                </c:pt>
                <c:pt idx="9">
                  <c:v>Label switch</c:v>
                </c:pt>
                <c:pt idx="10">
                  <c:v>Conveyor belt jam</c:v>
                </c:pt>
                <c:pt idx="11">
                  <c:v>Emergency stop</c:v>
                </c:pt>
              </c:strCache>
            </c:strRef>
          </c:cat>
          <c:val>
            <c:numRef>
              <c:f>'Pareto Chart'!$D$2:$D$13</c:f>
              <c:numCache>
                <c:formatCode>0.00%</c:formatCode>
                <c:ptCount val="12"/>
                <c:pt idx="0">
                  <c:v>0.23919308357348704</c:v>
                </c:pt>
                <c:pt idx="1">
                  <c:v>0.4221902017291066</c:v>
                </c:pt>
                <c:pt idx="2">
                  <c:v>0.58429394812680113</c:v>
                </c:pt>
                <c:pt idx="3">
                  <c:v>0.69956772334293948</c:v>
                </c:pt>
                <c:pt idx="4">
                  <c:v>0.80403458213256485</c:v>
                </c:pt>
                <c:pt idx="5">
                  <c:v>0.85734870317002887</c:v>
                </c:pt>
                <c:pt idx="6">
                  <c:v>0.89841498559077815</c:v>
                </c:pt>
                <c:pt idx="7">
                  <c:v>0.93371757925072052</c:v>
                </c:pt>
                <c:pt idx="8">
                  <c:v>0.96397694524495681</c:v>
                </c:pt>
                <c:pt idx="9">
                  <c:v>0.98775216138328537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D96-4771-A815-888E19191D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68233023"/>
        <c:axId val="1568232543"/>
      </c:lineChart>
      <c:catAx>
        <c:axId val="15682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230623"/>
        <c:crosses val="autoZero"/>
        <c:auto val="1"/>
        <c:lblAlgn val="ctr"/>
        <c:lblOffset val="100"/>
        <c:noMultiLvlLbl val="0"/>
      </c:catAx>
      <c:valAx>
        <c:axId val="15682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221983"/>
        <c:crosses val="autoZero"/>
        <c:crossBetween val="between"/>
      </c:valAx>
      <c:valAx>
        <c:axId val="1568232543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233023"/>
        <c:crosses val="max"/>
        <c:crossBetween val="between"/>
      </c:valAx>
      <c:catAx>
        <c:axId val="15682330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823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How does each operator contribute to the top 5 downtime factors?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Dee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Batch coding error</c:v>
              </c:pt>
              <c:pt idx="1">
                <c:v>Batch change</c:v>
              </c:pt>
              <c:pt idx="2">
                <c:v>Inventory shortage</c:v>
              </c:pt>
              <c:pt idx="3">
                <c:v>Machine failure</c:v>
              </c:pt>
              <c:pt idx="4">
                <c:v>Machine adjustment</c:v>
              </c:pt>
            </c:strLit>
          </c:cat>
          <c:val>
            <c:numLit>
              <c:formatCode>General</c:formatCode>
              <c:ptCount val="5"/>
              <c:pt idx="0">
                <c:v>30</c:v>
              </c:pt>
              <c:pt idx="1">
                <c:v>20</c:v>
              </c:pt>
              <c:pt idx="2">
                <c:v>85</c:v>
              </c:pt>
              <c:pt idx="3">
                <c:v>36</c:v>
              </c:pt>
              <c:pt idx="4">
                <c:v>79</c:v>
              </c:pt>
            </c:numLit>
          </c:val>
          <c:extLst>
            <c:ext xmlns:c16="http://schemas.microsoft.com/office/drawing/2014/chart" uri="{C3380CC4-5D6E-409C-BE32-E72D297353CC}">
              <c16:uniqueId val="{00000000-FA78-4530-8DB7-3EBEFB6AC2AB}"/>
            </c:ext>
          </c:extLst>
        </c:ser>
        <c:ser>
          <c:idx val="1"/>
          <c:order val="1"/>
          <c:tx>
            <c:v>Charlie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Batch coding error</c:v>
              </c:pt>
              <c:pt idx="1">
                <c:v>Batch change</c:v>
              </c:pt>
              <c:pt idx="2">
                <c:v>Inventory shortage</c:v>
              </c:pt>
              <c:pt idx="3">
                <c:v>Machine failure</c:v>
              </c:pt>
              <c:pt idx="4">
                <c:v>Machine adjustment</c:v>
              </c:pt>
            </c:strLit>
          </c:cat>
          <c:val>
            <c:numLit>
              <c:formatCode>General</c:formatCode>
              <c:ptCount val="5"/>
              <c:pt idx="0">
                <c:v>44</c:v>
              </c:pt>
              <c:pt idx="1">
                <c:v>10</c:v>
              </c:pt>
              <c:pt idx="2">
                <c:v>17</c:v>
              </c:pt>
              <c:pt idx="3">
                <c:v>85</c:v>
              </c:pt>
              <c:pt idx="4">
                <c:v>118</c:v>
              </c:pt>
            </c:numLit>
          </c:val>
          <c:extLst>
            <c:ext xmlns:c16="http://schemas.microsoft.com/office/drawing/2014/chart" uri="{C3380CC4-5D6E-409C-BE32-E72D297353CC}">
              <c16:uniqueId val="{00000001-FA78-4530-8DB7-3EBEFB6AC2AB}"/>
            </c:ext>
          </c:extLst>
        </c:ser>
        <c:ser>
          <c:idx val="2"/>
          <c:order val="2"/>
          <c:tx>
            <c:v>Dennis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Batch coding error</c:v>
              </c:pt>
              <c:pt idx="1">
                <c:v>Batch change</c:v>
              </c:pt>
              <c:pt idx="2">
                <c:v>Inventory shortage</c:v>
              </c:pt>
              <c:pt idx="3">
                <c:v>Machine failure</c:v>
              </c:pt>
              <c:pt idx="4">
                <c:v>Machine adjustment</c:v>
              </c:pt>
            </c:strLit>
          </c:cat>
          <c:val>
            <c:numLit>
              <c:formatCode>General</c:formatCode>
              <c:ptCount val="5"/>
              <c:pt idx="0">
                <c:v>24</c:v>
              </c:pt>
              <c:pt idx="1">
                <c:v>0</c:v>
              </c:pt>
              <c:pt idx="2">
                <c:v>43</c:v>
              </c:pt>
              <c:pt idx="3">
                <c:v>88</c:v>
              </c:pt>
              <c:pt idx="4">
                <c:v>120</c:v>
              </c:pt>
            </c:numLit>
          </c:val>
          <c:extLst>
            <c:ext xmlns:c16="http://schemas.microsoft.com/office/drawing/2014/chart" uri="{C3380CC4-5D6E-409C-BE32-E72D297353CC}">
              <c16:uniqueId val="{00000002-FA78-4530-8DB7-3EBEFB6AC2AB}"/>
            </c:ext>
          </c:extLst>
        </c:ser>
        <c:ser>
          <c:idx val="3"/>
          <c:order val="3"/>
          <c:tx>
            <c:v>Mac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Batch coding error</c:v>
              </c:pt>
              <c:pt idx="1">
                <c:v>Batch change</c:v>
              </c:pt>
              <c:pt idx="2">
                <c:v>Inventory shortage</c:v>
              </c:pt>
              <c:pt idx="3">
                <c:v>Machine failure</c:v>
              </c:pt>
              <c:pt idx="4">
                <c:v>Machine adjustment</c:v>
              </c:pt>
            </c:strLit>
          </c:cat>
          <c:val>
            <c:numLit>
              <c:formatCode>General</c:formatCode>
              <c:ptCount val="5"/>
              <c:pt idx="0">
                <c:v>47</c:v>
              </c:pt>
              <c:pt idx="1">
                <c:v>130</c:v>
              </c:pt>
              <c:pt idx="2">
                <c:v>80</c:v>
              </c:pt>
              <c:pt idx="3">
                <c:v>45</c:v>
              </c:pt>
              <c:pt idx="4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FA78-4530-8DB7-3EBEFB6AC2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68525007"/>
        <c:axId val="568516847"/>
      </c:barChart>
      <c:catAx>
        <c:axId val="568525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chemeClr val="accent1"/>
                    </a:solidFill>
                  </a:rPr>
                  <a:t>Top 5 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16847"/>
        <c:crosses val="autoZero"/>
        <c:auto val="1"/>
        <c:lblAlgn val="ctr"/>
        <c:lblOffset val="100"/>
        <c:noMultiLvlLbl val="0"/>
      </c:catAx>
      <c:valAx>
        <c:axId val="56851684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chemeClr val="accent1"/>
                    </a:solidFill>
                  </a:rPr>
                  <a:t>Downtime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6852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179070</xdr:rowOff>
    </xdr:from>
    <xdr:to>
      <xdr:col>15</xdr:col>
      <xdr:colOff>15240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67BE0-3EFF-3AAA-7083-99D2323E0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</xdr:colOff>
      <xdr:row>1</xdr:row>
      <xdr:rowOff>13970</xdr:rowOff>
    </xdr:from>
    <xdr:to>
      <xdr:col>11</xdr:col>
      <xdr:colOff>17780</xdr:colOff>
      <xdr:row>16</xdr:row>
      <xdr:rowOff>20320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21E295-D32D-B8BD-4BE6-81ADD7CFF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22</xdr:row>
      <xdr:rowOff>12700</xdr:rowOff>
    </xdr:from>
    <xdr:to>
      <xdr:col>18</xdr:col>
      <xdr:colOff>403860</xdr:colOff>
      <xdr:row>41</xdr:row>
      <xdr:rowOff>27940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937AF6-6DD1-40F8-9ACD-FF388234E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15212</xdr:colOff>
      <xdr:row>7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A8A9CA-7436-AFE4-31DF-8E1E12A8F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9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4012" cy="165735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</xdr:row>
      <xdr:rowOff>9525</xdr:rowOff>
    </xdr:from>
    <xdr:to>
      <xdr:col>7</xdr:col>
      <xdr:colOff>76200</xdr:colOff>
      <xdr:row>26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9D9831-E2B6-49DA-A6EA-5D7F3F518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66675</xdr:colOff>
      <xdr:row>7</xdr:row>
      <xdr:rowOff>9525</xdr:rowOff>
    </xdr:from>
    <xdr:to>
      <xdr:col>18</xdr:col>
      <xdr:colOff>0</xdr:colOff>
      <xdr:row>26</xdr:row>
      <xdr:rowOff>55245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45C7A6-3F84-44C0-9A11-D9E6DA129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9524</xdr:colOff>
      <xdr:row>26</xdr:row>
      <xdr:rowOff>57149</xdr:rowOff>
    </xdr:from>
    <xdr:to>
      <xdr:col>17</xdr:col>
      <xdr:colOff>609599</xdr:colOff>
      <xdr:row>49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D03F59-A71C-4FC3-A24C-406971253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Gonan" refreshedDate="45850.736933564818" createdVersion="8" refreshedVersion="8" minRefreshableVersion="3" recordCount="38" xr:uid="{377236AA-AD40-4447-BE01-9F319475BF94}">
  <cacheSource type="worksheet">
    <worksheetSource ref="A1:F39" sheet="Line productivity"/>
  </cacheSource>
  <cacheFields count="10">
    <cacheField name="Date" numFmtId="164">
      <sharedItems containsSemiMixedTypes="0" containsNonDate="0" containsDate="1" containsString="0" minDate="2024-08-29T00:00:00" maxDate="2024-09-04T00:00:00"/>
    </cacheField>
    <cacheField name="Product" numFmtId="0">
      <sharedItems/>
    </cacheField>
    <cacheField name="Batch" numFmtId="0">
      <sharedItems containsSemiMixedTypes="0" containsString="0" containsNumber="1" containsInteger="1" minValue="422111" maxValue="422148"/>
    </cacheField>
    <cacheField name="Operator" numFmtId="0">
      <sharedItems count="4">
        <s v="Mac"/>
        <s v="Charlie"/>
        <s v="Dee"/>
        <s v="Dennis"/>
      </sharedItems>
    </cacheField>
    <cacheField name="Start Time" numFmtId="21">
      <sharedItems containsSemiMixedTypes="0" containsNonDate="0" containsDate="1" containsString="0" minDate="1899-12-30T01:00:00" maxDate="1899-12-30T22:55:00"/>
    </cacheField>
    <cacheField name="End Time" numFmtId="21">
      <sharedItems containsSemiMixedTypes="0" containsNonDate="0" containsDate="1" containsString="0" minDate="1899-12-30T02:45:00" maxDate="1899-12-31T01:05:00"/>
    </cacheField>
    <cacheField name="Actual Batch Duration (hh:mm:ss)" numFmtId="165">
      <sharedItems containsSemiMixedTypes="0" containsNonDate="0" containsDate="1" containsString="0" minDate="1899-12-30T01:00:00" maxDate="1899-12-30T03:25:00"/>
    </cacheField>
    <cacheField name="Actual Batch Duration (min)" numFmtId="2">
      <sharedItems containsSemiMixedTypes="0" containsString="0" containsNumber="1" containsInteger="1" minValue="60" maxValue="205"/>
    </cacheField>
    <cacheField name="Planned Batch Time (min)" numFmtId="2">
      <sharedItems containsSemiMixedTypes="0" containsString="0" containsNumber="1" containsInteger="1" minValue="60" maxValue="98"/>
    </cacheField>
    <cacheField name="Efficiency per Batch" numFmtId="2">
      <sharedItems containsSemiMixedTypes="0" containsString="0" containsNumber="1" minValue="44.444444444444443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Gonan" refreshedDate="45853.661741782409" createdVersion="8" refreshedVersion="8" minRefreshableVersion="3" recordCount="61" xr:uid="{1B871556-E77F-47EE-8B5B-168F5BE7D265}">
  <cacheSource type="worksheet">
    <worksheetSource name="Table2_1"/>
  </cacheSource>
  <cacheFields count="5">
    <cacheField name="Batch" numFmtId="0">
      <sharedItems containsSemiMixedTypes="0" containsString="0" containsNumber="1" containsInteger="1" minValue="422111" maxValue="422148"/>
    </cacheField>
    <cacheField name="operators" numFmtId="0">
      <sharedItems count="4">
        <s v="Mac"/>
        <s v="Charlie"/>
        <s v="Dee"/>
        <s v="Dennis"/>
      </sharedItems>
    </cacheField>
    <cacheField name="Factor_number" numFmtId="2">
      <sharedItems/>
    </cacheField>
    <cacheField name="Factor_description" numFmtId="0">
      <sharedItems count="11">
        <s v="Batch change"/>
        <s v="Machine failure"/>
        <s v="Batch coding error"/>
        <s v="Inventory shortage"/>
        <s v="Machine adjustment"/>
        <s v="Calibration error"/>
        <s v="Label switch"/>
        <s v="Other"/>
        <s v="Product spill"/>
        <s v="Conveyor belt jam"/>
        <s v="Labeling error"/>
      </sharedItems>
    </cacheField>
    <cacheField name="Downtime" numFmtId="0">
      <sharedItems containsSemiMixedTypes="0" containsString="0" containsNumber="1" containsInteger="1" minValue="5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d v="2024-08-29T00:00:00"/>
    <s v="OR-600"/>
    <n v="422111"/>
    <x v="0"/>
    <d v="1899-12-30T11:50:00"/>
    <d v="1899-12-30T14:05:00"/>
    <d v="1899-12-30T02:15:00"/>
    <n v="135"/>
    <n v="60"/>
    <n v="44.444444444444443"/>
  </r>
  <r>
    <d v="2024-08-29T00:00:00"/>
    <s v="LE-600"/>
    <n v="422112"/>
    <x v="0"/>
    <d v="1899-12-30T14:05:00"/>
    <d v="1899-12-30T15:45:00"/>
    <d v="1899-12-30T01:40:00"/>
    <n v="100"/>
    <n v="60"/>
    <n v="60"/>
  </r>
  <r>
    <d v="2024-08-29T00:00:00"/>
    <s v="LE-600"/>
    <n v="422113"/>
    <x v="0"/>
    <d v="1899-12-30T15:45:00"/>
    <d v="1899-12-30T17:35:00"/>
    <d v="1899-12-30T01:50:00"/>
    <n v="110"/>
    <n v="60"/>
    <n v="54.54545454545454"/>
  </r>
  <r>
    <d v="2024-08-29T00:00:00"/>
    <s v="LE-600"/>
    <n v="422114"/>
    <x v="0"/>
    <d v="1899-12-30T17:35:00"/>
    <d v="1899-12-30T19:15:00"/>
    <d v="1899-12-30T01:40:00"/>
    <n v="100"/>
    <n v="60"/>
    <n v="60"/>
  </r>
  <r>
    <d v="2024-08-29T00:00:00"/>
    <s v="LE-600"/>
    <n v="422115"/>
    <x v="1"/>
    <d v="1899-12-30T19:15:00"/>
    <d v="1899-12-30T20:39:00"/>
    <d v="1899-12-30T01:24:00"/>
    <n v="84"/>
    <n v="60"/>
    <n v="71.428571428571431"/>
  </r>
  <r>
    <d v="2024-08-29T00:00:00"/>
    <s v="LE-600"/>
    <n v="422116"/>
    <x v="1"/>
    <d v="1899-12-30T20:39:00"/>
    <d v="1899-12-30T21:39:00"/>
    <d v="1899-12-30T01:00:00"/>
    <n v="60"/>
    <n v="60"/>
    <n v="100"/>
  </r>
  <r>
    <d v="2024-08-29T00:00:00"/>
    <s v="LE-600"/>
    <n v="422117"/>
    <x v="1"/>
    <d v="1899-12-30T21:39:00"/>
    <d v="1899-12-30T22:54:00"/>
    <d v="1899-12-30T01:15:00"/>
    <n v="75"/>
    <n v="60"/>
    <n v="80"/>
  </r>
  <r>
    <d v="2024-08-30T00:00:00"/>
    <s v="CO-600"/>
    <n v="422118"/>
    <x v="2"/>
    <d v="1899-12-30T04:05:00"/>
    <d v="1899-12-30T06:05:00"/>
    <d v="1899-12-30T02:00:00"/>
    <n v="120"/>
    <n v="60"/>
    <n v="50"/>
  </r>
  <r>
    <d v="2024-08-30T00:00:00"/>
    <s v="CO-600"/>
    <n v="422119"/>
    <x v="2"/>
    <d v="1899-12-30T06:05:00"/>
    <d v="1899-12-30T07:30:00"/>
    <d v="1899-12-30T01:25:00"/>
    <n v="85"/>
    <n v="60"/>
    <n v="70.588235294117652"/>
  </r>
  <r>
    <d v="2024-08-30T00:00:00"/>
    <s v="CO-600"/>
    <n v="422120"/>
    <x v="2"/>
    <d v="1899-12-30T07:30:00"/>
    <d v="1899-12-30T09:22:00"/>
    <d v="1899-12-30T01:52:00"/>
    <n v="112"/>
    <n v="60"/>
    <n v="53.571428571428569"/>
  </r>
  <r>
    <d v="2024-08-30T00:00:00"/>
    <s v="CO-600"/>
    <n v="422121"/>
    <x v="3"/>
    <d v="1899-12-30T09:22:00"/>
    <d v="1899-12-30T10:37:00"/>
    <d v="1899-12-30T01:15:00"/>
    <n v="75"/>
    <n v="60"/>
    <n v="80"/>
  </r>
  <r>
    <d v="2024-08-30T00:00:00"/>
    <s v="CO-600"/>
    <n v="422122"/>
    <x v="3"/>
    <d v="1899-12-30T10:37:00"/>
    <d v="1899-12-30T12:02:00"/>
    <d v="1899-12-30T01:25:00"/>
    <n v="85"/>
    <n v="60"/>
    <n v="70.588235294117652"/>
  </r>
  <r>
    <d v="2024-08-30T00:00:00"/>
    <s v="CO-600"/>
    <n v="422123"/>
    <x v="3"/>
    <d v="1899-12-30T12:02:00"/>
    <d v="1899-12-30T14:15:00"/>
    <d v="1899-12-30T02:13:00"/>
    <n v="133"/>
    <n v="60"/>
    <n v="45.112781954887218"/>
  </r>
  <r>
    <d v="2024-08-30T00:00:00"/>
    <s v="CO-600"/>
    <n v="422124"/>
    <x v="3"/>
    <d v="1899-12-30T14:15:00"/>
    <d v="1899-12-30T15:55:00"/>
    <d v="1899-12-30T01:40:00"/>
    <n v="100"/>
    <n v="60"/>
    <n v="60"/>
  </r>
  <r>
    <d v="2024-08-30T00:00:00"/>
    <s v="CO-600"/>
    <n v="422125"/>
    <x v="1"/>
    <d v="1899-12-30T15:55:00"/>
    <d v="1899-12-30T17:15:00"/>
    <d v="1899-12-30T01:20:00"/>
    <n v="80"/>
    <n v="60"/>
    <n v="75"/>
  </r>
  <r>
    <d v="2024-08-30T00:00:00"/>
    <s v="CO-600"/>
    <n v="422126"/>
    <x v="1"/>
    <d v="1899-12-30T17:15:00"/>
    <d v="1899-12-30T18:59:00"/>
    <d v="1899-12-30T01:44:00"/>
    <n v="104"/>
    <n v="60"/>
    <n v="57.692307692307686"/>
  </r>
  <r>
    <d v="2024-08-30T00:00:00"/>
    <s v="CO-600"/>
    <n v="422127"/>
    <x v="1"/>
    <d v="1899-12-30T18:59:00"/>
    <d v="1899-12-30T20:22:00"/>
    <d v="1899-12-30T01:23:00"/>
    <n v="83"/>
    <n v="60"/>
    <n v="72.289156626506028"/>
  </r>
  <r>
    <d v="2024-08-30T00:00:00"/>
    <s v="CO-600"/>
    <n v="422128"/>
    <x v="1"/>
    <d v="1899-12-30T20:22:00"/>
    <d v="1899-12-30T22:14:00"/>
    <d v="1899-12-30T01:52:00"/>
    <n v="112"/>
    <n v="60"/>
    <n v="53.571428571428569"/>
  </r>
  <r>
    <d v="2024-08-30T00:00:00"/>
    <s v="CO-600"/>
    <n v="422129"/>
    <x v="1"/>
    <d v="1899-12-30T22:14:00"/>
    <d v="1899-12-30T23:29:00"/>
    <d v="1899-12-30T01:15:00"/>
    <n v="75"/>
    <n v="60"/>
    <n v="80"/>
  </r>
  <r>
    <d v="2024-08-31T00:00:00"/>
    <s v="CO-600"/>
    <n v="422130"/>
    <x v="2"/>
    <d v="1899-12-30T07:45:00"/>
    <d v="1899-12-30T09:05:00"/>
    <d v="1899-12-30T01:20:00"/>
    <n v="80"/>
    <n v="60"/>
    <n v="75"/>
  </r>
  <r>
    <d v="2024-08-31T00:00:00"/>
    <s v="CO-600"/>
    <n v="422131"/>
    <x v="2"/>
    <d v="1899-12-30T09:05:00"/>
    <d v="1899-12-30T10:35:00"/>
    <d v="1899-12-30T01:30:00"/>
    <n v="90"/>
    <n v="60"/>
    <n v="66.666666666666657"/>
  </r>
  <r>
    <d v="2024-08-31T00:00:00"/>
    <s v="CO-600"/>
    <n v="422132"/>
    <x v="2"/>
    <d v="1899-12-30T10:35:00"/>
    <d v="1899-12-30T11:35:00"/>
    <d v="1899-12-30T01:00:00"/>
    <n v="60"/>
    <n v="60"/>
    <n v="100"/>
  </r>
  <r>
    <d v="2024-08-31T00:00:00"/>
    <s v="DC-600"/>
    <n v="422133"/>
    <x v="2"/>
    <d v="1899-12-30T11:35:00"/>
    <d v="1899-12-30T12:55:00"/>
    <d v="1899-12-30T01:20:00"/>
    <n v="80"/>
    <n v="60"/>
    <n v="75"/>
  </r>
  <r>
    <d v="2024-08-31T00:00:00"/>
    <s v="DC-600"/>
    <n v="422134"/>
    <x v="0"/>
    <d v="1899-12-30T12:55:00"/>
    <d v="1899-12-30T14:45:00"/>
    <d v="1899-12-30T01:50:00"/>
    <n v="110"/>
    <n v="60"/>
    <n v="54.54545454545454"/>
  </r>
  <r>
    <d v="2024-08-31T00:00:00"/>
    <s v="DC-600"/>
    <n v="422135"/>
    <x v="0"/>
    <d v="1899-12-30T14:45:00"/>
    <d v="1899-12-30T16:30:00"/>
    <d v="1899-12-30T01:45:00"/>
    <n v="105"/>
    <n v="60"/>
    <n v="57.142857142857139"/>
  </r>
  <r>
    <d v="2024-08-31T00:00:00"/>
    <s v="DC-600"/>
    <n v="422136"/>
    <x v="0"/>
    <d v="1899-12-30T16:30:00"/>
    <d v="1899-12-30T17:30:00"/>
    <d v="1899-12-30T01:00:00"/>
    <n v="60"/>
    <n v="60"/>
    <n v="100"/>
  </r>
  <r>
    <d v="2024-09-02T00:00:00"/>
    <s v="RB-600"/>
    <n v="422137"/>
    <x v="2"/>
    <d v="1899-12-30T01:00:00"/>
    <d v="1899-12-30T02:45:00"/>
    <d v="1899-12-30T01:45:00"/>
    <n v="105"/>
    <n v="60"/>
    <n v="57.142857142857139"/>
  </r>
  <r>
    <d v="2024-09-02T00:00:00"/>
    <s v="RB-600"/>
    <n v="422138"/>
    <x v="2"/>
    <d v="1899-12-30T02:45:00"/>
    <d v="1899-12-30T04:05:00"/>
    <d v="1899-12-30T01:20:00"/>
    <n v="80"/>
    <n v="60"/>
    <n v="75"/>
  </r>
  <r>
    <d v="2024-09-02T00:00:00"/>
    <s v="RB-600"/>
    <n v="422139"/>
    <x v="2"/>
    <d v="1899-12-30T04:05:00"/>
    <d v="1899-12-30T05:40:00"/>
    <d v="1899-12-30T01:35:00"/>
    <n v="95"/>
    <n v="60"/>
    <n v="63.157894736842103"/>
  </r>
  <r>
    <d v="2024-09-02T00:00:00"/>
    <s v="RB-600"/>
    <n v="422140"/>
    <x v="2"/>
    <d v="1899-12-30T05:40:00"/>
    <d v="1899-12-30T07:43:00"/>
    <d v="1899-12-30T02:03:00"/>
    <n v="123"/>
    <n v="60"/>
    <n v="48.780487804878049"/>
  </r>
  <r>
    <d v="2024-09-02T00:00:00"/>
    <s v="RB-600"/>
    <n v="422141"/>
    <x v="3"/>
    <d v="1899-12-30T07:43:00"/>
    <d v="1899-12-30T08:50:00"/>
    <d v="1899-12-30T01:07:00"/>
    <n v="67"/>
    <n v="60"/>
    <n v="89.552238805970148"/>
  </r>
  <r>
    <d v="2024-09-02T00:00:00"/>
    <s v="RB-600"/>
    <n v="422142"/>
    <x v="3"/>
    <d v="1899-12-30T08:50:00"/>
    <d v="1899-12-30T10:20:00"/>
    <d v="1899-12-30T01:30:00"/>
    <n v="90"/>
    <n v="60"/>
    <n v="66.666666666666657"/>
  </r>
  <r>
    <d v="2024-09-02T00:00:00"/>
    <s v="RB-600"/>
    <n v="422143"/>
    <x v="3"/>
    <d v="1899-12-30T10:20:00"/>
    <d v="1899-12-30T12:18:00"/>
    <d v="1899-12-30T01:58:00"/>
    <n v="118"/>
    <n v="60"/>
    <n v="50.847457627118644"/>
  </r>
  <r>
    <d v="2024-09-02T00:00:00"/>
    <s v="CO-2L"/>
    <n v="422144"/>
    <x v="3"/>
    <d v="1899-12-30T12:18:00"/>
    <d v="1899-12-30T14:50:00"/>
    <d v="1899-12-30T02:32:00"/>
    <n v="152"/>
    <n v="98"/>
    <n v="64.473684210526315"/>
  </r>
  <r>
    <d v="2024-09-02T00:00:00"/>
    <s v="CO-2L"/>
    <n v="422145"/>
    <x v="1"/>
    <d v="1899-12-30T14:50:00"/>
    <d v="1899-12-30T16:50:00"/>
    <d v="1899-12-30T02:00:00"/>
    <n v="120"/>
    <n v="98"/>
    <n v="81.666666666666671"/>
  </r>
  <r>
    <d v="2024-09-02T00:00:00"/>
    <s v="CO-2L"/>
    <n v="422146"/>
    <x v="1"/>
    <d v="1899-12-30T16:50:00"/>
    <d v="1899-12-30T19:30:00"/>
    <d v="1899-12-30T02:40:00"/>
    <n v="160"/>
    <n v="98"/>
    <n v="61.250000000000007"/>
  </r>
  <r>
    <d v="2024-09-02T00:00:00"/>
    <s v="CO-2L"/>
    <n v="422147"/>
    <x v="1"/>
    <d v="1899-12-30T19:30:00"/>
    <d v="1899-12-30T22:55:00"/>
    <d v="1899-12-30T03:25:00"/>
    <n v="205"/>
    <n v="98"/>
    <n v="47.804878048780488"/>
  </r>
  <r>
    <d v="2024-09-03T00:00:00"/>
    <s v="CO-2L"/>
    <n v="422148"/>
    <x v="0"/>
    <d v="1899-12-30T22:55:00"/>
    <d v="1899-12-31T01:05:00"/>
    <d v="1899-12-30T02:10:00"/>
    <n v="130"/>
    <n v="98"/>
    <n v="75.38461538461538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n v="422111"/>
    <x v="0"/>
    <s v="2"/>
    <x v="0"/>
    <n v="60"/>
  </r>
  <r>
    <n v="422111"/>
    <x v="0"/>
    <s v="7"/>
    <x v="1"/>
    <n v="15"/>
  </r>
  <r>
    <n v="422112"/>
    <x v="0"/>
    <s v="2"/>
    <x v="0"/>
    <n v="20"/>
  </r>
  <r>
    <n v="422112"/>
    <x v="0"/>
    <s v="8"/>
    <x v="2"/>
    <n v="20"/>
  </r>
  <r>
    <n v="422113"/>
    <x v="0"/>
    <s v="2"/>
    <x v="0"/>
    <n v="50"/>
  </r>
  <r>
    <n v="422114"/>
    <x v="0"/>
    <s v="4"/>
    <x v="3"/>
    <n v="25"/>
  </r>
  <r>
    <n v="422114"/>
    <x v="0"/>
    <s v="6"/>
    <x v="4"/>
    <n v="15"/>
  </r>
  <r>
    <n v="422115"/>
    <x v="1"/>
    <s v="10"/>
    <x v="5"/>
    <n v="24"/>
  </r>
  <r>
    <n v="422117"/>
    <x v="1"/>
    <s v="2"/>
    <x v="0"/>
    <n v="10"/>
  </r>
  <r>
    <n v="422117"/>
    <x v="1"/>
    <s v="6"/>
    <x v="4"/>
    <n v="5"/>
  </r>
  <r>
    <n v="422118"/>
    <x v="2"/>
    <s v="6"/>
    <x v="4"/>
    <n v="14"/>
  </r>
  <r>
    <n v="422118"/>
    <x v="2"/>
    <s v="7"/>
    <x v="1"/>
    <n v="16"/>
  </r>
  <r>
    <n v="422118"/>
    <x v="2"/>
    <s v="11"/>
    <x v="6"/>
    <n v="10"/>
  </r>
  <r>
    <n v="422118"/>
    <x v="2"/>
    <s v="12"/>
    <x v="7"/>
    <n v="20"/>
  </r>
  <r>
    <n v="422119"/>
    <x v="2"/>
    <s v="4"/>
    <x v="3"/>
    <n v="25"/>
  </r>
  <r>
    <n v="422120"/>
    <x v="2"/>
    <s v="4"/>
    <x v="3"/>
    <n v="20"/>
  </r>
  <r>
    <n v="422120"/>
    <x v="2"/>
    <s v="5"/>
    <x v="8"/>
    <n v="15"/>
  </r>
  <r>
    <n v="422120"/>
    <x v="2"/>
    <s v="9"/>
    <x v="9"/>
    <n v="17"/>
  </r>
  <r>
    <n v="422121"/>
    <x v="3"/>
    <s v="7"/>
    <x v="1"/>
    <n v="15"/>
  </r>
  <r>
    <n v="422122"/>
    <x v="3"/>
    <s v="7"/>
    <x v="1"/>
    <n v="25"/>
  </r>
  <r>
    <n v="422123"/>
    <x v="3"/>
    <s v="4"/>
    <x v="3"/>
    <n v="43"/>
  </r>
  <r>
    <n v="422123"/>
    <x v="3"/>
    <s v="7"/>
    <x v="1"/>
    <n v="30"/>
  </r>
  <r>
    <n v="422124"/>
    <x v="3"/>
    <s v="5"/>
    <x v="8"/>
    <n v="20"/>
  </r>
  <r>
    <n v="422124"/>
    <x v="3"/>
    <s v="6"/>
    <x v="4"/>
    <n v="20"/>
  </r>
  <r>
    <n v="422125"/>
    <x v="1"/>
    <s v="11"/>
    <x v="6"/>
    <n v="10"/>
  </r>
  <r>
    <n v="422125"/>
    <x v="1"/>
    <s v="12"/>
    <x v="7"/>
    <n v="10"/>
  </r>
  <r>
    <n v="422126"/>
    <x v="1"/>
    <s v="8"/>
    <x v="2"/>
    <n v="44"/>
  </r>
  <r>
    <n v="422127"/>
    <x v="1"/>
    <s v="6"/>
    <x v="4"/>
    <n v="23"/>
  </r>
  <r>
    <n v="422128"/>
    <x v="1"/>
    <s v="5"/>
    <x v="8"/>
    <n v="22"/>
  </r>
  <r>
    <n v="422128"/>
    <x v="1"/>
    <s v="7"/>
    <x v="1"/>
    <n v="30"/>
  </r>
  <r>
    <n v="422129"/>
    <x v="1"/>
    <s v="12"/>
    <x v="7"/>
    <n v="15"/>
  </r>
  <r>
    <n v="422130"/>
    <x v="2"/>
    <s v="2"/>
    <x v="0"/>
    <n v="20"/>
  </r>
  <r>
    <n v="422131"/>
    <x v="2"/>
    <s v="4"/>
    <x v="3"/>
    <n v="20"/>
  </r>
  <r>
    <n v="422131"/>
    <x v="2"/>
    <s v="10"/>
    <x v="5"/>
    <n v="10"/>
  </r>
  <r>
    <n v="422133"/>
    <x v="2"/>
    <s v="7"/>
    <x v="1"/>
    <n v="20"/>
  </r>
  <r>
    <n v="422134"/>
    <x v="0"/>
    <s v="7"/>
    <x v="1"/>
    <n v="30"/>
  </r>
  <r>
    <n v="422134"/>
    <x v="0"/>
    <s v="8"/>
    <x v="2"/>
    <n v="20"/>
  </r>
  <r>
    <n v="422135"/>
    <x v="0"/>
    <s v="4"/>
    <x v="3"/>
    <n v="30"/>
  </r>
  <r>
    <n v="422135"/>
    <x v="0"/>
    <s v="12"/>
    <x v="7"/>
    <n v="15"/>
  </r>
  <r>
    <n v="422137"/>
    <x v="2"/>
    <s v="8"/>
    <x v="2"/>
    <n v="30"/>
  </r>
  <r>
    <n v="422137"/>
    <x v="2"/>
    <s v="10"/>
    <x v="5"/>
    <n v="15"/>
  </r>
  <r>
    <n v="422138"/>
    <x v="2"/>
    <s v="3"/>
    <x v="10"/>
    <n v="20"/>
  </r>
  <r>
    <n v="422139"/>
    <x v="2"/>
    <s v="4"/>
    <x v="3"/>
    <n v="20"/>
  </r>
  <r>
    <n v="422139"/>
    <x v="2"/>
    <s v="6"/>
    <x v="4"/>
    <n v="15"/>
  </r>
  <r>
    <n v="422140"/>
    <x v="2"/>
    <s v="6"/>
    <x v="4"/>
    <n v="50"/>
  </r>
  <r>
    <n v="422140"/>
    <x v="2"/>
    <s v="11"/>
    <x v="6"/>
    <n v="13"/>
  </r>
  <r>
    <n v="422141"/>
    <x v="3"/>
    <s v="12"/>
    <x v="7"/>
    <n v="7"/>
  </r>
  <r>
    <n v="422142"/>
    <x v="3"/>
    <s v="6"/>
    <x v="4"/>
    <n v="30"/>
  </r>
  <r>
    <n v="422143"/>
    <x v="3"/>
    <s v="6"/>
    <x v="4"/>
    <n v="40"/>
  </r>
  <r>
    <n v="422143"/>
    <x v="3"/>
    <s v="7"/>
    <x v="1"/>
    <n v="18"/>
  </r>
  <r>
    <n v="422144"/>
    <x v="3"/>
    <s v="6"/>
    <x v="4"/>
    <n v="30"/>
  </r>
  <r>
    <n v="422144"/>
    <x v="3"/>
    <s v="8"/>
    <x v="2"/>
    <n v="24"/>
  </r>
  <r>
    <n v="422145"/>
    <x v="1"/>
    <s v="3"/>
    <x v="10"/>
    <n v="22"/>
  </r>
  <r>
    <n v="422146"/>
    <x v="1"/>
    <s v="6"/>
    <x v="4"/>
    <n v="30"/>
  </r>
  <r>
    <n v="422146"/>
    <x v="1"/>
    <s v="7"/>
    <x v="1"/>
    <n v="25"/>
  </r>
  <r>
    <n v="422146"/>
    <x v="1"/>
    <s v="12"/>
    <x v="7"/>
    <n v="7"/>
  </r>
  <r>
    <n v="422147"/>
    <x v="1"/>
    <s v="4"/>
    <x v="3"/>
    <n v="17"/>
  </r>
  <r>
    <n v="422147"/>
    <x v="1"/>
    <s v="6"/>
    <x v="4"/>
    <n v="60"/>
  </r>
  <r>
    <n v="422147"/>
    <x v="1"/>
    <s v="7"/>
    <x v="1"/>
    <n v="30"/>
  </r>
  <r>
    <n v="422148"/>
    <x v="0"/>
    <s v="4"/>
    <x v="3"/>
    <n v="25"/>
  </r>
  <r>
    <n v="422148"/>
    <x v="0"/>
    <s v="8"/>
    <x v="2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9882B-3B43-46D0-BA4A-0E07A05EFEA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23:F30" firstHeaderRow="1" firstDataRow="2" firstDataCol="1"/>
  <pivotFields count="5">
    <pivotField showAll="0"/>
    <pivotField axis="axisCol" showAll="0" sortType="a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ascending">
      <items count="12">
        <item x="0"/>
        <item x="2"/>
        <item h="1" x="5"/>
        <item h="1" x="9"/>
        <item x="3"/>
        <item h="1" x="6"/>
        <item h="1" x="10"/>
        <item x="4"/>
        <item x="1"/>
        <item h="1" x="7"/>
        <item h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3"/>
  </rowFields>
  <rowItems count="6">
    <i>
      <x v="1"/>
    </i>
    <i>
      <x/>
    </i>
    <i>
      <x v="4"/>
    </i>
    <i>
      <x v="8"/>
    </i>
    <i>
      <x v="7"/>
    </i>
    <i t="grand">
      <x/>
    </i>
  </rowItems>
  <colFields count="1">
    <field x="1"/>
  </colFields>
  <colItems count="5">
    <i>
      <x v="1"/>
    </i>
    <i>
      <x/>
    </i>
    <i>
      <x v="2"/>
    </i>
    <i>
      <x v="3"/>
    </i>
    <i t="grand">
      <x/>
    </i>
  </colItems>
  <dataFields count="1">
    <dataField name="Sum of Downtime" fld="4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7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7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7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7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7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C911B-DB13-4772-A8DD-9851C115AF8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2:B7" firstHeaderRow="1" firstDataRow="1" firstDataCol="1"/>
  <pivotFields count="10">
    <pivotField numFmtId="164" showAll="0"/>
    <pivotField showAll="0"/>
    <pivotField showAll="0"/>
    <pivotField axis="axisRow" showAll="0" sortType="a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1" showAll="0"/>
    <pivotField numFmtId="21" showAll="0"/>
    <pivotField numFmtId="165" showAll="0"/>
    <pivotField numFmtId="2" showAll="0"/>
    <pivotField numFmtId="2" showAll="0"/>
    <pivotField dataField="1" numFmtId="2" showAll="0"/>
  </pivotFields>
  <rowFields count="1">
    <field x="3"/>
  </rowFields>
  <rowItems count="5">
    <i>
      <x v="3"/>
    </i>
    <i>
      <x v="2"/>
    </i>
    <i>
      <x v="1"/>
    </i>
    <i>
      <x/>
    </i>
    <i t="grand">
      <x/>
    </i>
  </rowItems>
  <colItems count="1">
    <i/>
  </colItems>
  <dataFields count="1">
    <dataField name="Average of Efficiency per Batch" fld="9" subtotal="average" baseField="3" baseItem="0" numFmtId="2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5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5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90D6BD1-99D1-4C3D-97F7-AE8809348820}" autoFormatId="16" applyNumberFormats="0" applyBorderFormats="0" applyFontFormats="0" applyPatternFormats="0" applyAlignmentFormats="0" applyWidthHeightFormats="0">
  <queryTableRefresh nextId="6">
    <queryTableFields count="5">
      <queryTableField id="1" name="Batch" tableColumnId="1"/>
      <queryTableField id="2" name="operators" tableColumnId="2"/>
      <queryTableField id="3" name="Attribute" tableColumnId="3"/>
      <queryTableField id="5" dataBound="0" tableColumnId="6"/>
      <queryTableField id="4" name="Valu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90D422-A8C3-4891-A00F-85B3942BDBC8}" name="Table2_1" displayName="Table2_1" ref="A1:E62" tableType="queryTable" totalsRowShown="0">
  <autoFilter ref="A1:E62" xr:uid="{CE90D422-A8C3-4891-A00F-85B3942BDBC8}"/>
  <tableColumns count="5">
    <tableColumn id="1" xr3:uid="{21F95D33-2FE0-4938-86EC-73892275181B}" uniqueName="1" name="Batch" queryTableFieldId="1"/>
    <tableColumn id="2" xr3:uid="{C3C9CFC0-6490-4A0C-8742-3FD57B19E6A5}" uniqueName="2" name="operators" queryTableFieldId="2" dataDxfId="2"/>
    <tableColumn id="3" xr3:uid="{20EB38D3-8C3F-49EA-84BE-658C17ED8A4B}" uniqueName="3" name="Factor_number" queryTableFieldId="3" dataDxfId="1"/>
    <tableColumn id="6" xr3:uid="{C868A57D-04F1-4F39-8E1C-CE7B7E01B95B}" uniqueName="6" name="Factor_description" queryTableFieldId="5" dataDxfId="0">
      <calculatedColumnFormula>VLOOKUP(VALUE(Table2_1[[#This Row],[Factor_number]]), 'Downtime factors'!$A$2:$B$13, 2, FALSE)</calculatedColumnFormula>
    </tableColumn>
    <tableColumn id="4" xr3:uid="{E339FF4A-A38E-42EB-A140-F0E9D5A4A887}" uniqueName="4" name="Downtim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62F3-8C54-4C2B-8E48-722D67F8C002}">
  <dimension ref="A1:F39"/>
  <sheetViews>
    <sheetView workbookViewId="0">
      <selection activeCell="K9" sqref="K9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8.88671875" customWidth="1"/>
    <col min="4" max="4" width="9.44140625" bestFit="1" customWidth="1"/>
    <col min="5" max="5" width="9.5546875" style="3" bestFit="1" customWidth="1"/>
    <col min="6" max="6" width="8.88671875" style="3" customWidth="1"/>
    <col min="7" max="9" width="8.88671875" customWidth="1"/>
    <col min="11" max="11" width="8.8867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4">
        <v>45533</v>
      </c>
      <c r="B2" s="3" t="s">
        <v>24</v>
      </c>
      <c r="C2" s="3">
        <v>422111</v>
      </c>
      <c r="D2" t="s">
        <v>43</v>
      </c>
      <c r="E2" s="2">
        <v>0.49305555555555558</v>
      </c>
      <c r="F2" s="2">
        <v>0.58680555555555558</v>
      </c>
    </row>
    <row r="3" spans="1:6" x14ac:dyDescent="0.3">
      <c r="A3" s="4">
        <v>45533</v>
      </c>
      <c r="B3" s="3" t="s">
        <v>25</v>
      </c>
      <c r="C3" s="3">
        <v>422112</v>
      </c>
      <c r="D3" t="s">
        <v>43</v>
      </c>
      <c r="E3" s="2">
        <v>0.58680555555555558</v>
      </c>
      <c r="F3" s="2">
        <v>0.65625</v>
      </c>
    </row>
    <row r="4" spans="1:6" x14ac:dyDescent="0.3">
      <c r="A4" s="4">
        <v>45533</v>
      </c>
      <c r="B4" s="3" t="s">
        <v>25</v>
      </c>
      <c r="C4" s="3">
        <v>422113</v>
      </c>
      <c r="D4" t="s">
        <v>43</v>
      </c>
      <c r="E4" s="2">
        <v>0.65625</v>
      </c>
      <c r="F4" s="2">
        <v>0.73263888888888884</v>
      </c>
    </row>
    <row r="5" spans="1:6" x14ac:dyDescent="0.3">
      <c r="A5" s="4">
        <v>45533</v>
      </c>
      <c r="B5" s="3" t="s">
        <v>25</v>
      </c>
      <c r="C5" s="3">
        <v>422114</v>
      </c>
      <c r="D5" t="s">
        <v>43</v>
      </c>
      <c r="E5" s="2">
        <v>0.73263888888888884</v>
      </c>
      <c r="F5" s="2">
        <v>0.80208333333333326</v>
      </c>
    </row>
    <row r="6" spans="1:6" x14ac:dyDescent="0.3">
      <c r="A6" s="4">
        <v>45533</v>
      </c>
      <c r="B6" s="3" t="s">
        <v>25</v>
      </c>
      <c r="C6" s="3">
        <v>422115</v>
      </c>
      <c r="D6" t="s">
        <v>40</v>
      </c>
      <c r="E6" s="2">
        <v>0.80208333333333326</v>
      </c>
      <c r="F6" s="2">
        <v>0.86041666666666661</v>
      </c>
    </row>
    <row r="7" spans="1:6" x14ac:dyDescent="0.3">
      <c r="A7" s="4">
        <v>45533</v>
      </c>
      <c r="B7" s="3" t="s">
        <v>25</v>
      </c>
      <c r="C7" s="3">
        <v>422116</v>
      </c>
      <c r="D7" t="s">
        <v>40</v>
      </c>
      <c r="E7" s="2">
        <v>0.86041666666666661</v>
      </c>
      <c r="F7" s="2">
        <v>0.90208333333333324</v>
      </c>
    </row>
    <row r="8" spans="1:6" x14ac:dyDescent="0.3">
      <c r="A8" s="4">
        <v>45533</v>
      </c>
      <c r="B8" s="3" t="s">
        <v>25</v>
      </c>
      <c r="C8" s="3">
        <v>422117</v>
      </c>
      <c r="D8" t="s">
        <v>40</v>
      </c>
      <c r="E8" s="2">
        <v>0.90208333333333324</v>
      </c>
      <c r="F8" s="2">
        <v>0.95416666666666661</v>
      </c>
    </row>
    <row r="9" spans="1:6" x14ac:dyDescent="0.3">
      <c r="A9" s="4">
        <v>45534</v>
      </c>
      <c r="B9" s="3" t="s">
        <v>26</v>
      </c>
      <c r="C9" s="3">
        <v>422118</v>
      </c>
      <c r="D9" t="s">
        <v>41</v>
      </c>
      <c r="E9" s="2">
        <v>0.1701388888888889</v>
      </c>
      <c r="F9" s="2">
        <v>0.25347222222222221</v>
      </c>
    </row>
    <row r="10" spans="1:6" x14ac:dyDescent="0.3">
      <c r="A10" s="4">
        <v>45534</v>
      </c>
      <c r="B10" s="3" t="s">
        <v>26</v>
      </c>
      <c r="C10" s="3">
        <v>422119</v>
      </c>
      <c r="D10" t="s">
        <v>41</v>
      </c>
      <c r="E10" s="2">
        <v>0.25347222222222221</v>
      </c>
      <c r="F10" s="2">
        <v>0.3125</v>
      </c>
    </row>
    <row r="11" spans="1:6" x14ac:dyDescent="0.3">
      <c r="A11" s="4">
        <v>45534</v>
      </c>
      <c r="B11" s="3" t="s">
        <v>26</v>
      </c>
      <c r="C11" s="3">
        <v>422120</v>
      </c>
      <c r="D11" t="s">
        <v>41</v>
      </c>
      <c r="E11" s="2">
        <v>0.3125</v>
      </c>
      <c r="F11" s="2">
        <v>0.39027777777777778</v>
      </c>
    </row>
    <row r="12" spans="1:6" x14ac:dyDescent="0.3">
      <c r="A12" s="4">
        <v>45534</v>
      </c>
      <c r="B12" s="3" t="s">
        <v>26</v>
      </c>
      <c r="C12" s="3">
        <v>422121</v>
      </c>
      <c r="D12" t="s">
        <v>42</v>
      </c>
      <c r="E12" s="2">
        <v>0.39027777777777778</v>
      </c>
      <c r="F12" s="2">
        <v>0.44236111111111109</v>
      </c>
    </row>
    <row r="13" spans="1:6" x14ac:dyDescent="0.3">
      <c r="A13" s="4">
        <v>45534</v>
      </c>
      <c r="B13" s="3" t="s">
        <v>26</v>
      </c>
      <c r="C13" s="3">
        <v>422122</v>
      </c>
      <c r="D13" t="s">
        <v>42</v>
      </c>
      <c r="E13" s="2">
        <v>0.44236111111111109</v>
      </c>
      <c r="F13" s="2">
        <v>0.50138888888888888</v>
      </c>
    </row>
    <row r="14" spans="1:6" x14ac:dyDescent="0.3">
      <c r="A14" s="4">
        <v>45534</v>
      </c>
      <c r="B14" s="3" t="s">
        <v>26</v>
      </c>
      <c r="C14" s="3">
        <v>422123</v>
      </c>
      <c r="D14" t="s">
        <v>42</v>
      </c>
      <c r="E14" s="2">
        <v>0.50138888888888888</v>
      </c>
      <c r="F14" s="2">
        <v>0.59375</v>
      </c>
    </row>
    <row r="15" spans="1:6" x14ac:dyDescent="0.3">
      <c r="A15" s="4">
        <v>45534</v>
      </c>
      <c r="B15" s="3" t="s">
        <v>26</v>
      </c>
      <c r="C15" s="3">
        <v>422124</v>
      </c>
      <c r="D15" t="s">
        <v>42</v>
      </c>
      <c r="E15" s="2">
        <v>0.59375</v>
      </c>
      <c r="F15" s="2">
        <v>0.66319444444444442</v>
      </c>
    </row>
    <row r="16" spans="1:6" x14ac:dyDescent="0.3">
      <c r="A16" s="4">
        <v>45534</v>
      </c>
      <c r="B16" s="3" t="s">
        <v>26</v>
      </c>
      <c r="C16" s="3">
        <v>422125</v>
      </c>
      <c r="D16" t="s">
        <v>40</v>
      </c>
      <c r="E16" s="2">
        <v>0.66319444444444442</v>
      </c>
      <c r="F16" s="2">
        <v>0.71875</v>
      </c>
    </row>
    <row r="17" spans="1:6" x14ac:dyDescent="0.3">
      <c r="A17" s="4">
        <v>45534</v>
      </c>
      <c r="B17" s="3" t="s">
        <v>26</v>
      </c>
      <c r="C17" s="3">
        <v>422126</v>
      </c>
      <c r="D17" t="s">
        <v>40</v>
      </c>
      <c r="E17" s="2">
        <v>0.71875</v>
      </c>
      <c r="F17" s="2">
        <v>0.79097222222222219</v>
      </c>
    </row>
    <row r="18" spans="1:6" x14ac:dyDescent="0.3">
      <c r="A18" s="4">
        <v>45534</v>
      </c>
      <c r="B18" s="3" t="s">
        <v>26</v>
      </c>
      <c r="C18" s="3">
        <v>422127</v>
      </c>
      <c r="D18" t="s">
        <v>40</v>
      </c>
      <c r="E18" s="2">
        <v>0.79097222222222219</v>
      </c>
      <c r="F18" s="2">
        <v>0.84861111111111109</v>
      </c>
    </row>
    <row r="19" spans="1:6" x14ac:dyDescent="0.3">
      <c r="A19" s="4">
        <v>45534</v>
      </c>
      <c r="B19" s="3" t="s">
        <v>26</v>
      </c>
      <c r="C19" s="3">
        <v>422128</v>
      </c>
      <c r="D19" t="s">
        <v>40</v>
      </c>
      <c r="E19" s="2">
        <v>0.84861111111111109</v>
      </c>
      <c r="F19" s="2">
        <v>0.92638888888888893</v>
      </c>
    </row>
    <row r="20" spans="1:6" x14ac:dyDescent="0.3">
      <c r="A20" s="4">
        <v>45534</v>
      </c>
      <c r="B20" s="3" t="s">
        <v>26</v>
      </c>
      <c r="C20" s="3">
        <v>422129</v>
      </c>
      <c r="D20" t="s">
        <v>40</v>
      </c>
      <c r="E20" s="2">
        <v>0.92638888888888893</v>
      </c>
      <c r="F20" s="2">
        <v>0.97847222222222219</v>
      </c>
    </row>
    <row r="21" spans="1:6" x14ac:dyDescent="0.3">
      <c r="A21" s="4">
        <v>45535</v>
      </c>
      <c r="B21" s="3" t="s">
        <v>26</v>
      </c>
      <c r="C21" s="3">
        <v>422130</v>
      </c>
      <c r="D21" t="s">
        <v>41</v>
      </c>
      <c r="E21" s="2">
        <v>0.32291666666666669</v>
      </c>
      <c r="F21" s="2">
        <v>0.37847222222222221</v>
      </c>
    </row>
    <row r="22" spans="1:6" x14ac:dyDescent="0.3">
      <c r="A22" s="4">
        <v>45535</v>
      </c>
      <c r="B22" s="3" t="s">
        <v>26</v>
      </c>
      <c r="C22" s="3">
        <v>422131</v>
      </c>
      <c r="D22" t="s">
        <v>41</v>
      </c>
      <c r="E22" s="2">
        <v>0.37847222222222221</v>
      </c>
      <c r="F22" s="2">
        <v>0.44097222222222221</v>
      </c>
    </row>
    <row r="23" spans="1:6" x14ac:dyDescent="0.3">
      <c r="A23" s="4">
        <v>45535</v>
      </c>
      <c r="B23" s="3" t="s">
        <v>26</v>
      </c>
      <c r="C23" s="3">
        <v>422132</v>
      </c>
      <c r="D23" t="s">
        <v>41</v>
      </c>
      <c r="E23" s="2">
        <v>0.44097222222222221</v>
      </c>
      <c r="F23" s="2">
        <v>0.4826388888888889</v>
      </c>
    </row>
    <row r="24" spans="1:6" x14ac:dyDescent="0.3">
      <c r="A24" s="4">
        <v>45535</v>
      </c>
      <c r="B24" s="3" t="s">
        <v>27</v>
      </c>
      <c r="C24" s="3">
        <v>422133</v>
      </c>
      <c r="D24" t="s">
        <v>41</v>
      </c>
      <c r="E24" s="2">
        <v>0.4826388888888889</v>
      </c>
      <c r="F24" s="2">
        <v>0.53819444444444442</v>
      </c>
    </row>
    <row r="25" spans="1:6" x14ac:dyDescent="0.3">
      <c r="A25" s="4">
        <v>45535</v>
      </c>
      <c r="B25" s="3" t="s">
        <v>27</v>
      </c>
      <c r="C25" s="3">
        <v>422134</v>
      </c>
      <c r="D25" t="s">
        <v>43</v>
      </c>
      <c r="E25" s="2">
        <v>0.53819444444444442</v>
      </c>
      <c r="F25" s="2">
        <v>0.61458333333333337</v>
      </c>
    </row>
    <row r="26" spans="1:6" x14ac:dyDescent="0.3">
      <c r="A26" s="4">
        <v>45535</v>
      </c>
      <c r="B26" s="3" t="s">
        <v>27</v>
      </c>
      <c r="C26" s="3">
        <v>422135</v>
      </c>
      <c r="D26" t="s">
        <v>43</v>
      </c>
      <c r="E26" s="2">
        <v>0.61458333333333337</v>
      </c>
      <c r="F26" s="2">
        <v>0.6875</v>
      </c>
    </row>
    <row r="27" spans="1:6" x14ac:dyDescent="0.3">
      <c r="A27" s="4">
        <v>45535</v>
      </c>
      <c r="B27" s="3" t="s">
        <v>27</v>
      </c>
      <c r="C27" s="3">
        <v>422136</v>
      </c>
      <c r="D27" t="s">
        <v>43</v>
      </c>
      <c r="E27" s="2">
        <v>0.6875</v>
      </c>
      <c r="F27" s="2">
        <v>0.72916666666666663</v>
      </c>
    </row>
    <row r="28" spans="1:6" x14ac:dyDescent="0.3">
      <c r="A28" s="4">
        <v>45537</v>
      </c>
      <c r="B28" s="3" t="s">
        <v>28</v>
      </c>
      <c r="C28" s="3">
        <v>422137</v>
      </c>
      <c r="D28" t="s">
        <v>41</v>
      </c>
      <c r="E28" s="2">
        <v>4.1666666666666664E-2</v>
      </c>
      <c r="F28" s="2">
        <v>0.11458333333333333</v>
      </c>
    </row>
    <row r="29" spans="1:6" x14ac:dyDescent="0.3">
      <c r="A29" s="4">
        <v>45537</v>
      </c>
      <c r="B29" s="3" t="s">
        <v>28</v>
      </c>
      <c r="C29" s="3">
        <v>422138</v>
      </c>
      <c r="D29" t="s">
        <v>41</v>
      </c>
      <c r="E29" s="2">
        <v>0.11458333333333333</v>
      </c>
      <c r="F29" s="2">
        <v>0.1701388888888889</v>
      </c>
    </row>
    <row r="30" spans="1:6" x14ac:dyDescent="0.3">
      <c r="A30" s="4">
        <v>45537</v>
      </c>
      <c r="B30" s="3" t="s">
        <v>28</v>
      </c>
      <c r="C30" s="3">
        <v>422139</v>
      </c>
      <c r="D30" t="s">
        <v>41</v>
      </c>
      <c r="E30" s="2">
        <v>0.1701388888888889</v>
      </c>
      <c r="F30" s="2">
        <v>0.2361111111111111</v>
      </c>
    </row>
    <row r="31" spans="1:6" x14ac:dyDescent="0.3">
      <c r="A31" s="4">
        <v>45537</v>
      </c>
      <c r="B31" s="3" t="s">
        <v>28</v>
      </c>
      <c r="C31" s="3">
        <v>422140</v>
      </c>
      <c r="D31" t="s">
        <v>41</v>
      </c>
      <c r="E31" s="2">
        <v>0.2361111111111111</v>
      </c>
      <c r="F31" s="2">
        <v>0.3215277777777778</v>
      </c>
    </row>
    <row r="32" spans="1:6" x14ac:dyDescent="0.3">
      <c r="A32" s="4">
        <v>45537</v>
      </c>
      <c r="B32" s="3" t="s">
        <v>28</v>
      </c>
      <c r="C32" s="3">
        <v>422141</v>
      </c>
      <c r="D32" t="s">
        <v>42</v>
      </c>
      <c r="E32" s="2">
        <v>0.3215277777777778</v>
      </c>
      <c r="F32" s="2">
        <v>0.36805555555555558</v>
      </c>
    </row>
    <row r="33" spans="1:6" x14ac:dyDescent="0.3">
      <c r="A33" s="4">
        <v>45537</v>
      </c>
      <c r="B33" s="3" t="s">
        <v>28</v>
      </c>
      <c r="C33" s="3">
        <v>422142</v>
      </c>
      <c r="D33" t="s">
        <v>42</v>
      </c>
      <c r="E33" s="2">
        <v>0.36805555555555558</v>
      </c>
      <c r="F33" s="2">
        <v>0.43055555555555558</v>
      </c>
    </row>
    <row r="34" spans="1:6" x14ac:dyDescent="0.3">
      <c r="A34" s="4">
        <v>45537</v>
      </c>
      <c r="B34" s="3" t="s">
        <v>28</v>
      </c>
      <c r="C34" s="3">
        <v>422143</v>
      </c>
      <c r="D34" t="s">
        <v>42</v>
      </c>
      <c r="E34" s="2">
        <v>0.43055555555555558</v>
      </c>
      <c r="F34" s="2">
        <v>0.51249999999999996</v>
      </c>
    </row>
    <row r="35" spans="1:6" x14ac:dyDescent="0.3">
      <c r="A35" s="4">
        <v>45537</v>
      </c>
      <c r="B35" s="3" t="s">
        <v>29</v>
      </c>
      <c r="C35" s="3">
        <v>422144</v>
      </c>
      <c r="D35" t="s">
        <v>42</v>
      </c>
      <c r="E35" s="2">
        <v>0.51249999999999996</v>
      </c>
      <c r="F35" s="2">
        <v>0.61805555555555558</v>
      </c>
    </row>
    <row r="36" spans="1:6" x14ac:dyDescent="0.3">
      <c r="A36" s="4">
        <v>45537</v>
      </c>
      <c r="B36" s="3" t="s">
        <v>29</v>
      </c>
      <c r="C36" s="3">
        <v>422145</v>
      </c>
      <c r="D36" t="s">
        <v>40</v>
      </c>
      <c r="E36" s="2">
        <v>0.61805555555555558</v>
      </c>
      <c r="F36" s="2">
        <v>0.70138888888888895</v>
      </c>
    </row>
    <row r="37" spans="1:6" x14ac:dyDescent="0.3">
      <c r="A37" s="4">
        <v>45537</v>
      </c>
      <c r="B37" s="3" t="s">
        <v>29</v>
      </c>
      <c r="C37" s="3">
        <v>422146</v>
      </c>
      <c r="D37" t="s">
        <v>40</v>
      </c>
      <c r="E37" s="2">
        <v>0.70138888888888895</v>
      </c>
      <c r="F37" s="2">
        <v>0.8125</v>
      </c>
    </row>
    <row r="38" spans="1:6" x14ac:dyDescent="0.3">
      <c r="A38" s="4">
        <v>45537</v>
      </c>
      <c r="B38" s="3" t="s">
        <v>29</v>
      </c>
      <c r="C38" s="3">
        <v>422147</v>
      </c>
      <c r="D38" t="s">
        <v>40</v>
      </c>
      <c r="E38" s="2">
        <v>0.8125</v>
      </c>
      <c r="F38" s="2">
        <v>0.95486111111111116</v>
      </c>
    </row>
    <row r="39" spans="1:6" x14ac:dyDescent="0.3">
      <c r="A39" s="4">
        <v>45538</v>
      </c>
      <c r="B39" s="3" t="s">
        <v>29</v>
      </c>
      <c r="C39" s="3">
        <v>422148</v>
      </c>
      <c r="D39" t="s">
        <v>43</v>
      </c>
      <c r="E39" s="2">
        <v>0.95486111111111116</v>
      </c>
      <c r="F39" s="2">
        <v>1.0451388888888888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7A9A-369F-46C5-93C5-09FBB32FF7C0}">
  <dimension ref="A1:D7"/>
  <sheetViews>
    <sheetView workbookViewId="0">
      <selection activeCell="D7" sqref="D7"/>
    </sheetView>
  </sheetViews>
  <sheetFormatPr defaultRowHeight="14.4" x14ac:dyDescent="0.3"/>
  <cols>
    <col min="2" max="2" width="11.109375" bestFit="1" customWidth="1"/>
    <col min="4" max="4" width="14.44140625" bestFit="1" customWidth="1"/>
  </cols>
  <sheetData>
    <row r="1" spans="1:4" x14ac:dyDescent="0.3">
      <c r="A1" s="1" t="s">
        <v>1</v>
      </c>
      <c r="B1" s="1" t="s">
        <v>30</v>
      </c>
      <c r="C1" s="1" t="s">
        <v>31</v>
      </c>
      <c r="D1" s="1" t="s">
        <v>39</v>
      </c>
    </row>
    <row r="2" spans="1:4" x14ac:dyDescent="0.3">
      <c r="A2" t="s">
        <v>24</v>
      </c>
      <c r="B2" t="s">
        <v>32</v>
      </c>
      <c r="C2" t="s">
        <v>38</v>
      </c>
      <c r="D2">
        <v>60</v>
      </c>
    </row>
    <row r="3" spans="1:4" x14ac:dyDescent="0.3">
      <c r="A3" t="s">
        <v>25</v>
      </c>
      <c r="B3" t="s">
        <v>33</v>
      </c>
      <c r="C3" t="s">
        <v>38</v>
      </c>
      <c r="D3">
        <v>60</v>
      </c>
    </row>
    <row r="4" spans="1:4" x14ac:dyDescent="0.3">
      <c r="A4" t="s">
        <v>26</v>
      </c>
      <c r="B4" t="s">
        <v>34</v>
      </c>
      <c r="C4" t="s">
        <v>38</v>
      </c>
      <c r="D4">
        <v>60</v>
      </c>
    </row>
    <row r="5" spans="1:4" x14ac:dyDescent="0.3">
      <c r="A5" t="s">
        <v>27</v>
      </c>
      <c r="B5" t="s">
        <v>35</v>
      </c>
      <c r="C5" t="s">
        <v>38</v>
      </c>
      <c r="D5">
        <v>60</v>
      </c>
    </row>
    <row r="6" spans="1:4" x14ac:dyDescent="0.3">
      <c r="A6" t="s">
        <v>28</v>
      </c>
      <c r="B6" t="s">
        <v>36</v>
      </c>
      <c r="C6" t="s">
        <v>38</v>
      </c>
      <c r="D6">
        <v>60</v>
      </c>
    </row>
    <row r="7" spans="1:4" x14ac:dyDescent="0.3">
      <c r="A7" t="s">
        <v>29</v>
      </c>
      <c r="B7" t="s">
        <v>34</v>
      </c>
      <c r="C7" t="s">
        <v>37</v>
      </c>
      <c r="D7">
        <v>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156D-DBB5-4EA9-A733-8897AD1035D5}">
  <dimension ref="A1:C13"/>
  <sheetViews>
    <sheetView workbookViewId="0">
      <selection activeCell="J18" sqref="J18"/>
    </sheetView>
  </sheetViews>
  <sheetFormatPr defaultRowHeight="14.4" x14ac:dyDescent="0.3"/>
  <cols>
    <col min="1" max="1" width="8.88671875" customWidth="1"/>
    <col min="2" max="2" width="19.33203125" bestFit="1" customWidth="1"/>
    <col min="3" max="3" width="14" bestFit="1" customWidth="1"/>
  </cols>
  <sheetData>
    <row r="1" spans="1:3" x14ac:dyDescent="0.3">
      <c r="A1" s="1" t="s">
        <v>6</v>
      </c>
      <c r="B1" s="1" t="s">
        <v>22</v>
      </c>
      <c r="C1" s="1" t="s">
        <v>7</v>
      </c>
    </row>
    <row r="2" spans="1:3" x14ac:dyDescent="0.3">
      <c r="A2" s="15">
        <v>1</v>
      </c>
      <c r="B2" t="s">
        <v>17</v>
      </c>
      <c r="C2" t="s">
        <v>20</v>
      </c>
    </row>
    <row r="3" spans="1:3" x14ac:dyDescent="0.3">
      <c r="A3" s="15">
        <v>2</v>
      </c>
      <c r="B3" t="s">
        <v>8</v>
      </c>
      <c r="C3" t="s">
        <v>21</v>
      </c>
    </row>
    <row r="4" spans="1:3" x14ac:dyDescent="0.3">
      <c r="A4" s="15">
        <v>3</v>
      </c>
      <c r="B4" t="s">
        <v>19</v>
      </c>
      <c r="C4" t="s">
        <v>20</v>
      </c>
    </row>
    <row r="5" spans="1:3" x14ac:dyDescent="0.3">
      <c r="A5" s="15">
        <v>4</v>
      </c>
      <c r="B5" t="s">
        <v>14</v>
      </c>
      <c r="C5" t="s">
        <v>20</v>
      </c>
    </row>
    <row r="6" spans="1:3" x14ac:dyDescent="0.3">
      <c r="A6" s="15">
        <v>5</v>
      </c>
      <c r="B6" t="s">
        <v>10</v>
      </c>
      <c r="C6" t="s">
        <v>21</v>
      </c>
    </row>
    <row r="7" spans="1:3" x14ac:dyDescent="0.3">
      <c r="A7" s="15">
        <v>6</v>
      </c>
      <c r="B7" t="s">
        <v>9</v>
      </c>
      <c r="C7" t="s">
        <v>21</v>
      </c>
    </row>
    <row r="8" spans="1:3" x14ac:dyDescent="0.3">
      <c r="A8" s="15">
        <v>7</v>
      </c>
      <c r="B8" t="s">
        <v>12</v>
      </c>
      <c r="C8" t="s">
        <v>20</v>
      </c>
    </row>
    <row r="9" spans="1:3" x14ac:dyDescent="0.3">
      <c r="A9" s="15">
        <v>8</v>
      </c>
      <c r="B9" t="s">
        <v>13</v>
      </c>
      <c r="C9" t="s">
        <v>21</v>
      </c>
    </row>
    <row r="10" spans="1:3" x14ac:dyDescent="0.3">
      <c r="A10" s="15">
        <v>9</v>
      </c>
      <c r="B10" t="s">
        <v>15</v>
      </c>
      <c r="C10" t="s">
        <v>20</v>
      </c>
    </row>
    <row r="11" spans="1:3" x14ac:dyDescent="0.3">
      <c r="A11" s="15">
        <v>10</v>
      </c>
      <c r="B11" t="s">
        <v>18</v>
      </c>
      <c r="C11" t="s">
        <v>21</v>
      </c>
    </row>
    <row r="12" spans="1:3" x14ac:dyDescent="0.3">
      <c r="A12" s="15">
        <v>11</v>
      </c>
      <c r="B12" t="s">
        <v>11</v>
      </c>
      <c r="C12" t="s">
        <v>21</v>
      </c>
    </row>
    <row r="13" spans="1:3" x14ac:dyDescent="0.3">
      <c r="A13" s="15">
        <v>12</v>
      </c>
      <c r="B13" t="s">
        <v>16</v>
      </c>
      <c r="C1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3E6B-C648-491E-9E5D-F67501FDD632}">
  <dimension ref="A1:M40"/>
  <sheetViews>
    <sheetView workbookViewId="0">
      <selection activeCell="P17" sqref="P17"/>
    </sheetView>
  </sheetViews>
  <sheetFormatPr defaultRowHeight="14.4" x14ac:dyDescent="0.3"/>
  <cols>
    <col min="1" max="1" width="8.88671875" customWidth="1"/>
    <col min="2" max="13" width="5.5546875" customWidth="1"/>
  </cols>
  <sheetData>
    <row r="1" spans="1:13" x14ac:dyDescent="0.3">
      <c r="B1" s="17" t="s">
        <v>23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3">
      <c r="A2" s="1" t="s">
        <v>2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 x14ac:dyDescent="0.3">
      <c r="A3">
        <v>422111</v>
      </c>
      <c r="C3">
        <v>60</v>
      </c>
      <c r="H3">
        <v>15</v>
      </c>
    </row>
    <row r="4" spans="1:13" x14ac:dyDescent="0.3">
      <c r="A4">
        <v>422112</v>
      </c>
      <c r="C4">
        <v>20</v>
      </c>
      <c r="I4">
        <v>20</v>
      </c>
    </row>
    <row r="5" spans="1:13" x14ac:dyDescent="0.3">
      <c r="A5">
        <v>422113</v>
      </c>
      <c r="C5">
        <v>50</v>
      </c>
    </row>
    <row r="6" spans="1:13" x14ac:dyDescent="0.3">
      <c r="A6">
        <v>422114</v>
      </c>
      <c r="E6">
        <v>25</v>
      </c>
      <c r="G6">
        <v>15</v>
      </c>
    </row>
    <row r="7" spans="1:13" x14ac:dyDescent="0.3">
      <c r="A7">
        <v>422115</v>
      </c>
      <c r="K7">
        <v>24</v>
      </c>
    </row>
    <row r="8" spans="1:13" x14ac:dyDescent="0.3">
      <c r="A8">
        <v>422116</v>
      </c>
    </row>
    <row r="9" spans="1:13" x14ac:dyDescent="0.3">
      <c r="A9">
        <v>422117</v>
      </c>
      <c r="C9">
        <v>10</v>
      </c>
      <c r="G9">
        <v>5</v>
      </c>
    </row>
    <row r="10" spans="1:13" x14ac:dyDescent="0.3">
      <c r="A10">
        <v>422118</v>
      </c>
      <c r="G10">
        <v>14</v>
      </c>
      <c r="H10">
        <v>16</v>
      </c>
      <c r="L10">
        <v>10</v>
      </c>
      <c r="M10">
        <v>20</v>
      </c>
    </row>
    <row r="11" spans="1:13" x14ac:dyDescent="0.3">
      <c r="A11">
        <v>422119</v>
      </c>
      <c r="E11">
        <v>25</v>
      </c>
    </row>
    <row r="12" spans="1:13" x14ac:dyDescent="0.3">
      <c r="A12">
        <v>422120</v>
      </c>
      <c r="E12">
        <v>20</v>
      </c>
      <c r="F12">
        <v>15</v>
      </c>
      <c r="J12">
        <v>17</v>
      </c>
    </row>
    <row r="13" spans="1:13" x14ac:dyDescent="0.3">
      <c r="A13">
        <v>422121</v>
      </c>
      <c r="H13">
        <v>15</v>
      </c>
    </row>
    <row r="14" spans="1:13" x14ac:dyDescent="0.3">
      <c r="A14">
        <v>422122</v>
      </c>
      <c r="H14">
        <v>25</v>
      </c>
    </row>
    <row r="15" spans="1:13" x14ac:dyDescent="0.3">
      <c r="A15">
        <v>422123</v>
      </c>
      <c r="E15">
        <v>43</v>
      </c>
      <c r="H15">
        <v>30</v>
      </c>
    </row>
    <row r="16" spans="1:13" x14ac:dyDescent="0.3">
      <c r="A16">
        <v>422124</v>
      </c>
      <c r="F16">
        <v>20</v>
      </c>
      <c r="G16">
        <v>20</v>
      </c>
    </row>
    <row r="17" spans="1:13" x14ac:dyDescent="0.3">
      <c r="A17">
        <v>422125</v>
      </c>
      <c r="L17">
        <v>10</v>
      </c>
      <c r="M17">
        <v>10</v>
      </c>
    </row>
    <row r="18" spans="1:13" x14ac:dyDescent="0.3">
      <c r="A18">
        <v>422126</v>
      </c>
      <c r="I18">
        <v>44</v>
      </c>
    </row>
    <row r="19" spans="1:13" x14ac:dyDescent="0.3">
      <c r="A19">
        <v>422127</v>
      </c>
      <c r="G19">
        <v>23</v>
      </c>
    </row>
    <row r="20" spans="1:13" x14ac:dyDescent="0.3">
      <c r="A20">
        <v>422128</v>
      </c>
      <c r="F20">
        <v>22</v>
      </c>
      <c r="H20">
        <v>30</v>
      </c>
    </row>
    <row r="21" spans="1:13" x14ac:dyDescent="0.3">
      <c r="A21">
        <v>422129</v>
      </c>
      <c r="M21">
        <v>15</v>
      </c>
    </row>
    <row r="22" spans="1:13" x14ac:dyDescent="0.3">
      <c r="A22">
        <v>422130</v>
      </c>
      <c r="C22">
        <v>20</v>
      </c>
    </row>
    <row r="23" spans="1:13" x14ac:dyDescent="0.3">
      <c r="A23">
        <v>422131</v>
      </c>
      <c r="E23">
        <v>20</v>
      </c>
      <c r="K23">
        <v>10</v>
      </c>
    </row>
    <row r="24" spans="1:13" x14ac:dyDescent="0.3">
      <c r="A24">
        <v>422132</v>
      </c>
    </row>
    <row r="25" spans="1:13" x14ac:dyDescent="0.3">
      <c r="A25">
        <v>422133</v>
      </c>
      <c r="H25">
        <v>20</v>
      </c>
    </row>
    <row r="26" spans="1:13" x14ac:dyDescent="0.3">
      <c r="A26">
        <v>422134</v>
      </c>
      <c r="H26">
        <v>30</v>
      </c>
      <c r="I26">
        <v>20</v>
      </c>
    </row>
    <row r="27" spans="1:13" x14ac:dyDescent="0.3">
      <c r="A27">
        <v>422135</v>
      </c>
      <c r="E27">
        <v>30</v>
      </c>
      <c r="M27">
        <v>15</v>
      </c>
    </row>
    <row r="28" spans="1:13" x14ac:dyDescent="0.3">
      <c r="A28">
        <v>422136</v>
      </c>
    </row>
    <row r="29" spans="1:13" x14ac:dyDescent="0.3">
      <c r="A29">
        <v>422137</v>
      </c>
      <c r="I29">
        <v>30</v>
      </c>
      <c r="K29">
        <v>15</v>
      </c>
    </row>
    <row r="30" spans="1:13" x14ac:dyDescent="0.3">
      <c r="A30">
        <v>422138</v>
      </c>
      <c r="D30">
        <v>20</v>
      </c>
    </row>
    <row r="31" spans="1:13" x14ac:dyDescent="0.3">
      <c r="A31">
        <v>422139</v>
      </c>
      <c r="E31">
        <v>20</v>
      </c>
      <c r="G31">
        <v>15</v>
      </c>
    </row>
    <row r="32" spans="1:13" x14ac:dyDescent="0.3">
      <c r="A32">
        <v>422140</v>
      </c>
      <c r="G32">
        <v>50</v>
      </c>
      <c r="L32">
        <v>13</v>
      </c>
    </row>
    <row r="33" spans="1:13" x14ac:dyDescent="0.3">
      <c r="A33">
        <v>422141</v>
      </c>
      <c r="M33">
        <v>7</v>
      </c>
    </row>
    <row r="34" spans="1:13" x14ac:dyDescent="0.3">
      <c r="A34">
        <v>422142</v>
      </c>
      <c r="G34">
        <v>30</v>
      </c>
    </row>
    <row r="35" spans="1:13" x14ac:dyDescent="0.3">
      <c r="A35">
        <v>422143</v>
      </c>
      <c r="G35">
        <v>40</v>
      </c>
      <c r="H35">
        <v>18</v>
      </c>
    </row>
    <row r="36" spans="1:13" x14ac:dyDescent="0.3">
      <c r="A36">
        <v>422144</v>
      </c>
      <c r="G36">
        <v>30</v>
      </c>
      <c r="I36">
        <v>24</v>
      </c>
    </row>
    <row r="37" spans="1:13" x14ac:dyDescent="0.3">
      <c r="A37">
        <v>422145</v>
      </c>
      <c r="D37">
        <v>22</v>
      </c>
    </row>
    <row r="38" spans="1:13" x14ac:dyDescent="0.3">
      <c r="A38">
        <v>422146</v>
      </c>
      <c r="G38">
        <v>30</v>
      </c>
      <c r="H38">
        <v>25</v>
      </c>
      <c r="M38">
        <v>7</v>
      </c>
    </row>
    <row r="39" spans="1:13" x14ac:dyDescent="0.3">
      <c r="A39">
        <v>422147</v>
      </c>
      <c r="E39">
        <v>17</v>
      </c>
      <c r="G39">
        <v>60</v>
      </c>
      <c r="H39">
        <v>30</v>
      </c>
    </row>
    <row r="40" spans="1:13" x14ac:dyDescent="0.3">
      <c r="A40">
        <v>422148</v>
      </c>
      <c r="E40">
        <v>25</v>
      </c>
      <c r="I40">
        <v>7</v>
      </c>
    </row>
  </sheetData>
  <mergeCells count="1">
    <mergeCell ref="B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382E-B73C-4B71-9197-62584555FCC0}">
  <dimension ref="A1:J39"/>
  <sheetViews>
    <sheetView workbookViewId="0">
      <selection activeCell="G23" sqref="G23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8.88671875" customWidth="1"/>
    <col min="4" max="4" width="9.44140625" bestFit="1" customWidth="1"/>
    <col min="5" max="5" width="9.5546875" style="3" bestFit="1" customWidth="1"/>
    <col min="6" max="6" width="8.88671875" style="3" customWidth="1"/>
    <col min="7" max="7" width="29.21875" style="7" bestFit="1" customWidth="1"/>
    <col min="8" max="8" width="24.109375" style="6" bestFit="1" customWidth="1"/>
    <col min="9" max="9" width="22.5546875" style="6" bestFit="1" customWidth="1"/>
    <col min="10" max="10" width="20.77734375" style="3" bestFit="1" customWidth="1"/>
    <col min="11" max="13" width="8.88671875" customWidth="1"/>
    <col min="15" max="15" width="8.88671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47</v>
      </c>
      <c r="H1" s="5" t="s">
        <v>46</v>
      </c>
      <c r="I1" s="5" t="s">
        <v>45</v>
      </c>
      <c r="J1" s="5" t="s">
        <v>51</v>
      </c>
    </row>
    <row r="2" spans="1:10" x14ac:dyDescent="0.3">
      <c r="A2" s="4">
        <v>45533</v>
      </c>
      <c r="B2" s="3" t="s">
        <v>24</v>
      </c>
      <c r="C2" s="3">
        <v>422111</v>
      </c>
      <c r="D2" t="s">
        <v>43</v>
      </c>
      <c r="E2" s="2">
        <v>0.49305555555555558</v>
      </c>
      <c r="F2" s="2">
        <v>0.58680555555555558</v>
      </c>
      <c r="G2" s="7">
        <f>F2-E2</f>
        <v>9.375E-2</v>
      </c>
      <c r="H2" s="6">
        <f xml:space="preserve"> ROUND(HOUR(G2)*60 + MINUTE(G2) + SECOND(G2)/60, 1)</f>
        <v>135</v>
      </c>
      <c r="I2" s="6">
        <f xml:space="preserve"> _xlfn.XLOOKUP(B2, Products!A$2:A$7, Products!D$2:D$7)</f>
        <v>60</v>
      </c>
      <c r="J2" s="6">
        <f xml:space="preserve"> (I2/H2) * 100</f>
        <v>44.444444444444443</v>
      </c>
    </row>
    <row r="3" spans="1:10" x14ac:dyDescent="0.3">
      <c r="A3" s="4">
        <v>45533</v>
      </c>
      <c r="B3" s="3" t="s">
        <v>25</v>
      </c>
      <c r="C3" s="3">
        <v>422112</v>
      </c>
      <c r="D3" t="s">
        <v>43</v>
      </c>
      <c r="E3" s="2">
        <v>0.58680555555555558</v>
      </c>
      <c r="F3" s="2">
        <v>0.65625</v>
      </c>
      <c r="G3" s="7">
        <f t="shared" ref="G3:G39" si="0">F3-E3</f>
        <v>6.944444444444442E-2</v>
      </c>
      <c r="H3" s="6">
        <f t="shared" ref="H3:H39" si="1" xml:space="preserve"> ROUND(HOUR(G3)*60 + MINUTE(G3) + SECOND(G3)/60, 1)</f>
        <v>100</v>
      </c>
      <c r="I3" s="6">
        <f xml:space="preserve"> _xlfn.XLOOKUP(B3, Products!A$2:A$7, Products!D$2:D$7)</f>
        <v>60</v>
      </c>
      <c r="J3" s="6">
        <f t="shared" ref="J3:J39" si="2" xml:space="preserve"> (I3/H3) * 100</f>
        <v>60</v>
      </c>
    </row>
    <row r="4" spans="1:10" x14ac:dyDescent="0.3">
      <c r="A4" s="4">
        <v>45533</v>
      </c>
      <c r="B4" s="3" t="s">
        <v>25</v>
      </c>
      <c r="C4" s="3">
        <v>422113</v>
      </c>
      <c r="D4" t="s">
        <v>43</v>
      </c>
      <c r="E4" s="2">
        <v>0.65625</v>
      </c>
      <c r="F4" s="2">
        <v>0.73263888888888884</v>
      </c>
      <c r="G4" s="7">
        <f t="shared" si="0"/>
        <v>7.638888888888884E-2</v>
      </c>
      <c r="H4" s="6">
        <f t="shared" si="1"/>
        <v>110</v>
      </c>
      <c r="I4" s="6">
        <f xml:space="preserve"> _xlfn.XLOOKUP(B4, Products!A$2:A$7, Products!D$2:D$7)</f>
        <v>60</v>
      </c>
      <c r="J4" s="6">
        <f t="shared" si="2"/>
        <v>54.54545454545454</v>
      </c>
    </row>
    <row r="5" spans="1:10" x14ac:dyDescent="0.3">
      <c r="A5" s="4">
        <v>45533</v>
      </c>
      <c r="B5" s="3" t="s">
        <v>25</v>
      </c>
      <c r="C5" s="3">
        <v>422114</v>
      </c>
      <c r="D5" t="s">
        <v>43</v>
      </c>
      <c r="E5" s="2">
        <v>0.73263888888888884</v>
      </c>
      <c r="F5" s="2">
        <v>0.80208333333333326</v>
      </c>
      <c r="G5" s="7">
        <f t="shared" si="0"/>
        <v>6.944444444444442E-2</v>
      </c>
      <c r="H5" s="6">
        <f t="shared" si="1"/>
        <v>100</v>
      </c>
      <c r="I5" s="6">
        <f xml:space="preserve"> _xlfn.XLOOKUP(B5, Products!A$2:A$7, Products!D$2:D$7)</f>
        <v>60</v>
      </c>
      <c r="J5" s="6">
        <f t="shared" si="2"/>
        <v>60</v>
      </c>
    </row>
    <row r="6" spans="1:10" x14ac:dyDescent="0.3">
      <c r="A6" s="4">
        <v>45533</v>
      </c>
      <c r="B6" s="3" t="s">
        <v>25</v>
      </c>
      <c r="C6" s="3">
        <v>422115</v>
      </c>
      <c r="D6" t="s">
        <v>40</v>
      </c>
      <c r="E6" s="2">
        <v>0.80208333333333326</v>
      </c>
      <c r="F6" s="2">
        <v>0.86041666666666661</v>
      </c>
      <c r="G6" s="7">
        <f t="shared" si="0"/>
        <v>5.8333333333333348E-2</v>
      </c>
      <c r="H6" s="6">
        <f t="shared" si="1"/>
        <v>84</v>
      </c>
      <c r="I6" s="6">
        <f xml:space="preserve"> _xlfn.XLOOKUP(B6, Products!A$2:A$7, Products!D$2:D$7)</f>
        <v>60</v>
      </c>
      <c r="J6" s="6">
        <f t="shared" si="2"/>
        <v>71.428571428571431</v>
      </c>
    </row>
    <row r="7" spans="1:10" x14ac:dyDescent="0.3">
      <c r="A7" s="4">
        <v>45533</v>
      </c>
      <c r="B7" s="3" t="s">
        <v>25</v>
      </c>
      <c r="C7" s="3">
        <v>422116</v>
      </c>
      <c r="D7" t="s">
        <v>40</v>
      </c>
      <c r="E7" s="2">
        <v>0.86041666666666661</v>
      </c>
      <c r="F7" s="2">
        <v>0.90208333333333324</v>
      </c>
      <c r="G7" s="7">
        <f t="shared" si="0"/>
        <v>4.166666666666663E-2</v>
      </c>
      <c r="H7" s="6">
        <f t="shared" si="1"/>
        <v>60</v>
      </c>
      <c r="I7" s="6">
        <f xml:space="preserve"> _xlfn.XLOOKUP(B7, Products!A$2:A$7, Products!D$2:D$7)</f>
        <v>60</v>
      </c>
      <c r="J7" s="6">
        <f t="shared" si="2"/>
        <v>100</v>
      </c>
    </row>
    <row r="8" spans="1:10" x14ac:dyDescent="0.3">
      <c r="A8" s="4">
        <v>45533</v>
      </c>
      <c r="B8" s="3" t="s">
        <v>25</v>
      </c>
      <c r="C8" s="3">
        <v>422117</v>
      </c>
      <c r="D8" t="s">
        <v>40</v>
      </c>
      <c r="E8" s="2">
        <v>0.90208333333333324</v>
      </c>
      <c r="F8" s="2">
        <v>0.95416666666666661</v>
      </c>
      <c r="G8" s="7">
        <f t="shared" si="0"/>
        <v>5.208333333333337E-2</v>
      </c>
      <c r="H8" s="6">
        <f t="shared" si="1"/>
        <v>75</v>
      </c>
      <c r="I8" s="6">
        <f xml:space="preserve"> _xlfn.XLOOKUP(B8, Products!A$2:A$7, Products!D$2:D$7)</f>
        <v>60</v>
      </c>
      <c r="J8" s="6">
        <f t="shared" si="2"/>
        <v>80</v>
      </c>
    </row>
    <row r="9" spans="1:10" x14ac:dyDescent="0.3">
      <c r="A9" s="4">
        <v>45534</v>
      </c>
      <c r="B9" s="3" t="s">
        <v>26</v>
      </c>
      <c r="C9" s="3">
        <v>422118</v>
      </c>
      <c r="D9" t="s">
        <v>41</v>
      </c>
      <c r="E9" s="2">
        <v>0.1701388888888889</v>
      </c>
      <c r="F9" s="2">
        <v>0.25347222222222221</v>
      </c>
      <c r="G9" s="7">
        <f t="shared" si="0"/>
        <v>8.3333333333333315E-2</v>
      </c>
      <c r="H9" s="6">
        <f t="shared" si="1"/>
        <v>120</v>
      </c>
      <c r="I9" s="6">
        <f xml:space="preserve"> _xlfn.XLOOKUP(B9, Products!A$2:A$7, Products!D$2:D$7)</f>
        <v>60</v>
      </c>
      <c r="J9" s="6">
        <f t="shared" si="2"/>
        <v>50</v>
      </c>
    </row>
    <row r="10" spans="1:10" x14ac:dyDescent="0.3">
      <c r="A10" s="4">
        <v>45534</v>
      </c>
      <c r="B10" s="3" t="s">
        <v>26</v>
      </c>
      <c r="C10" s="3">
        <v>422119</v>
      </c>
      <c r="D10" t="s">
        <v>41</v>
      </c>
      <c r="E10" s="2">
        <v>0.25347222222222221</v>
      </c>
      <c r="F10" s="2">
        <v>0.3125</v>
      </c>
      <c r="G10" s="7">
        <f t="shared" si="0"/>
        <v>5.902777777777779E-2</v>
      </c>
      <c r="H10" s="6">
        <f t="shared" si="1"/>
        <v>85</v>
      </c>
      <c r="I10" s="6">
        <f xml:space="preserve"> _xlfn.XLOOKUP(B10, Products!A$2:A$7, Products!D$2:D$7)</f>
        <v>60</v>
      </c>
      <c r="J10" s="6">
        <f t="shared" si="2"/>
        <v>70.588235294117652</v>
      </c>
    </row>
    <row r="11" spans="1:10" x14ac:dyDescent="0.3">
      <c r="A11" s="4">
        <v>45534</v>
      </c>
      <c r="B11" s="3" t="s">
        <v>26</v>
      </c>
      <c r="C11" s="3">
        <v>422120</v>
      </c>
      <c r="D11" t="s">
        <v>41</v>
      </c>
      <c r="E11" s="2">
        <v>0.3125</v>
      </c>
      <c r="F11" s="2">
        <v>0.39027777777777778</v>
      </c>
      <c r="G11" s="7">
        <f t="shared" si="0"/>
        <v>7.7777777777777779E-2</v>
      </c>
      <c r="H11" s="6">
        <f t="shared" si="1"/>
        <v>112</v>
      </c>
      <c r="I11" s="6">
        <f xml:space="preserve"> _xlfn.XLOOKUP(B11, Products!A$2:A$7, Products!D$2:D$7)</f>
        <v>60</v>
      </c>
      <c r="J11" s="6">
        <f t="shared" si="2"/>
        <v>53.571428571428569</v>
      </c>
    </row>
    <row r="12" spans="1:10" x14ac:dyDescent="0.3">
      <c r="A12" s="4">
        <v>45534</v>
      </c>
      <c r="B12" s="3" t="s">
        <v>26</v>
      </c>
      <c r="C12" s="3">
        <v>422121</v>
      </c>
      <c r="D12" t="s">
        <v>42</v>
      </c>
      <c r="E12" s="2">
        <v>0.39027777777777778</v>
      </c>
      <c r="F12" s="2">
        <v>0.44236111111111109</v>
      </c>
      <c r="G12" s="7">
        <f t="shared" si="0"/>
        <v>5.2083333333333315E-2</v>
      </c>
      <c r="H12" s="6">
        <f t="shared" si="1"/>
        <v>75</v>
      </c>
      <c r="I12" s="6">
        <f xml:space="preserve"> _xlfn.XLOOKUP(B12, Products!A$2:A$7, Products!D$2:D$7)</f>
        <v>60</v>
      </c>
      <c r="J12" s="6">
        <f t="shared" si="2"/>
        <v>80</v>
      </c>
    </row>
    <row r="13" spans="1:10" x14ac:dyDescent="0.3">
      <c r="A13" s="4">
        <v>45534</v>
      </c>
      <c r="B13" s="3" t="s">
        <v>26</v>
      </c>
      <c r="C13" s="3">
        <v>422122</v>
      </c>
      <c r="D13" t="s">
        <v>42</v>
      </c>
      <c r="E13" s="2">
        <v>0.44236111111111109</v>
      </c>
      <c r="F13" s="2">
        <v>0.50138888888888888</v>
      </c>
      <c r="G13" s="7">
        <f t="shared" si="0"/>
        <v>5.902777777777779E-2</v>
      </c>
      <c r="H13" s="6">
        <f t="shared" si="1"/>
        <v>85</v>
      </c>
      <c r="I13" s="6">
        <f xml:space="preserve"> _xlfn.XLOOKUP(B13, Products!A$2:A$7, Products!D$2:D$7)</f>
        <v>60</v>
      </c>
      <c r="J13" s="6">
        <f t="shared" si="2"/>
        <v>70.588235294117652</v>
      </c>
    </row>
    <row r="14" spans="1:10" x14ac:dyDescent="0.3">
      <c r="A14" s="4">
        <v>45534</v>
      </c>
      <c r="B14" s="3" t="s">
        <v>26</v>
      </c>
      <c r="C14" s="3">
        <v>422123</v>
      </c>
      <c r="D14" t="s">
        <v>42</v>
      </c>
      <c r="E14" s="2">
        <v>0.50138888888888888</v>
      </c>
      <c r="F14" s="2">
        <v>0.59375</v>
      </c>
      <c r="G14" s="7">
        <f t="shared" si="0"/>
        <v>9.2361111111111116E-2</v>
      </c>
      <c r="H14" s="6">
        <f t="shared" si="1"/>
        <v>133</v>
      </c>
      <c r="I14" s="6">
        <f xml:space="preserve"> _xlfn.XLOOKUP(B14, Products!A$2:A$7, Products!D$2:D$7)</f>
        <v>60</v>
      </c>
      <c r="J14" s="6">
        <f t="shared" si="2"/>
        <v>45.112781954887218</v>
      </c>
    </row>
    <row r="15" spans="1:10" x14ac:dyDescent="0.3">
      <c r="A15" s="4">
        <v>45534</v>
      </c>
      <c r="B15" s="3" t="s">
        <v>26</v>
      </c>
      <c r="C15" s="3">
        <v>422124</v>
      </c>
      <c r="D15" t="s">
        <v>42</v>
      </c>
      <c r="E15" s="2">
        <v>0.59375</v>
      </c>
      <c r="F15" s="2">
        <v>0.66319444444444442</v>
      </c>
      <c r="G15" s="7">
        <f t="shared" si="0"/>
        <v>6.944444444444442E-2</v>
      </c>
      <c r="H15" s="6">
        <f t="shared" si="1"/>
        <v>100</v>
      </c>
      <c r="I15" s="6">
        <f xml:space="preserve"> _xlfn.XLOOKUP(B15, Products!A$2:A$7, Products!D$2:D$7)</f>
        <v>60</v>
      </c>
      <c r="J15" s="6">
        <f t="shared" si="2"/>
        <v>60</v>
      </c>
    </row>
    <row r="16" spans="1:10" x14ac:dyDescent="0.3">
      <c r="A16" s="4">
        <v>45534</v>
      </c>
      <c r="B16" s="3" t="s">
        <v>26</v>
      </c>
      <c r="C16" s="3">
        <v>422125</v>
      </c>
      <c r="D16" t="s">
        <v>40</v>
      </c>
      <c r="E16" s="2">
        <v>0.66319444444444442</v>
      </c>
      <c r="F16" s="2">
        <v>0.71875</v>
      </c>
      <c r="G16" s="7">
        <f t="shared" si="0"/>
        <v>5.555555555555558E-2</v>
      </c>
      <c r="H16" s="6">
        <f t="shared" si="1"/>
        <v>80</v>
      </c>
      <c r="I16" s="6">
        <f xml:space="preserve"> _xlfn.XLOOKUP(B16, Products!A$2:A$7, Products!D$2:D$7)</f>
        <v>60</v>
      </c>
      <c r="J16" s="6">
        <f t="shared" si="2"/>
        <v>75</v>
      </c>
    </row>
    <row r="17" spans="1:10" x14ac:dyDescent="0.3">
      <c r="A17" s="4">
        <v>45534</v>
      </c>
      <c r="B17" s="3" t="s">
        <v>26</v>
      </c>
      <c r="C17" s="3">
        <v>422126</v>
      </c>
      <c r="D17" t="s">
        <v>40</v>
      </c>
      <c r="E17" s="2">
        <v>0.71875</v>
      </c>
      <c r="F17" s="2">
        <v>0.79097222222222219</v>
      </c>
      <c r="G17" s="7">
        <f t="shared" si="0"/>
        <v>7.2222222222222188E-2</v>
      </c>
      <c r="H17" s="6">
        <f t="shared" si="1"/>
        <v>104</v>
      </c>
      <c r="I17" s="6">
        <f xml:space="preserve"> _xlfn.XLOOKUP(B17, Products!A$2:A$7, Products!D$2:D$7)</f>
        <v>60</v>
      </c>
      <c r="J17" s="6">
        <f t="shared" si="2"/>
        <v>57.692307692307686</v>
      </c>
    </row>
    <row r="18" spans="1:10" x14ac:dyDescent="0.3">
      <c r="A18" s="4">
        <v>45534</v>
      </c>
      <c r="B18" s="3" t="s">
        <v>26</v>
      </c>
      <c r="C18" s="3">
        <v>422127</v>
      </c>
      <c r="D18" t="s">
        <v>40</v>
      </c>
      <c r="E18" s="2">
        <v>0.79097222222222219</v>
      </c>
      <c r="F18" s="2">
        <v>0.84861111111111109</v>
      </c>
      <c r="G18" s="7">
        <f t="shared" si="0"/>
        <v>5.7638888888888906E-2</v>
      </c>
      <c r="H18" s="6">
        <f t="shared" si="1"/>
        <v>83</v>
      </c>
      <c r="I18" s="6">
        <f xml:space="preserve"> _xlfn.XLOOKUP(B18, Products!A$2:A$7, Products!D$2:D$7)</f>
        <v>60</v>
      </c>
      <c r="J18" s="6">
        <f t="shared" si="2"/>
        <v>72.289156626506028</v>
      </c>
    </row>
    <row r="19" spans="1:10" x14ac:dyDescent="0.3">
      <c r="A19" s="4">
        <v>45534</v>
      </c>
      <c r="B19" s="3" t="s">
        <v>26</v>
      </c>
      <c r="C19" s="3">
        <v>422128</v>
      </c>
      <c r="D19" t="s">
        <v>40</v>
      </c>
      <c r="E19" s="2">
        <v>0.84861111111111109</v>
      </c>
      <c r="F19" s="2">
        <v>0.92638888888888893</v>
      </c>
      <c r="G19" s="7">
        <f t="shared" si="0"/>
        <v>7.7777777777777835E-2</v>
      </c>
      <c r="H19" s="6">
        <f t="shared" si="1"/>
        <v>112</v>
      </c>
      <c r="I19" s="6">
        <f xml:space="preserve"> _xlfn.XLOOKUP(B19, Products!A$2:A$7, Products!D$2:D$7)</f>
        <v>60</v>
      </c>
      <c r="J19" s="6">
        <f t="shared" si="2"/>
        <v>53.571428571428569</v>
      </c>
    </row>
    <row r="20" spans="1:10" x14ac:dyDescent="0.3">
      <c r="A20" s="4">
        <v>45534</v>
      </c>
      <c r="B20" s="3" t="s">
        <v>26</v>
      </c>
      <c r="C20" s="3">
        <v>422129</v>
      </c>
      <c r="D20" t="s">
        <v>40</v>
      </c>
      <c r="E20" s="2">
        <v>0.92638888888888893</v>
      </c>
      <c r="F20" s="2">
        <v>0.97847222222222219</v>
      </c>
      <c r="G20" s="7">
        <f t="shared" si="0"/>
        <v>5.2083333333333259E-2</v>
      </c>
      <c r="H20" s="6">
        <f t="shared" si="1"/>
        <v>75</v>
      </c>
      <c r="I20" s="6">
        <f xml:space="preserve"> _xlfn.XLOOKUP(B20, Products!A$2:A$7, Products!D$2:D$7)</f>
        <v>60</v>
      </c>
      <c r="J20" s="6">
        <f t="shared" si="2"/>
        <v>80</v>
      </c>
    </row>
    <row r="21" spans="1:10" x14ac:dyDescent="0.3">
      <c r="A21" s="4">
        <v>45535</v>
      </c>
      <c r="B21" s="3" t="s">
        <v>26</v>
      </c>
      <c r="C21" s="3">
        <v>422130</v>
      </c>
      <c r="D21" t="s">
        <v>41</v>
      </c>
      <c r="E21" s="2">
        <v>0.32291666666666669</v>
      </c>
      <c r="F21" s="2">
        <v>0.37847222222222221</v>
      </c>
      <c r="G21" s="7">
        <f t="shared" si="0"/>
        <v>5.5555555555555525E-2</v>
      </c>
      <c r="H21" s="6">
        <f t="shared" si="1"/>
        <v>80</v>
      </c>
      <c r="I21" s="6">
        <f xml:space="preserve"> _xlfn.XLOOKUP(B21, Products!A$2:A$7, Products!D$2:D$7)</f>
        <v>60</v>
      </c>
      <c r="J21" s="6">
        <f t="shared" si="2"/>
        <v>75</v>
      </c>
    </row>
    <row r="22" spans="1:10" x14ac:dyDescent="0.3">
      <c r="A22" s="4">
        <v>45535</v>
      </c>
      <c r="B22" s="3" t="s">
        <v>26</v>
      </c>
      <c r="C22" s="3">
        <v>422131</v>
      </c>
      <c r="D22" t="s">
        <v>41</v>
      </c>
      <c r="E22" s="2">
        <v>0.37847222222222221</v>
      </c>
      <c r="F22" s="2">
        <v>0.44097222222222221</v>
      </c>
      <c r="G22" s="7">
        <f t="shared" si="0"/>
        <v>6.25E-2</v>
      </c>
      <c r="H22" s="6">
        <f t="shared" si="1"/>
        <v>90</v>
      </c>
      <c r="I22" s="6">
        <f xml:space="preserve"> _xlfn.XLOOKUP(B22, Products!A$2:A$7, Products!D$2:D$7)</f>
        <v>60</v>
      </c>
      <c r="J22" s="6">
        <f t="shared" si="2"/>
        <v>66.666666666666657</v>
      </c>
    </row>
    <row r="23" spans="1:10" x14ac:dyDescent="0.3">
      <c r="A23" s="4">
        <v>45535</v>
      </c>
      <c r="B23" s="3" t="s">
        <v>26</v>
      </c>
      <c r="C23" s="3">
        <v>422132</v>
      </c>
      <c r="D23" t="s">
        <v>41</v>
      </c>
      <c r="E23" s="2">
        <v>0.44097222222222221</v>
      </c>
      <c r="F23" s="2">
        <v>0.4826388888888889</v>
      </c>
      <c r="G23" s="7">
        <f t="shared" si="0"/>
        <v>4.1666666666666685E-2</v>
      </c>
      <c r="H23" s="6">
        <f t="shared" si="1"/>
        <v>60</v>
      </c>
      <c r="I23" s="6">
        <f xml:space="preserve"> _xlfn.XLOOKUP(B23, Products!A$2:A$7, Products!D$2:D$7)</f>
        <v>60</v>
      </c>
      <c r="J23" s="6">
        <f t="shared" si="2"/>
        <v>100</v>
      </c>
    </row>
    <row r="24" spans="1:10" x14ac:dyDescent="0.3">
      <c r="A24" s="4">
        <v>45535</v>
      </c>
      <c r="B24" s="3" t="s">
        <v>27</v>
      </c>
      <c r="C24" s="3">
        <v>422133</v>
      </c>
      <c r="D24" t="s">
        <v>41</v>
      </c>
      <c r="E24" s="2">
        <v>0.4826388888888889</v>
      </c>
      <c r="F24" s="2">
        <v>0.53819444444444442</v>
      </c>
      <c r="G24" s="7">
        <f t="shared" si="0"/>
        <v>5.5555555555555525E-2</v>
      </c>
      <c r="H24" s="6">
        <f t="shared" si="1"/>
        <v>80</v>
      </c>
      <c r="I24" s="6">
        <f xml:space="preserve"> _xlfn.XLOOKUP(B24, Products!A$2:A$7, Products!D$2:D$7)</f>
        <v>60</v>
      </c>
      <c r="J24" s="6">
        <f t="shared" si="2"/>
        <v>75</v>
      </c>
    </row>
    <row r="25" spans="1:10" x14ac:dyDescent="0.3">
      <c r="A25" s="4">
        <v>45535</v>
      </c>
      <c r="B25" s="3" t="s">
        <v>27</v>
      </c>
      <c r="C25" s="3">
        <v>422134</v>
      </c>
      <c r="D25" t="s">
        <v>43</v>
      </c>
      <c r="E25" s="2">
        <v>0.53819444444444442</v>
      </c>
      <c r="F25" s="2">
        <v>0.61458333333333337</v>
      </c>
      <c r="G25" s="7">
        <f t="shared" si="0"/>
        <v>7.6388888888888951E-2</v>
      </c>
      <c r="H25" s="6">
        <f t="shared" si="1"/>
        <v>110</v>
      </c>
      <c r="I25" s="6">
        <f xml:space="preserve"> _xlfn.XLOOKUP(B25, Products!A$2:A$7, Products!D$2:D$7)</f>
        <v>60</v>
      </c>
      <c r="J25" s="6">
        <f t="shared" si="2"/>
        <v>54.54545454545454</v>
      </c>
    </row>
    <row r="26" spans="1:10" x14ac:dyDescent="0.3">
      <c r="A26" s="4">
        <v>45535</v>
      </c>
      <c r="B26" s="3" t="s">
        <v>27</v>
      </c>
      <c r="C26" s="3">
        <v>422135</v>
      </c>
      <c r="D26" t="s">
        <v>43</v>
      </c>
      <c r="E26" s="2">
        <v>0.61458333333333337</v>
      </c>
      <c r="F26" s="2">
        <v>0.6875</v>
      </c>
      <c r="G26" s="7">
        <f t="shared" si="0"/>
        <v>7.291666666666663E-2</v>
      </c>
      <c r="H26" s="6">
        <f t="shared" si="1"/>
        <v>105</v>
      </c>
      <c r="I26" s="6">
        <f xml:space="preserve"> _xlfn.XLOOKUP(B26, Products!A$2:A$7, Products!D$2:D$7)</f>
        <v>60</v>
      </c>
      <c r="J26" s="6">
        <f t="shared" si="2"/>
        <v>57.142857142857139</v>
      </c>
    </row>
    <row r="27" spans="1:10" x14ac:dyDescent="0.3">
      <c r="A27" s="4">
        <v>45535</v>
      </c>
      <c r="B27" s="3" t="s">
        <v>27</v>
      </c>
      <c r="C27" s="3">
        <v>422136</v>
      </c>
      <c r="D27" t="s">
        <v>43</v>
      </c>
      <c r="E27" s="2">
        <v>0.6875</v>
      </c>
      <c r="F27" s="2">
        <v>0.72916666666666663</v>
      </c>
      <c r="G27" s="7">
        <f t="shared" si="0"/>
        <v>4.166666666666663E-2</v>
      </c>
      <c r="H27" s="6">
        <f t="shared" si="1"/>
        <v>60</v>
      </c>
      <c r="I27" s="6">
        <f xml:space="preserve"> _xlfn.XLOOKUP(B27, Products!A$2:A$7, Products!D$2:D$7)</f>
        <v>60</v>
      </c>
      <c r="J27" s="6">
        <f t="shared" si="2"/>
        <v>100</v>
      </c>
    </row>
    <row r="28" spans="1:10" x14ac:dyDescent="0.3">
      <c r="A28" s="4">
        <v>45537</v>
      </c>
      <c r="B28" s="3" t="s">
        <v>28</v>
      </c>
      <c r="C28" s="3">
        <v>422137</v>
      </c>
      <c r="D28" t="s">
        <v>41</v>
      </c>
      <c r="E28" s="2">
        <v>4.1666666666666664E-2</v>
      </c>
      <c r="F28" s="2">
        <v>0.11458333333333333</v>
      </c>
      <c r="G28" s="7">
        <f t="shared" si="0"/>
        <v>7.2916666666666657E-2</v>
      </c>
      <c r="H28" s="6">
        <f t="shared" si="1"/>
        <v>105</v>
      </c>
      <c r="I28" s="6">
        <f xml:space="preserve"> _xlfn.XLOOKUP(B28, Products!A$2:A$7, Products!D$2:D$7)</f>
        <v>60</v>
      </c>
      <c r="J28" s="6">
        <f t="shared" si="2"/>
        <v>57.142857142857139</v>
      </c>
    </row>
    <row r="29" spans="1:10" x14ac:dyDescent="0.3">
      <c r="A29" s="4">
        <v>45537</v>
      </c>
      <c r="B29" s="3" t="s">
        <v>28</v>
      </c>
      <c r="C29" s="3">
        <v>422138</v>
      </c>
      <c r="D29" t="s">
        <v>41</v>
      </c>
      <c r="E29" s="2">
        <v>0.11458333333333333</v>
      </c>
      <c r="F29" s="2">
        <v>0.1701388888888889</v>
      </c>
      <c r="G29" s="7">
        <f t="shared" si="0"/>
        <v>5.5555555555555566E-2</v>
      </c>
      <c r="H29" s="6">
        <f t="shared" si="1"/>
        <v>80</v>
      </c>
      <c r="I29" s="6">
        <f xml:space="preserve"> _xlfn.XLOOKUP(B29, Products!A$2:A$7, Products!D$2:D$7)</f>
        <v>60</v>
      </c>
      <c r="J29" s="6">
        <f t="shared" si="2"/>
        <v>75</v>
      </c>
    </row>
    <row r="30" spans="1:10" x14ac:dyDescent="0.3">
      <c r="A30" s="4">
        <v>45537</v>
      </c>
      <c r="B30" s="3" t="s">
        <v>28</v>
      </c>
      <c r="C30" s="3">
        <v>422139</v>
      </c>
      <c r="D30" t="s">
        <v>41</v>
      </c>
      <c r="E30" s="2">
        <v>0.1701388888888889</v>
      </c>
      <c r="F30" s="2">
        <v>0.2361111111111111</v>
      </c>
      <c r="G30" s="7">
        <f t="shared" si="0"/>
        <v>6.597222222222221E-2</v>
      </c>
      <c r="H30" s="6">
        <f t="shared" si="1"/>
        <v>95</v>
      </c>
      <c r="I30" s="6">
        <f xml:space="preserve"> _xlfn.XLOOKUP(B30, Products!A$2:A$7, Products!D$2:D$7)</f>
        <v>60</v>
      </c>
      <c r="J30" s="6">
        <f t="shared" si="2"/>
        <v>63.157894736842103</v>
      </c>
    </row>
    <row r="31" spans="1:10" x14ac:dyDescent="0.3">
      <c r="A31" s="4">
        <v>45537</v>
      </c>
      <c r="B31" s="3" t="s">
        <v>28</v>
      </c>
      <c r="C31" s="3">
        <v>422140</v>
      </c>
      <c r="D31" t="s">
        <v>41</v>
      </c>
      <c r="E31" s="2">
        <v>0.2361111111111111</v>
      </c>
      <c r="F31" s="2">
        <v>0.3215277777777778</v>
      </c>
      <c r="G31" s="7">
        <f t="shared" si="0"/>
        <v>8.5416666666666696E-2</v>
      </c>
      <c r="H31" s="6">
        <f t="shared" si="1"/>
        <v>123</v>
      </c>
      <c r="I31" s="6">
        <f xml:space="preserve"> _xlfn.XLOOKUP(B31, Products!A$2:A$7, Products!D$2:D$7)</f>
        <v>60</v>
      </c>
      <c r="J31" s="6">
        <f t="shared" si="2"/>
        <v>48.780487804878049</v>
      </c>
    </row>
    <row r="32" spans="1:10" x14ac:dyDescent="0.3">
      <c r="A32" s="4">
        <v>45537</v>
      </c>
      <c r="B32" s="3" t="s">
        <v>28</v>
      </c>
      <c r="C32" s="3">
        <v>422141</v>
      </c>
      <c r="D32" t="s">
        <v>42</v>
      </c>
      <c r="E32" s="2">
        <v>0.3215277777777778</v>
      </c>
      <c r="F32" s="2">
        <v>0.36805555555555558</v>
      </c>
      <c r="G32" s="7">
        <f t="shared" si="0"/>
        <v>4.6527777777777779E-2</v>
      </c>
      <c r="H32" s="6">
        <f t="shared" si="1"/>
        <v>67</v>
      </c>
      <c r="I32" s="6">
        <f xml:space="preserve"> _xlfn.XLOOKUP(B32, Products!A$2:A$7, Products!D$2:D$7)</f>
        <v>60</v>
      </c>
      <c r="J32" s="6">
        <f t="shared" si="2"/>
        <v>89.552238805970148</v>
      </c>
    </row>
    <row r="33" spans="1:10" x14ac:dyDescent="0.3">
      <c r="A33" s="4">
        <v>45537</v>
      </c>
      <c r="B33" s="3" t="s">
        <v>28</v>
      </c>
      <c r="C33" s="3">
        <v>422142</v>
      </c>
      <c r="D33" t="s">
        <v>42</v>
      </c>
      <c r="E33" s="2">
        <v>0.36805555555555558</v>
      </c>
      <c r="F33" s="2">
        <v>0.43055555555555558</v>
      </c>
      <c r="G33" s="7">
        <f t="shared" si="0"/>
        <v>6.25E-2</v>
      </c>
      <c r="H33" s="6">
        <f t="shared" si="1"/>
        <v>90</v>
      </c>
      <c r="I33" s="6">
        <f xml:space="preserve"> _xlfn.XLOOKUP(B33, Products!A$2:A$7, Products!D$2:D$7)</f>
        <v>60</v>
      </c>
      <c r="J33" s="6">
        <f t="shared" si="2"/>
        <v>66.666666666666657</v>
      </c>
    </row>
    <row r="34" spans="1:10" x14ac:dyDescent="0.3">
      <c r="A34" s="4">
        <v>45537</v>
      </c>
      <c r="B34" s="3" t="s">
        <v>28</v>
      </c>
      <c r="C34" s="3">
        <v>422143</v>
      </c>
      <c r="D34" t="s">
        <v>42</v>
      </c>
      <c r="E34" s="2">
        <v>0.43055555555555558</v>
      </c>
      <c r="F34" s="2">
        <v>0.51249999999999996</v>
      </c>
      <c r="G34" s="7">
        <f t="shared" si="0"/>
        <v>8.1944444444444375E-2</v>
      </c>
      <c r="H34" s="6">
        <f t="shared" si="1"/>
        <v>118</v>
      </c>
      <c r="I34" s="6">
        <f xml:space="preserve"> _xlfn.XLOOKUP(B34, Products!A$2:A$7, Products!D$2:D$7)</f>
        <v>60</v>
      </c>
      <c r="J34" s="6">
        <f t="shared" si="2"/>
        <v>50.847457627118644</v>
      </c>
    </row>
    <row r="35" spans="1:10" x14ac:dyDescent="0.3">
      <c r="A35" s="4">
        <v>45537</v>
      </c>
      <c r="B35" s="3" t="s">
        <v>29</v>
      </c>
      <c r="C35" s="3">
        <v>422144</v>
      </c>
      <c r="D35" t="s">
        <v>42</v>
      </c>
      <c r="E35" s="2">
        <v>0.51249999999999996</v>
      </c>
      <c r="F35" s="2">
        <v>0.61805555555555558</v>
      </c>
      <c r="G35" s="7">
        <f t="shared" si="0"/>
        <v>0.10555555555555562</v>
      </c>
      <c r="H35" s="6">
        <f t="shared" si="1"/>
        <v>152</v>
      </c>
      <c r="I35" s="6">
        <f xml:space="preserve"> _xlfn.XLOOKUP(B35, Products!A$2:A$7, Products!D$2:D$7)</f>
        <v>98</v>
      </c>
      <c r="J35" s="6">
        <f t="shared" si="2"/>
        <v>64.473684210526315</v>
      </c>
    </row>
    <row r="36" spans="1:10" x14ac:dyDescent="0.3">
      <c r="A36" s="4">
        <v>45537</v>
      </c>
      <c r="B36" s="3" t="s">
        <v>29</v>
      </c>
      <c r="C36" s="3">
        <v>422145</v>
      </c>
      <c r="D36" t="s">
        <v>40</v>
      </c>
      <c r="E36" s="2">
        <v>0.61805555555555558</v>
      </c>
      <c r="F36" s="2">
        <v>0.70138888888888895</v>
      </c>
      <c r="G36" s="7">
        <f t="shared" si="0"/>
        <v>8.333333333333337E-2</v>
      </c>
      <c r="H36" s="6">
        <f t="shared" si="1"/>
        <v>120</v>
      </c>
      <c r="I36" s="6">
        <f xml:space="preserve"> _xlfn.XLOOKUP(B36, Products!A$2:A$7, Products!D$2:D$7)</f>
        <v>98</v>
      </c>
      <c r="J36" s="6">
        <f t="shared" si="2"/>
        <v>81.666666666666671</v>
      </c>
    </row>
    <row r="37" spans="1:10" x14ac:dyDescent="0.3">
      <c r="A37" s="4">
        <v>45537</v>
      </c>
      <c r="B37" s="3" t="s">
        <v>29</v>
      </c>
      <c r="C37" s="3">
        <v>422146</v>
      </c>
      <c r="D37" t="s">
        <v>40</v>
      </c>
      <c r="E37" s="2">
        <v>0.70138888888888895</v>
      </c>
      <c r="F37" s="2">
        <v>0.8125</v>
      </c>
      <c r="G37" s="7">
        <f t="shared" si="0"/>
        <v>0.11111111111111105</v>
      </c>
      <c r="H37" s="6">
        <f t="shared" si="1"/>
        <v>160</v>
      </c>
      <c r="I37" s="6">
        <f xml:space="preserve"> _xlfn.XLOOKUP(B37, Products!A$2:A$7, Products!D$2:D$7)</f>
        <v>98</v>
      </c>
      <c r="J37" s="6">
        <f t="shared" si="2"/>
        <v>61.250000000000007</v>
      </c>
    </row>
    <row r="38" spans="1:10" x14ac:dyDescent="0.3">
      <c r="A38" s="4">
        <v>45537</v>
      </c>
      <c r="B38" s="3" t="s">
        <v>29</v>
      </c>
      <c r="C38" s="3">
        <v>422147</v>
      </c>
      <c r="D38" t="s">
        <v>40</v>
      </c>
      <c r="E38" s="2">
        <v>0.8125</v>
      </c>
      <c r="F38" s="2">
        <v>0.95486111111111116</v>
      </c>
      <c r="G38" s="7">
        <f t="shared" si="0"/>
        <v>0.14236111111111116</v>
      </c>
      <c r="H38" s="6">
        <f t="shared" si="1"/>
        <v>205</v>
      </c>
      <c r="I38" s="6">
        <f xml:space="preserve"> _xlfn.XLOOKUP(B38, Products!A$2:A$7, Products!D$2:D$7)</f>
        <v>98</v>
      </c>
      <c r="J38" s="6">
        <f t="shared" si="2"/>
        <v>47.804878048780488</v>
      </c>
    </row>
    <row r="39" spans="1:10" x14ac:dyDescent="0.3">
      <c r="A39" s="4">
        <v>45538</v>
      </c>
      <c r="B39" s="3" t="s">
        <v>29</v>
      </c>
      <c r="C39" s="3">
        <v>422148</v>
      </c>
      <c r="D39" t="s">
        <v>43</v>
      </c>
      <c r="E39" s="2">
        <v>0.95486111111111116</v>
      </c>
      <c r="F39" s="2">
        <v>1.0451388888888888</v>
      </c>
      <c r="G39" s="7">
        <f t="shared" si="0"/>
        <v>9.0277777777777679E-2</v>
      </c>
      <c r="H39" s="6">
        <f t="shared" si="1"/>
        <v>130</v>
      </c>
      <c r="I39" s="6">
        <f xml:space="preserve"> _xlfn.XLOOKUP(B39, Products!A$2:A$7, Products!D$2:D$7)</f>
        <v>98</v>
      </c>
      <c r="J39" s="6">
        <f t="shared" si="2"/>
        <v>75.384615384615387</v>
      </c>
    </row>
  </sheetData>
  <conditionalFormatting sqref="J2:J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C148-7447-4CAD-82FB-D60CEC49A4BE}">
  <dimension ref="A1:D13"/>
  <sheetViews>
    <sheetView zoomScale="70" zoomScaleNormal="70" workbookViewId="0">
      <selection activeCell="C21" sqref="C21"/>
    </sheetView>
  </sheetViews>
  <sheetFormatPr defaultRowHeight="14.4" x14ac:dyDescent="0.3"/>
  <cols>
    <col min="1" max="1" width="29.21875" bestFit="1" customWidth="1"/>
    <col min="2" max="2" width="24.109375" bestFit="1" customWidth="1"/>
    <col min="3" max="3" width="22.5546875" bestFit="1" customWidth="1"/>
    <col min="4" max="4" width="27.33203125" bestFit="1" customWidth="1"/>
  </cols>
  <sheetData>
    <row r="1" spans="1:4" x14ac:dyDescent="0.3">
      <c r="A1" s="5" t="s">
        <v>52</v>
      </c>
      <c r="B1" s="5" t="s">
        <v>53</v>
      </c>
      <c r="C1" s="5" t="s">
        <v>54</v>
      </c>
      <c r="D1" s="5" t="s">
        <v>55</v>
      </c>
    </row>
    <row r="2" spans="1:4" x14ac:dyDescent="0.3">
      <c r="A2">
        <v>6</v>
      </c>
      <c r="B2" t="s">
        <v>9</v>
      </c>
      <c r="C2" s="11">
        <f xml:space="preserve"> SUM('Line downtime'!G$3:G$40)</f>
        <v>332</v>
      </c>
      <c r="D2" s="12">
        <f>C2/(SUM(C2:C13))</f>
        <v>0.23919308357348704</v>
      </c>
    </row>
    <row r="3" spans="1:4" x14ac:dyDescent="0.3">
      <c r="A3">
        <v>7</v>
      </c>
      <c r="B3" t="s">
        <v>12</v>
      </c>
      <c r="C3">
        <f xml:space="preserve"> SUM('Line downtime'!H$3:H$40)</f>
        <v>254</v>
      </c>
      <c r="D3" s="12">
        <f>D2 + (C3/SUM(C$2:C$13))</f>
        <v>0.4221902017291066</v>
      </c>
    </row>
    <row r="4" spans="1:4" x14ac:dyDescent="0.3">
      <c r="A4">
        <v>4</v>
      </c>
      <c r="B4" t="s">
        <v>14</v>
      </c>
      <c r="C4">
        <f xml:space="preserve"> SUM('Line downtime'!E$3:E$40)</f>
        <v>225</v>
      </c>
      <c r="D4" s="12">
        <f t="shared" ref="D4:D13" si="0">D3 + (C4/SUM(C$2:C$13))</f>
        <v>0.58429394812680113</v>
      </c>
    </row>
    <row r="5" spans="1:4" x14ac:dyDescent="0.3">
      <c r="A5">
        <v>2</v>
      </c>
      <c r="B5" t="s">
        <v>8</v>
      </c>
      <c r="C5" s="11">
        <f xml:space="preserve"> SUM('Line downtime'!C$3:C$40)</f>
        <v>160</v>
      </c>
      <c r="D5" s="12">
        <f t="shared" si="0"/>
        <v>0.69956772334293948</v>
      </c>
    </row>
    <row r="6" spans="1:4" x14ac:dyDescent="0.3">
      <c r="A6">
        <v>8</v>
      </c>
      <c r="B6" t="s">
        <v>13</v>
      </c>
      <c r="C6" s="11">
        <f xml:space="preserve"> SUM('Line downtime'!I$3:I$40)</f>
        <v>145</v>
      </c>
      <c r="D6" s="12">
        <f t="shared" si="0"/>
        <v>0.80403458213256485</v>
      </c>
    </row>
    <row r="7" spans="1:4" x14ac:dyDescent="0.3">
      <c r="A7">
        <v>12</v>
      </c>
      <c r="B7" t="s">
        <v>16</v>
      </c>
      <c r="C7">
        <f xml:space="preserve"> SUM('Line downtime'!M$3:M$40)</f>
        <v>74</v>
      </c>
      <c r="D7" s="12">
        <f t="shared" si="0"/>
        <v>0.85734870317002887</v>
      </c>
    </row>
    <row r="8" spans="1:4" x14ac:dyDescent="0.3">
      <c r="A8">
        <v>5</v>
      </c>
      <c r="B8" t="s">
        <v>10</v>
      </c>
      <c r="C8" s="11">
        <f xml:space="preserve"> SUM('Line downtime'!F$3:F$40)</f>
        <v>57</v>
      </c>
      <c r="D8" s="12">
        <f t="shared" si="0"/>
        <v>0.89841498559077815</v>
      </c>
    </row>
    <row r="9" spans="1:4" x14ac:dyDescent="0.3">
      <c r="A9">
        <v>10</v>
      </c>
      <c r="B9" t="s">
        <v>18</v>
      </c>
      <c r="C9" s="11">
        <f xml:space="preserve"> SUM('Line downtime'!K$3:K$40)</f>
        <v>49</v>
      </c>
      <c r="D9" s="12">
        <f t="shared" si="0"/>
        <v>0.93371757925072052</v>
      </c>
    </row>
    <row r="10" spans="1:4" x14ac:dyDescent="0.3">
      <c r="A10">
        <v>3</v>
      </c>
      <c r="B10" t="s">
        <v>19</v>
      </c>
      <c r="C10">
        <f xml:space="preserve"> SUM('Line downtime'!D$3:D$40)</f>
        <v>42</v>
      </c>
      <c r="D10" s="12">
        <f t="shared" si="0"/>
        <v>0.96397694524495681</v>
      </c>
    </row>
    <row r="11" spans="1:4" x14ac:dyDescent="0.3">
      <c r="A11">
        <v>11</v>
      </c>
      <c r="B11" t="s">
        <v>11</v>
      </c>
      <c r="C11" s="11">
        <f xml:space="preserve"> SUM('Line downtime'!L$3:L$40)</f>
        <v>33</v>
      </c>
      <c r="D11" s="12">
        <f t="shared" si="0"/>
        <v>0.98775216138328537</v>
      </c>
    </row>
    <row r="12" spans="1:4" x14ac:dyDescent="0.3">
      <c r="A12">
        <v>9</v>
      </c>
      <c r="B12" t="s">
        <v>15</v>
      </c>
      <c r="C12">
        <f xml:space="preserve"> SUM('Line downtime'!J$3:J$40)</f>
        <v>17</v>
      </c>
      <c r="D12" s="12">
        <f t="shared" si="0"/>
        <v>1</v>
      </c>
    </row>
    <row r="13" spans="1:4" x14ac:dyDescent="0.3">
      <c r="A13">
        <v>1</v>
      </c>
      <c r="B13" t="s">
        <v>17</v>
      </c>
      <c r="C13">
        <f xml:space="preserve"> SUM('Line downtime'!B$3:B$40)</f>
        <v>0</v>
      </c>
      <c r="D13" s="12">
        <f t="shared" si="0"/>
        <v>1</v>
      </c>
    </row>
  </sheetData>
  <autoFilter ref="A1:D13" xr:uid="{66EAC148-7447-4CAD-82FB-D60CEC49A4BE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ECE4-D050-4CC8-ACF0-D24511C67738}">
  <dimension ref="A1:E62"/>
  <sheetViews>
    <sheetView workbookViewId="0">
      <selection activeCell="M7" sqref="M7"/>
    </sheetView>
  </sheetViews>
  <sheetFormatPr defaultRowHeight="14.4" x14ac:dyDescent="0.3"/>
  <cols>
    <col min="1" max="1" width="8" bestFit="1" customWidth="1"/>
    <col min="2" max="2" width="11.21875" bestFit="1" customWidth="1"/>
    <col min="3" max="3" width="10.6640625" bestFit="1" customWidth="1"/>
    <col min="4" max="4" width="19" bestFit="1" customWidth="1"/>
    <col min="5" max="5" width="11.6640625" bestFit="1" customWidth="1"/>
    <col min="8" max="8" width="16.21875" bestFit="1" customWidth="1"/>
    <col min="9" max="9" width="13.77734375" bestFit="1" customWidth="1"/>
    <col min="10" max="10" width="18.109375" bestFit="1" customWidth="1"/>
    <col min="11" max="11" width="10.5546875" bestFit="1" customWidth="1"/>
    <col min="12" max="12" width="17.6640625" bestFit="1" customWidth="1"/>
    <col min="13" max="13" width="20.5546875" bestFit="1" customWidth="1"/>
    <col min="14" max="14" width="17.88671875" bestFit="1" customWidth="1"/>
    <col min="15" max="15" width="4.21875" bestFit="1" customWidth="1"/>
    <col min="16" max="16" width="6.6640625" bestFit="1" customWidth="1"/>
    <col min="17" max="17" width="4.44140625" bestFit="1" customWidth="1"/>
    <col min="18" max="18" width="20.77734375" bestFit="1" customWidth="1"/>
    <col min="19" max="19" width="13" bestFit="1" customWidth="1"/>
    <col min="20" max="20" width="4.21875" bestFit="1" customWidth="1"/>
    <col min="21" max="21" width="15.88671875" bestFit="1" customWidth="1"/>
    <col min="22" max="22" width="14" bestFit="1" customWidth="1"/>
    <col min="23" max="23" width="4.21875" bestFit="1" customWidth="1"/>
    <col min="24" max="24" width="16.88671875" bestFit="1" customWidth="1"/>
    <col min="25" max="25" width="19.77734375" bestFit="1" customWidth="1"/>
    <col min="26" max="26" width="4.21875" bestFit="1" customWidth="1"/>
    <col min="27" max="27" width="6.6640625" bestFit="1" customWidth="1"/>
    <col min="28" max="28" width="4.44140625" bestFit="1" customWidth="1"/>
    <col min="29" max="29" width="22.6640625" bestFit="1" customWidth="1"/>
    <col min="30" max="30" width="15.44140625" bestFit="1" customWidth="1"/>
    <col min="31" max="31" width="4.21875" bestFit="1" customWidth="1"/>
    <col min="32" max="32" width="6.6640625" bestFit="1" customWidth="1"/>
    <col min="33" max="33" width="4.44140625" bestFit="1" customWidth="1"/>
    <col min="34" max="34" width="18.33203125" bestFit="1" customWidth="1"/>
    <col min="35" max="35" width="7.33203125" bestFit="1" customWidth="1"/>
    <col min="36" max="36" width="4.21875" bestFit="1" customWidth="1"/>
    <col min="37" max="37" width="6.6640625" bestFit="1" customWidth="1"/>
    <col min="38" max="38" width="4.44140625" bestFit="1" customWidth="1"/>
    <col min="39" max="39" width="10.109375" bestFit="1" customWidth="1"/>
    <col min="40" max="40" width="13.21875" bestFit="1" customWidth="1"/>
    <col min="41" max="41" width="4.21875" bestFit="1" customWidth="1"/>
    <col min="42" max="42" width="6.6640625" bestFit="1" customWidth="1"/>
    <col min="43" max="43" width="16.109375" bestFit="1" customWidth="1"/>
    <col min="44" max="44" width="10.5546875" bestFit="1" customWidth="1"/>
  </cols>
  <sheetData>
    <row r="1" spans="1:5" x14ac:dyDescent="0.3">
      <c r="A1" t="s">
        <v>2</v>
      </c>
      <c r="B1" t="s">
        <v>56</v>
      </c>
      <c r="C1" t="s">
        <v>70</v>
      </c>
      <c r="D1" t="s">
        <v>69</v>
      </c>
      <c r="E1" t="s">
        <v>68</v>
      </c>
    </row>
    <row r="2" spans="1:5" x14ac:dyDescent="0.3">
      <c r="A2">
        <v>422111</v>
      </c>
      <c r="B2" t="s">
        <v>43</v>
      </c>
      <c r="C2" s="10" t="s">
        <v>57</v>
      </c>
      <c r="D2" t="str">
        <f>VLOOKUP(VALUE(Table2_1[[#This Row],[Factor_number]]), 'Downtime factors'!$A$2:$B$13, 2, FALSE)</f>
        <v>Batch change</v>
      </c>
      <c r="E2">
        <v>60</v>
      </c>
    </row>
    <row r="3" spans="1:5" x14ac:dyDescent="0.3">
      <c r="A3">
        <v>422111</v>
      </c>
      <c r="B3" t="s">
        <v>43</v>
      </c>
      <c r="C3" s="10" t="s">
        <v>62</v>
      </c>
      <c r="D3" t="str">
        <f>VLOOKUP(VALUE(Table2_1[[#This Row],[Factor_number]]), 'Downtime factors'!$A$2:$B$13, 2, FALSE)</f>
        <v>Machine failure</v>
      </c>
      <c r="E3">
        <v>15</v>
      </c>
    </row>
    <row r="4" spans="1:5" x14ac:dyDescent="0.3">
      <c r="A4">
        <v>422112</v>
      </c>
      <c r="B4" t="s">
        <v>43</v>
      </c>
      <c r="C4" s="10" t="s">
        <v>57</v>
      </c>
      <c r="D4" t="str">
        <f>VLOOKUP(VALUE(Table2_1[[#This Row],[Factor_number]]), 'Downtime factors'!$A$2:$B$13, 2, FALSE)</f>
        <v>Batch change</v>
      </c>
      <c r="E4">
        <v>20</v>
      </c>
    </row>
    <row r="5" spans="1:5" x14ac:dyDescent="0.3">
      <c r="A5">
        <v>422112</v>
      </c>
      <c r="B5" t="s">
        <v>43</v>
      </c>
      <c r="C5" s="10" t="s">
        <v>63</v>
      </c>
      <c r="D5" t="str">
        <f>VLOOKUP(VALUE(Table2_1[[#This Row],[Factor_number]]), 'Downtime factors'!$A$2:$B$13, 2, FALSE)</f>
        <v>Batch coding error</v>
      </c>
      <c r="E5">
        <v>20</v>
      </c>
    </row>
    <row r="6" spans="1:5" x14ac:dyDescent="0.3">
      <c r="A6">
        <v>422113</v>
      </c>
      <c r="B6" t="s">
        <v>43</v>
      </c>
      <c r="C6" s="10" t="s">
        <v>57</v>
      </c>
      <c r="D6" t="str">
        <f>VLOOKUP(VALUE(Table2_1[[#This Row],[Factor_number]]), 'Downtime factors'!$A$2:$B$13, 2, FALSE)</f>
        <v>Batch change</v>
      </c>
      <c r="E6">
        <v>50</v>
      </c>
    </row>
    <row r="7" spans="1:5" x14ac:dyDescent="0.3">
      <c r="A7">
        <v>422114</v>
      </c>
      <c r="B7" t="s">
        <v>43</v>
      </c>
      <c r="C7" s="10" t="s">
        <v>59</v>
      </c>
      <c r="D7" t="str">
        <f>VLOOKUP(VALUE(Table2_1[[#This Row],[Factor_number]]), 'Downtime factors'!$A$2:$B$13, 2, FALSE)</f>
        <v>Inventory shortage</v>
      </c>
      <c r="E7">
        <v>25</v>
      </c>
    </row>
    <row r="8" spans="1:5" x14ac:dyDescent="0.3">
      <c r="A8">
        <v>422114</v>
      </c>
      <c r="B8" t="s">
        <v>43</v>
      </c>
      <c r="C8" s="10" t="s">
        <v>61</v>
      </c>
      <c r="D8" t="str">
        <f>VLOOKUP(VALUE(Table2_1[[#This Row],[Factor_number]]), 'Downtime factors'!$A$2:$B$13, 2, FALSE)</f>
        <v>Machine adjustment</v>
      </c>
      <c r="E8">
        <v>15</v>
      </c>
    </row>
    <row r="9" spans="1:5" x14ac:dyDescent="0.3">
      <c r="A9">
        <v>422115</v>
      </c>
      <c r="B9" t="s">
        <v>40</v>
      </c>
      <c r="C9" s="10" t="s">
        <v>65</v>
      </c>
      <c r="D9" t="str">
        <f>VLOOKUP(VALUE(Table2_1[[#This Row],[Factor_number]]), 'Downtime factors'!$A$2:$B$13, 2, FALSE)</f>
        <v>Calibration error</v>
      </c>
      <c r="E9">
        <v>24</v>
      </c>
    </row>
    <row r="10" spans="1:5" x14ac:dyDescent="0.3">
      <c r="A10">
        <v>422117</v>
      </c>
      <c r="B10" t="s">
        <v>40</v>
      </c>
      <c r="C10" s="10" t="s">
        <v>57</v>
      </c>
      <c r="D10" t="str">
        <f>VLOOKUP(VALUE(Table2_1[[#This Row],[Factor_number]]), 'Downtime factors'!$A$2:$B$13, 2, FALSE)</f>
        <v>Batch change</v>
      </c>
      <c r="E10">
        <v>10</v>
      </c>
    </row>
    <row r="11" spans="1:5" x14ac:dyDescent="0.3">
      <c r="A11">
        <v>422117</v>
      </c>
      <c r="B11" t="s">
        <v>40</v>
      </c>
      <c r="C11" s="10" t="s">
        <v>61</v>
      </c>
      <c r="D11" t="str">
        <f>VLOOKUP(VALUE(Table2_1[[#This Row],[Factor_number]]), 'Downtime factors'!$A$2:$B$13, 2, FALSE)</f>
        <v>Machine adjustment</v>
      </c>
      <c r="E11">
        <v>5</v>
      </c>
    </row>
    <row r="12" spans="1:5" x14ac:dyDescent="0.3">
      <c r="A12">
        <v>422118</v>
      </c>
      <c r="B12" t="s">
        <v>41</v>
      </c>
      <c r="C12" s="10" t="s">
        <v>61</v>
      </c>
      <c r="D12" t="str">
        <f>VLOOKUP(VALUE(Table2_1[[#This Row],[Factor_number]]), 'Downtime factors'!$A$2:$B$13, 2, FALSE)</f>
        <v>Machine adjustment</v>
      </c>
      <c r="E12">
        <v>14</v>
      </c>
    </row>
    <row r="13" spans="1:5" x14ac:dyDescent="0.3">
      <c r="A13">
        <v>422118</v>
      </c>
      <c r="B13" t="s">
        <v>41</v>
      </c>
      <c r="C13" s="10" t="s">
        <v>62</v>
      </c>
      <c r="D13" t="str">
        <f>VLOOKUP(VALUE(Table2_1[[#This Row],[Factor_number]]), 'Downtime factors'!$A$2:$B$13, 2, FALSE)</f>
        <v>Machine failure</v>
      </c>
      <c r="E13">
        <v>16</v>
      </c>
    </row>
    <row r="14" spans="1:5" x14ac:dyDescent="0.3">
      <c r="A14">
        <v>422118</v>
      </c>
      <c r="B14" t="s">
        <v>41</v>
      </c>
      <c r="C14" s="10" t="s">
        <v>66</v>
      </c>
      <c r="D14" t="str">
        <f>VLOOKUP(VALUE(Table2_1[[#This Row],[Factor_number]]), 'Downtime factors'!$A$2:$B$13, 2, FALSE)</f>
        <v>Label switch</v>
      </c>
      <c r="E14">
        <v>10</v>
      </c>
    </row>
    <row r="15" spans="1:5" x14ac:dyDescent="0.3">
      <c r="A15">
        <v>422118</v>
      </c>
      <c r="B15" t="s">
        <v>41</v>
      </c>
      <c r="C15" s="10" t="s">
        <v>67</v>
      </c>
      <c r="D15" t="str">
        <f>VLOOKUP(VALUE(Table2_1[[#This Row],[Factor_number]]), 'Downtime factors'!$A$2:$B$13, 2, FALSE)</f>
        <v>Other</v>
      </c>
      <c r="E15">
        <v>20</v>
      </c>
    </row>
    <row r="16" spans="1:5" x14ac:dyDescent="0.3">
      <c r="A16">
        <v>422119</v>
      </c>
      <c r="B16" t="s">
        <v>41</v>
      </c>
      <c r="C16" s="10" t="s">
        <v>59</v>
      </c>
      <c r="D16" t="str">
        <f>VLOOKUP(VALUE(Table2_1[[#This Row],[Factor_number]]), 'Downtime factors'!$A$2:$B$13, 2, FALSE)</f>
        <v>Inventory shortage</v>
      </c>
      <c r="E16">
        <v>25</v>
      </c>
    </row>
    <row r="17" spans="1:5" x14ac:dyDescent="0.3">
      <c r="A17">
        <v>422120</v>
      </c>
      <c r="B17" t="s">
        <v>41</v>
      </c>
      <c r="C17" s="10" t="s">
        <v>59</v>
      </c>
      <c r="D17" t="str">
        <f>VLOOKUP(VALUE(Table2_1[[#This Row],[Factor_number]]), 'Downtime factors'!$A$2:$B$13, 2, FALSE)</f>
        <v>Inventory shortage</v>
      </c>
      <c r="E17">
        <v>20</v>
      </c>
    </row>
    <row r="18" spans="1:5" x14ac:dyDescent="0.3">
      <c r="A18">
        <v>422120</v>
      </c>
      <c r="B18" t="s">
        <v>41</v>
      </c>
      <c r="C18" s="10" t="s">
        <v>60</v>
      </c>
      <c r="D18" t="str">
        <f>VLOOKUP(VALUE(Table2_1[[#This Row],[Factor_number]]), 'Downtime factors'!$A$2:$B$13, 2, FALSE)</f>
        <v>Product spill</v>
      </c>
      <c r="E18">
        <v>15</v>
      </c>
    </row>
    <row r="19" spans="1:5" x14ac:dyDescent="0.3">
      <c r="A19">
        <v>422120</v>
      </c>
      <c r="B19" t="s">
        <v>41</v>
      </c>
      <c r="C19" s="10" t="s">
        <v>64</v>
      </c>
      <c r="D19" t="str">
        <f>VLOOKUP(VALUE(Table2_1[[#This Row],[Factor_number]]), 'Downtime factors'!$A$2:$B$13, 2, FALSE)</f>
        <v>Conveyor belt jam</v>
      </c>
      <c r="E19">
        <v>17</v>
      </c>
    </row>
    <row r="20" spans="1:5" x14ac:dyDescent="0.3">
      <c r="A20">
        <v>422121</v>
      </c>
      <c r="B20" t="s">
        <v>42</v>
      </c>
      <c r="C20" s="10" t="s">
        <v>62</v>
      </c>
      <c r="D20" t="str">
        <f>VLOOKUP(VALUE(Table2_1[[#This Row],[Factor_number]]), 'Downtime factors'!$A$2:$B$13, 2, FALSE)</f>
        <v>Machine failure</v>
      </c>
      <c r="E20">
        <v>15</v>
      </c>
    </row>
    <row r="21" spans="1:5" x14ac:dyDescent="0.3">
      <c r="A21">
        <v>422122</v>
      </c>
      <c r="B21" t="s">
        <v>42</v>
      </c>
      <c r="C21" s="10" t="s">
        <v>62</v>
      </c>
      <c r="D21" t="str">
        <f>VLOOKUP(VALUE(Table2_1[[#This Row],[Factor_number]]), 'Downtime factors'!$A$2:$B$13, 2, FALSE)</f>
        <v>Machine failure</v>
      </c>
      <c r="E21">
        <v>25</v>
      </c>
    </row>
    <row r="22" spans="1:5" x14ac:dyDescent="0.3">
      <c r="A22">
        <v>422123</v>
      </c>
      <c r="B22" t="s">
        <v>42</v>
      </c>
      <c r="C22" s="10" t="s">
        <v>59</v>
      </c>
      <c r="D22" t="str">
        <f>VLOOKUP(VALUE(Table2_1[[#This Row],[Factor_number]]), 'Downtime factors'!$A$2:$B$13, 2, FALSE)</f>
        <v>Inventory shortage</v>
      </c>
      <c r="E22">
        <v>43</v>
      </c>
    </row>
    <row r="23" spans="1:5" x14ac:dyDescent="0.3">
      <c r="A23">
        <v>422123</v>
      </c>
      <c r="B23" t="s">
        <v>42</v>
      </c>
      <c r="C23" s="10" t="s">
        <v>62</v>
      </c>
      <c r="D23" t="str">
        <f>VLOOKUP(VALUE(Table2_1[[#This Row],[Factor_number]]), 'Downtime factors'!$A$2:$B$13, 2, FALSE)</f>
        <v>Machine failure</v>
      </c>
      <c r="E23">
        <v>30</v>
      </c>
    </row>
    <row r="24" spans="1:5" x14ac:dyDescent="0.3">
      <c r="A24">
        <v>422124</v>
      </c>
      <c r="B24" t="s">
        <v>42</v>
      </c>
      <c r="C24" s="10" t="s">
        <v>60</v>
      </c>
      <c r="D24" t="str">
        <f>VLOOKUP(VALUE(Table2_1[[#This Row],[Factor_number]]), 'Downtime factors'!$A$2:$B$13, 2, FALSE)</f>
        <v>Product spill</v>
      </c>
      <c r="E24">
        <v>20</v>
      </c>
    </row>
    <row r="25" spans="1:5" x14ac:dyDescent="0.3">
      <c r="A25">
        <v>422124</v>
      </c>
      <c r="B25" t="s">
        <v>42</v>
      </c>
      <c r="C25" s="10" t="s">
        <v>61</v>
      </c>
      <c r="D25" t="str">
        <f>VLOOKUP(VALUE(Table2_1[[#This Row],[Factor_number]]), 'Downtime factors'!$A$2:$B$13, 2, FALSE)</f>
        <v>Machine adjustment</v>
      </c>
      <c r="E25">
        <v>20</v>
      </c>
    </row>
    <row r="26" spans="1:5" x14ac:dyDescent="0.3">
      <c r="A26">
        <v>422125</v>
      </c>
      <c r="B26" t="s">
        <v>40</v>
      </c>
      <c r="C26" s="10" t="s">
        <v>66</v>
      </c>
      <c r="D26" t="str">
        <f>VLOOKUP(VALUE(Table2_1[[#This Row],[Factor_number]]), 'Downtime factors'!$A$2:$B$13, 2, FALSE)</f>
        <v>Label switch</v>
      </c>
      <c r="E26">
        <v>10</v>
      </c>
    </row>
    <row r="27" spans="1:5" x14ac:dyDescent="0.3">
      <c r="A27">
        <v>422125</v>
      </c>
      <c r="B27" t="s">
        <v>40</v>
      </c>
      <c r="C27" s="10" t="s">
        <v>67</v>
      </c>
      <c r="D27" t="str">
        <f>VLOOKUP(VALUE(Table2_1[[#This Row],[Factor_number]]), 'Downtime factors'!$A$2:$B$13, 2, FALSE)</f>
        <v>Other</v>
      </c>
      <c r="E27">
        <v>10</v>
      </c>
    </row>
    <row r="28" spans="1:5" x14ac:dyDescent="0.3">
      <c r="A28">
        <v>422126</v>
      </c>
      <c r="B28" t="s">
        <v>40</v>
      </c>
      <c r="C28" s="10" t="s">
        <v>63</v>
      </c>
      <c r="D28" t="str">
        <f>VLOOKUP(VALUE(Table2_1[[#This Row],[Factor_number]]), 'Downtime factors'!$A$2:$B$13, 2, FALSE)</f>
        <v>Batch coding error</v>
      </c>
      <c r="E28">
        <v>44</v>
      </c>
    </row>
    <row r="29" spans="1:5" x14ac:dyDescent="0.3">
      <c r="A29">
        <v>422127</v>
      </c>
      <c r="B29" t="s">
        <v>40</v>
      </c>
      <c r="C29" s="10" t="s">
        <v>61</v>
      </c>
      <c r="D29" t="str">
        <f>VLOOKUP(VALUE(Table2_1[[#This Row],[Factor_number]]), 'Downtime factors'!$A$2:$B$13, 2, FALSE)</f>
        <v>Machine adjustment</v>
      </c>
      <c r="E29">
        <v>23</v>
      </c>
    </row>
    <row r="30" spans="1:5" x14ac:dyDescent="0.3">
      <c r="A30">
        <v>422128</v>
      </c>
      <c r="B30" t="s">
        <v>40</v>
      </c>
      <c r="C30" s="10" t="s">
        <v>60</v>
      </c>
      <c r="D30" t="str">
        <f>VLOOKUP(VALUE(Table2_1[[#This Row],[Factor_number]]), 'Downtime factors'!$A$2:$B$13, 2, FALSE)</f>
        <v>Product spill</v>
      </c>
      <c r="E30">
        <v>22</v>
      </c>
    </row>
    <row r="31" spans="1:5" x14ac:dyDescent="0.3">
      <c r="A31">
        <v>422128</v>
      </c>
      <c r="B31" t="s">
        <v>40</v>
      </c>
      <c r="C31" s="10" t="s">
        <v>62</v>
      </c>
      <c r="D31" t="str">
        <f>VLOOKUP(VALUE(Table2_1[[#This Row],[Factor_number]]), 'Downtime factors'!$A$2:$B$13, 2, FALSE)</f>
        <v>Machine failure</v>
      </c>
      <c r="E31">
        <v>30</v>
      </c>
    </row>
    <row r="32" spans="1:5" x14ac:dyDescent="0.3">
      <c r="A32">
        <v>422129</v>
      </c>
      <c r="B32" t="s">
        <v>40</v>
      </c>
      <c r="C32" s="10" t="s">
        <v>67</v>
      </c>
      <c r="D32" t="str">
        <f>VLOOKUP(VALUE(Table2_1[[#This Row],[Factor_number]]), 'Downtime factors'!$A$2:$B$13, 2, FALSE)</f>
        <v>Other</v>
      </c>
      <c r="E32">
        <v>15</v>
      </c>
    </row>
    <row r="33" spans="1:5" x14ac:dyDescent="0.3">
      <c r="A33">
        <v>422130</v>
      </c>
      <c r="B33" t="s">
        <v>41</v>
      </c>
      <c r="C33" s="10" t="s">
        <v>57</v>
      </c>
      <c r="D33" t="str">
        <f>VLOOKUP(VALUE(Table2_1[[#This Row],[Factor_number]]), 'Downtime factors'!$A$2:$B$13, 2, FALSE)</f>
        <v>Batch change</v>
      </c>
      <c r="E33">
        <v>20</v>
      </c>
    </row>
    <row r="34" spans="1:5" x14ac:dyDescent="0.3">
      <c r="A34">
        <v>422131</v>
      </c>
      <c r="B34" t="s">
        <v>41</v>
      </c>
      <c r="C34" s="10" t="s">
        <v>59</v>
      </c>
      <c r="D34" t="str">
        <f>VLOOKUP(VALUE(Table2_1[[#This Row],[Factor_number]]), 'Downtime factors'!$A$2:$B$13, 2, FALSE)</f>
        <v>Inventory shortage</v>
      </c>
      <c r="E34">
        <v>20</v>
      </c>
    </row>
    <row r="35" spans="1:5" x14ac:dyDescent="0.3">
      <c r="A35">
        <v>422131</v>
      </c>
      <c r="B35" t="s">
        <v>41</v>
      </c>
      <c r="C35" s="10" t="s">
        <v>65</v>
      </c>
      <c r="D35" t="str">
        <f>VLOOKUP(VALUE(Table2_1[[#This Row],[Factor_number]]), 'Downtime factors'!$A$2:$B$13, 2, FALSE)</f>
        <v>Calibration error</v>
      </c>
      <c r="E35">
        <v>10</v>
      </c>
    </row>
    <row r="36" spans="1:5" x14ac:dyDescent="0.3">
      <c r="A36">
        <v>422133</v>
      </c>
      <c r="B36" t="s">
        <v>41</v>
      </c>
      <c r="C36" s="10" t="s">
        <v>62</v>
      </c>
      <c r="D36" t="str">
        <f>VLOOKUP(VALUE(Table2_1[[#This Row],[Factor_number]]), 'Downtime factors'!$A$2:$B$13, 2, FALSE)</f>
        <v>Machine failure</v>
      </c>
      <c r="E36">
        <v>20</v>
      </c>
    </row>
    <row r="37" spans="1:5" x14ac:dyDescent="0.3">
      <c r="A37">
        <v>422134</v>
      </c>
      <c r="B37" t="s">
        <v>43</v>
      </c>
      <c r="C37" s="10" t="s">
        <v>62</v>
      </c>
      <c r="D37" t="str">
        <f>VLOOKUP(VALUE(Table2_1[[#This Row],[Factor_number]]), 'Downtime factors'!$A$2:$B$13, 2, FALSE)</f>
        <v>Machine failure</v>
      </c>
      <c r="E37">
        <v>30</v>
      </c>
    </row>
    <row r="38" spans="1:5" x14ac:dyDescent="0.3">
      <c r="A38">
        <v>422134</v>
      </c>
      <c r="B38" t="s">
        <v>43</v>
      </c>
      <c r="C38" s="10" t="s">
        <v>63</v>
      </c>
      <c r="D38" t="str">
        <f>VLOOKUP(VALUE(Table2_1[[#This Row],[Factor_number]]), 'Downtime factors'!$A$2:$B$13, 2, FALSE)</f>
        <v>Batch coding error</v>
      </c>
      <c r="E38">
        <v>20</v>
      </c>
    </row>
    <row r="39" spans="1:5" x14ac:dyDescent="0.3">
      <c r="A39">
        <v>422135</v>
      </c>
      <c r="B39" t="s">
        <v>43</v>
      </c>
      <c r="C39" s="10" t="s">
        <v>59</v>
      </c>
      <c r="D39" t="str">
        <f>VLOOKUP(VALUE(Table2_1[[#This Row],[Factor_number]]), 'Downtime factors'!$A$2:$B$13, 2, FALSE)</f>
        <v>Inventory shortage</v>
      </c>
      <c r="E39">
        <v>30</v>
      </c>
    </row>
    <row r="40" spans="1:5" x14ac:dyDescent="0.3">
      <c r="A40">
        <v>422135</v>
      </c>
      <c r="B40" t="s">
        <v>43</v>
      </c>
      <c r="C40" s="10" t="s">
        <v>67</v>
      </c>
      <c r="D40" t="str">
        <f>VLOOKUP(VALUE(Table2_1[[#This Row],[Factor_number]]), 'Downtime factors'!$A$2:$B$13, 2, FALSE)</f>
        <v>Other</v>
      </c>
      <c r="E40">
        <v>15</v>
      </c>
    </row>
    <row r="41" spans="1:5" x14ac:dyDescent="0.3">
      <c r="A41">
        <v>422137</v>
      </c>
      <c r="B41" t="s">
        <v>41</v>
      </c>
      <c r="C41" s="10" t="s">
        <v>63</v>
      </c>
      <c r="D41" t="str">
        <f>VLOOKUP(VALUE(Table2_1[[#This Row],[Factor_number]]), 'Downtime factors'!$A$2:$B$13, 2, FALSE)</f>
        <v>Batch coding error</v>
      </c>
      <c r="E41">
        <v>30</v>
      </c>
    </row>
    <row r="42" spans="1:5" x14ac:dyDescent="0.3">
      <c r="A42">
        <v>422137</v>
      </c>
      <c r="B42" t="s">
        <v>41</v>
      </c>
      <c r="C42" s="10" t="s">
        <v>65</v>
      </c>
      <c r="D42" t="str">
        <f>VLOOKUP(VALUE(Table2_1[[#This Row],[Factor_number]]), 'Downtime factors'!$A$2:$B$13, 2, FALSE)</f>
        <v>Calibration error</v>
      </c>
      <c r="E42">
        <v>15</v>
      </c>
    </row>
    <row r="43" spans="1:5" x14ac:dyDescent="0.3">
      <c r="A43">
        <v>422138</v>
      </c>
      <c r="B43" t="s">
        <v>41</v>
      </c>
      <c r="C43" s="10" t="s">
        <v>58</v>
      </c>
      <c r="D43" t="str">
        <f>VLOOKUP(VALUE(Table2_1[[#This Row],[Factor_number]]), 'Downtime factors'!$A$2:$B$13, 2, FALSE)</f>
        <v>Labeling error</v>
      </c>
      <c r="E43">
        <v>20</v>
      </c>
    </row>
    <row r="44" spans="1:5" x14ac:dyDescent="0.3">
      <c r="A44">
        <v>422139</v>
      </c>
      <c r="B44" t="s">
        <v>41</v>
      </c>
      <c r="C44" s="10" t="s">
        <v>59</v>
      </c>
      <c r="D44" t="str">
        <f>VLOOKUP(VALUE(Table2_1[[#This Row],[Factor_number]]), 'Downtime factors'!$A$2:$B$13, 2, FALSE)</f>
        <v>Inventory shortage</v>
      </c>
      <c r="E44">
        <v>20</v>
      </c>
    </row>
    <row r="45" spans="1:5" x14ac:dyDescent="0.3">
      <c r="A45">
        <v>422139</v>
      </c>
      <c r="B45" t="s">
        <v>41</v>
      </c>
      <c r="C45" s="10" t="s">
        <v>61</v>
      </c>
      <c r="D45" t="str">
        <f>VLOOKUP(VALUE(Table2_1[[#This Row],[Factor_number]]), 'Downtime factors'!$A$2:$B$13, 2, FALSE)</f>
        <v>Machine adjustment</v>
      </c>
      <c r="E45">
        <v>15</v>
      </c>
    </row>
    <row r="46" spans="1:5" x14ac:dyDescent="0.3">
      <c r="A46">
        <v>422140</v>
      </c>
      <c r="B46" t="s">
        <v>41</v>
      </c>
      <c r="C46" s="10" t="s">
        <v>61</v>
      </c>
      <c r="D46" t="str">
        <f>VLOOKUP(VALUE(Table2_1[[#This Row],[Factor_number]]), 'Downtime factors'!$A$2:$B$13, 2, FALSE)</f>
        <v>Machine adjustment</v>
      </c>
      <c r="E46">
        <v>50</v>
      </c>
    </row>
    <row r="47" spans="1:5" x14ac:dyDescent="0.3">
      <c r="A47">
        <v>422140</v>
      </c>
      <c r="B47" t="s">
        <v>41</v>
      </c>
      <c r="C47" s="10" t="s">
        <v>66</v>
      </c>
      <c r="D47" t="str">
        <f>VLOOKUP(VALUE(Table2_1[[#This Row],[Factor_number]]), 'Downtime factors'!$A$2:$B$13, 2, FALSE)</f>
        <v>Label switch</v>
      </c>
      <c r="E47">
        <v>13</v>
      </c>
    </row>
    <row r="48" spans="1:5" x14ac:dyDescent="0.3">
      <c r="A48">
        <v>422141</v>
      </c>
      <c r="B48" t="s">
        <v>42</v>
      </c>
      <c r="C48" s="10" t="s">
        <v>67</v>
      </c>
      <c r="D48" t="str">
        <f>VLOOKUP(VALUE(Table2_1[[#This Row],[Factor_number]]), 'Downtime factors'!$A$2:$B$13, 2, FALSE)</f>
        <v>Other</v>
      </c>
      <c r="E48">
        <v>7</v>
      </c>
    </row>
    <row r="49" spans="1:5" x14ac:dyDescent="0.3">
      <c r="A49">
        <v>422142</v>
      </c>
      <c r="B49" t="s">
        <v>42</v>
      </c>
      <c r="C49" s="10" t="s">
        <v>61</v>
      </c>
      <c r="D49" t="str">
        <f>VLOOKUP(VALUE(Table2_1[[#This Row],[Factor_number]]), 'Downtime factors'!$A$2:$B$13, 2, FALSE)</f>
        <v>Machine adjustment</v>
      </c>
      <c r="E49">
        <v>30</v>
      </c>
    </row>
    <row r="50" spans="1:5" x14ac:dyDescent="0.3">
      <c r="A50">
        <v>422143</v>
      </c>
      <c r="B50" t="s">
        <v>42</v>
      </c>
      <c r="C50" s="10" t="s">
        <v>61</v>
      </c>
      <c r="D50" t="str">
        <f>VLOOKUP(VALUE(Table2_1[[#This Row],[Factor_number]]), 'Downtime factors'!$A$2:$B$13, 2, FALSE)</f>
        <v>Machine adjustment</v>
      </c>
      <c r="E50">
        <v>40</v>
      </c>
    </row>
    <row r="51" spans="1:5" x14ac:dyDescent="0.3">
      <c r="A51">
        <v>422143</v>
      </c>
      <c r="B51" t="s">
        <v>42</v>
      </c>
      <c r="C51" s="10" t="s">
        <v>62</v>
      </c>
      <c r="D51" t="str">
        <f>VLOOKUP(VALUE(Table2_1[[#This Row],[Factor_number]]), 'Downtime factors'!$A$2:$B$13, 2, FALSE)</f>
        <v>Machine failure</v>
      </c>
      <c r="E51">
        <v>18</v>
      </c>
    </row>
    <row r="52" spans="1:5" x14ac:dyDescent="0.3">
      <c r="A52">
        <v>422144</v>
      </c>
      <c r="B52" t="s">
        <v>42</v>
      </c>
      <c r="C52" s="10" t="s">
        <v>61</v>
      </c>
      <c r="D52" t="str">
        <f>VLOOKUP(VALUE(Table2_1[[#This Row],[Factor_number]]), 'Downtime factors'!$A$2:$B$13, 2, FALSE)</f>
        <v>Machine adjustment</v>
      </c>
      <c r="E52">
        <v>30</v>
      </c>
    </row>
    <row r="53" spans="1:5" x14ac:dyDescent="0.3">
      <c r="A53">
        <v>422144</v>
      </c>
      <c r="B53" t="s">
        <v>42</v>
      </c>
      <c r="C53" s="10" t="s">
        <v>63</v>
      </c>
      <c r="D53" t="str">
        <f>VLOOKUP(VALUE(Table2_1[[#This Row],[Factor_number]]), 'Downtime factors'!$A$2:$B$13, 2, FALSE)</f>
        <v>Batch coding error</v>
      </c>
      <c r="E53">
        <v>24</v>
      </c>
    </row>
    <row r="54" spans="1:5" x14ac:dyDescent="0.3">
      <c r="A54">
        <v>422145</v>
      </c>
      <c r="B54" t="s">
        <v>40</v>
      </c>
      <c r="C54" s="10" t="s">
        <v>58</v>
      </c>
      <c r="D54" t="str">
        <f>VLOOKUP(VALUE(Table2_1[[#This Row],[Factor_number]]), 'Downtime factors'!$A$2:$B$13, 2, FALSE)</f>
        <v>Labeling error</v>
      </c>
      <c r="E54">
        <v>22</v>
      </c>
    </row>
    <row r="55" spans="1:5" x14ac:dyDescent="0.3">
      <c r="A55">
        <v>422146</v>
      </c>
      <c r="B55" t="s">
        <v>40</v>
      </c>
      <c r="C55" s="10" t="s">
        <v>61</v>
      </c>
      <c r="D55" t="str">
        <f>VLOOKUP(VALUE(Table2_1[[#This Row],[Factor_number]]), 'Downtime factors'!$A$2:$B$13, 2, FALSE)</f>
        <v>Machine adjustment</v>
      </c>
      <c r="E55">
        <v>30</v>
      </c>
    </row>
    <row r="56" spans="1:5" x14ac:dyDescent="0.3">
      <c r="A56">
        <v>422146</v>
      </c>
      <c r="B56" t="s">
        <v>40</v>
      </c>
      <c r="C56" s="10" t="s">
        <v>62</v>
      </c>
      <c r="D56" t="str">
        <f>VLOOKUP(VALUE(Table2_1[[#This Row],[Factor_number]]), 'Downtime factors'!$A$2:$B$13, 2, FALSE)</f>
        <v>Machine failure</v>
      </c>
      <c r="E56">
        <v>25</v>
      </c>
    </row>
    <row r="57" spans="1:5" x14ac:dyDescent="0.3">
      <c r="A57">
        <v>422146</v>
      </c>
      <c r="B57" t="s">
        <v>40</v>
      </c>
      <c r="C57" s="10" t="s">
        <v>67</v>
      </c>
      <c r="D57" t="str">
        <f>VLOOKUP(VALUE(Table2_1[[#This Row],[Factor_number]]), 'Downtime factors'!$A$2:$B$13, 2, FALSE)</f>
        <v>Other</v>
      </c>
      <c r="E57">
        <v>7</v>
      </c>
    </row>
    <row r="58" spans="1:5" x14ac:dyDescent="0.3">
      <c r="A58">
        <v>422147</v>
      </c>
      <c r="B58" t="s">
        <v>40</v>
      </c>
      <c r="C58" s="10" t="s">
        <v>59</v>
      </c>
      <c r="D58" t="str">
        <f>VLOOKUP(VALUE(Table2_1[[#This Row],[Factor_number]]), 'Downtime factors'!$A$2:$B$13, 2, FALSE)</f>
        <v>Inventory shortage</v>
      </c>
      <c r="E58">
        <v>17</v>
      </c>
    </row>
    <row r="59" spans="1:5" x14ac:dyDescent="0.3">
      <c r="A59">
        <v>422147</v>
      </c>
      <c r="B59" t="s">
        <v>40</v>
      </c>
      <c r="C59" s="10" t="s">
        <v>61</v>
      </c>
      <c r="D59" t="str">
        <f>VLOOKUP(VALUE(Table2_1[[#This Row],[Factor_number]]), 'Downtime factors'!$A$2:$B$13, 2, FALSE)</f>
        <v>Machine adjustment</v>
      </c>
      <c r="E59">
        <v>60</v>
      </c>
    </row>
    <row r="60" spans="1:5" x14ac:dyDescent="0.3">
      <c r="A60">
        <v>422147</v>
      </c>
      <c r="B60" t="s">
        <v>40</v>
      </c>
      <c r="C60" s="10" t="s">
        <v>62</v>
      </c>
      <c r="D60" t="str">
        <f>VLOOKUP(VALUE(Table2_1[[#This Row],[Factor_number]]), 'Downtime factors'!$A$2:$B$13, 2, FALSE)</f>
        <v>Machine failure</v>
      </c>
      <c r="E60">
        <v>30</v>
      </c>
    </row>
    <row r="61" spans="1:5" x14ac:dyDescent="0.3">
      <c r="A61">
        <v>422148</v>
      </c>
      <c r="B61" t="s">
        <v>43</v>
      </c>
      <c r="C61" s="10" t="s">
        <v>59</v>
      </c>
      <c r="D61" t="str">
        <f>VLOOKUP(VALUE(Table2_1[[#This Row],[Factor_number]]), 'Downtime factors'!$A$2:$B$13, 2, FALSE)</f>
        <v>Inventory shortage</v>
      </c>
      <c r="E61">
        <v>25</v>
      </c>
    </row>
    <row r="62" spans="1:5" x14ac:dyDescent="0.3">
      <c r="A62">
        <v>422148</v>
      </c>
      <c r="B62" t="s">
        <v>43</v>
      </c>
      <c r="C62" s="10" t="s">
        <v>63</v>
      </c>
      <c r="D62" t="str">
        <f>VLOOKUP(VALUE(Table2_1[[#This Row],[Factor_number]]), 'Downtime factors'!$A$2:$B$13, 2, FALSE)</f>
        <v>Batch coding error</v>
      </c>
      <c r="E62">
        <v>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7EBC2-23CD-48E1-9CA2-DA50CAC5BA63}">
  <dimension ref="A2:F30"/>
  <sheetViews>
    <sheetView zoomScale="70" zoomScaleNormal="70" workbookViewId="0">
      <selection activeCell="Z28" sqref="Z28"/>
    </sheetView>
  </sheetViews>
  <sheetFormatPr defaultRowHeight="14.4" x14ac:dyDescent="0.3"/>
  <cols>
    <col min="1" max="1" width="12.44140625" bestFit="1" customWidth="1"/>
    <col min="2" max="2" width="39" bestFit="1" customWidth="1"/>
    <col min="6" max="6" width="15.33203125" bestFit="1" customWidth="1"/>
  </cols>
  <sheetData>
    <row r="2" spans="1:2" x14ac:dyDescent="0.3">
      <c r="A2" s="8" t="s">
        <v>48</v>
      </c>
      <c r="B2" t="s">
        <v>50</v>
      </c>
    </row>
    <row r="3" spans="1:2" x14ac:dyDescent="0.3">
      <c r="A3" s="9" t="s">
        <v>43</v>
      </c>
      <c r="B3" s="10">
        <v>63.257853257853256</v>
      </c>
    </row>
    <row r="4" spans="1:2" x14ac:dyDescent="0.3">
      <c r="A4" s="9" t="s">
        <v>42</v>
      </c>
      <c r="B4" s="10">
        <v>65.905133069910832</v>
      </c>
    </row>
    <row r="5" spans="1:2" x14ac:dyDescent="0.3">
      <c r="A5" s="9" t="s">
        <v>41</v>
      </c>
      <c r="B5" s="10">
        <v>66.809779110617285</v>
      </c>
    </row>
    <row r="6" spans="1:2" x14ac:dyDescent="0.3">
      <c r="A6" s="9" t="s">
        <v>40</v>
      </c>
      <c r="B6" s="10">
        <v>70.973000821296438</v>
      </c>
    </row>
    <row r="7" spans="1:2" x14ac:dyDescent="0.3">
      <c r="A7" s="9" t="s">
        <v>49</v>
      </c>
      <c r="B7" s="10">
        <v>67.07669657560956</v>
      </c>
    </row>
    <row r="23" spans="1:6" x14ac:dyDescent="0.3">
      <c r="A23" s="8" t="s">
        <v>72</v>
      </c>
      <c r="B23" s="8" t="s">
        <v>71</v>
      </c>
    </row>
    <row r="24" spans="1:6" x14ac:dyDescent="0.3">
      <c r="A24" s="8" t="s">
        <v>48</v>
      </c>
      <c r="B24" t="s">
        <v>41</v>
      </c>
      <c r="C24" t="s">
        <v>40</v>
      </c>
      <c r="D24" t="s">
        <v>42</v>
      </c>
      <c r="E24" t="s">
        <v>43</v>
      </c>
      <c r="F24" t="s">
        <v>49</v>
      </c>
    </row>
    <row r="25" spans="1:6" x14ac:dyDescent="0.3">
      <c r="A25" s="9" t="s">
        <v>13</v>
      </c>
      <c r="B25">
        <v>30</v>
      </c>
      <c r="C25">
        <v>44</v>
      </c>
      <c r="D25">
        <v>24</v>
      </c>
      <c r="E25">
        <v>47</v>
      </c>
      <c r="F25">
        <v>145</v>
      </c>
    </row>
    <row r="26" spans="1:6" x14ac:dyDescent="0.3">
      <c r="A26" s="9" t="s">
        <v>8</v>
      </c>
      <c r="B26">
        <v>20</v>
      </c>
      <c r="C26">
        <v>10</v>
      </c>
      <c r="E26">
        <v>130</v>
      </c>
      <c r="F26">
        <v>160</v>
      </c>
    </row>
    <row r="27" spans="1:6" x14ac:dyDescent="0.3">
      <c r="A27" s="9" t="s">
        <v>14</v>
      </c>
      <c r="B27">
        <v>85</v>
      </c>
      <c r="C27">
        <v>17</v>
      </c>
      <c r="D27">
        <v>43</v>
      </c>
      <c r="E27">
        <v>80</v>
      </c>
      <c r="F27">
        <v>225</v>
      </c>
    </row>
    <row r="28" spans="1:6" x14ac:dyDescent="0.3">
      <c r="A28" s="9" t="s">
        <v>12</v>
      </c>
      <c r="B28">
        <v>36</v>
      </c>
      <c r="C28">
        <v>85</v>
      </c>
      <c r="D28">
        <v>88</v>
      </c>
      <c r="E28">
        <v>45</v>
      </c>
      <c r="F28">
        <v>254</v>
      </c>
    </row>
    <row r="29" spans="1:6" x14ac:dyDescent="0.3">
      <c r="A29" s="9" t="s">
        <v>9</v>
      </c>
      <c r="B29">
        <v>79</v>
      </c>
      <c r="C29">
        <v>118</v>
      </c>
      <c r="D29">
        <v>120</v>
      </c>
      <c r="E29">
        <v>15</v>
      </c>
      <c r="F29">
        <v>332</v>
      </c>
    </row>
    <row r="30" spans="1:6" x14ac:dyDescent="0.3">
      <c r="A30" s="9" t="s">
        <v>49</v>
      </c>
      <c r="B30">
        <v>250</v>
      </c>
      <c r="C30">
        <v>274</v>
      </c>
      <c r="D30">
        <v>275</v>
      </c>
      <c r="E30">
        <v>317</v>
      </c>
      <c r="F30">
        <v>1116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998C-CCC5-40C0-80FF-88BBA3D65F68}">
  <dimension ref="D1:R7"/>
  <sheetViews>
    <sheetView showGridLines="0" tabSelected="1" zoomScale="60" zoomScaleNormal="60" workbookViewId="0">
      <selection activeCell="X22" sqref="X22"/>
    </sheetView>
  </sheetViews>
  <sheetFormatPr defaultRowHeight="14.4" x14ac:dyDescent="0.3"/>
  <sheetData>
    <row r="1" spans="4:18" x14ac:dyDescent="0.3"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6"/>
    </row>
    <row r="2" spans="4:18" x14ac:dyDescent="0.3"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6"/>
    </row>
    <row r="3" spans="4:18" x14ac:dyDescent="0.3"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6"/>
    </row>
    <row r="4" spans="4:18" ht="44.4" x14ac:dyDescent="0.7">
      <c r="D4" s="13"/>
      <c r="E4" s="14" t="s">
        <v>44</v>
      </c>
      <c r="F4" s="13"/>
      <c r="G4" s="13"/>
      <c r="H4" s="14"/>
      <c r="I4" s="13"/>
      <c r="J4" s="13"/>
      <c r="K4" s="13"/>
      <c r="L4" s="13"/>
      <c r="M4" s="13"/>
      <c r="N4" s="13"/>
      <c r="O4" s="13"/>
      <c r="P4" s="13"/>
      <c r="Q4" s="13"/>
      <c r="R4" s="16"/>
    </row>
    <row r="5" spans="4:18" x14ac:dyDescent="0.3"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6"/>
    </row>
    <row r="6" spans="4:18" x14ac:dyDescent="0.3"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6"/>
    </row>
    <row r="7" spans="4:18" x14ac:dyDescent="0.3"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6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E A A B Q S w M E F A A C A A g A w F P v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D A U +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F P v W k X 1 J y 0 P A Q A A T w I A A B M A H A B G b 3 J t d W x h c y 9 T Z W N 0 a W 9 u M S 5 t I K I Y A C i g F A A A A A A A A A A A A A A A A A A A A A A A A A A A A H W R M U / D M B C F 9 0 j 5 D 5 Z Z E i m K S C k F V H W A i I E F h h Y Y q g 5 O O E j U x B f Z F 9 Q q y n / H q V t A O H i x / N 3 z P d + z h p x K l G x p 9 2 T u e 7 6 n C 6 H g j a 1 E V s G E L V g F 5 H v M r C W 2 K g d D 7 n c 5 V H H a K g W S X l F t M 8 R t E H b r R 1 H D g t u b f N O v U 5 R k J J v I N j j j a S H k x 9 B 8 3 w A 3 n Q 7 S e K W E 1 O + o 6 h S r t p Z D U Q f W L e o 6 f i c o L 3 j E H i T N p v F Q 7 S P W 8 c Q g M g c m 5 P 4 A J q 7 m w k V T F 1 2 6 a O a i K x d d u + h m 5 K H n I y w Z Y S M D Y A N K E C p 9 G p Z g R 3 0 f f i f 6 L J v y E 8 l k a s P T P 7 E e S 0 9 U g D o W g z 9 f M F i c 4 v 3 l Z a z 5 L Z E q s 5 Y G E X 8 R V Q s 8 9 L 1 S / m 8 8 / w J Q S w E C L Q A U A A I A C A D A U + 9 a X T 0 F + q Y A A A D 2 A A A A E g A A A A A A A A A A A A A A A A A A A A A A Q 2 9 u Z m l n L 1 B h Y 2 t h Z 2 U u e G 1 s U E s B A i 0 A F A A C A A g A w F P v W g / K 6 a u k A A A A 6 Q A A A B M A A A A A A A A A A A A A A A A A 8 g A A A F t D b 2 5 0 Z W 5 0 X 1 R 5 c G V z X S 5 4 b W x Q S w E C L Q A U A A I A C A D A U + 9 a R f U n L Q 8 B A A B P A g A A E w A A A A A A A A A A A A A A A A D j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C g A A A A A A A I E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Y m E 4 N 2 Q y Z S 0 5 N j A x L T Q x M z c t Y T k 4 Y S 1 k O D h k N j Z j O T F l Y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1 V D A 4 O j M w O j A x L j E 4 N D E 4 N D R a I i A v P j x F b n R y e S B U e X B l P S J G a W x s Q 2 9 s d W 1 u V H l w Z X M i I F Z h b H V l P S J z Q X d Z R 0 F B P T 0 i I C 8 + P E V u d H J 5 I F R 5 c G U 9 I k Z p b G x D b 2 x 1 b W 5 O Y W 1 l c y I g V m F s d W U 9 I n N b J n F 1 b 3 Q 7 Q m F 0 Y 2 g m c X V v d D s s J n F 1 b 3 Q 7 b 3 B l c m F 0 b 3 J z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C Y X R j a C w w f S Z x d W 9 0 O y w m c X V v d D t T Z W N 0 a W 9 u M S 9 U Y W J s Z T I v Q X V 0 b 1 J l b W 9 2 Z W R D b 2 x 1 b W 5 z M S 5 7 b 3 B l c m F 0 b 3 J z L D F 9 J n F 1 b 3 Q 7 L C Z x d W 9 0 O 1 N l Y 3 R p b 2 4 x L 1 R h Y m x l M i 9 B d X R v U m V t b 3 Z l Z E N v b H V t b n M x L n t B d H R y a W J 1 d G U s M n 0 m c X V v d D s s J n F 1 b 3 Q 7 U 2 V j d G l v b j E v V G F i b G U y L 0 F 1 d G 9 S Z W 1 v d m V k Q 2 9 s d W 1 u c z E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i 9 B d X R v U m V t b 3 Z l Z E N v b H V t b n M x L n t C Y X R j a C w w f S Z x d W 9 0 O y w m c X V v d D t T Z W N 0 a W 9 u M S 9 U Y W J s Z T I v Q X V 0 b 1 J l b W 9 2 Z W R D b 2 x 1 b W 5 z M S 5 7 b 3 B l c m F 0 b 3 J z L D F 9 J n F 1 b 3 Q 7 L C Z x d W 9 0 O 1 N l Y 3 R p b 2 4 x L 1 R h Y m x l M i 9 B d X R v U m V t b 3 Z l Z E N v b H V t b n M x L n t B d H R y a W J 1 d G U s M n 0 m c X V v d D s s J n F 1 b 3 Q 7 U 2 V j d G l v b j E v V G F i b G U y L 0 F 1 d G 9 S Z W 1 v d m V k Q 2 9 s d W 1 u c z E u e 1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V u c G l 2 b 3 R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w J v f o 3 x c 0 q c h l R H 0 q c 6 c A A A A A A C A A A A A A A Q Z g A A A A E A A C A A A A C O 2 p 0 + G O l b A r c E / 7 z O P + Y r + 3 U 4 3 i Q l b J J m l p X 7 B + H F S Q A A A A A O g A A A A A I A A C A A A A B D n 7 a G D R 2 d S E F / H n Z M b X D K p I 8 O v 5 H P B y k f Y 3 B x B B p l Q V A A A A C m Y Y Z 0 k i + L d D z a c w I t M 7 9 W L x v w M n Q c j v 9 9 M c v 8 N 7 h 2 M r J 7 S W N I / 2 y t T W Z R q b n q 4 8 Q F f q L l B y Y d 8 X D 9 o K P D F M o u Z j H / Y F R n 6 R e y U a i 6 s x g L 8 E A A A A A x F Z m O o o v o W r Y o o q Z t b f b B t z P x q i i Y / 6 t P G Q p r 4 n U u 4 6 G V k A g G C 6 g t A 9 K 3 6 w H 5 O 0 L J m 2 E 7 7 g Q P l m S e 5 S i 6 4 2 I G < / D a t a M a s h u p > 
</file>

<file path=customXml/itemProps1.xml><?xml version="1.0" encoding="utf-8"?>
<ds:datastoreItem xmlns:ds="http://schemas.openxmlformats.org/officeDocument/2006/customXml" ds:itemID="{EF08C4B2-D8D9-4C08-8421-FE234D4316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Line productivity</vt:lpstr>
      <vt:lpstr>Products</vt:lpstr>
      <vt:lpstr>Downtime factors</vt:lpstr>
      <vt:lpstr>Line downtime</vt:lpstr>
      <vt:lpstr>Efficiency Analysis</vt:lpstr>
      <vt:lpstr>Pareto Chart</vt:lpstr>
      <vt:lpstr>Downtime Matrix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GONAN STEFANO [PHD0700064]</cp:lastModifiedBy>
  <dcterms:created xsi:type="dcterms:W3CDTF">2024-08-19T19:52:48Z</dcterms:created>
  <dcterms:modified xsi:type="dcterms:W3CDTF">2025-07-16T09:00:32Z</dcterms:modified>
</cp:coreProperties>
</file>