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ublication" sheetId="1" state="visible" r:id="rId2"/>
    <sheet name="Meta_Analysis" sheetId="2" state="visible" r:id="rId3"/>
    <sheet name="Trai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<sst xmlns="http://schemas.openxmlformats.org/spreadsheetml/2006/main" count="3851" uniqueCount="512">
  <si>
    <t xml:space="preserve">Paper_ID</t>
  </si>
  <si>
    <t xml:space="preserve">Source</t>
  </si>
  <si>
    <t xml:space="preserve">Author</t>
  </si>
  <si>
    <t xml:space="preserve">Title</t>
  </si>
  <si>
    <t xml:space="preserve">Journal</t>
  </si>
  <si>
    <t xml:space="preserve">Year_publication</t>
  </si>
  <si>
    <t xml:space="preserve">doi</t>
  </si>
  <si>
    <t xml:space="preserve">Geography</t>
  </si>
  <si>
    <t xml:space="preserve">Country</t>
  </si>
  <si>
    <t xml:space="preserve">Other_Geography</t>
  </si>
  <si>
    <t xml:space="preserve">Latitude</t>
  </si>
  <si>
    <t xml:space="preserve">Longitude</t>
  </si>
  <si>
    <t xml:space="preserve">Corresponding_emailed</t>
  </si>
  <si>
    <t xml:space="preserve">Answer</t>
  </si>
  <si>
    <t xml:space="preserve">Answer_positive</t>
  </si>
  <si>
    <t xml:space="preserve">Notes</t>
  </si>
  <si>
    <t xml:space="preserve">Compiler</t>
  </si>
  <si>
    <t xml:space="preserve">CC_0001</t>
  </si>
  <si>
    <t xml:space="preserve">WOS</t>
  </si>
  <si>
    <t xml:space="preserve">Mammola S., et al.</t>
  </si>
  <si>
    <t xml:space="preserve">Extending Janzen’s hypothesis to temperate regions: A test using subterranean ecosystems</t>
  </si>
  <si>
    <t xml:space="preserve">Functional Ecology</t>
  </si>
  <si>
    <t xml:space="preserve">https://doi.org/10.1111/1365-2435.13382https://doi.org/1https://doi.org/10</t>
  </si>
  <si>
    <t xml:space="preserve">Palearctic</t>
  </si>
  <si>
    <t xml:space="preserve">Italy</t>
  </si>
  <si>
    <t xml:space="preserve">Western Italian Alps</t>
  </si>
  <si>
    <t xml:space="preserve">yes</t>
  </si>
  <si>
    <r>
      <rPr>
        <sz val="10"/>
        <rFont val="Arial"/>
        <family val="2"/>
        <charset val="1"/>
      </rPr>
      <t xml:space="preserve">Excluded estimates for </t>
    </r>
    <r>
      <rPr>
        <i val="true"/>
        <sz val="10"/>
        <rFont val="Arial"/>
        <family val="2"/>
        <charset val="1"/>
      </rPr>
      <t xml:space="preserve">Troglohyphantes vignai</t>
    </r>
    <r>
      <rPr>
        <sz val="10"/>
        <rFont val="Arial"/>
        <family val="2"/>
        <charset val="1"/>
      </rPr>
      <t xml:space="preserve"> (species status changed; see Isaia et al., 2022; ID: Test_00002)</t>
    </r>
  </si>
  <si>
    <t xml:space="preserve">Stefano Mammola</t>
  </si>
  <si>
    <t xml:space="preserve">Alert_00002</t>
  </si>
  <si>
    <t xml:space="preserve">WOS_alert</t>
  </si>
  <si>
    <t xml:space="preserve">Isaia M., et al.</t>
  </si>
  <si>
    <t xml:space="preserve">A multi-layered approach uncovers overlooked taxonomic and physiological diversity in Alpine subterranean spiders (Araneae: Linyphiidae: Troglohyphantes) </t>
  </si>
  <si>
    <t xml:space="preserve">Invertebrate Systematics</t>
  </si>
  <si>
    <t xml:space="preserve">https://doi.org/10.1071/IS21054</t>
  </si>
  <si>
    <t xml:space="preserve">no</t>
  </si>
  <si>
    <t xml:space="preserve">Not applicable</t>
  </si>
  <si>
    <t xml:space="preserve">-</t>
  </si>
  <si>
    <t xml:space="preserve">Test_00003</t>
  </si>
  <si>
    <t xml:space="preserve">Jones K., et al.</t>
  </si>
  <si>
    <t xml:space="preserve">The critical thermal maximum of diving beetles (Coleoptera: Dytiscidae): a comparison of subterranean and surface-dwelling species</t>
  </si>
  <si>
    <t xml:space="preserve">Current Research in Insect Science</t>
  </si>
  <si>
    <t xml:space="preserve">https://doi.org/10.1016/j.cris.2021.100019</t>
  </si>
  <si>
    <t xml:space="preserve">Australasian</t>
  </si>
  <si>
    <t xml:space="preserve">Australia</t>
  </si>
  <si>
    <t xml:space="preserve">Western Australia</t>
  </si>
  <si>
    <t xml:space="preserve">CC_0002</t>
  </si>
  <si>
    <t xml:space="preserve">Climate change may drive cave spiders to extinction</t>
  </si>
  <si>
    <t xml:space="preserve">Ecography</t>
  </si>
  <si>
    <t xml:space="preserve">https://doi.org/10.1111/ecog.02902</t>
  </si>
  <si>
    <t xml:space="preserve">Test_00005</t>
  </si>
  <si>
    <t xml:space="preserve">Seasonal dynamics and micro-climatic preference of two Alpine endemic hypogean beetles</t>
  </si>
  <si>
    <t xml:space="preserve">International Journal of Speleology</t>
  </si>
  <si>
    <t xml:space="preserve">http://dx.doi.org/10.5038/1827-806X.44.3.3</t>
  </si>
  <si>
    <t xml:space="preserve">Grotta di Pugnetto</t>
  </si>
  <si>
    <t xml:space="preserve">Test_00006</t>
  </si>
  <si>
    <t xml:space="preserve">Ferencz B., et al.</t>
  </si>
  <si>
    <t xml:space="preserve">Alteration of yield and springs number as an indicator of climate changes. Case study of Eastern Poland</t>
  </si>
  <si>
    <t xml:space="preserve">Ecological Indicators</t>
  </si>
  <si>
    <t xml:space="preserve">https://doi.org/10.1016/j.ecolind.2022.108798</t>
  </si>
  <si>
    <t xml:space="preserve">Paleartic</t>
  </si>
  <si>
    <t xml:space="preserve">Poland</t>
  </si>
  <si>
    <t xml:space="preserve">Roztocze Region</t>
  </si>
  <si>
    <t xml:space="preserve">CC_0003</t>
  </si>
  <si>
    <t xml:space="preserve">Colson-Proch C., et al.</t>
  </si>
  <si>
    <t xml:space="preserve">First cellular approach of the effects of global warming on groundwater organisms: a study of the HSP70 gene expression</t>
  </si>
  <si>
    <t xml:space="preserve">Cell Stress and Chaperones</t>
  </si>
  <si>
    <t xml:space="preserve">https://doi.org/10.1007/s12192-009-0139-4</t>
  </si>
  <si>
    <t xml:space="preserve">France</t>
  </si>
  <si>
    <t xml:space="preserve">Chalamont (Ain, France)</t>
  </si>
  <si>
    <t xml:space="preserve">They lost the data. Cannot provide statistics from the p-value. Calculated r from mean and SD</t>
  </si>
  <si>
    <t xml:space="preserve">Test_00008</t>
  </si>
  <si>
    <t xml:space="preserve">Zhang Z., et al.</t>
  </si>
  <si>
    <t xml:space="preserve">Future climate change will severely reduce habitat suitability of the Critically Endangered Chinese giant salamander</t>
  </si>
  <si>
    <t xml:space="preserve">Freshwater biology</t>
  </si>
  <si>
    <t xml:space="preserve">https://doi.org/10.1007/s12192-0010.1111/fwb.13483</t>
  </si>
  <si>
    <t xml:space="preserve">China</t>
  </si>
  <si>
    <t xml:space="preserve">Several</t>
  </si>
  <si>
    <t xml:space="preserve">Test_00009</t>
  </si>
  <si>
    <t xml:space="preserve">Grimaudo A.T., et al.</t>
  </si>
  <si>
    <t xml:space="preserve">Host traits and environment interact to determine persistence of bat populations impacted by white-nose syndrome</t>
  </si>
  <si>
    <t xml:space="preserve">Ecology Letters</t>
  </si>
  <si>
    <t xml:space="preserve">https://doi.org/10.1111/ele.13942</t>
  </si>
  <si>
    <t xml:space="preserve">Neartic</t>
  </si>
  <si>
    <t xml:space="preserve">US</t>
  </si>
  <si>
    <t xml:space="preserve">New York</t>
  </si>
  <si>
    <t xml:space="preserve">Hibernacula inferred to be caves/cavities from Figure S8</t>
  </si>
  <si>
    <t xml:space="preserve">Alert_00001</t>
  </si>
  <si>
    <t xml:space="preserve">Batori Z., et al.</t>
  </si>
  <si>
    <t xml:space="preserve">Topographic depressions provide potential microrefugia for ground-dwelling arthropods</t>
  </si>
  <si>
    <t xml:space="preserve">Elementa</t>
  </si>
  <si>
    <t xml:space="preserve">https://doi.org/10.1525/elementa.2021.00084</t>
  </si>
  <si>
    <t xml:space="preserve">Hungary</t>
  </si>
  <si>
    <t xml:space="preserve">Mecsek Mountains</t>
  </si>
  <si>
    <t xml:space="preserve">Alert_00003</t>
  </si>
  <si>
    <t xml:space="preserve">Czenze J.Z., et al.</t>
  </si>
  <si>
    <t xml:space="preserve">Caves, crevices and cooling capacity: Roost microclimate predicts heat tolerance in bats</t>
  </si>
  <si>
    <t xml:space="preserve">https://doi.org/10.1111/1365-2435.13918</t>
  </si>
  <si>
    <t xml:space="preserve">Afrotropical</t>
  </si>
  <si>
    <t xml:space="preserve">South Africa</t>
  </si>
  <si>
    <t xml:space="preserve">3 provinces</t>
  </si>
  <si>
    <t xml:space="preserve">CC_0507</t>
  </si>
  <si>
    <t xml:space="preserve">Keller, NS, et al.</t>
  </si>
  <si>
    <t xml:space="preserve">Monitoring of the effects of a temporally limited heat stress on microbial communities in a shallow aquifer</t>
  </si>
  <si>
    <t xml:space="preserve">Environmental Sciences &amp; Ecology</t>
  </si>
  <si>
    <t xml:space="preserve">https://doi.org/10.1016/j.scitotenv.2021.146377</t>
  </si>
  <si>
    <t xml:space="preserve">Nearctic</t>
  </si>
  <si>
    <t xml:space="preserve">Germany</t>
  </si>
  <si>
    <t xml:space="preserve">Brandenburg</t>
  </si>
  <si>
    <t xml:space="preserve">Melissa Meierhofer</t>
  </si>
  <si>
    <t xml:space="preserve">CC_0585</t>
  </si>
  <si>
    <t xml:space="preserve">Young B.A., et al.</t>
  </si>
  <si>
    <t xml:space="preserve">Is the hyporheic zone a refuge for macroinvertebrates in drying perennial streams?</t>
  </si>
  <si>
    <t xml:space="preserve">Marine and Freshwater Research</t>
  </si>
  <si>
    <t xml:space="preserve">https://doi.org/10.1071/MF11060</t>
  </si>
  <si>
    <t xml:space="preserve">Canberra</t>
  </si>
  <si>
    <t xml:space="preserve">CC_0586</t>
  </si>
  <si>
    <t xml:space="preserve">Wood P.J., et al.</t>
  </si>
  <si>
    <t xml:space="preserve">Is the hyporheic zone a refugium for aquatic macroinvertebrates during severe low flow conditions?</t>
  </si>
  <si>
    <t xml:space="preserve">Fundamental and Applied Limnology / Archiv für Hydrobiologie</t>
  </si>
  <si>
    <t xml:space="preserve">http://dx.doi.org/10.1127/1863-9135/2010/0176-0377</t>
  </si>
  <si>
    <t xml:space="preserve">UK</t>
  </si>
  <si>
    <t xml:space="preserve">Kent</t>
  </si>
  <si>
    <t xml:space="preserve">CC_0348</t>
  </si>
  <si>
    <t xml:space="preserve">Silva A.C.F., et al.</t>
  </si>
  <si>
    <t xml:space="preserve">Estuarine biodiversity as an indicator of groundwater discharge</t>
  </si>
  <si>
    <t xml:space="preserve">Estuarine, Coastal and Shelf Science</t>
  </si>
  <si>
    <t xml:space="preserve">https://doi.org/10.1016/j.ecss.2011.11.006</t>
  </si>
  <si>
    <t xml:space="preserve">Portugal</t>
  </si>
  <si>
    <t xml:space="preserve">Silves</t>
  </si>
  <si>
    <t xml:space="preserve">Mattia Di Cicco</t>
  </si>
  <si>
    <t xml:space="preserve">CC_0350</t>
  </si>
  <si>
    <t xml:space="preserve">Windsor F. M., et al.</t>
  </si>
  <si>
    <t xml:space="preserve">An inter-catchment assessment of macroinvertebrate communities across groundwater-fed streams within Denali National Park, interior Alaska</t>
  </si>
  <si>
    <t xml:space="preserve">Hydrobiologia</t>
  </si>
  <si>
    <t xml:space="preserve">https://doi.org/10.1007/s10750-016-2944-y</t>
  </si>
  <si>
    <t xml:space="preserve">Alaska</t>
  </si>
  <si>
    <t xml:space="preserve">Denali National Park</t>
  </si>
  <si>
    <t xml:space="preserve">CC_0354</t>
  </si>
  <si>
    <t xml:space="preserve">Chu et al.</t>
  </si>
  <si>
    <t xml:space="preserve">The influence of air temperature, groundwater discharge, and climate change on the thermal diversity of stream fishes in southern Ontario watersheds</t>
  </si>
  <si>
    <t xml:space="preserve">  Canadian Journal of Fisheries and Aquatic Sciences</t>
  </si>
  <si>
    <t xml:space="preserve">https//:doi.org/10.1139/f08-007</t>
  </si>
  <si>
    <t xml:space="preserve">Canada</t>
  </si>
  <si>
    <t xml:space="preserve">Southern Ontario </t>
  </si>
  <si>
    <t xml:space="preserve">Coordinates of Toronto</t>
  </si>
  <si>
    <t xml:space="preserve">CC_0355</t>
  </si>
  <si>
    <t xml:space="preserve">Fernández-Martínez M., et al.,</t>
  </si>
  <si>
    <t xml:space="preserve">Nitrate pollution reduces bryophyte diversity in Mediterranean springs</t>
  </si>
  <si>
    <t xml:space="preserve">Science of the Total Environment</t>
  </si>
  <si>
    <t xml:space="preserve">https://doi.org/10.1016/j.scitotenv.2019.135823</t>
  </si>
  <si>
    <t xml:space="preserve">Spain</t>
  </si>
  <si>
    <t xml:space="preserve">Catalonia</t>
  </si>
  <si>
    <t xml:space="preserve">Coordinates of Barcelona</t>
  </si>
  <si>
    <t xml:space="preserve">CC_0399</t>
  </si>
  <si>
    <t xml:space="preserve">Ertürk et al.</t>
  </si>
  <si>
    <t xml:space="preserve">Evaluating the impact of climate change on groundwater resources in a small Mediterranean watershed</t>
  </si>
  <si>
    <t xml:space="preserve">http://dx.doi.org/10.1016/j.scitotenv.2014.07.001</t>
  </si>
  <si>
    <t xml:space="preserve">Turkey</t>
  </si>
  <si>
    <t xml:space="preserve">Köyceğiz–Dalyan Lagoon</t>
  </si>
  <si>
    <t xml:space="preserve">Coordinate of Köyceğiz</t>
  </si>
  <si>
    <t xml:space="preserve">CC_0409</t>
  </si>
  <si>
    <t xml:space="preserve">Gunawardhana and Kazama</t>
  </si>
  <si>
    <t xml:space="preserve">Statistical and numerical analyses of the influence of climate variability on aquifer water levels and groundwater temperatures: The impacts of climate change on aquifer thermal regimes</t>
  </si>
  <si>
    <t xml:space="preserve">Global and Planetary Change</t>
  </si>
  <si>
    <t xml:space="preserve">http://10.1016/j.gloplacha.2012.02.006</t>
  </si>
  <si>
    <t xml:space="preserve">Japan</t>
  </si>
  <si>
    <t xml:space="preserve">Sendai Plain</t>
  </si>
  <si>
    <t xml:space="preserve">Coordinates of the Miyagi Prefecture</t>
  </si>
  <si>
    <t xml:space="preserve">CC_0411</t>
  </si>
  <si>
    <t xml:space="preserve">Rozemeijer et al.,</t>
  </si>
  <si>
    <t xml:space="preserve">Climate variability effects on eutrophication of groundwater, lakes, rivers, and coastal waters in the Netherlands</t>
  </si>
  <si>
    <t xml:space="preserve">https://doi.org/10.1016/j.scitotenv.2021.145366</t>
  </si>
  <si>
    <t xml:space="preserve">Netherlands</t>
  </si>
  <si>
    <t xml:space="preserve">De Marke</t>
  </si>
  <si>
    <t xml:space="preserve">Year</t>
  </si>
  <si>
    <t xml:space="preserve">Domain</t>
  </si>
  <si>
    <t xml:space="preserve">System_specific</t>
  </si>
  <si>
    <t xml:space="preserve">Phylum</t>
  </si>
  <si>
    <t xml:space="preserve">Class</t>
  </si>
  <si>
    <t xml:space="preserve">Order</t>
  </si>
  <si>
    <t xml:space="preserve">Family</t>
  </si>
  <si>
    <t xml:space="preserve">Genus </t>
  </si>
  <si>
    <t xml:space="preserve">species</t>
  </si>
  <si>
    <t xml:space="preserve">Ecological_Classification</t>
  </si>
  <si>
    <t xml:space="preserve">Control</t>
  </si>
  <si>
    <t xml:space="preserve">Control_identity</t>
  </si>
  <si>
    <t xml:space="preserve">Congeneric_control</t>
  </si>
  <si>
    <t xml:space="preserve">Response_variable</t>
  </si>
  <si>
    <t xml:space="preserve">Response_Group</t>
  </si>
  <si>
    <t xml:space="preserve">Predictor_variable</t>
  </si>
  <si>
    <t xml:space="preserve">Predictor_Group</t>
  </si>
  <si>
    <t xml:space="preserve">Statistical_method</t>
  </si>
  <si>
    <t xml:space="preserve">Test_statistic</t>
  </si>
  <si>
    <t xml:space="preserve">Value</t>
  </si>
  <si>
    <t xml:space="preserve">df</t>
  </si>
  <si>
    <t xml:space="preserve">N</t>
  </si>
  <si>
    <t xml:space="preserve">Direction_of_effect</t>
  </si>
  <si>
    <t xml:space="preserve">P-value</t>
  </si>
  <si>
    <t xml:space="preserve">Pearson_r_conversion</t>
  </si>
  <si>
    <t xml:space="preserve">Terrestrial</t>
  </si>
  <si>
    <t xml:space="preserve">Cave ; Mine</t>
  </si>
  <si>
    <t xml:space="preserve">Arthopoda</t>
  </si>
  <si>
    <t xml:space="preserve">Arachnida</t>
  </si>
  <si>
    <t xml:space="preserve">Araneae</t>
  </si>
  <si>
    <t xml:space="preserve">Linyphiidae</t>
  </si>
  <si>
    <t xml:space="preserve">Troglohyphantes</t>
  </si>
  <si>
    <t xml:space="preserve">spp.</t>
  </si>
  <si>
    <t xml:space="preserve">Troglophile/Stygophile</t>
  </si>
  <si>
    <t xml:space="preserve">Low specialized Troglohyphantes (T. lucifuga; T. lucifer; T. pluto)</t>
  </si>
  <si>
    <t xml:space="preserve">ΔCT (temperature at which 100% individuals experienced total paralysis relative to the mean annual cave temperature at which the specimens were sampled)</t>
  </si>
  <si>
    <t xml:space="preserve">Temperature</t>
  </si>
  <si>
    <t xml:space="preserve">Survival over time</t>
  </si>
  <si>
    <t xml:space="preserve">Mortality</t>
  </si>
  <si>
    <t xml:space="preserve">GLMM</t>
  </si>
  <si>
    <t xml:space="preserve">z</t>
  </si>
  <si>
    <t xml:space="preserve">NA</t>
  </si>
  <si>
    <t xml:space="preserve">+</t>
  </si>
  <si>
    <t xml:space="preserve">&lt;0,01</t>
  </si>
  <si>
    <t xml:space="preserve">sign flipped; z-values is obtained by estimated beta / SE</t>
  </si>
  <si>
    <t xml:space="preserve">Troglobiont/Stygobiont</t>
  </si>
  <si>
    <t xml:space="preserve">Aquatic</t>
  </si>
  <si>
    <t xml:space="preserve">Calcrete</t>
  </si>
  <si>
    <t xml:space="preserve">Hexapoda</t>
  </si>
  <si>
    <t xml:space="preserve">Coleoptera</t>
  </si>
  <si>
    <t xml:space="preserve">Dytiscidae</t>
  </si>
  <si>
    <t xml:space="preserve">Paroster</t>
  </si>
  <si>
    <t xml:space="preserve">macrosturtensis</t>
  </si>
  <si>
    <t xml:space="preserve">Surface dytiscidae (Allodessus bistrigatus)</t>
  </si>
  <si>
    <t xml:space="preserve">CTmax</t>
  </si>
  <si>
    <t xml:space="preserve">ANCOVA</t>
  </si>
  <si>
    <t xml:space="preserve">F</t>
  </si>
  <si>
    <t xml:space="preserve">&lt;0,001</t>
  </si>
  <si>
    <t xml:space="preserve">only p-values in the paper, estimates provided by email</t>
  </si>
  <si>
    <t xml:space="preserve">mesosturtensis</t>
  </si>
  <si>
    <t xml:space="preserve">Surface dytiscidae (Limbodessus amabilis)</t>
  </si>
  <si>
    <t xml:space="preserve">Surface dytiscidae (Paroster nigroadumbratus)</t>
  </si>
  <si>
    <t xml:space="preserve">2014-2017</t>
  </si>
  <si>
    <t xml:space="preserve">Habitat temperature increase</t>
  </si>
  <si>
    <t xml:space="preserve">Probability of occurrence</t>
  </si>
  <si>
    <t xml:space="preserve">Habitat availability</t>
  </si>
  <si>
    <t xml:space="preserve">GLM</t>
  </si>
  <si>
    <t xml:space="preserve">z-values is obtained by estimated beta / SE</t>
  </si>
  <si>
    <t xml:space="preserve">2012-2013</t>
  </si>
  <si>
    <t xml:space="preserve">Cave</t>
  </si>
  <si>
    <t xml:space="preserve">Carabidae</t>
  </si>
  <si>
    <t xml:space="preserve">Sphodropsis</t>
  </si>
  <si>
    <t xml:space="preserve">ghilianii</t>
  </si>
  <si>
    <t xml:space="preserve">Only quadratic term used; z-values is obtained by estimated beta / SE </t>
  </si>
  <si>
    <t xml:space="preserve">Relative Humidity decrease</t>
  </si>
  <si>
    <t xml:space="preserve">RH</t>
  </si>
  <si>
    <t xml:space="preserve">Cholevidae</t>
  </si>
  <si>
    <t xml:space="preserve">Dellabeffaella</t>
  </si>
  <si>
    <t xml:space="preserve">roccae</t>
  </si>
  <si>
    <t xml:space="preserve">1995-1996 ; 2020-2021</t>
  </si>
  <si>
    <t xml:space="preserve">Springs</t>
  </si>
  <si>
    <t xml:space="preserve">Multiple</t>
  </si>
  <si>
    <t xml:space="preserve">Spring reported in 1995-1996</t>
  </si>
  <si>
    <t xml:space="preserve">Climate Change generic</t>
  </si>
  <si>
    <t xml:space="preserve">Climate Change </t>
  </si>
  <si>
    <t xml:space="preserve">Number of available springs (&lt; 157.4 m)</t>
  </si>
  <si>
    <t xml:space="preserve">Sample size not entirely clear – inferred</t>
  </si>
  <si>
    <t xml:space="preserve">Number of available springs (157.5–192.9 m)</t>
  </si>
  <si>
    <t xml:space="preserve">Number of available springs (193–228.4 m)</t>
  </si>
  <si>
    <t xml:space="preserve">Number of available springs (228.5–263.9 m)</t>
  </si>
  <si>
    <t xml:space="preserve">Number of available springs (264–299.4 m)</t>
  </si>
  <si>
    <t xml:space="preserve">Number of available springs (&gt; 299.5)</t>
  </si>
  <si>
    <t xml:space="preserve">Number of available springs (riverbanks springs)</t>
  </si>
  <si>
    <t xml:space="preserve">Number of available springs (in the river valley)</t>
  </si>
  <si>
    <t xml:space="preserve">Number of available springs (Under-slope springs)</t>
  </si>
  <si>
    <t xml:space="preserve">Number of available springs (Springs on the slope of the valley)</t>
  </si>
  <si>
    <t xml:space="preserve">Number of available springs (Yield &lt; 2)</t>
  </si>
  <si>
    <t xml:space="preserve">Number of available springs (Yield 2.1 – 5)</t>
  </si>
  <si>
    <t xml:space="preserve">Number of available springs (Yield 5.1 – 10)</t>
  </si>
  <si>
    <t xml:space="preserve">Number of available springs (Yield 10.1 – 20)</t>
  </si>
  <si>
    <t xml:space="preserve">Number of available springs (Yield 20.1 – 50)</t>
  </si>
  <si>
    <t xml:space="preserve">Number of available springs (Yield &gt; 50)</t>
  </si>
  <si>
    <t xml:space="preserve">Number of available springs (Cretaceous)</t>
  </si>
  <si>
    <t xml:space="preserve">Number of available springs (Tertriary)</t>
  </si>
  <si>
    <t xml:space="preserve">Number of available springs (Quaternary/Cretaceous)</t>
  </si>
  <si>
    <t xml:space="preserve">Number of available springs (Quaternary/Tertriary)</t>
  </si>
  <si>
    <t xml:space="preserve">Number of available springs (Quaternary)</t>
  </si>
  <si>
    <t xml:space="preserve">1970-2000 ; 2050</t>
  </si>
  <si>
    <t xml:space="preserve">Subterranean Rivers ; Caves</t>
  </si>
  <si>
    <t xml:space="preserve">Chordata</t>
  </si>
  <si>
    <t xml:space="preserve">Amphibia</t>
  </si>
  <si>
    <t xml:space="preserve">Caudata</t>
  </si>
  <si>
    <t xml:space="preserve">Cryptobranchidae</t>
  </si>
  <si>
    <t xml:space="preserve">Andrias</t>
  </si>
  <si>
    <t xml:space="preserve">davidianus</t>
  </si>
  <si>
    <t xml:space="preserve">Present distribution</t>
  </si>
  <si>
    <t xml:space="preserve">Climate Change (temperature + precipitation variables)</t>
  </si>
  <si>
    <t xml:space="preserve">Elevation range 2050 (future vs present) rcp 26</t>
  </si>
  <si>
    <t xml:space="preserve">Habitat shift</t>
  </si>
  <si>
    <t xml:space="preserve">T-test</t>
  </si>
  <si>
    <t xml:space="preserve">t</t>
  </si>
  <si>
    <t xml:space="preserve">emailed authors; recalculated from Wilcoxon to t-test</t>
  </si>
  <si>
    <t xml:space="preserve">Elevation range 2050 (future vs present) rcp 85</t>
  </si>
  <si>
    <t xml:space="preserve">1970-2000 ; 2070</t>
  </si>
  <si>
    <t xml:space="preserve">Elevation range 2070 (future vs present) rcp 26</t>
  </si>
  <si>
    <t xml:space="preserve">Elevation range 2070 (future vs present) rcp 85</t>
  </si>
  <si>
    <t xml:space="preserve">2018-2019</t>
  </si>
  <si>
    <t xml:space="preserve">Mammalia</t>
  </si>
  <si>
    <t xml:space="preserve">Chiroptera</t>
  </si>
  <si>
    <t xml:space="preserve">Vespertilionidae</t>
  </si>
  <si>
    <t xml:space="preserve">Myotis</t>
  </si>
  <si>
    <t xml:space="preserve">lucifugus</t>
  </si>
  <si>
    <t xml:space="preserve">Different controls sites</t>
  </si>
  <si>
    <t xml:space="preserve">Cold + Dry vs Cold + Wet</t>
  </si>
  <si>
    <t xml:space="preserve">Pathogen load (WNS)</t>
  </si>
  <si>
    <t xml:space="preserve">Pathogen risk</t>
  </si>
  <si>
    <t xml:space="preserve">Sign flipped (lower relative humidity reduces pathogen load)</t>
  </si>
  <si>
    <t xml:space="preserve">Temperature increase</t>
  </si>
  <si>
    <t xml:space="preserve">Table S2</t>
  </si>
  <si>
    <t xml:space="preserve">Water Vapor deficit</t>
  </si>
  <si>
    <t xml:space="preserve">Malacrostacea</t>
  </si>
  <si>
    <t xml:space="preserve">Amphipoda</t>
  </si>
  <si>
    <t xml:space="preserve">Niphargidae</t>
  </si>
  <si>
    <t xml:space="preserve">Niphargus</t>
  </si>
  <si>
    <t xml:space="preserve">rhenorhodanensis</t>
  </si>
  <si>
    <t xml:space="preserve">Individuals kept at 10 °C</t>
  </si>
  <si>
    <t xml:space="preserve">Temperature increase + 2°C 12 hours</t>
  </si>
  <si>
    <t xml:space="preserve">Heat Shock Protein expression</t>
  </si>
  <si>
    <t xml:space="preserve">Gene expression</t>
  </si>
  <si>
    <t xml:space="preserve">Mean difference</t>
  </si>
  <si>
    <t xml:space="preserve">Mean +/- SD</t>
  </si>
  <si>
    <t xml:space="preserve">&gt;0,05</t>
  </si>
  <si>
    <t xml:space="preserve">Mean and SD derived from Figure 4</t>
  </si>
  <si>
    <t xml:space="preserve">Temperature increase + 6°C 12 hoours</t>
  </si>
  <si>
    <t xml:space="preserve">&lt;0,05</t>
  </si>
  <si>
    <t xml:space="preserve">Temperature increase + 2°C 1 month</t>
  </si>
  <si>
    <t xml:space="preserve">Temperature increase + 6°C 1 month</t>
  </si>
  <si>
    <t xml:space="preserve">Temperature increase + 2°C 2 months</t>
  </si>
  <si>
    <t xml:space="preserve">Temperature increase + 6°C 2 months</t>
  </si>
  <si>
    <t xml:space="preserve">Temperature increase + 2°C 6 months</t>
  </si>
  <si>
    <t xml:space="preserve">Temperature increase + 6°C 6 months</t>
  </si>
  <si>
    <t xml:space="preserve">2019-2020</t>
  </si>
  <si>
    <t xml:space="preserve">Doline</t>
  </si>
  <si>
    <t xml:space="preserve">Isopoda</t>
  </si>
  <si>
    <t xml:space="preserve">External</t>
  </si>
  <si>
    <t xml:space="preserve">Surface habitat</t>
  </si>
  <si>
    <t xml:space="preserve">Abundance</t>
  </si>
  <si>
    <t xml:space="preserve">Rifugium effect</t>
  </si>
  <si>
    <t xml:space="preserve">Staphylinidae</t>
  </si>
  <si>
    <t xml:space="preserve">Hymenoptera</t>
  </si>
  <si>
    <t xml:space="preserve">Formicidae</t>
  </si>
  <si>
    <t xml:space="preserve">The authors possibly inverted the stat</t>
  </si>
  <si>
    <t xml:space="preserve">Trait (Moister-specialist species)</t>
  </si>
  <si>
    <t xml:space="preserve">LMM</t>
  </si>
  <si>
    <t xml:space="preserve">Trait (Dispersal ability)</t>
  </si>
  <si>
    <t xml:space="preserve">Cave ; Crevices</t>
  </si>
  <si>
    <t xml:space="preserve">Same species inhabiting hot roosts (e.g. under roofs) rather than caves</t>
  </si>
  <si>
    <t xml:space="preserve">Maximum body temperature</t>
  </si>
  <si>
    <t xml:space="preserve">Inhabiting cold versus hot roost</t>
  </si>
  <si>
    <t xml:space="preserve">Heat wave sensivity</t>
  </si>
  <si>
    <t xml:space="preserve">Sign flipped</t>
  </si>
  <si>
    <t xml:space="preserve">Maximum subcutaneous temperature</t>
  </si>
  <si>
    <t xml:space="preserve">Maximum fractional increase in EWL (evaporative scope) or maximum EHL/MHP</t>
  </si>
  <si>
    <t xml:space="preserve">Drought sensivity</t>
  </si>
  <si>
    <t xml:space="preserve">Inhabiting hot roosts (e.g. under roofs) rather than caves</t>
  </si>
  <si>
    <t xml:space="preserve">Tair</t>
  </si>
  <si>
    <t xml:space="preserve">PGLS</t>
  </si>
  <si>
    <t xml:space="preserve">r2</t>
  </si>
  <si>
    <t xml:space="preserve">Aquifers</t>
  </si>
  <si>
    <t xml:space="preserve">Bacteria</t>
  </si>
  <si>
    <t xml:space="preserve">Extraction site upstream from injection site</t>
  </si>
  <si>
    <t xml:space="preserve">Temperature increase + 75°C  measured at 7.5 m bgs U01 well</t>
  </si>
  <si>
    <t xml:space="preserve">Diversity</t>
  </si>
  <si>
    <t xml:space="preserve">Friedmans</t>
  </si>
  <si>
    <t xml:space="preserve">chi2</t>
  </si>
  <si>
    <t xml:space="preserve">Temperature increase + 75°C  measured at 10.5 m bgs U01 well</t>
  </si>
  <si>
    <t xml:space="preserve">Temperature increase + 75°C  measured at 7.5 m bgs D09 well</t>
  </si>
  <si>
    <t xml:space="preserve">Temperature increase + 75°C  measured at 10.5 m bgs D09 well</t>
  </si>
  <si>
    <t xml:space="preserve">&lt;0.0001</t>
  </si>
  <si>
    <t xml:space="preserve">Temperature increase + 75°C  measured at 10.5 m bgs U15 well</t>
  </si>
  <si>
    <t xml:space="preserve">Temperature increase + 75°C  measured at 10.5 m bgs U07 well</t>
  </si>
  <si>
    <t xml:space="preserve">Temperature increase + 75°C  measured at 10.5 m bgs C10 well</t>
  </si>
  <si>
    <t xml:space="preserve">Temperature increase + 75°C </t>
  </si>
  <si>
    <t xml:space="preserve">Shannon</t>
  </si>
  <si>
    <t xml:space="preserve">Shannon index</t>
  </si>
  <si>
    <t xml:space="preserve">Bacterial cell abundance</t>
  </si>
  <si>
    <t xml:space="preserve">Temperature increase + 75°C U01 well</t>
  </si>
  <si>
    <t xml:space="preserve">Shapiro</t>
  </si>
  <si>
    <t xml:space="preserve">Temperature increase + 75°C measured at 10.5 m bgs U01 well</t>
  </si>
  <si>
    <t xml:space="preserve">Temperature increase + 75°C measured at 13.5 m bgs U01 well</t>
  </si>
  <si>
    <t xml:space="preserve">Sic!</t>
  </si>
  <si>
    <t xml:space="preserve">Temperature increase + 75°C measured at 7.5 m bgs D09 well</t>
  </si>
  <si>
    <t xml:space="preserve">Temperature increase + 75°C measured at 10.5 m bgs D09 well</t>
  </si>
  <si>
    <t xml:space="preserve">Temperature increase + 75°C measured at 13.5 m bgs D09 well</t>
  </si>
  <si>
    <t xml:space="preserve">Sign flipped ; decrease in cells</t>
  </si>
  <si>
    <t xml:space="preserve">Hyporheic</t>
  </si>
  <si>
    <t xml:space="preserve">Surface river</t>
  </si>
  <si>
    <t xml:space="preserve">Drought</t>
  </si>
  <si>
    <t xml:space="preserve">Refugium effect</t>
  </si>
  <si>
    <t xml:space="preserve">ANOVA</t>
  </si>
  <si>
    <t xml:space="preserve">neutral ; estimated N as none was given (1, 18) ; dry, low, and wet sites </t>
  </si>
  <si>
    <t xml:space="preserve">Malacostraca</t>
  </si>
  <si>
    <t xml:space="preserve">Gammaridae</t>
  </si>
  <si>
    <t xml:space="preserve">Gammarus</t>
  </si>
  <si>
    <t xml:space="preserve">pulex</t>
  </si>
  <si>
    <t xml:space="preserve">RM-ANOVA</t>
  </si>
  <si>
    <t xml:space="preserve">&lt;0.001</t>
  </si>
  <si>
    <t xml:space="preserve">10 samples collected across 7 months at 4 sites = n ; sites with different water flow</t>
  </si>
  <si>
    <t xml:space="preserve">External ; Troglophile/Stygophile</t>
  </si>
  <si>
    <t xml:space="preserve">neutral ; not sure about sample size (1, 69)  ; sites with different water flow</t>
  </si>
  <si>
    <t xml:space="preserve">2014-2015</t>
  </si>
  <si>
    <t xml:space="preserve">Flow permanence</t>
  </si>
  <si>
    <t xml:space="preserve">Climate Change</t>
  </si>
  <si>
    <t xml:space="preserve">Sign flipped. Stats obtained in results section at page 5. The authors presented the GLMM results with the F statistics. ANOVA conversion formulas were used</t>
  </si>
  <si>
    <t xml:space="preserve">Taxonomic richness</t>
  </si>
  <si>
    <t xml:space="preserve">Channel stability</t>
  </si>
  <si>
    <t xml:space="preserve">Sign flipped. Stats obtained in results section at page 5. The authors presented the GLMM results with the F statistics and a pseudo R squared value. For the same model two different conversions were made</t>
  </si>
  <si>
    <t xml:space="preserve">1970-2005</t>
  </si>
  <si>
    <t xml:space="preserve">Streams</t>
  </si>
  <si>
    <t xml:space="preserve">Pisces</t>
  </si>
  <si>
    <t xml:space="preserve">Maximum Annual Air Temperature increase</t>
  </si>
  <si>
    <t xml:space="preserve">Climate Change (Temperature)</t>
  </si>
  <si>
    <t xml:space="preserve">Proportion of sites with cold water fishes</t>
  </si>
  <si>
    <t xml:space="preserve">MLR</t>
  </si>
  <si>
    <t xml:space="preserve">beta and p value</t>
  </si>
  <si>
    <t xml:space="preserve">0,05</t>
  </si>
  <si>
    <t xml:space="preserve">The authors were contacted at least to have the exact p-value for the beta. They didn't answer so i decided to adopt a cautelative approach and assume the p equal to 0.05. For the r estimation the package demtar was used</t>
  </si>
  <si>
    <t xml:space="preserve">Proportion of sites with warm water fishes</t>
  </si>
  <si>
    <t xml:space="preserve">Mean Annual Air Temperature increase</t>
  </si>
  <si>
    <t xml:space="preserve">Mean annual temperature</t>
  </si>
  <si>
    <t xml:space="preserve">Bryophytes species richness</t>
  </si>
  <si>
    <t xml:space="preserve">z value calculated starting from beta and SE</t>
  </si>
  <si>
    <t xml:space="preserve">Mosses species richness</t>
  </si>
  <si>
    <t xml:space="preserve">Kendall correlation coefficent</t>
  </si>
  <si>
    <t xml:space="preserve">tau</t>
  </si>
  <si>
    <t xml:space="preserve">conversion formula from Lejeunesse et al 2013 </t>
  </si>
  <si>
    <t xml:space="preserve">Rare Bryophytes species richness</t>
  </si>
  <si>
    <t xml:space="preserve">1970-2010</t>
  </si>
  <si>
    <t xml:space="preserve">Aquifer ; Springs</t>
  </si>
  <si>
    <t xml:space="preserve">GW recharge</t>
  </si>
  <si>
    <t xml:space="preserve">LM</t>
  </si>
  <si>
    <t xml:space="preserve">Sign flipped. Stats obtained from Figure 6a</t>
  </si>
  <si>
    <t xml:space="preserve">Revap (GW amount towards the soil)</t>
  </si>
  <si>
    <t xml:space="preserve">1925-2005</t>
  </si>
  <si>
    <t xml:space="preserve">Aquifer</t>
  </si>
  <si>
    <t xml:space="preserve">Surface atmosphere temperature increase of 4° in 2099</t>
  </si>
  <si>
    <t xml:space="preserve">Air Temperature</t>
  </si>
  <si>
    <t xml:space="preserve">GW Temperature (8 m below the surface)</t>
  </si>
  <si>
    <t xml:space="preserve">GW Temperature</t>
  </si>
  <si>
    <t xml:space="preserve">d</t>
  </si>
  <si>
    <t xml:space="preserve">Data from table 4 column 5</t>
  </si>
  <si>
    <t xml:space="preserve">Surface atmosphere temperature increase of 3° in 2099</t>
  </si>
  <si>
    <t xml:space="preserve">Surface atmosphere temperature increase of 5° in 2099</t>
  </si>
  <si>
    <t xml:space="preserve">Surface atmosphere temperature increase of 2° in 2099</t>
  </si>
  <si>
    <t xml:space="preserve">Surface atmosphere temperature increase of 1° in 2099</t>
  </si>
  <si>
    <t xml:space="preserve">1990-2001</t>
  </si>
  <si>
    <t xml:space="preserve">Nitrate concentration in saturated zone</t>
  </si>
  <si>
    <t xml:space="preserve">Pollutant concentration</t>
  </si>
  <si>
    <t xml:space="preserve">Mean and SD inferred through image analisis of figure 4. N was inferred because not clear in the text</t>
  </si>
  <si>
    <t xml:space="preserve">Species</t>
  </si>
  <si>
    <t xml:space="preserve">Baseline</t>
  </si>
  <si>
    <t xml:space="preserve">Baseline_type</t>
  </si>
  <si>
    <t xml:space="preserve">Methodology</t>
  </si>
  <si>
    <t xml:space="preserve">Ramping (min)</t>
  </si>
  <si>
    <t xml:space="preserve">Ramping_rate</t>
  </si>
  <si>
    <t xml:space="preserve">Ramping_unit</t>
  </si>
  <si>
    <t xml:space="preserve">Acclimatation</t>
  </si>
  <si>
    <t xml:space="preserve">Treatment</t>
  </si>
  <si>
    <t xml:space="preserve">Response_type_I</t>
  </si>
  <si>
    <t xml:space="preserve">Response_type_II</t>
  </si>
  <si>
    <t xml:space="preserve">Response</t>
  </si>
  <si>
    <t xml:space="preserve">Delta_Value</t>
  </si>
  <si>
    <t xml:space="preserve">Ecologial_Classification</t>
  </si>
  <si>
    <t xml:space="preserve">Morphological_Adaptation</t>
  </si>
  <si>
    <t xml:space="preserve">Body_size</t>
  </si>
  <si>
    <t xml:space="preserve">Range_size</t>
  </si>
  <si>
    <t xml:space="preserve">IUCN_risk</t>
  </si>
  <si>
    <t xml:space="preserve">…</t>
  </si>
  <si>
    <t xml:space="preserve">konradi</t>
  </si>
  <si>
    <t xml:space="preserve">Habitat temperature</t>
  </si>
  <si>
    <t xml:space="preserve">Dynamic</t>
  </si>
  <si>
    <t xml:space="preserve">°C</t>
  </si>
  <si>
    <t xml:space="preserve">Lethal</t>
  </si>
  <si>
    <t xml:space="preserve">Tolerance limits</t>
  </si>
  <si>
    <t xml:space="preserve">LT50</t>
  </si>
  <si>
    <t xml:space="preserve">High</t>
  </si>
  <si>
    <t xml:space="preserve">lanai</t>
  </si>
  <si>
    <t xml:space="preserve">pedemontanus</t>
  </si>
  <si>
    <t xml:space="preserve">bornensis </t>
  </si>
  <si>
    <t xml:space="preserve">Intermediate</t>
  </si>
  <si>
    <t xml:space="preserve">iulianae</t>
  </si>
  <si>
    <t xml:space="preserve">nigrerosae</t>
  </si>
  <si>
    <t xml:space="preserve">lucifer</t>
  </si>
  <si>
    <t xml:space="preserve">Low</t>
  </si>
  <si>
    <t xml:space="preserve">lucifuga</t>
  </si>
  <si>
    <t xml:space="preserve">pluto</t>
  </si>
  <si>
    <t xml:space="preserve">LT100</t>
  </si>
  <si>
    <t xml:space="preserve">achillis</t>
  </si>
  <si>
    <t xml:space="preserve">Value provided as delta in the paper</t>
  </si>
  <si>
    <t xml:space="preserve">delphinicus</t>
  </si>
  <si>
    <t xml:space="preserve">vignai</t>
  </si>
  <si>
    <t xml:space="preserve">Miniopteridae</t>
  </si>
  <si>
    <t xml:space="preserve">Miniopterus</t>
  </si>
  <si>
    <t xml:space="preserve">natalensis</t>
  </si>
  <si>
    <t xml:space="preserve">Sublethal</t>
  </si>
  <si>
    <t xml:space="preserve">Subcutaneous temperature max</t>
  </si>
  <si>
    <t xml:space="preserve">After 40°C, ramping becomes 2°C</t>
  </si>
  <si>
    <t xml:space="preserve">Rhinolophidae</t>
  </si>
  <si>
    <t xml:space="preserve">Rhinolophus</t>
  </si>
  <si>
    <t xml:space="preserve">capensis</t>
  </si>
  <si>
    <t xml:space="preserve">Resting metabolic rate</t>
  </si>
  <si>
    <t xml:space="preserve">Metabolism</t>
  </si>
  <si>
    <t xml:space="preserve">Max metabolic heat production</t>
  </si>
  <si>
    <t xml:space="preserve">Used minimum resting metabolic rate as baseline</t>
  </si>
  <si>
    <t xml:space="preserve">Resting evaporative water loss</t>
  </si>
  <si>
    <t xml:space="preserve">Max evaporative water loss</t>
  </si>
  <si>
    <t xml:space="preserve">Used minimum evaporative water loss as baseline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</si>
</sst>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0"/>
    <numFmt numFmtId="167" formatCode="0.000"/>
    <numFmt numFmtId="168" formatCode="#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0"/>
      <charset val="1"/>
    </font>
    <font>
      <sz val="10"/>
      <color rgb="FFC9211E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DDE8CB"/>
        <bgColor rgb="FFDEE6EF"/>
      </patternFill>
    </fill>
    <fill>
      <patternFill patternType="solid">
        <fgColor rgb="FFFFFFFF"/>
        <bgColor rgb="FFFFF5CE"/>
      </patternFill>
    </fill>
    <fill>
      <patternFill patternType="solid">
        <fgColor rgb="FFDEE6EF"/>
        <bgColor rgb="FFDDE8CB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DEE6E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" TargetMode="External"/><Relationship Id="rId2" Type="http://schemas.openxmlformats.org/officeDocument/2006/relationships/hyperlink" Target="https://doi.org/10.1071/IS21054" TargetMode="External"/><Relationship Id="rId3" Type="http://schemas.openxmlformats.org/officeDocument/2006/relationships/hyperlink" Target="https://doi.org/10" TargetMode="External"/><Relationship Id="rId4" Type="http://schemas.openxmlformats.org/officeDocument/2006/relationships/hyperlink" Target="http://dx.doi.org/10.5038/1827-806X.44.3.3" TargetMode="External"/><Relationship Id="rId5" Type="http://schemas.openxmlformats.org/officeDocument/2006/relationships/hyperlink" Target="https://doi.org/10" TargetMode="External"/><Relationship Id="rId6" Type="http://schemas.openxmlformats.org/officeDocument/2006/relationships/hyperlink" Target="https://doi.org/10" TargetMode="External"/><Relationship Id="rId7" Type="http://schemas.openxmlformats.org/officeDocument/2006/relationships/hyperlink" Target="https://doi.org/10.1007/s12192-0010" TargetMode="External"/><Relationship Id="rId8" Type="http://schemas.openxmlformats.org/officeDocument/2006/relationships/hyperlink" Target="https://doi.org/10" TargetMode="External"/><Relationship Id="rId9" Type="http://schemas.openxmlformats.org/officeDocument/2006/relationships/hyperlink" Target="https://doi.org/10.1525/elementa.2021.00084" TargetMode="External"/><Relationship Id="rId10" Type="http://schemas.openxmlformats.org/officeDocument/2006/relationships/hyperlink" Target="https://doi.org/10.1111/1365-2435.13918" TargetMode="External"/><Relationship Id="rId11" Type="http://schemas.openxmlformats.org/officeDocument/2006/relationships/hyperlink" Target="https://doi.org/10.1016/j.scitotenv.2021.146377" TargetMode="External"/><Relationship Id="rId12" Type="http://schemas.openxmlformats.org/officeDocument/2006/relationships/hyperlink" Target="http://dx.doi.org/10.1127/1863-9135/2010/0176-0377" TargetMode="External"/><Relationship Id="rId13" Type="http://schemas.openxmlformats.org/officeDocument/2006/relationships/hyperlink" Target="https://doi.org/10.1016/j.ecss.2011.11.006" TargetMode="External"/><Relationship Id="rId14" Type="http://schemas.openxmlformats.org/officeDocument/2006/relationships/hyperlink" Target="https://doi.org/10.1007/s10750-016-2944-y" TargetMode="External"/><Relationship Id="rId15" Type="http://schemas.openxmlformats.org/officeDocument/2006/relationships/hyperlink" Target="http://10.0.3.248/j.gloplacha.2012.02.00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6" activeCellId="1" sqref="A86:AB120 A16"/>
    </sheetView>
  </sheetViews>
  <sheetFormatPr defaultColWidth="11.70703125" defaultRowHeight="12.8" zeroHeight="false" outlineLevelRow="0" outlineLevelCol="0"/>
  <cols>
    <col collapsed="false" customWidth="true" hidden="false" outlineLevel="0" max="3" min="3" style="0" width="19.45"/>
    <col collapsed="false" customWidth="true" hidden="false" outlineLevel="0" max="4" min="4" style="0" width="63.74"/>
    <col collapsed="false" customWidth="true" hidden="false" outlineLevel="0" max="5" min="5" style="0" width="16.29"/>
    <col collapsed="false" customWidth="true" hidden="false" outlineLevel="0" max="6" min="6" style="1" width="15.53"/>
    <col collapsed="false" customWidth="true" hidden="false" outlineLevel="0" max="7" min="7" style="0" width="58.01"/>
    <col collapsed="false" customWidth="true" hidden="false" outlineLevel="0" max="8" min="8" style="0" width="11.76"/>
    <col collapsed="false" customWidth="true" hidden="false" outlineLevel="0" max="9" min="9" style="0" width="10.19"/>
    <col collapsed="false" customWidth="true" hidden="false" outlineLevel="0" max="10" min="10" style="0" width="19.57"/>
    <col collapsed="false" customWidth="true" hidden="false" outlineLevel="0" max="11" min="11" style="1" width="11.76"/>
    <col collapsed="false" customWidth="true" hidden="false" outlineLevel="0" max="12" min="12" style="1" width="10.19"/>
    <col collapsed="false" customWidth="true" hidden="false" outlineLevel="0" max="13" min="13" style="1" width="22.28"/>
    <col collapsed="false" customWidth="true" hidden="false" outlineLevel="0" max="14" min="14" style="1" width="19.12"/>
    <col collapsed="false" customWidth="true" hidden="false" outlineLevel="0" max="15" min="15" style="1" width="15.66"/>
    <col collapsed="false" customWidth="true" hidden="false" outlineLevel="0" max="16" min="16" style="0" width="77.05"/>
    <col collapsed="false" customWidth="true" hidden="false" outlineLevel="0" max="17" min="17" style="0" width="15.6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3" t="s">
        <v>16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n">
        <v>2019</v>
      </c>
      <c r="G2" s="6" t="s">
        <v>22</v>
      </c>
      <c r="H2" s="0" t="s">
        <v>23</v>
      </c>
      <c r="I2" s="0" t="s">
        <v>24</v>
      </c>
      <c r="J2" s="0" t="s">
        <v>25</v>
      </c>
      <c r="K2" s="1" t="n">
        <v>44.88</v>
      </c>
      <c r="L2" s="1" t="n">
        <v>7.27</v>
      </c>
      <c r="M2" s="7" t="s">
        <v>26</v>
      </c>
      <c r="N2" s="7" t="s">
        <v>26</v>
      </c>
      <c r="O2" s="7" t="s">
        <v>26</v>
      </c>
      <c r="P2" s="8" t="s">
        <v>27</v>
      </c>
      <c r="Q2" s="1" t="s">
        <v>28</v>
      </c>
    </row>
    <row r="3" customFormat="false" ht="12.8" hidden="false" customHeight="false" outlineLevel="0" collapsed="false">
      <c r="A3" s="0" t="s">
        <v>29</v>
      </c>
      <c r="B3" s="0" t="s">
        <v>30</v>
      </c>
      <c r="C3" s="0" t="s">
        <v>31</v>
      </c>
      <c r="D3" s="0" t="s">
        <v>32</v>
      </c>
      <c r="E3" s="0" t="s">
        <v>33</v>
      </c>
      <c r="F3" s="1" t="n">
        <v>2022</v>
      </c>
      <c r="G3" s="9" t="s">
        <v>34</v>
      </c>
      <c r="H3" s="0" t="s">
        <v>23</v>
      </c>
      <c r="I3" s="0" t="s">
        <v>24</v>
      </c>
      <c r="J3" s="0" t="s">
        <v>25</v>
      </c>
      <c r="K3" s="1" t="n">
        <v>44.88</v>
      </c>
      <c r="L3" s="1" t="n">
        <v>7.27</v>
      </c>
      <c r="M3" s="7" t="s">
        <v>35</v>
      </c>
      <c r="N3" s="7" t="s">
        <v>36</v>
      </c>
      <c r="O3" s="7" t="s">
        <v>36</v>
      </c>
      <c r="P3" s="8" t="s">
        <v>37</v>
      </c>
      <c r="Q3" s="1" t="s">
        <v>28</v>
      </c>
    </row>
    <row r="4" customFormat="false" ht="12.8" hidden="false" customHeight="false" outlineLevel="0" collapsed="false">
      <c r="A4" s="0" t="s">
        <v>38</v>
      </c>
      <c r="C4" s="0" t="s">
        <v>39</v>
      </c>
      <c r="D4" s="0" t="s">
        <v>40</v>
      </c>
      <c r="E4" s="0" t="s">
        <v>41</v>
      </c>
      <c r="F4" s="1" t="n">
        <v>2021</v>
      </c>
      <c r="G4" s="0" t="s">
        <v>42</v>
      </c>
      <c r="H4" s="0" t="s">
        <v>43</v>
      </c>
      <c r="I4" s="0" t="s">
        <v>44</v>
      </c>
      <c r="J4" s="0" t="s">
        <v>45</v>
      </c>
      <c r="K4" s="1" t="n">
        <v>-25.17</v>
      </c>
      <c r="L4" s="1" t="n">
        <v>121.59</v>
      </c>
      <c r="M4" s="7" t="s">
        <v>26</v>
      </c>
      <c r="N4" s="7" t="s">
        <v>26</v>
      </c>
      <c r="O4" s="7" t="s">
        <v>26</v>
      </c>
      <c r="P4" s="8" t="s">
        <v>37</v>
      </c>
      <c r="Q4" s="1" t="s">
        <v>28</v>
      </c>
    </row>
    <row r="5" customFormat="false" ht="12.8" hidden="false" customHeight="false" outlineLevel="0" collapsed="false">
      <c r="A5" s="0" t="s">
        <v>46</v>
      </c>
      <c r="B5" s="1" t="s">
        <v>18</v>
      </c>
      <c r="C5" s="0" t="s">
        <v>19</v>
      </c>
      <c r="D5" s="0" t="s">
        <v>47</v>
      </c>
      <c r="E5" s="0" t="s">
        <v>48</v>
      </c>
      <c r="F5" s="1" t="n">
        <v>2018</v>
      </c>
      <c r="G5" s="9" t="s">
        <v>49</v>
      </c>
      <c r="H5" s="0" t="s">
        <v>23</v>
      </c>
      <c r="I5" s="0" t="s">
        <v>24</v>
      </c>
      <c r="J5" s="0" t="s">
        <v>25</v>
      </c>
      <c r="K5" s="1" t="n">
        <v>44.88</v>
      </c>
      <c r="L5" s="1" t="n">
        <v>7.27</v>
      </c>
      <c r="M5" s="7" t="s">
        <v>35</v>
      </c>
      <c r="N5" s="7" t="s">
        <v>36</v>
      </c>
      <c r="O5" s="7" t="s">
        <v>36</v>
      </c>
      <c r="P5" s="8" t="s">
        <v>37</v>
      </c>
      <c r="Q5" s="1" t="s">
        <v>28</v>
      </c>
    </row>
    <row r="6" customFormat="false" ht="12.8" hidden="false" customHeight="false" outlineLevel="0" collapsed="false">
      <c r="A6" s="0" t="s">
        <v>50</v>
      </c>
      <c r="C6" s="0" t="s">
        <v>19</v>
      </c>
      <c r="D6" s="0" t="s">
        <v>51</v>
      </c>
      <c r="E6" s="0" t="s">
        <v>52</v>
      </c>
      <c r="F6" s="1" t="n">
        <v>2015</v>
      </c>
      <c r="G6" s="9" t="s">
        <v>53</v>
      </c>
      <c r="H6" s="0" t="s">
        <v>23</v>
      </c>
      <c r="I6" s="0" t="s">
        <v>24</v>
      </c>
      <c r="J6" s="0" t="s">
        <v>54</v>
      </c>
      <c r="K6" s="1" t="n">
        <v>45.29</v>
      </c>
      <c r="L6" s="1" t="n">
        <v>7.39</v>
      </c>
      <c r="M6" s="7" t="s">
        <v>35</v>
      </c>
      <c r="N6" s="7" t="s">
        <v>36</v>
      </c>
      <c r="O6" s="7" t="s">
        <v>36</v>
      </c>
      <c r="P6" s="8" t="s">
        <v>37</v>
      </c>
      <c r="Q6" s="1" t="s">
        <v>28</v>
      </c>
    </row>
    <row r="7" customFormat="false" ht="12.8" hidden="false" customHeight="false" outlineLevel="0" collapsed="false">
      <c r="A7" s="0" t="s">
        <v>55</v>
      </c>
      <c r="C7" s="0" t="s">
        <v>56</v>
      </c>
      <c r="D7" s="0" t="s">
        <v>57</v>
      </c>
      <c r="E7" s="0" t="s">
        <v>58</v>
      </c>
      <c r="F7" s="1" t="n">
        <v>2022</v>
      </c>
      <c r="G7" s="9" t="s">
        <v>59</v>
      </c>
      <c r="H7" s="0" t="s">
        <v>60</v>
      </c>
      <c r="I7" s="0" t="s">
        <v>61</v>
      </c>
      <c r="J7" s="0" t="s">
        <v>62</v>
      </c>
      <c r="K7" s="1" t="n">
        <v>50.36</v>
      </c>
      <c r="L7" s="1" t="n">
        <v>23.14</v>
      </c>
      <c r="M7" s="7" t="s">
        <v>35</v>
      </c>
      <c r="N7" s="7" t="s">
        <v>36</v>
      </c>
      <c r="O7" s="7" t="s">
        <v>36</v>
      </c>
      <c r="P7" s="8" t="s">
        <v>37</v>
      </c>
      <c r="Q7" s="1" t="s">
        <v>28</v>
      </c>
    </row>
    <row r="8" customFormat="false" ht="12.8" hidden="false" customHeight="false" outlineLevel="0" collapsed="false">
      <c r="A8" s="0" t="s">
        <v>63</v>
      </c>
      <c r="B8" s="1" t="s">
        <v>18</v>
      </c>
      <c r="C8" s="0" t="s">
        <v>64</v>
      </c>
      <c r="D8" s="0" t="s">
        <v>65</v>
      </c>
      <c r="E8" s="0" t="s">
        <v>66</v>
      </c>
      <c r="F8" s="1" t="n">
        <v>2010</v>
      </c>
      <c r="G8" s="9" t="s">
        <v>67</v>
      </c>
      <c r="H8" s="0" t="s">
        <v>60</v>
      </c>
      <c r="I8" s="0" t="s">
        <v>68</v>
      </c>
      <c r="J8" s="0" t="s">
        <v>69</v>
      </c>
      <c r="K8" s="1" t="n">
        <v>45.99</v>
      </c>
      <c r="L8" s="1" t="n">
        <v>5.17</v>
      </c>
      <c r="M8" s="7" t="s">
        <v>26</v>
      </c>
      <c r="N8" s="7" t="s">
        <v>26</v>
      </c>
      <c r="O8" s="7" t="s">
        <v>35</v>
      </c>
      <c r="P8" s="8" t="s">
        <v>70</v>
      </c>
      <c r="Q8" s="1" t="s">
        <v>28</v>
      </c>
    </row>
    <row r="9" customFormat="false" ht="12.8" hidden="false" customHeight="false" outlineLevel="0" collapsed="false">
      <c r="A9" s="0" t="s">
        <v>71</v>
      </c>
      <c r="C9" s="0" t="s">
        <v>72</v>
      </c>
      <c r="D9" s="0" t="s">
        <v>73</v>
      </c>
      <c r="E9" s="0" t="s">
        <v>74</v>
      </c>
      <c r="F9" s="1" t="n">
        <v>2020</v>
      </c>
      <c r="G9" s="9" t="s">
        <v>75</v>
      </c>
      <c r="H9" s="0" t="s">
        <v>23</v>
      </c>
      <c r="I9" s="0" t="s">
        <v>76</v>
      </c>
      <c r="J9" s="0" t="s">
        <v>77</v>
      </c>
      <c r="K9" s="1" t="n">
        <v>108.8</v>
      </c>
      <c r="L9" s="1" t="n">
        <v>27.6</v>
      </c>
      <c r="M9" s="7" t="s">
        <v>26</v>
      </c>
      <c r="N9" s="7" t="s">
        <v>26</v>
      </c>
      <c r="O9" s="7" t="s">
        <v>26</v>
      </c>
      <c r="P9" s="8" t="s">
        <v>37</v>
      </c>
      <c r="Q9" s="1" t="s">
        <v>28</v>
      </c>
    </row>
    <row r="10" customFormat="false" ht="12.8" hidden="false" customHeight="false" outlineLevel="0" collapsed="false">
      <c r="A10" s="0" t="s">
        <v>78</v>
      </c>
      <c r="C10" s="0" t="s">
        <v>79</v>
      </c>
      <c r="D10" s="0" t="s">
        <v>80</v>
      </c>
      <c r="E10" s="0" t="s">
        <v>81</v>
      </c>
      <c r="F10" s="1" t="n">
        <v>2021</v>
      </c>
      <c r="G10" s="9" t="s">
        <v>82</v>
      </c>
      <c r="H10" s="0" t="s">
        <v>83</v>
      </c>
      <c r="I10" s="0" t="s">
        <v>84</v>
      </c>
      <c r="J10" s="0" t="s">
        <v>85</v>
      </c>
      <c r="K10" s="1" t="n">
        <v>40.77</v>
      </c>
      <c r="L10" s="1" t="n">
        <v>-74.49</v>
      </c>
      <c r="M10" s="7" t="s">
        <v>35</v>
      </c>
      <c r="N10" s="7" t="s">
        <v>36</v>
      </c>
      <c r="O10" s="7" t="s">
        <v>36</v>
      </c>
      <c r="P10" s="8" t="s">
        <v>86</v>
      </c>
      <c r="Q10" s="1" t="s">
        <v>28</v>
      </c>
    </row>
    <row r="11" customFormat="false" ht="12.8" hidden="false" customHeight="false" outlineLevel="0" collapsed="false">
      <c r="A11" s="0" t="s">
        <v>87</v>
      </c>
      <c r="B11" s="0" t="s">
        <v>30</v>
      </c>
      <c r="C11" s="0" t="s">
        <v>88</v>
      </c>
      <c r="D11" s="0" t="s">
        <v>89</v>
      </c>
      <c r="E11" s="0" t="s">
        <v>90</v>
      </c>
      <c r="F11" s="1" t="n">
        <v>2022</v>
      </c>
      <c r="G11" s="9" t="s">
        <v>91</v>
      </c>
      <c r="H11" s="0" t="s">
        <v>23</v>
      </c>
      <c r="I11" s="0" t="s">
        <v>92</v>
      </c>
      <c r="J11" s="0" t="s">
        <v>93</v>
      </c>
      <c r="K11" s="1" t="n">
        <v>46.15</v>
      </c>
      <c r="L11" s="1" t="n">
        <v>18.14</v>
      </c>
      <c r="M11" s="7" t="s">
        <v>35</v>
      </c>
      <c r="N11" s="7" t="s">
        <v>36</v>
      </c>
      <c r="O11" s="7" t="s">
        <v>36</v>
      </c>
      <c r="P11" s="8" t="s">
        <v>37</v>
      </c>
      <c r="Q11" s="1" t="s">
        <v>28</v>
      </c>
    </row>
    <row r="12" customFormat="false" ht="12.8" hidden="false" customHeight="false" outlineLevel="0" collapsed="false">
      <c r="A12" s="0" t="s">
        <v>94</v>
      </c>
      <c r="B12" s="0" t="s">
        <v>30</v>
      </c>
      <c r="C12" s="0" t="s">
        <v>95</v>
      </c>
      <c r="D12" s="0" t="s">
        <v>96</v>
      </c>
      <c r="E12" s="1" t="s">
        <v>21</v>
      </c>
      <c r="F12" s="1" t="n">
        <v>2022</v>
      </c>
      <c r="G12" s="9" t="s">
        <v>97</v>
      </c>
      <c r="H12" s="0" t="s">
        <v>98</v>
      </c>
      <c r="I12" s="10" t="s">
        <v>99</v>
      </c>
      <c r="J12" s="10" t="s">
        <v>100</v>
      </c>
      <c r="K12" s="10" t="n">
        <v>-33.28</v>
      </c>
      <c r="L12" s="10" t="n">
        <v>26.42</v>
      </c>
      <c r="M12" s="7" t="s">
        <v>35</v>
      </c>
      <c r="N12" s="7" t="s">
        <v>36</v>
      </c>
      <c r="O12" s="7" t="s">
        <v>36</v>
      </c>
      <c r="P12" s="8" t="s">
        <v>37</v>
      </c>
      <c r="Q12" s="1" t="s">
        <v>28</v>
      </c>
    </row>
    <row r="13" customFormat="false" ht="12.8" hidden="false" customHeight="false" outlineLevel="0" collapsed="false">
      <c r="A13" s="11" t="s">
        <v>101</v>
      </c>
      <c r="B13" s="0" t="s">
        <v>18</v>
      </c>
      <c r="C13" s="0" t="s">
        <v>102</v>
      </c>
      <c r="D13" s="0" t="s">
        <v>103</v>
      </c>
      <c r="E13" s="0" t="s">
        <v>104</v>
      </c>
      <c r="F13" s="1" t="n">
        <v>2021</v>
      </c>
      <c r="G13" s="12" t="s">
        <v>105</v>
      </c>
      <c r="H13" s="0" t="s">
        <v>106</v>
      </c>
      <c r="I13" s="0" t="s">
        <v>107</v>
      </c>
      <c r="J13" s="0" t="s">
        <v>108</v>
      </c>
      <c r="K13" s="1" t="n">
        <v>52.4</v>
      </c>
      <c r="L13" s="1" t="n">
        <v>12.53</v>
      </c>
      <c r="M13" s="1" t="s">
        <v>35</v>
      </c>
      <c r="N13" s="1" t="s">
        <v>36</v>
      </c>
      <c r="O13" s="1" t="s">
        <v>36</v>
      </c>
      <c r="P13" s="8" t="s">
        <v>37</v>
      </c>
      <c r="Q13" s="1" t="s">
        <v>109</v>
      </c>
    </row>
    <row r="14" customFormat="false" ht="12.8" hidden="false" customHeight="false" outlineLevel="0" collapsed="false">
      <c r="A14" s="13" t="s">
        <v>110</v>
      </c>
      <c r="B14" s="14" t="s">
        <v>18</v>
      </c>
      <c r="C14" s="14" t="s">
        <v>111</v>
      </c>
      <c r="D14" s="14" t="s">
        <v>112</v>
      </c>
      <c r="E14" s="0" t="s">
        <v>113</v>
      </c>
      <c r="F14" s="1" t="n">
        <v>2011</v>
      </c>
      <c r="G14" s="0" t="s">
        <v>114</v>
      </c>
      <c r="H14" s="0" t="s">
        <v>43</v>
      </c>
      <c r="I14" s="0" t="s">
        <v>44</v>
      </c>
      <c r="J14" s="0" t="s">
        <v>115</v>
      </c>
      <c r="K14" s="1" t="n">
        <v>-35</v>
      </c>
      <c r="L14" s="1" t="n">
        <v>148</v>
      </c>
      <c r="M14" s="1" t="s">
        <v>35</v>
      </c>
      <c r="N14" s="1" t="s">
        <v>36</v>
      </c>
      <c r="O14" s="1" t="s">
        <v>36</v>
      </c>
      <c r="P14" s="8" t="s">
        <v>37</v>
      </c>
      <c r="Q14" s="1" t="s">
        <v>109</v>
      </c>
    </row>
    <row r="15" customFormat="false" ht="12.8" hidden="false" customHeight="false" outlineLevel="0" collapsed="false">
      <c r="A15" s="13" t="s">
        <v>116</v>
      </c>
      <c r="B15" s="14" t="s">
        <v>18</v>
      </c>
      <c r="C15" s="14" t="s">
        <v>117</v>
      </c>
      <c r="D15" s="14" t="s">
        <v>118</v>
      </c>
      <c r="E15" s="14" t="s">
        <v>119</v>
      </c>
      <c r="F15" s="1" t="n">
        <v>2010</v>
      </c>
      <c r="G15" s="15" t="s">
        <v>120</v>
      </c>
      <c r="H15" s="14" t="s">
        <v>106</v>
      </c>
      <c r="I15" s="0" t="s">
        <v>121</v>
      </c>
      <c r="J15" s="0" t="s">
        <v>122</v>
      </c>
      <c r="K15" s="1" t="n">
        <v>51.3</v>
      </c>
      <c r="L15" s="1" t="n">
        <v>1.2</v>
      </c>
      <c r="M15" s="1" t="s">
        <v>35</v>
      </c>
      <c r="N15" s="1" t="s">
        <v>36</v>
      </c>
      <c r="O15" s="1" t="s">
        <v>36</v>
      </c>
      <c r="P15" s="8" t="s">
        <v>37</v>
      </c>
      <c r="Q15" s="1" t="s">
        <v>109</v>
      </c>
    </row>
    <row r="16" customFormat="false" ht="12.8" hidden="false" customHeight="false" outlineLevel="0" collapsed="false">
      <c r="A16" s="0" t="s">
        <v>123</v>
      </c>
      <c r="B16" s="0" t="s">
        <v>18</v>
      </c>
      <c r="C16" s="0" t="s">
        <v>124</v>
      </c>
      <c r="D16" s="0" t="s">
        <v>125</v>
      </c>
      <c r="E16" s="0" t="s">
        <v>126</v>
      </c>
      <c r="F16" s="1" t="n">
        <v>2012</v>
      </c>
      <c r="G16" s="16" t="s">
        <v>127</v>
      </c>
      <c r="H16" s="0" t="s">
        <v>60</v>
      </c>
      <c r="I16" s="0" t="s">
        <v>128</v>
      </c>
      <c r="J16" s="0" t="s">
        <v>129</v>
      </c>
      <c r="K16" s="1" t="n">
        <v>37.9</v>
      </c>
      <c r="L16" s="1" t="n">
        <v>8.29</v>
      </c>
      <c r="M16" s="1" t="s">
        <v>35</v>
      </c>
      <c r="N16" s="1" t="s">
        <v>36</v>
      </c>
      <c r="O16" s="1" t="s">
        <v>36</v>
      </c>
      <c r="P16" s="0" t="s">
        <v>37</v>
      </c>
      <c r="Q16" s="1" t="s">
        <v>130</v>
      </c>
    </row>
    <row r="17" customFormat="false" ht="12.8" hidden="false" customHeight="false" outlineLevel="0" collapsed="false">
      <c r="A17" s="0" t="s">
        <v>131</v>
      </c>
      <c r="B17" s="0" t="s">
        <v>18</v>
      </c>
      <c r="C17" s="17" t="s">
        <v>132</v>
      </c>
      <c r="D17" s="17" t="s">
        <v>133</v>
      </c>
      <c r="E17" s="1" t="s">
        <v>134</v>
      </c>
      <c r="F17" s="1" t="n">
        <v>2017</v>
      </c>
      <c r="G17" s="16" t="s">
        <v>135</v>
      </c>
      <c r="H17" s="0" t="s">
        <v>83</v>
      </c>
      <c r="I17" s="1" t="s">
        <v>136</v>
      </c>
      <c r="J17" s="0" t="s">
        <v>137</v>
      </c>
      <c r="K17" s="1" t="n">
        <v>63.12</v>
      </c>
      <c r="L17" s="1" t="n">
        <v>-151.19</v>
      </c>
      <c r="M17" s="1" t="s">
        <v>35</v>
      </c>
      <c r="N17" s="1" t="s">
        <v>36</v>
      </c>
      <c r="O17" s="1" t="s">
        <v>36</v>
      </c>
      <c r="P17" s="1" t="s">
        <v>37</v>
      </c>
      <c r="Q17" s="1" t="s">
        <v>130</v>
      </c>
    </row>
    <row r="18" customFormat="false" ht="12.8" hidden="false" customHeight="false" outlineLevel="0" collapsed="false">
      <c r="A18" s="0" t="s">
        <v>138</v>
      </c>
      <c r="B18" s="0" t="s">
        <v>18</v>
      </c>
      <c r="C18" s="0" t="s">
        <v>139</v>
      </c>
      <c r="D18" s="0" t="s">
        <v>140</v>
      </c>
      <c r="E18" s="0" t="s">
        <v>141</v>
      </c>
      <c r="F18" s="1" t="n">
        <v>2011</v>
      </c>
      <c r="G18" s="10" t="s">
        <v>142</v>
      </c>
      <c r="H18" s="0" t="s">
        <v>83</v>
      </c>
      <c r="I18" s="1" t="s">
        <v>143</v>
      </c>
      <c r="J18" s="1" t="s">
        <v>144</v>
      </c>
      <c r="K18" s="1" t="n">
        <v>43.39</v>
      </c>
      <c r="L18" s="1" t="n">
        <v>79.2</v>
      </c>
      <c r="M18" s="1" t="s">
        <v>26</v>
      </c>
      <c r="N18" s="7" t="s">
        <v>26</v>
      </c>
      <c r="O18" s="7" t="s">
        <v>26</v>
      </c>
      <c r="P18" s="0" t="s">
        <v>145</v>
      </c>
      <c r="Q18" s="1" t="s">
        <v>130</v>
      </c>
    </row>
    <row r="19" customFormat="false" ht="12.8" hidden="false" customHeight="false" outlineLevel="0" collapsed="false">
      <c r="A19" s="0" t="s">
        <v>146</v>
      </c>
      <c r="B19" s="0" t="s">
        <v>18</v>
      </c>
      <c r="C19" s="0" t="s">
        <v>147</v>
      </c>
      <c r="D19" s="0" t="s">
        <v>148</v>
      </c>
      <c r="E19" s="0" t="s">
        <v>149</v>
      </c>
      <c r="F19" s="1" t="n">
        <v>2020</v>
      </c>
      <c r="G19" s="10" t="s">
        <v>150</v>
      </c>
      <c r="H19" s="0" t="s">
        <v>60</v>
      </c>
      <c r="I19" s="1" t="s">
        <v>151</v>
      </c>
      <c r="J19" s="1" t="s">
        <v>152</v>
      </c>
      <c r="K19" s="1" t="n">
        <v>41.23</v>
      </c>
      <c r="L19" s="1" t="n">
        <v>2.9</v>
      </c>
      <c r="M19" s="1" t="s">
        <v>35</v>
      </c>
      <c r="N19" s="1" t="s">
        <v>36</v>
      </c>
      <c r="O19" s="1" t="s">
        <v>36</v>
      </c>
      <c r="P19" s="1" t="s">
        <v>153</v>
      </c>
      <c r="Q19" s="7" t="s">
        <v>130</v>
      </c>
    </row>
    <row r="20" customFormat="false" ht="12.8" hidden="false" customHeight="false" outlineLevel="0" collapsed="false">
      <c r="A20" s="0" t="s">
        <v>154</v>
      </c>
      <c r="B20" s="0" t="s">
        <v>18</v>
      </c>
      <c r="C20" s="0" t="s">
        <v>155</v>
      </c>
      <c r="D20" s="0" t="s">
        <v>156</v>
      </c>
      <c r="E20" s="0" t="s">
        <v>149</v>
      </c>
      <c r="F20" s="1" t="n">
        <v>2014</v>
      </c>
      <c r="G20" s="10" t="s">
        <v>157</v>
      </c>
      <c r="H20" s="0" t="s">
        <v>60</v>
      </c>
      <c r="I20" s="1" t="s">
        <v>158</v>
      </c>
      <c r="J20" s="0" t="s">
        <v>159</v>
      </c>
      <c r="K20" s="1" t="n">
        <v>36.92</v>
      </c>
      <c r="L20" s="1" t="n">
        <v>28.71</v>
      </c>
      <c r="M20" s="1" t="s">
        <v>35</v>
      </c>
      <c r="N20" s="1" t="s">
        <v>36</v>
      </c>
      <c r="O20" s="1" t="s">
        <v>36</v>
      </c>
      <c r="P20" s="1" t="s">
        <v>160</v>
      </c>
      <c r="Q20" s="7" t="s">
        <v>130</v>
      </c>
    </row>
    <row r="21" customFormat="false" ht="12.8" hidden="false" customHeight="false" outlineLevel="0" collapsed="false">
      <c r="A21" s="0" t="s">
        <v>161</v>
      </c>
      <c r="B21" s="0" t="s">
        <v>18</v>
      </c>
      <c r="C21" s="0" t="s">
        <v>162</v>
      </c>
      <c r="D21" s="0" t="s">
        <v>163</v>
      </c>
      <c r="E21" s="0" t="s">
        <v>164</v>
      </c>
      <c r="F21" s="1" t="n">
        <v>2012</v>
      </c>
      <c r="G21" s="18" t="s">
        <v>165</v>
      </c>
      <c r="H21" s="0" t="s">
        <v>60</v>
      </c>
      <c r="I21" s="1" t="s">
        <v>166</v>
      </c>
      <c r="J21" s="0" t="s">
        <v>167</v>
      </c>
      <c r="K21" s="1" t="n">
        <v>38.26</v>
      </c>
      <c r="L21" s="1" t="n">
        <v>140.86</v>
      </c>
      <c r="M21" s="1" t="s">
        <v>35</v>
      </c>
      <c r="N21" s="1" t="s">
        <v>36</v>
      </c>
      <c r="O21" s="1" t="s">
        <v>36</v>
      </c>
      <c r="P21" s="1" t="s">
        <v>168</v>
      </c>
      <c r="Q21" s="7" t="s">
        <v>130</v>
      </c>
    </row>
    <row r="22" customFormat="false" ht="12.8" hidden="false" customHeight="false" outlineLevel="0" collapsed="false">
      <c r="A22" s="0" t="s">
        <v>169</v>
      </c>
      <c r="B22" s="0" t="s">
        <v>18</v>
      </c>
      <c r="C22" s="0" t="s">
        <v>170</v>
      </c>
      <c r="D22" s="0" t="s">
        <v>171</v>
      </c>
      <c r="E22" s="0" t="s">
        <v>149</v>
      </c>
      <c r="F22" s="1" t="n">
        <v>2021</v>
      </c>
      <c r="G22" s="10" t="s">
        <v>172</v>
      </c>
      <c r="H22" s="0" t="s">
        <v>60</v>
      </c>
      <c r="I22" s="1" t="s">
        <v>173</v>
      </c>
      <c r="J22" s="0" t="s">
        <v>174</v>
      </c>
      <c r="K22" s="1" t="n">
        <v>52.46</v>
      </c>
      <c r="L22" s="1" t="n">
        <v>27.21</v>
      </c>
      <c r="M22" s="1" t="s">
        <v>35</v>
      </c>
      <c r="N22" s="1" t="s">
        <v>36</v>
      </c>
      <c r="O22" s="1" t="s">
        <v>36</v>
      </c>
      <c r="P22" s="1" t="s">
        <v>37</v>
      </c>
      <c r="Q22" s="7" t="s">
        <v>130</v>
      </c>
    </row>
  </sheetData>
  <hyperlinks>
    <hyperlink ref="G2" r:id="rId1" display="https://doi.org/10.1111/1365-2435.13382https://doi.org/1https://doi.org/10"/>
    <hyperlink ref="G3" r:id="rId2" display="https://doi.org/10.1071/IS21054"/>
    <hyperlink ref="G5" r:id="rId3" display="https://doi.org/10.1111/ecog.02902"/>
    <hyperlink ref="G6" r:id="rId4" display="http://dx.doi.org/10.5038/1827-806X.44.3.3"/>
    <hyperlink ref="G7" r:id="rId5" display="https://doi.org/10.1016/j.ecolind.2022.108798"/>
    <hyperlink ref="G8" r:id="rId6" display="https://doi.org/10.1007/s12192-009-0139-4"/>
    <hyperlink ref="G9" r:id="rId7" display="https://doi.org/10.1007/s12192-0010.1111/fwb.13483"/>
    <hyperlink ref="G10" r:id="rId8" display="https://doi.org/10.1111/ele.13942"/>
    <hyperlink ref="G11" r:id="rId9" display="https://doi.org/10.1525/elementa.2021.00084"/>
    <hyperlink ref="G12" r:id="rId10" display="https://doi.org/10.1111/1365-2435.13918"/>
    <hyperlink ref="G13" r:id="rId11" display="https://doi.org/10.1016/j.scitotenv.2021.146377"/>
    <hyperlink ref="G15" r:id="rId12" display="http://dx.doi.org/10.1127/1863-9135/2010/0176-0377"/>
    <hyperlink ref="G16" r:id="rId13" display="https://doi.org/10.1016/j.ecss.2011.11.006"/>
    <hyperlink ref="G17" r:id="rId14" display="https://doi.org/10.1007/s10750-016-2944-y"/>
    <hyperlink ref="G21" r:id="rId15" display="http://10.1016/j.gloplacha.2012.02.006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0" activePane="bottomLeft" state="frozen"/>
      <selection pane="topLeft" activeCell="A1" activeCellId="0" sqref="A1"/>
      <selection pane="bottomLeft" activeCell="A86" activeCellId="0" sqref="A86:AB120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19.57"/>
    <col collapsed="false" customWidth="true" hidden="false" outlineLevel="0" max="4" min="4" style="0" width="15.19"/>
    <col collapsed="false" customWidth="true" hidden="false" outlineLevel="0" max="7" min="5" style="0" width="16.73"/>
    <col collapsed="false" customWidth="true" hidden="false" outlineLevel="0" max="8" min="8" style="0" width="13.84"/>
    <col collapsed="false" customWidth="true" hidden="false" outlineLevel="0" max="9" min="9" style="0" width="18.35"/>
    <col collapsed="false" customWidth="true" hidden="false" outlineLevel="0" max="10" min="10" style="0" width="26.93"/>
    <col collapsed="false" customWidth="true" hidden="false" outlineLevel="0" max="11" min="11" style="1" width="21.56"/>
    <col collapsed="false" customWidth="true" hidden="false" outlineLevel="0" max="12" min="12" style="0" width="23.3"/>
    <col collapsed="false" customWidth="true" hidden="false" outlineLevel="0" max="13" min="13" style="0" width="21.43"/>
    <col collapsed="false" customWidth="true" hidden="false" outlineLevel="0" max="14" min="14" style="0" width="20.44"/>
    <col collapsed="false" customWidth="true" hidden="false" outlineLevel="0" max="16" min="15" style="0" width="23.3"/>
    <col collapsed="false" customWidth="true" hidden="false" outlineLevel="0" max="17" min="17" style="0" width="36.51"/>
    <col collapsed="false" customWidth="true" hidden="false" outlineLevel="0" max="18" min="18" style="0" width="15.85"/>
    <col collapsed="false" customWidth="true" hidden="false" outlineLevel="0" max="19" min="19" style="19" width="17.16"/>
    <col collapsed="false" customWidth="true" hidden="false" outlineLevel="0" max="21" min="21" style="20" width="15.82"/>
    <col collapsed="false" customWidth="true" hidden="false" outlineLevel="0" max="22" min="22" style="1" width="11.52"/>
    <col collapsed="false" customWidth="true" hidden="false" outlineLevel="0" max="23" min="23" style="21" width="11.52"/>
    <col collapsed="false" customWidth="true" hidden="false" outlineLevel="0" max="24" min="24" style="1" width="17.28"/>
    <col collapsed="false" customWidth="true" hidden="false" outlineLevel="0" max="25" min="25" style="1" width="11.52"/>
    <col collapsed="false" customWidth="true" hidden="false" outlineLevel="0" max="26" min="26" style="22" width="20.54"/>
    <col collapsed="false" customWidth="true" hidden="false" outlineLevel="0" max="27" min="27" style="0" width="53.19"/>
  </cols>
  <sheetData>
    <row r="1" customFormat="false" ht="12.8" hidden="false" customHeight="false" outlineLevel="0" collapsed="false">
      <c r="A1" s="2" t="s">
        <v>0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3" t="s">
        <v>181</v>
      </c>
      <c r="I1" s="3" t="s">
        <v>182</v>
      </c>
      <c r="J1" s="2" t="s">
        <v>183</v>
      </c>
      <c r="K1" s="3" t="s">
        <v>184</v>
      </c>
      <c r="L1" s="2" t="s">
        <v>185</v>
      </c>
      <c r="M1" s="2" t="s">
        <v>186</v>
      </c>
      <c r="N1" s="2" t="s">
        <v>187</v>
      </c>
      <c r="O1" s="2" t="s">
        <v>188</v>
      </c>
      <c r="P1" s="2" t="s">
        <v>189</v>
      </c>
      <c r="Q1" s="2" t="s">
        <v>190</v>
      </c>
      <c r="R1" s="2" t="s">
        <v>191</v>
      </c>
      <c r="S1" s="23" t="s">
        <v>192</v>
      </c>
      <c r="T1" s="2" t="s">
        <v>193</v>
      </c>
      <c r="U1" s="24" t="s">
        <v>194</v>
      </c>
      <c r="V1" s="3" t="s">
        <v>195</v>
      </c>
      <c r="W1" s="25" t="s">
        <v>196</v>
      </c>
      <c r="X1" s="3" t="s">
        <v>197</v>
      </c>
      <c r="Y1" s="3" t="s">
        <v>198</v>
      </c>
      <c r="Z1" s="26" t="s">
        <v>199</v>
      </c>
      <c r="AA1" s="2" t="s">
        <v>15</v>
      </c>
      <c r="AB1" s="2" t="s">
        <v>16</v>
      </c>
    </row>
    <row r="2" customFormat="false" ht="12.8" hidden="false" customHeight="false" outlineLevel="0" collapsed="false">
      <c r="A2" s="1" t="s">
        <v>17</v>
      </c>
      <c r="B2" s="1" t="n">
        <v>2018</v>
      </c>
      <c r="C2" s="0" t="s">
        <v>200</v>
      </c>
      <c r="D2" s="0" t="s">
        <v>201</v>
      </c>
      <c r="E2" s="0" t="s">
        <v>202</v>
      </c>
      <c r="F2" s="0" t="s">
        <v>203</v>
      </c>
      <c r="G2" s="0" t="s">
        <v>204</v>
      </c>
      <c r="H2" s="1" t="s">
        <v>205</v>
      </c>
      <c r="I2" s="1" t="s">
        <v>206</v>
      </c>
      <c r="J2" s="0" t="s">
        <v>207</v>
      </c>
      <c r="K2" s="1" t="s">
        <v>208</v>
      </c>
      <c r="L2" s="0" t="s">
        <v>26</v>
      </c>
      <c r="M2" s="0" t="s">
        <v>209</v>
      </c>
      <c r="N2" s="0" t="s">
        <v>26</v>
      </c>
      <c r="O2" s="0" t="s">
        <v>210</v>
      </c>
      <c r="P2" s="0" t="s">
        <v>211</v>
      </c>
      <c r="Q2" s="0" t="s">
        <v>212</v>
      </c>
      <c r="R2" s="0" t="s">
        <v>213</v>
      </c>
      <c r="S2" s="19" t="s">
        <v>214</v>
      </c>
      <c r="T2" s="0" t="s">
        <v>215</v>
      </c>
      <c r="U2" s="20" t="n">
        <f aca="false">1.43/0.19</f>
        <v>7.52631578947368</v>
      </c>
      <c r="V2" s="1" t="s">
        <v>216</v>
      </c>
      <c r="W2" s="21" t="n">
        <v>224</v>
      </c>
      <c r="X2" s="1" t="s">
        <v>217</v>
      </c>
      <c r="Y2" s="1" t="s">
        <v>218</v>
      </c>
      <c r="Z2" s="22" t="n">
        <f aca="false">U2/SQRT(W2)</f>
        <v>0.502873126229956</v>
      </c>
      <c r="AA2" s="0" t="s">
        <v>219</v>
      </c>
      <c r="AB2" s="0" t="s">
        <v>28</v>
      </c>
    </row>
    <row r="3" customFormat="false" ht="12.8" hidden="false" customHeight="false" outlineLevel="0" collapsed="false">
      <c r="A3" s="1" t="s">
        <v>17</v>
      </c>
      <c r="B3" s="1" t="n">
        <v>2018</v>
      </c>
      <c r="C3" s="0" t="s">
        <v>200</v>
      </c>
      <c r="D3" s="0" t="s">
        <v>201</v>
      </c>
      <c r="E3" s="0" t="s">
        <v>202</v>
      </c>
      <c r="F3" s="0" t="s">
        <v>203</v>
      </c>
      <c r="G3" s="0" t="s">
        <v>204</v>
      </c>
      <c r="H3" s="1" t="s">
        <v>205</v>
      </c>
      <c r="I3" s="1" t="s">
        <v>206</v>
      </c>
      <c r="J3" s="0" t="s">
        <v>207</v>
      </c>
      <c r="K3" s="1" t="s">
        <v>220</v>
      </c>
      <c r="L3" s="0" t="s">
        <v>26</v>
      </c>
      <c r="M3" s="0" t="s">
        <v>209</v>
      </c>
      <c r="N3" s="0" t="s">
        <v>26</v>
      </c>
      <c r="O3" s="0" t="s">
        <v>210</v>
      </c>
      <c r="P3" s="0" t="s">
        <v>211</v>
      </c>
      <c r="Q3" s="0" t="s">
        <v>212</v>
      </c>
      <c r="R3" s="0" t="s">
        <v>213</v>
      </c>
      <c r="S3" s="19" t="s">
        <v>214</v>
      </c>
      <c r="T3" s="0" t="s">
        <v>215</v>
      </c>
      <c r="U3" s="20" t="n">
        <f aca="false">0.68/0.07</f>
        <v>9.71428571428571</v>
      </c>
      <c r="V3" s="1" t="s">
        <v>216</v>
      </c>
      <c r="W3" s="21" t="n">
        <v>224</v>
      </c>
      <c r="X3" s="1" t="s">
        <v>217</v>
      </c>
      <c r="Y3" s="1" t="s">
        <v>218</v>
      </c>
      <c r="Z3" s="22" t="n">
        <f aca="false">U3/SQRT(W3)</f>
        <v>0.649063016073031</v>
      </c>
      <c r="AA3" s="0" t="s">
        <v>219</v>
      </c>
      <c r="AB3" s="0" t="s">
        <v>28</v>
      </c>
    </row>
    <row r="4" customFormat="false" ht="12.8" hidden="false" customHeight="false" outlineLevel="0" collapsed="false">
      <c r="A4" s="0" t="s">
        <v>38</v>
      </c>
      <c r="B4" s="1" t="n">
        <v>2019</v>
      </c>
      <c r="C4" s="0" t="s">
        <v>221</v>
      </c>
      <c r="D4" s="0" t="s">
        <v>222</v>
      </c>
      <c r="E4" s="1" t="s">
        <v>202</v>
      </c>
      <c r="F4" s="1" t="s">
        <v>223</v>
      </c>
      <c r="G4" s="1" t="s">
        <v>224</v>
      </c>
      <c r="H4" s="1" t="s">
        <v>225</v>
      </c>
      <c r="I4" s="1" t="s">
        <v>226</v>
      </c>
      <c r="J4" s="1" t="s">
        <v>227</v>
      </c>
      <c r="K4" s="1" t="s">
        <v>220</v>
      </c>
      <c r="L4" s="0" t="s">
        <v>26</v>
      </c>
      <c r="M4" s="1" t="s">
        <v>228</v>
      </c>
      <c r="N4" s="1" t="s">
        <v>35</v>
      </c>
      <c r="O4" s="0" t="s">
        <v>229</v>
      </c>
      <c r="P4" s="0" t="s">
        <v>211</v>
      </c>
      <c r="Q4" s="0" t="s">
        <v>212</v>
      </c>
      <c r="R4" s="0" t="s">
        <v>213</v>
      </c>
      <c r="S4" s="19" t="s">
        <v>230</v>
      </c>
      <c r="T4" s="0" t="s">
        <v>231</v>
      </c>
      <c r="U4" s="20" t="n">
        <v>12.406</v>
      </c>
      <c r="V4" s="1" t="n">
        <v>27</v>
      </c>
      <c r="W4" s="21" t="n">
        <v>29</v>
      </c>
      <c r="X4" s="1" t="s">
        <v>217</v>
      </c>
      <c r="Y4" s="1" t="s">
        <v>232</v>
      </c>
      <c r="Z4" s="22" t="n">
        <f aca="false">SQRT((U4*U4)/((U4*U4)+V4))</f>
        <v>0.922363029695594</v>
      </c>
      <c r="AA4" s="0" t="s">
        <v>233</v>
      </c>
      <c r="AB4" s="0" t="s">
        <v>28</v>
      </c>
    </row>
    <row r="5" customFormat="false" ht="12.8" hidden="false" customHeight="false" outlineLevel="0" collapsed="false">
      <c r="A5" s="0" t="s">
        <v>38</v>
      </c>
      <c r="B5" s="1" t="n">
        <v>2019</v>
      </c>
      <c r="C5" s="0" t="s">
        <v>221</v>
      </c>
      <c r="D5" s="0" t="s">
        <v>222</v>
      </c>
      <c r="E5" s="1" t="s">
        <v>202</v>
      </c>
      <c r="F5" s="1" t="s">
        <v>223</v>
      </c>
      <c r="G5" s="1" t="s">
        <v>224</v>
      </c>
      <c r="H5" s="1" t="s">
        <v>225</v>
      </c>
      <c r="I5" s="1" t="s">
        <v>226</v>
      </c>
      <c r="J5" s="1" t="s">
        <v>234</v>
      </c>
      <c r="K5" s="1" t="s">
        <v>220</v>
      </c>
      <c r="L5" s="0" t="s">
        <v>26</v>
      </c>
      <c r="M5" s="1" t="s">
        <v>228</v>
      </c>
      <c r="N5" s="1" t="s">
        <v>35</v>
      </c>
      <c r="O5" s="0" t="s">
        <v>229</v>
      </c>
      <c r="P5" s="0" t="s">
        <v>211</v>
      </c>
      <c r="Q5" s="0" t="s">
        <v>212</v>
      </c>
      <c r="R5" s="0" t="s">
        <v>213</v>
      </c>
      <c r="S5" s="19" t="s">
        <v>230</v>
      </c>
      <c r="T5" s="0" t="s">
        <v>231</v>
      </c>
      <c r="U5" s="20" t="n">
        <v>10.63</v>
      </c>
      <c r="V5" s="1" t="n">
        <v>27</v>
      </c>
      <c r="W5" s="21" t="n">
        <v>29</v>
      </c>
      <c r="X5" s="1" t="s">
        <v>217</v>
      </c>
      <c r="Y5" s="1" t="s">
        <v>232</v>
      </c>
      <c r="Z5" s="22" t="n">
        <f aca="false">SQRT((U5*U5)/((U5*U5)+V5))</f>
        <v>0.898408919501656</v>
      </c>
      <c r="AA5" s="0" t="s">
        <v>233</v>
      </c>
      <c r="AB5" s="0" t="s">
        <v>28</v>
      </c>
    </row>
    <row r="6" customFormat="false" ht="12.8" hidden="false" customHeight="false" outlineLevel="0" collapsed="false">
      <c r="A6" s="0" t="s">
        <v>38</v>
      </c>
      <c r="B6" s="1" t="n">
        <v>2019</v>
      </c>
      <c r="C6" s="0" t="s">
        <v>221</v>
      </c>
      <c r="D6" s="0" t="s">
        <v>222</v>
      </c>
      <c r="E6" s="1" t="s">
        <v>202</v>
      </c>
      <c r="F6" s="1" t="s">
        <v>223</v>
      </c>
      <c r="G6" s="1" t="s">
        <v>224</v>
      </c>
      <c r="H6" s="1" t="s">
        <v>225</v>
      </c>
      <c r="I6" s="1" t="s">
        <v>226</v>
      </c>
      <c r="J6" s="1" t="s">
        <v>227</v>
      </c>
      <c r="K6" s="1" t="s">
        <v>220</v>
      </c>
      <c r="L6" s="0" t="s">
        <v>26</v>
      </c>
      <c r="M6" s="1" t="s">
        <v>235</v>
      </c>
      <c r="N6" s="1" t="s">
        <v>35</v>
      </c>
      <c r="O6" s="0" t="s">
        <v>229</v>
      </c>
      <c r="P6" s="0" t="s">
        <v>211</v>
      </c>
      <c r="Q6" s="0" t="s">
        <v>212</v>
      </c>
      <c r="R6" s="0" t="s">
        <v>213</v>
      </c>
      <c r="S6" s="19" t="s">
        <v>230</v>
      </c>
      <c r="T6" s="0" t="s">
        <v>231</v>
      </c>
      <c r="U6" s="20" t="n">
        <v>12.031</v>
      </c>
      <c r="V6" s="1" t="n">
        <v>27</v>
      </c>
      <c r="W6" s="21" t="n">
        <v>29</v>
      </c>
      <c r="X6" s="1" t="s">
        <v>217</v>
      </c>
      <c r="Y6" s="1" t="s">
        <v>232</v>
      </c>
      <c r="Z6" s="22" t="n">
        <f aca="false">SQRT((U6*U6)/((U6*U6)+V6))</f>
        <v>0.918036027300115</v>
      </c>
      <c r="AA6" s="0" t="s">
        <v>233</v>
      </c>
      <c r="AB6" s="0" t="s">
        <v>28</v>
      </c>
    </row>
    <row r="7" customFormat="false" ht="12.8" hidden="false" customHeight="false" outlineLevel="0" collapsed="false">
      <c r="A7" s="0" t="s">
        <v>38</v>
      </c>
      <c r="B7" s="1" t="n">
        <v>2019</v>
      </c>
      <c r="C7" s="0" t="s">
        <v>221</v>
      </c>
      <c r="D7" s="0" t="s">
        <v>222</v>
      </c>
      <c r="E7" s="1" t="s">
        <v>202</v>
      </c>
      <c r="F7" s="1" t="s">
        <v>223</v>
      </c>
      <c r="G7" s="1" t="s">
        <v>224</v>
      </c>
      <c r="H7" s="1" t="s">
        <v>225</v>
      </c>
      <c r="I7" s="1" t="s">
        <v>226</v>
      </c>
      <c r="J7" s="1" t="s">
        <v>234</v>
      </c>
      <c r="K7" s="1" t="s">
        <v>220</v>
      </c>
      <c r="L7" s="0" t="s">
        <v>26</v>
      </c>
      <c r="M7" s="1" t="s">
        <v>235</v>
      </c>
      <c r="N7" s="1" t="s">
        <v>35</v>
      </c>
      <c r="O7" s="0" t="s">
        <v>229</v>
      </c>
      <c r="P7" s="0" t="s">
        <v>211</v>
      </c>
      <c r="Q7" s="0" t="s">
        <v>212</v>
      </c>
      <c r="R7" s="0" t="s">
        <v>213</v>
      </c>
      <c r="S7" s="19" t="s">
        <v>230</v>
      </c>
      <c r="T7" s="0" t="s">
        <v>231</v>
      </c>
      <c r="U7" s="20" t="n">
        <v>9.557</v>
      </c>
      <c r="V7" s="1" t="n">
        <v>27</v>
      </c>
      <c r="W7" s="21" t="n">
        <v>29</v>
      </c>
      <c r="X7" s="1" t="s">
        <v>217</v>
      </c>
      <c r="Y7" s="1" t="s">
        <v>232</v>
      </c>
      <c r="Z7" s="22" t="n">
        <f aca="false">SQRT((U7*U7)/((U7*U7)+V7))</f>
        <v>0.878542319830374</v>
      </c>
      <c r="AA7" s="0" t="s">
        <v>233</v>
      </c>
      <c r="AB7" s="0" t="s">
        <v>28</v>
      </c>
    </row>
    <row r="8" customFormat="false" ht="12.8" hidden="false" customHeight="false" outlineLevel="0" collapsed="false">
      <c r="A8" s="0" t="s">
        <v>38</v>
      </c>
      <c r="B8" s="1" t="n">
        <v>2019</v>
      </c>
      <c r="C8" s="0" t="s">
        <v>221</v>
      </c>
      <c r="D8" s="0" t="s">
        <v>222</v>
      </c>
      <c r="E8" s="1" t="s">
        <v>202</v>
      </c>
      <c r="F8" s="1" t="s">
        <v>223</v>
      </c>
      <c r="G8" s="1" t="s">
        <v>224</v>
      </c>
      <c r="H8" s="1" t="s">
        <v>225</v>
      </c>
      <c r="I8" s="1" t="s">
        <v>226</v>
      </c>
      <c r="J8" s="1" t="s">
        <v>227</v>
      </c>
      <c r="K8" s="1" t="s">
        <v>220</v>
      </c>
      <c r="L8" s="0" t="s">
        <v>26</v>
      </c>
      <c r="M8" s="1" t="s">
        <v>236</v>
      </c>
      <c r="N8" s="1" t="s">
        <v>35</v>
      </c>
      <c r="O8" s="0" t="s">
        <v>229</v>
      </c>
      <c r="P8" s="0" t="s">
        <v>211</v>
      </c>
      <c r="Q8" s="0" t="s">
        <v>212</v>
      </c>
      <c r="R8" s="0" t="s">
        <v>213</v>
      </c>
      <c r="S8" s="19" t="s">
        <v>230</v>
      </c>
      <c r="T8" s="0" t="s">
        <v>231</v>
      </c>
      <c r="U8" s="20" t="n">
        <v>17.908</v>
      </c>
      <c r="V8" s="1" t="n">
        <v>27</v>
      </c>
      <c r="W8" s="21" t="n">
        <v>29</v>
      </c>
      <c r="X8" s="1" t="s">
        <v>217</v>
      </c>
      <c r="Y8" s="1" t="s">
        <v>232</v>
      </c>
      <c r="Z8" s="22" t="n">
        <f aca="false">SQRT((U8*U8)/((U8*U8)+V8))</f>
        <v>0.960388494837988</v>
      </c>
      <c r="AA8" s="0" t="s">
        <v>233</v>
      </c>
      <c r="AB8" s="0" t="s">
        <v>28</v>
      </c>
    </row>
    <row r="9" customFormat="false" ht="12.8" hidden="false" customHeight="false" outlineLevel="0" collapsed="false">
      <c r="A9" s="0" t="s">
        <v>38</v>
      </c>
      <c r="B9" s="1" t="n">
        <v>2019</v>
      </c>
      <c r="C9" s="0" t="s">
        <v>221</v>
      </c>
      <c r="D9" s="0" t="s">
        <v>222</v>
      </c>
      <c r="E9" s="1" t="s">
        <v>202</v>
      </c>
      <c r="F9" s="1" t="s">
        <v>223</v>
      </c>
      <c r="G9" s="1" t="s">
        <v>224</v>
      </c>
      <c r="H9" s="1" t="s">
        <v>225</v>
      </c>
      <c r="I9" s="1" t="s">
        <v>226</v>
      </c>
      <c r="J9" s="1" t="s">
        <v>234</v>
      </c>
      <c r="K9" s="1" t="s">
        <v>220</v>
      </c>
      <c r="L9" s="0" t="s">
        <v>26</v>
      </c>
      <c r="M9" s="1" t="s">
        <v>236</v>
      </c>
      <c r="N9" s="1" t="s">
        <v>35</v>
      </c>
      <c r="O9" s="0" t="s">
        <v>229</v>
      </c>
      <c r="P9" s="0" t="s">
        <v>211</v>
      </c>
      <c r="Q9" s="0" t="s">
        <v>212</v>
      </c>
      <c r="R9" s="0" t="s">
        <v>213</v>
      </c>
      <c r="S9" s="19" t="s">
        <v>230</v>
      </c>
      <c r="T9" s="0" t="s">
        <v>231</v>
      </c>
      <c r="U9" s="20" t="n">
        <v>14.36</v>
      </c>
      <c r="V9" s="1" t="n">
        <v>27</v>
      </c>
      <c r="W9" s="21" t="n">
        <v>29</v>
      </c>
      <c r="X9" s="1" t="s">
        <v>217</v>
      </c>
      <c r="Y9" s="1" t="s">
        <v>232</v>
      </c>
      <c r="Z9" s="22" t="n">
        <f aca="false">SQRT((U9*U9)/((U9*U9)+V9))</f>
        <v>0.940332026518612</v>
      </c>
      <c r="AA9" s="0" t="s">
        <v>233</v>
      </c>
      <c r="AB9" s="0" t="s">
        <v>28</v>
      </c>
    </row>
    <row r="10" customFormat="false" ht="12.8" hidden="false" customHeight="false" outlineLevel="0" collapsed="false">
      <c r="A10" s="0" t="s">
        <v>46</v>
      </c>
      <c r="B10" s="1" t="s">
        <v>237</v>
      </c>
      <c r="C10" s="0" t="s">
        <v>200</v>
      </c>
      <c r="D10" s="0" t="s">
        <v>201</v>
      </c>
      <c r="E10" s="0" t="s">
        <v>202</v>
      </c>
      <c r="F10" s="0" t="s">
        <v>203</v>
      </c>
      <c r="G10" s="0" t="s">
        <v>204</v>
      </c>
      <c r="H10" s="1" t="s">
        <v>205</v>
      </c>
      <c r="I10" s="1" t="s">
        <v>206</v>
      </c>
      <c r="J10" s="0" t="s">
        <v>207</v>
      </c>
      <c r="K10" s="1" t="s">
        <v>208</v>
      </c>
      <c r="L10" s="0" t="s">
        <v>35</v>
      </c>
      <c r="M10" s="0" t="s">
        <v>36</v>
      </c>
      <c r="N10" s="0" t="s">
        <v>36</v>
      </c>
      <c r="O10" s="0" t="s">
        <v>238</v>
      </c>
      <c r="P10" s="0" t="s">
        <v>211</v>
      </c>
      <c r="Q10" s="0" t="s">
        <v>239</v>
      </c>
      <c r="R10" s="0" t="s">
        <v>240</v>
      </c>
      <c r="S10" s="19" t="s">
        <v>241</v>
      </c>
      <c r="T10" s="0" t="s">
        <v>215</v>
      </c>
      <c r="U10" s="20" t="n">
        <f aca="false">-0.543/0.249</f>
        <v>-2.18072289156626</v>
      </c>
      <c r="V10" s="1" t="s">
        <v>216</v>
      </c>
      <c r="W10" s="21" t="n">
        <v>33</v>
      </c>
      <c r="X10" s="1" t="s">
        <v>37</v>
      </c>
      <c r="Y10" s="1" t="n">
        <v>0.02</v>
      </c>
      <c r="Z10" s="22" t="n">
        <f aca="false">U10/SQRT(W10)</f>
        <v>-0.379615129252787</v>
      </c>
      <c r="AA10" s="0" t="s">
        <v>242</v>
      </c>
      <c r="AB10" s="0" t="s">
        <v>28</v>
      </c>
    </row>
    <row r="11" customFormat="false" ht="12.8" hidden="false" customHeight="false" outlineLevel="0" collapsed="false">
      <c r="A11" s="0" t="s">
        <v>50</v>
      </c>
      <c r="B11" s="0" t="s">
        <v>243</v>
      </c>
      <c r="C11" s="0" t="s">
        <v>200</v>
      </c>
      <c r="D11" s="0" t="s">
        <v>244</v>
      </c>
      <c r="E11" s="0" t="s">
        <v>202</v>
      </c>
      <c r="F11" s="1" t="s">
        <v>223</v>
      </c>
      <c r="G11" s="1" t="s">
        <v>224</v>
      </c>
      <c r="H11" s="0" t="s">
        <v>245</v>
      </c>
      <c r="I11" s="0" t="s">
        <v>246</v>
      </c>
      <c r="J11" s="0" t="s">
        <v>247</v>
      </c>
      <c r="K11" s="1" t="s">
        <v>208</v>
      </c>
      <c r="L11" s="0" t="s">
        <v>35</v>
      </c>
      <c r="M11" s="0" t="s">
        <v>36</v>
      </c>
      <c r="N11" s="0" t="s">
        <v>36</v>
      </c>
      <c r="O11" s="0" t="s">
        <v>238</v>
      </c>
      <c r="P11" s="0" t="s">
        <v>211</v>
      </c>
      <c r="Q11" s="0" t="s">
        <v>239</v>
      </c>
      <c r="R11" s="0" t="s">
        <v>240</v>
      </c>
      <c r="S11" s="19" t="s">
        <v>241</v>
      </c>
      <c r="T11" s="0" t="s">
        <v>215</v>
      </c>
      <c r="U11" s="20" t="n">
        <f aca="false">0.2381/0.0717</f>
        <v>3.3207810320781</v>
      </c>
      <c r="V11" s="1" t="s">
        <v>216</v>
      </c>
      <c r="W11" s="21" t="n">
        <v>288</v>
      </c>
      <c r="X11" s="1" t="s">
        <v>37</v>
      </c>
      <c r="Y11" s="1" t="s">
        <v>232</v>
      </c>
      <c r="Z11" s="22" t="n">
        <f aca="false">-U11/SQRT(W11)</f>
        <v>-0.195678898884841</v>
      </c>
      <c r="AA11" s="0" t="s">
        <v>248</v>
      </c>
      <c r="AB11" s="0" t="s">
        <v>28</v>
      </c>
    </row>
    <row r="12" customFormat="false" ht="12.8" hidden="false" customHeight="false" outlineLevel="0" collapsed="false">
      <c r="A12" s="0" t="s">
        <v>50</v>
      </c>
      <c r="B12" s="0" t="s">
        <v>243</v>
      </c>
      <c r="C12" s="0" t="s">
        <v>200</v>
      </c>
      <c r="D12" s="0" t="s">
        <v>244</v>
      </c>
      <c r="E12" s="0" t="s">
        <v>202</v>
      </c>
      <c r="F12" s="1" t="s">
        <v>223</v>
      </c>
      <c r="G12" s="1" t="s">
        <v>224</v>
      </c>
      <c r="H12" s="0" t="s">
        <v>245</v>
      </c>
      <c r="I12" s="0" t="s">
        <v>246</v>
      </c>
      <c r="J12" s="0" t="s">
        <v>247</v>
      </c>
      <c r="K12" s="1" t="s">
        <v>208</v>
      </c>
      <c r="L12" s="0" t="s">
        <v>35</v>
      </c>
      <c r="M12" s="0" t="s">
        <v>36</v>
      </c>
      <c r="N12" s="0" t="s">
        <v>36</v>
      </c>
      <c r="O12" s="0" t="s">
        <v>249</v>
      </c>
      <c r="P12" s="0" t="s">
        <v>250</v>
      </c>
      <c r="Q12" s="0" t="s">
        <v>239</v>
      </c>
      <c r="R12" s="0" t="s">
        <v>240</v>
      </c>
      <c r="S12" s="19" t="s">
        <v>241</v>
      </c>
      <c r="T12" s="0" t="s">
        <v>215</v>
      </c>
      <c r="U12" s="20" t="n">
        <f aca="false">0.1688/0.0642</f>
        <v>2.62928348909657</v>
      </c>
      <c r="V12" s="1" t="s">
        <v>216</v>
      </c>
      <c r="W12" s="21" t="n">
        <v>288</v>
      </c>
      <c r="X12" s="1" t="s">
        <v>37</v>
      </c>
      <c r="Y12" s="1" t="n">
        <v>0.008</v>
      </c>
      <c r="Z12" s="22" t="n">
        <f aca="false">-U12/SQRT(W12)</f>
        <v>-0.154932015400168</v>
      </c>
      <c r="AA12" s="0" t="s">
        <v>219</v>
      </c>
      <c r="AB12" s="0" t="s">
        <v>28</v>
      </c>
    </row>
    <row r="13" customFormat="false" ht="12.8" hidden="false" customHeight="false" outlineLevel="0" collapsed="false">
      <c r="A13" s="0" t="s">
        <v>50</v>
      </c>
      <c r="B13" s="0" t="s">
        <v>243</v>
      </c>
      <c r="C13" s="0" t="s">
        <v>200</v>
      </c>
      <c r="D13" s="0" t="s">
        <v>244</v>
      </c>
      <c r="E13" s="0" t="s">
        <v>202</v>
      </c>
      <c r="F13" s="1" t="s">
        <v>223</v>
      </c>
      <c r="G13" s="1" t="s">
        <v>224</v>
      </c>
      <c r="H13" s="0" t="s">
        <v>251</v>
      </c>
      <c r="I13" s="0" t="s">
        <v>252</v>
      </c>
      <c r="J13" s="0" t="s">
        <v>253</v>
      </c>
      <c r="K13" s="1" t="s">
        <v>220</v>
      </c>
      <c r="L13" s="0" t="s">
        <v>35</v>
      </c>
      <c r="M13" s="0" t="s">
        <v>36</v>
      </c>
      <c r="N13" s="0" t="s">
        <v>36</v>
      </c>
      <c r="O13" s="0" t="s">
        <v>249</v>
      </c>
      <c r="P13" s="0" t="s">
        <v>250</v>
      </c>
      <c r="Q13" s="0" t="s">
        <v>239</v>
      </c>
      <c r="R13" s="0" t="s">
        <v>240</v>
      </c>
      <c r="S13" s="19" t="s">
        <v>241</v>
      </c>
      <c r="T13" s="0" t="s">
        <v>215</v>
      </c>
      <c r="U13" s="20" t="n">
        <f aca="false">0.2029/0.08047</f>
        <v>2.52143656020877</v>
      </c>
      <c r="V13" s="1" t="s">
        <v>216</v>
      </c>
      <c r="W13" s="21" t="n">
        <v>288</v>
      </c>
      <c r="X13" s="1" t="s">
        <v>37</v>
      </c>
      <c r="Y13" s="1" t="n">
        <v>0.011</v>
      </c>
      <c r="Z13" s="22" t="n">
        <f aca="false">-U13/SQRT(W13)</f>
        <v>-0.148577074171276</v>
      </c>
      <c r="AA13" s="0" t="s">
        <v>219</v>
      </c>
      <c r="AB13" s="0" t="s">
        <v>28</v>
      </c>
    </row>
    <row r="14" customFormat="false" ht="12.8" hidden="false" customHeight="false" outlineLevel="0" collapsed="false">
      <c r="A14" s="0" t="s">
        <v>55</v>
      </c>
      <c r="B14" s="0" t="s">
        <v>254</v>
      </c>
      <c r="C14" s="0" t="s">
        <v>221</v>
      </c>
      <c r="D14" s="0" t="s">
        <v>255</v>
      </c>
      <c r="E14" s="0" t="s">
        <v>256</v>
      </c>
      <c r="F14" s="0" t="s">
        <v>256</v>
      </c>
      <c r="G14" s="0" t="s">
        <v>256</v>
      </c>
      <c r="H14" s="0" t="s">
        <v>256</v>
      </c>
      <c r="I14" s="0" t="s">
        <v>256</v>
      </c>
      <c r="J14" s="0" t="s">
        <v>256</v>
      </c>
      <c r="K14" s="1" t="s">
        <v>216</v>
      </c>
      <c r="L14" s="0" t="s">
        <v>26</v>
      </c>
      <c r="M14" s="0" t="s">
        <v>257</v>
      </c>
      <c r="N14" s="0" t="s">
        <v>36</v>
      </c>
      <c r="O14" s="0" t="s">
        <v>258</v>
      </c>
      <c r="P14" s="0" t="s">
        <v>259</v>
      </c>
      <c r="Q14" s="0" t="s">
        <v>260</v>
      </c>
      <c r="R14" s="0" t="s">
        <v>240</v>
      </c>
      <c r="S14" s="19" t="s">
        <v>241</v>
      </c>
      <c r="T14" s="0" t="s">
        <v>215</v>
      </c>
      <c r="U14" s="20" t="n">
        <f aca="false">-1.949</f>
        <v>-1.949</v>
      </c>
      <c r="V14" s="1" t="s">
        <v>216</v>
      </c>
      <c r="W14" s="21" t="n">
        <f aca="false">923+562</f>
        <v>1485</v>
      </c>
      <c r="X14" s="1" t="s">
        <v>37</v>
      </c>
      <c r="Y14" s="1" t="n">
        <v>0.051</v>
      </c>
      <c r="Z14" s="22" t="n">
        <f aca="false">U14/SQRT(W14)</f>
        <v>-0.0505764814056936</v>
      </c>
      <c r="AA14" s="0" t="s">
        <v>261</v>
      </c>
      <c r="AB14" s="0" t="s">
        <v>28</v>
      </c>
    </row>
    <row r="15" customFormat="false" ht="12.8" hidden="false" customHeight="false" outlineLevel="0" collapsed="false">
      <c r="A15" s="0" t="s">
        <v>55</v>
      </c>
      <c r="B15" s="0" t="s">
        <v>254</v>
      </c>
      <c r="C15" s="0" t="s">
        <v>221</v>
      </c>
      <c r="D15" s="0" t="s">
        <v>255</v>
      </c>
      <c r="E15" s="0" t="s">
        <v>256</v>
      </c>
      <c r="F15" s="0" t="s">
        <v>256</v>
      </c>
      <c r="G15" s="0" t="s">
        <v>256</v>
      </c>
      <c r="H15" s="0" t="s">
        <v>256</v>
      </c>
      <c r="I15" s="0" t="s">
        <v>256</v>
      </c>
      <c r="J15" s="0" t="s">
        <v>256</v>
      </c>
      <c r="K15" s="1" t="s">
        <v>216</v>
      </c>
      <c r="L15" s="0" t="s">
        <v>26</v>
      </c>
      <c r="M15" s="0" t="s">
        <v>257</v>
      </c>
      <c r="N15" s="0" t="s">
        <v>36</v>
      </c>
      <c r="O15" s="0" t="s">
        <v>258</v>
      </c>
      <c r="P15" s="0" t="s">
        <v>259</v>
      </c>
      <c r="Q15" s="0" t="s">
        <v>262</v>
      </c>
      <c r="R15" s="0" t="s">
        <v>240</v>
      </c>
      <c r="S15" s="19" t="s">
        <v>241</v>
      </c>
      <c r="T15" s="0" t="s">
        <v>215</v>
      </c>
      <c r="U15" s="20" t="n">
        <v>-3.539</v>
      </c>
      <c r="V15" s="1" t="s">
        <v>216</v>
      </c>
      <c r="W15" s="21" t="n">
        <f aca="false">923+562</f>
        <v>1485</v>
      </c>
      <c r="X15" s="1" t="s">
        <v>37</v>
      </c>
      <c r="Y15" s="1" t="s">
        <v>232</v>
      </c>
      <c r="Z15" s="22" t="n">
        <f aca="false">U15/SQRT(W15)</f>
        <v>-0.0918369254462543</v>
      </c>
      <c r="AA15" s="0" t="s">
        <v>261</v>
      </c>
      <c r="AB15" s="0" t="s">
        <v>28</v>
      </c>
    </row>
    <row r="16" customFormat="false" ht="12.8" hidden="false" customHeight="false" outlineLevel="0" collapsed="false">
      <c r="A16" s="0" t="s">
        <v>55</v>
      </c>
      <c r="B16" s="0" t="s">
        <v>254</v>
      </c>
      <c r="C16" s="0" t="s">
        <v>221</v>
      </c>
      <c r="D16" s="0" t="s">
        <v>255</v>
      </c>
      <c r="E16" s="0" t="s">
        <v>256</v>
      </c>
      <c r="F16" s="0" t="s">
        <v>256</v>
      </c>
      <c r="G16" s="0" t="s">
        <v>256</v>
      </c>
      <c r="H16" s="0" t="s">
        <v>256</v>
      </c>
      <c r="I16" s="0" t="s">
        <v>256</v>
      </c>
      <c r="J16" s="0" t="s">
        <v>256</v>
      </c>
      <c r="K16" s="1" t="s">
        <v>216</v>
      </c>
      <c r="L16" s="0" t="s">
        <v>26</v>
      </c>
      <c r="M16" s="0" t="s">
        <v>257</v>
      </c>
      <c r="N16" s="0" t="s">
        <v>36</v>
      </c>
      <c r="O16" s="0" t="s">
        <v>258</v>
      </c>
      <c r="P16" s="0" t="s">
        <v>259</v>
      </c>
      <c r="Q16" s="0" t="s">
        <v>263</v>
      </c>
      <c r="R16" s="0" t="s">
        <v>240</v>
      </c>
      <c r="S16" s="19" t="s">
        <v>241</v>
      </c>
      <c r="T16" s="0" t="s">
        <v>215</v>
      </c>
      <c r="U16" s="20" t="n">
        <v>-6.262</v>
      </c>
      <c r="V16" s="1" t="s">
        <v>216</v>
      </c>
      <c r="W16" s="21" t="n">
        <f aca="false">923+562</f>
        <v>1485</v>
      </c>
      <c r="X16" s="1" t="s">
        <v>37</v>
      </c>
      <c r="Y16" s="1" t="s">
        <v>232</v>
      </c>
      <c r="Z16" s="22" t="n">
        <f aca="false">U16/SQRT(W16)</f>
        <v>-0.162498679611315</v>
      </c>
      <c r="AA16" s="0" t="s">
        <v>261</v>
      </c>
      <c r="AB16" s="0" t="s">
        <v>28</v>
      </c>
    </row>
    <row r="17" customFormat="false" ht="12.8" hidden="false" customHeight="false" outlineLevel="0" collapsed="false">
      <c r="A17" s="0" t="s">
        <v>55</v>
      </c>
      <c r="B17" s="0" t="s">
        <v>254</v>
      </c>
      <c r="C17" s="0" t="s">
        <v>221</v>
      </c>
      <c r="D17" s="0" t="s">
        <v>255</v>
      </c>
      <c r="E17" s="0" t="s">
        <v>256</v>
      </c>
      <c r="F17" s="0" t="s">
        <v>256</v>
      </c>
      <c r="G17" s="0" t="s">
        <v>256</v>
      </c>
      <c r="H17" s="0" t="s">
        <v>256</v>
      </c>
      <c r="I17" s="0" t="s">
        <v>256</v>
      </c>
      <c r="J17" s="0" t="s">
        <v>256</v>
      </c>
      <c r="K17" s="1" t="s">
        <v>216</v>
      </c>
      <c r="L17" s="0" t="s">
        <v>26</v>
      </c>
      <c r="M17" s="0" t="s">
        <v>257</v>
      </c>
      <c r="N17" s="0" t="s">
        <v>36</v>
      </c>
      <c r="O17" s="0" t="s">
        <v>258</v>
      </c>
      <c r="P17" s="0" t="s">
        <v>259</v>
      </c>
      <c r="Q17" s="0" t="s">
        <v>264</v>
      </c>
      <c r="R17" s="0" t="s">
        <v>240</v>
      </c>
      <c r="S17" s="19" t="s">
        <v>241</v>
      </c>
      <c r="T17" s="0" t="s">
        <v>215</v>
      </c>
      <c r="U17" s="20" t="n">
        <v>-3.46</v>
      </c>
      <c r="V17" s="1" t="s">
        <v>216</v>
      </c>
      <c r="W17" s="21" t="n">
        <f aca="false">923+562</f>
        <v>1485</v>
      </c>
      <c r="X17" s="1" t="s">
        <v>37</v>
      </c>
      <c r="Y17" s="1" t="s">
        <v>232</v>
      </c>
      <c r="Z17" s="22" t="n">
        <f aca="false">U17/SQRT(W17)</f>
        <v>-0.089786878226629</v>
      </c>
      <c r="AA17" s="0" t="s">
        <v>261</v>
      </c>
      <c r="AB17" s="0" t="s">
        <v>28</v>
      </c>
    </row>
    <row r="18" customFormat="false" ht="12.8" hidden="false" customHeight="false" outlineLevel="0" collapsed="false">
      <c r="A18" s="0" t="s">
        <v>55</v>
      </c>
      <c r="B18" s="0" t="s">
        <v>254</v>
      </c>
      <c r="C18" s="0" t="s">
        <v>221</v>
      </c>
      <c r="D18" s="0" t="s">
        <v>255</v>
      </c>
      <c r="E18" s="0" t="s">
        <v>256</v>
      </c>
      <c r="F18" s="0" t="s">
        <v>256</v>
      </c>
      <c r="G18" s="0" t="s">
        <v>256</v>
      </c>
      <c r="H18" s="0" t="s">
        <v>256</v>
      </c>
      <c r="I18" s="0" t="s">
        <v>256</v>
      </c>
      <c r="J18" s="0" t="s">
        <v>256</v>
      </c>
      <c r="K18" s="1" t="s">
        <v>216</v>
      </c>
      <c r="L18" s="0" t="s">
        <v>26</v>
      </c>
      <c r="M18" s="0" t="s">
        <v>257</v>
      </c>
      <c r="N18" s="0" t="s">
        <v>36</v>
      </c>
      <c r="O18" s="0" t="s">
        <v>258</v>
      </c>
      <c r="P18" s="0" t="s">
        <v>259</v>
      </c>
      <c r="Q18" s="0" t="s">
        <v>265</v>
      </c>
      <c r="R18" s="0" t="s">
        <v>240</v>
      </c>
      <c r="S18" s="19" t="s">
        <v>241</v>
      </c>
      <c r="T18" s="0" t="s">
        <v>215</v>
      </c>
      <c r="U18" s="20" t="n">
        <v>-1.677</v>
      </c>
      <c r="V18" s="1" t="s">
        <v>216</v>
      </c>
      <c r="W18" s="21" t="n">
        <f aca="false">923+562</f>
        <v>1485</v>
      </c>
      <c r="X18" s="1" t="s">
        <v>37</v>
      </c>
      <c r="Y18" s="1" t="n">
        <v>0.094</v>
      </c>
      <c r="Z18" s="22" t="n">
        <f aca="false">U18/SQRT(W18)</f>
        <v>-0.0435180909786291</v>
      </c>
      <c r="AA18" s="0" t="s">
        <v>261</v>
      </c>
      <c r="AB18" s="0" t="s">
        <v>28</v>
      </c>
    </row>
    <row r="19" customFormat="false" ht="12.8" hidden="false" customHeight="false" outlineLevel="0" collapsed="false">
      <c r="A19" s="0" t="s">
        <v>55</v>
      </c>
      <c r="B19" s="0" t="s">
        <v>254</v>
      </c>
      <c r="C19" s="0" t="s">
        <v>221</v>
      </c>
      <c r="D19" s="0" t="s">
        <v>255</v>
      </c>
      <c r="E19" s="0" t="s">
        <v>256</v>
      </c>
      <c r="F19" s="0" t="s">
        <v>256</v>
      </c>
      <c r="G19" s="0" t="s">
        <v>256</v>
      </c>
      <c r="H19" s="0" t="s">
        <v>256</v>
      </c>
      <c r="I19" s="0" t="s">
        <v>256</v>
      </c>
      <c r="J19" s="0" t="s">
        <v>256</v>
      </c>
      <c r="K19" s="1" t="s">
        <v>216</v>
      </c>
      <c r="L19" s="0" t="s">
        <v>26</v>
      </c>
      <c r="M19" s="0" t="s">
        <v>257</v>
      </c>
      <c r="N19" s="0" t="s">
        <v>36</v>
      </c>
      <c r="O19" s="0" t="s">
        <v>258</v>
      </c>
      <c r="P19" s="0" t="s">
        <v>259</v>
      </c>
      <c r="Q19" s="0" t="s">
        <v>266</v>
      </c>
      <c r="R19" s="0" t="s">
        <v>240</v>
      </c>
      <c r="S19" s="19" t="s">
        <v>241</v>
      </c>
      <c r="T19" s="0" t="s">
        <v>215</v>
      </c>
      <c r="U19" s="20" t="n">
        <v>-0.301</v>
      </c>
      <c r="V19" s="1" t="s">
        <v>216</v>
      </c>
      <c r="W19" s="21" t="n">
        <f aca="false">923+562</f>
        <v>1485</v>
      </c>
      <c r="X19" s="1" t="s">
        <v>37</v>
      </c>
      <c r="Y19" s="1" t="n">
        <v>0.763</v>
      </c>
      <c r="Z19" s="22" t="n">
        <f aca="false">U19/SQRT(W19)</f>
        <v>-0.00781093940642061</v>
      </c>
      <c r="AA19" s="0" t="s">
        <v>261</v>
      </c>
      <c r="AB19" s="0" t="s">
        <v>28</v>
      </c>
    </row>
    <row r="20" customFormat="false" ht="12.8" hidden="false" customHeight="false" outlineLevel="0" collapsed="false">
      <c r="A20" s="0" t="s">
        <v>55</v>
      </c>
      <c r="B20" s="0" t="s">
        <v>254</v>
      </c>
      <c r="C20" s="0" t="s">
        <v>221</v>
      </c>
      <c r="D20" s="0" t="s">
        <v>255</v>
      </c>
      <c r="E20" s="0" t="s">
        <v>256</v>
      </c>
      <c r="F20" s="0" t="s">
        <v>256</v>
      </c>
      <c r="G20" s="0" t="s">
        <v>256</v>
      </c>
      <c r="H20" s="0" t="s">
        <v>256</v>
      </c>
      <c r="I20" s="0" t="s">
        <v>256</v>
      </c>
      <c r="J20" s="0" t="s">
        <v>256</v>
      </c>
      <c r="K20" s="1" t="s">
        <v>216</v>
      </c>
      <c r="L20" s="0" t="s">
        <v>26</v>
      </c>
      <c r="M20" s="0" t="s">
        <v>257</v>
      </c>
      <c r="N20" s="0" t="s">
        <v>36</v>
      </c>
      <c r="O20" s="0" t="s">
        <v>258</v>
      </c>
      <c r="P20" s="0" t="s">
        <v>259</v>
      </c>
      <c r="Q20" s="0" t="s">
        <v>267</v>
      </c>
      <c r="R20" s="0" t="s">
        <v>240</v>
      </c>
      <c r="S20" s="19" t="s">
        <v>241</v>
      </c>
      <c r="T20" s="0" t="s">
        <v>215</v>
      </c>
      <c r="U20" s="20" t="n">
        <v>-2.518</v>
      </c>
      <c r="V20" s="1" t="s">
        <v>216</v>
      </c>
      <c r="W20" s="21" t="n">
        <f aca="false">923+562</f>
        <v>1485</v>
      </c>
      <c r="X20" s="1" t="s">
        <v>37</v>
      </c>
      <c r="Y20" s="1" t="n">
        <v>0.012</v>
      </c>
      <c r="Z20" s="22" t="n">
        <f aca="false">U20/SQRT(W20)</f>
        <v>-0.0653420113799572</v>
      </c>
      <c r="AA20" s="0" t="s">
        <v>261</v>
      </c>
      <c r="AB20" s="0" t="s">
        <v>28</v>
      </c>
    </row>
    <row r="21" customFormat="false" ht="12.8" hidden="false" customHeight="false" outlineLevel="0" collapsed="false">
      <c r="A21" s="0" t="s">
        <v>55</v>
      </c>
      <c r="B21" s="0" t="s">
        <v>254</v>
      </c>
      <c r="C21" s="0" t="s">
        <v>221</v>
      </c>
      <c r="D21" s="0" t="s">
        <v>255</v>
      </c>
      <c r="E21" s="0" t="s">
        <v>256</v>
      </c>
      <c r="F21" s="0" t="s">
        <v>256</v>
      </c>
      <c r="G21" s="0" t="s">
        <v>256</v>
      </c>
      <c r="H21" s="0" t="s">
        <v>256</v>
      </c>
      <c r="I21" s="0" t="s">
        <v>256</v>
      </c>
      <c r="J21" s="0" t="s">
        <v>256</v>
      </c>
      <c r="K21" s="1" t="s">
        <v>216</v>
      </c>
      <c r="L21" s="0" t="s">
        <v>26</v>
      </c>
      <c r="M21" s="0" t="s">
        <v>257</v>
      </c>
      <c r="N21" s="0" t="s">
        <v>36</v>
      </c>
      <c r="O21" s="0" t="s">
        <v>258</v>
      </c>
      <c r="P21" s="0" t="s">
        <v>259</v>
      </c>
      <c r="Q21" s="0" t="s">
        <v>268</v>
      </c>
      <c r="R21" s="0" t="s">
        <v>240</v>
      </c>
      <c r="S21" s="19" t="s">
        <v>241</v>
      </c>
      <c r="T21" s="0" t="s">
        <v>215</v>
      </c>
      <c r="U21" s="20" t="n">
        <v>-3.315</v>
      </c>
      <c r="V21" s="1" t="s">
        <v>216</v>
      </c>
      <c r="W21" s="21" t="n">
        <f aca="false">923+562</f>
        <v>1485</v>
      </c>
      <c r="X21" s="1" t="s">
        <v>37</v>
      </c>
      <c r="Y21" s="1" t="n">
        <v>0.001</v>
      </c>
      <c r="Z21" s="22" t="n">
        <f aca="false">U21/SQRT(W21)</f>
        <v>-0.0860241333298483</v>
      </c>
      <c r="AA21" s="0" t="s">
        <v>261</v>
      </c>
      <c r="AB21" s="0" t="s">
        <v>28</v>
      </c>
    </row>
    <row r="22" customFormat="false" ht="12.8" hidden="false" customHeight="false" outlineLevel="0" collapsed="false">
      <c r="A22" s="0" t="s">
        <v>55</v>
      </c>
      <c r="B22" s="0" t="s">
        <v>254</v>
      </c>
      <c r="C22" s="0" t="s">
        <v>221</v>
      </c>
      <c r="D22" s="0" t="s">
        <v>255</v>
      </c>
      <c r="E22" s="0" t="s">
        <v>256</v>
      </c>
      <c r="F22" s="0" t="s">
        <v>256</v>
      </c>
      <c r="G22" s="0" t="s">
        <v>256</v>
      </c>
      <c r="H22" s="0" t="s">
        <v>256</v>
      </c>
      <c r="I22" s="0" t="s">
        <v>256</v>
      </c>
      <c r="J22" s="0" t="s">
        <v>256</v>
      </c>
      <c r="K22" s="1" t="s">
        <v>216</v>
      </c>
      <c r="L22" s="0" t="s">
        <v>26</v>
      </c>
      <c r="M22" s="0" t="s">
        <v>257</v>
      </c>
      <c r="N22" s="0" t="s">
        <v>36</v>
      </c>
      <c r="O22" s="0" t="s">
        <v>258</v>
      </c>
      <c r="P22" s="0" t="s">
        <v>259</v>
      </c>
      <c r="Q22" s="0" t="s">
        <v>269</v>
      </c>
      <c r="R22" s="0" t="s">
        <v>240</v>
      </c>
      <c r="S22" s="19" t="s">
        <v>241</v>
      </c>
      <c r="T22" s="0" t="s">
        <v>215</v>
      </c>
      <c r="U22" s="20" t="n">
        <v>-6.454</v>
      </c>
      <c r="V22" s="1" t="s">
        <v>216</v>
      </c>
      <c r="W22" s="21" t="n">
        <f aca="false">923+562</f>
        <v>1485</v>
      </c>
      <c r="X22" s="1" t="s">
        <v>37</v>
      </c>
      <c r="Y22" s="1" t="s">
        <v>232</v>
      </c>
      <c r="Z22" s="22" t="n">
        <f aca="false">U22/SQRT(W22)</f>
        <v>-0.167481072853949</v>
      </c>
      <c r="AA22" s="0" t="s">
        <v>261</v>
      </c>
      <c r="AB22" s="0" t="s">
        <v>28</v>
      </c>
    </row>
    <row r="23" customFormat="false" ht="12.8" hidden="false" customHeight="false" outlineLevel="0" collapsed="false">
      <c r="A23" s="0" t="s">
        <v>55</v>
      </c>
      <c r="B23" s="0" t="s">
        <v>254</v>
      </c>
      <c r="C23" s="0" t="s">
        <v>221</v>
      </c>
      <c r="D23" s="0" t="s">
        <v>255</v>
      </c>
      <c r="E23" s="0" t="s">
        <v>256</v>
      </c>
      <c r="F23" s="0" t="s">
        <v>256</v>
      </c>
      <c r="G23" s="0" t="s">
        <v>256</v>
      </c>
      <c r="H23" s="0" t="s">
        <v>256</v>
      </c>
      <c r="I23" s="0" t="s">
        <v>256</v>
      </c>
      <c r="J23" s="0" t="s">
        <v>256</v>
      </c>
      <c r="K23" s="1" t="s">
        <v>216</v>
      </c>
      <c r="L23" s="0" t="s">
        <v>26</v>
      </c>
      <c r="M23" s="0" t="s">
        <v>257</v>
      </c>
      <c r="N23" s="0" t="s">
        <v>36</v>
      </c>
      <c r="O23" s="0" t="s">
        <v>258</v>
      </c>
      <c r="P23" s="0" t="s">
        <v>259</v>
      </c>
      <c r="Q23" s="0" t="s">
        <v>270</v>
      </c>
      <c r="R23" s="0" t="s">
        <v>240</v>
      </c>
      <c r="S23" s="19" t="s">
        <v>241</v>
      </c>
      <c r="T23" s="0" t="s">
        <v>215</v>
      </c>
      <c r="U23" s="20" t="n">
        <v>-3.695</v>
      </c>
      <c r="V23" s="1" t="s">
        <v>216</v>
      </c>
      <c r="W23" s="21" t="n">
        <f aca="false">923+562</f>
        <v>1485</v>
      </c>
      <c r="X23" s="1" t="s">
        <v>37</v>
      </c>
      <c r="Y23" s="1" t="s">
        <v>232</v>
      </c>
      <c r="Z23" s="22" t="n">
        <f aca="false">U23/SQRT(W23)</f>
        <v>-0.0958851199558943</v>
      </c>
      <c r="AA23" s="0" t="s">
        <v>261</v>
      </c>
      <c r="AB23" s="0" t="s">
        <v>28</v>
      </c>
    </row>
    <row r="24" customFormat="false" ht="12.8" hidden="false" customHeight="false" outlineLevel="0" collapsed="false">
      <c r="A24" s="0" t="s">
        <v>55</v>
      </c>
      <c r="B24" s="0" t="s">
        <v>254</v>
      </c>
      <c r="C24" s="0" t="s">
        <v>221</v>
      </c>
      <c r="D24" s="0" t="s">
        <v>255</v>
      </c>
      <c r="E24" s="0" t="s">
        <v>256</v>
      </c>
      <c r="F24" s="0" t="s">
        <v>256</v>
      </c>
      <c r="G24" s="0" t="s">
        <v>256</v>
      </c>
      <c r="H24" s="0" t="s">
        <v>256</v>
      </c>
      <c r="I24" s="0" t="s">
        <v>256</v>
      </c>
      <c r="J24" s="0" t="s">
        <v>256</v>
      </c>
      <c r="K24" s="1" t="s">
        <v>216</v>
      </c>
      <c r="L24" s="0" t="s">
        <v>26</v>
      </c>
      <c r="M24" s="0" t="s">
        <v>257</v>
      </c>
      <c r="N24" s="0" t="s">
        <v>36</v>
      </c>
      <c r="O24" s="0" t="s">
        <v>258</v>
      </c>
      <c r="P24" s="0" t="s">
        <v>259</v>
      </c>
      <c r="Q24" s="0" t="s">
        <v>271</v>
      </c>
      <c r="R24" s="0" t="s">
        <v>240</v>
      </c>
      <c r="S24" s="19" t="s">
        <v>241</v>
      </c>
      <c r="T24" s="0" t="s">
        <v>215</v>
      </c>
      <c r="U24" s="20" t="n">
        <v>-8.896</v>
      </c>
      <c r="V24" s="1" t="s">
        <v>216</v>
      </c>
      <c r="W24" s="21" t="n">
        <f aca="false">923+562</f>
        <v>1485</v>
      </c>
      <c r="X24" s="1" t="s">
        <v>37</v>
      </c>
      <c r="Y24" s="1" t="s">
        <v>232</v>
      </c>
      <c r="Z24" s="22" t="n">
        <f aca="false">U24/SQRT(W24)</f>
        <v>-0.230850886908697</v>
      </c>
      <c r="AA24" s="0" t="s">
        <v>261</v>
      </c>
      <c r="AB24" s="0" t="s">
        <v>28</v>
      </c>
    </row>
    <row r="25" customFormat="false" ht="12.8" hidden="false" customHeight="false" outlineLevel="0" collapsed="false">
      <c r="A25" s="0" t="s">
        <v>55</v>
      </c>
      <c r="B25" s="0" t="s">
        <v>254</v>
      </c>
      <c r="C25" s="0" t="s">
        <v>221</v>
      </c>
      <c r="D25" s="0" t="s">
        <v>255</v>
      </c>
      <c r="E25" s="0" t="s">
        <v>256</v>
      </c>
      <c r="F25" s="0" t="s">
        <v>256</v>
      </c>
      <c r="G25" s="0" t="s">
        <v>256</v>
      </c>
      <c r="H25" s="0" t="s">
        <v>256</v>
      </c>
      <c r="I25" s="0" t="s">
        <v>256</v>
      </c>
      <c r="J25" s="0" t="s">
        <v>256</v>
      </c>
      <c r="K25" s="1" t="s">
        <v>216</v>
      </c>
      <c r="L25" s="0" t="s">
        <v>26</v>
      </c>
      <c r="M25" s="0" t="s">
        <v>257</v>
      </c>
      <c r="N25" s="0" t="s">
        <v>36</v>
      </c>
      <c r="O25" s="0" t="s">
        <v>258</v>
      </c>
      <c r="P25" s="0" t="s">
        <v>259</v>
      </c>
      <c r="Q25" s="0" t="s">
        <v>272</v>
      </c>
      <c r="R25" s="0" t="s">
        <v>240</v>
      </c>
      <c r="S25" s="19" t="s">
        <v>241</v>
      </c>
      <c r="T25" s="0" t="s">
        <v>215</v>
      </c>
      <c r="U25" s="20" t="n">
        <v>0.717</v>
      </c>
      <c r="V25" s="1" t="s">
        <v>216</v>
      </c>
      <c r="W25" s="21" t="n">
        <f aca="false">923+562</f>
        <v>1485</v>
      </c>
      <c r="X25" s="1" t="s">
        <v>37</v>
      </c>
      <c r="Y25" s="1" t="n">
        <v>0.473</v>
      </c>
      <c r="Z25" s="22" t="n">
        <f aca="false">U25/SQRT(W25)</f>
        <v>0.0186061247654604</v>
      </c>
      <c r="AA25" s="0" t="s">
        <v>261</v>
      </c>
      <c r="AB25" s="0" t="s">
        <v>28</v>
      </c>
    </row>
    <row r="26" customFormat="false" ht="12.8" hidden="false" customHeight="false" outlineLevel="0" collapsed="false">
      <c r="A26" s="0" t="s">
        <v>55</v>
      </c>
      <c r="B26" s="0" t="s">
        <v>254</v>
      </c>
      <c r="C26" s="0" t="s">
        <v>221</v>
      </c>
      <c r="D26" s="0" t="s">
        <v>255</v>
      </c>
      <c r="E26" s="0" t="s">
        <v>256</v>
      </c>
      <c r="F26" s="0" t="s">
        <v>256</v>
      </c>
      <c r="G26" s="0" t="s">
        <v>256</v>
      </c>
      <c r="H26" s="0" t="s">
        <v>256</v>
      </c>
      <c r="I26" s="0" t="s">
        <v>256</v>
      </c>
      <c r="J26" s="0" t="s">
        <v>256</v>
      </c>
      <c r="K26" s="1" t="s">
        <v>216</v>
      </c>
      <c r="L26" s="0" t="s">
        <v>26</v>
      </c>
      <c r="M26" s="0" t="s">
        <v>257</v>
      </c>
      <c r="N26" s="0" t="s">
        <v>36</v>
      </c>
      <c r="O26" s="0" t="s">
        <v>258</v>
      </c>
      <c r="P26" s="0" t="s">
        <v>259</v>
      </c>
      <c r="Q26" s="0" t="s">
        <v>273</v>
      </c>
      <c r="R26" s="0" t="s">
        <v>240</v>
      </c>
      <c r="S26" s="19" t="s">
        <v>241</v>
      </c>
      <c r="T26" s="0" t="s">
        <v>215</v>
      </c>
      <c r="U26" s="20" t="n">
        <v>-1.53</v>
      </c>
      <c r="V26" s="1" t="s">
        <v>216</v>
      </c>
      <c r="W26" s="21" t="n">
        <f aca="false">923+562</f>
        <v>1485</v>
      </c>
      <c r="X26" s="1" t="s">
        <v>37</v>
      </c>
      <c r="Y26" s="1" t="n">
        <v>0.126</v>
      </c>
      <c r="Z26" s="22" t="n">
        <f aca="false">U26/SQRT(W26)</f>
        <v>-0.0397034461522377</v>
      </c>
      <c r="AA26" s="0" t="s">
        <v>261</v>
      </c>
      <c r="AB26" s="0" t="s">
        <v>28</v>
      </c>
    </row>
    <row r="27" customFormat="false" ht="12.8" hidden="false" customHeight="false" outlineLevel="0" collapsed="false">
      <c r="A27" s="0" t="s">
        <v>55</v>
      </c>
      <c r="B27" s="0" t="s">
        <v>254</v>
      </c>
      <c r="C27" s="0" t="s">
        <v>221</v>
      </c>
      <c r="D27" s="0" t="s">
        <v>255</v>
      </c>
      <c r="E27" s="0" t="s">
        <v>256</v>
      </c>
      <c r="F27" s="0" t="s">
        <v>256</v>
      </c>
      <c r="G27" s="0" t="s">
        <v>256</v>
      </c>
      <c r="H27" s="0" t="s">
        <v>256</v>
      </c>
      <c r="I27" s="0" t="s">
        <v>256</v>
      </c>
      <c r="J27" s="0" t="s">
        <v>256</v>
      </c>
      <c r="K27" s="1" t="s">
        <v>216</v>
      </c>
      <c r="L27" s="0" t="s">
        <v>26</v>
      </c>
      <c r="M27" s="0" t="s">
        <v>257</v>
      </c>
      <c r="N27" s="0" t="s">
        <v>36</v>
      </c>
      <c r="O27" s="0" t="s">
        <v>258</v>
      </c>
      <c r="P27" s="0" t="s">
        <v>259</v>
      </c>
      <c r="Q27" s="0" t="s">
        <v>274</v>
      </c>
      <c r="R27" s="0" t="s">
        <v>240</v>
      </c>
      <c r="S27" s="19" t="s">
        <v>241</v>
      </c>
      <c r="T27" s="0" t="s">
        <v>215</v>
      </c>
      <c r="U27" s="20" t="n">
        <v>-1.277</v>
      </c>
      <c r="V27" s="1" t="s">
        <v>216</v>
      </c>
      <c r="W27" s="21" t="n">
        <f aca="false">923+562</f>
        <v>1485</v>
      </c>
      <c r="X27" s="1" t="s">
        <v>37</v>
      </c>
      <c r="Y27" s="1" t="n">
        <v>0.201</v>
      </c>
      <c r="Z27" s="22" t="n">
        <f aca="false">U27/SQRT(W27)</f>
        <v>-0.0331381050564755</v>
      </c>
      <c r="AA27" s="0" t="s">
        <v>261</v>
      </c>
      <c r="AB27" s="0" t="s">
        <v>28</v>
      </c>
    </row>
    <row r="28" customFormat="false" ht="12.8" hidden="false" customHeight="false" outlineLevel="0" collapsed="false">
      <c r="A28" s="0" t="s">
        <v>55</v>
      </c>
      <c r="B28" s="0" t="s">
        <v>254</v>
      </c>
      <c r="C28" s="0" t="s">
        <v>221</v>
      </c>
      <c r="D28" s="0" t="s">
        <v>255</v>
      </c>
      <c r="E28" s="0" t="s">
        <v>256</v>
      </c>
      <c r="F28" s="0" t="s">
        <v>256</v>
      </c>
      <c r="G28" s="0" t="s">
        <v>256</v>
      </c>
      <c r="H28" s="0" t="s">
        <v>256</v>
      </c>
      <c r="I28" s="0" t="s">
        <v>256</v>
      </c>
      <c r="J28" s="0" t="s">
        <v>256</v>
      </c>
      <c r="K28" s="1" t="s">
        <v>216</v>
      </c>
      <c r="L28" s="0" t="s">
        <v>26</v>
      </c>
      <c r="M28" s="0" t="s">
        <v>257</v>
      </c>
      <c r="N28" s="0" t="s">
        <v>36</v>
      </c>
      <c r="O28" s="0" t="s">
        <v>258</v>
      </c>
      <c r="P28" s="0" t="s">
        <v>259</v>
      </c>
      <c r="Q28" s="0" t="s">
        <v>275</v>
      </c>
      <c r="R28" s="0" t="s">
        <v>240</v>
      </c>
      <c r="S28" s="19" t="s">
        <v>241</v>
      </c>
      <c r="T28" s="0" t="s">
        <v>215</v>
      </c>
      <c r="U28" s="20" t="n">
        <v>-2.908</v>
      </c>
      <c r="V28" s="1" t="s">
        <v>216</v>
      </c>
      <c r="W28" s="21" t="n">
        <f aca="false">923+562</f>
        <v>1485</v>
      </c>
      <c r="X28" s="1" t="s">
        <v>37</v>
      </c>
      <c r="Y28" s="1" t="n">
        <v>0.004</v>
      </c>
      <c r="Z28" s="22" t="n">
        <f aca="false">U28/SQRT(W28)</f>
        <v>-0.075462497654057</v>
      </c>
      <c r="AA28" s="0" t="s">
        <v>261</v>
      </c>
      <c r="AB28" s="0" t="s">
        <v>28</v>
      </c>
    </row>
    <row r="29" customFormat="false" ht="12.8" hidden="false" customHeight="false" outlineLevel="0" collapsed="false">
      <c r="A29" s="0" t="s">
        <v>55</v>
      </c>
      <c r="B29" s="0" t="s">
        <v>254</v>
      </c>
      <c r="C29" s="0" t="s">
        <v>221</v>
      </c>
      <c r="D29" s="0" t="s">
        <v>255</v>
      </c>
      <c r="E29" s="0" t="s">
        <v>256</v>
      </c>
      <c r="F29" s="0" t="s">
        <v>256</v>
      </c>
      <c r="G29" s="0" t="s">
        <v>256</v>
      </c>
      <c r="H29" s="0" t="s">
        <v>256</v>
      </c>
      <c r="I29" s="0" t="s">
        <v>256</v>
      </c>
      <c r="J29" s="0" t="s">
        <v>256</v>
      </c>
      <c r="K29" s="1" t="s">
        <v>216</v>
      </c>
      <c r="L29" s="0" t="s">
        <v>26</v>
      </c>
      <c r="M29" s="0" t="s">
        <v>257</v>
      </c>
      <c r="N29" s="0" t="s">
        <v>36</v>
      </c>
      <c r="O29" s="0" t="s">
        <v>258</v>
      </c>
      <c r="P29" s="0" t="s">
        <v>259</v>
      </c>
      <c r="Q29" s="0" t="s">
        <v>276</v>
      </c>
      <c r="R29" s="0" t="s">
        <v>240</v>
      </c>
      <c r="S29" s="19" t="s">
        <v>241</v>
      </c>
      <c r="T29" s="0" t="s">
        <v>215</v>
      </c>
      <c r="U29" s="20" t="n">
        <v>-1.558</v>
      </c>
      <c r="V29" s="1" t="s">
        <v>216</v>
      </c>
      <c r="W29" s="21" t="n">
        <f aca="false">923+562</f>
        <v>1485</v>
      </c>
      <c r="X29" s="1" t="s">
        <v>37</v>
      </c>
      <c r="Y29" s="1" t="n">
        <v>0.119</v>
      </c>
      <c r="Z29" s="22" t="n">
        <f aca="false">U29/SQRT(W29)</f>
        <v>-0.0404300451667884</v>
      </c>
      <c r="AA29" s="0" t="s">
        <v>261</v>
      </c>
      <c r="AB29" s="0" t="s">
        <v>28</v>
      </c>
    </row>
    <row r="30" customFormat="false" ht="12.8" hidden="false" customHeight="false" outlineLevel="0" collapsed="false">
      <c r="A30" s="0" t="s">
        <v>55</v>
      </c>
      <c r="B30" s="0" t="s">
        <v>254</v>
      </c>
      <c r="C30" s="0" t="s">
        <v>221</v>
      </c>
      <c r="D30" s="0" t="s">
        <v>255</v>
      </c>
      <c r="E30" s="0" t="s">
        <v>256</v>
      </c>
      <c r="F30" s="0" t="s">
        <v>256</v>
      </c>
      <c r="G30" s="0" t="s">
        <v>256</v>
      </c>
      <c r="H30" s="0" t="s">
        <v>256</v>
      </c>
      <c r="I30" s="0" t="s">
        <v>256</v>
      </c>
      <c r="J30" s="0" t="s">
        <v>256</v>
      </c>
      <c r="K30" s="1" t="s">
        <v>216</v>
      </c>
      <c r="L30" s="0" t="s">
        <v>26</v>
      </c>
      <c r="M30" s="0" t="s">
        <v>257</v>
      </c>
      <c r="N30" s="0" t="s">
        <v>36</v>
      </c>
      <c r="O30" s="0" t="s">
        <v>258</v>
      </c>
      <c r="P30" s="0" t="s">
        <v>259</v>
      </c>
      <c r="Q30" s="0" t="s">
        <v>277</v>
      </c>
      <c r="R30" s="0" t="s">
        <v>240</v>
      </c>
      <c r="S30" s="19" t="s">
        <v>241</v>
      </c>
      <c r="T30" s="0" t="s">
        <v>215</v>
      </c>
      <c r="U30" s="20" t="n">
        <v>-6.607</v>
      </c>
      <c r="V30" s="1" t="s">
        <v>216</v>
      </c>
      <c r="W30" s="21" t="n">
        <f aca="false">923+562</f>
        <v>1485</v>
      </c>
      <c r="X30" s="1" t="s">
        <v>37</v>
      </c>
      <c r="Y30" s="1" t="s">
        <v>232</v>
      </c>
      <c r="Z30" s="22" t="n">
        <f aca="false">U30/SQRT(W30)</f>
        <v>-0.171451417469173</v>
      </c>
      <c r="AA30" s="0" t="s">
        <v>261</v>
      </c>
      <c r="AB30" s="0" t="s">
        <v>28</v>
      </c>
    </row>
    <row r="31" customFormat="false" ht="12.8" hidden="false" customHeight="false" outlineLevel="0" collapsed="false">
      <c r="A31" s="0" t="s">
        <v>55</v>
      </c>
      <c r="B31" s="0" t="s">
        <v>254</v>
      </c>
      <c r="C31" s="0" t="s">
        <v>221</v>
      </c>
      <c r="D31" s="0" t="s">
        <v>255</v>
      </c>
      <c r="E31" s="0" t="s">
        <v>256</v>
      </c>
      <c r="F31" s="0" t="s">
        <v>256</v>
      </c>
      <c r="G31" s="0" t="s">
        <v>256</v>
      </c>
      <c r="H31" s="0" t="s">
        <v>256</v>
      </c>
      <c r="I31" s="0" t="s">
        <v>256</v>
      </c>
      <c r="J31" s="0" t="s">
        <v>256</v>
      </c>
      <c r="K31" s="1" t="s">
        <v>216</v>
      </c>
      <c r="L31" s="0" t="s">
        <v>26</v>
      </c>
      <c r="M31" s="0" t="s">
        <v>257</v>
      </c>
      <c r="N31" s="0" t="s">
        <v>36</v>
      </c>
      <c r="O31" s="0" t="s">
        <v>258</v>
      </c>
      <c r="P31" s="0" t="s">
        <v>259</v>
      </c>
      <c r="Q31" s="0" t="s">
        <v>278</v>
      </c>
      <c r="R31" s="0" t="s">
        <v>240</v>
      </c>
      <c r="S31" s="19" t="s">
        <v>241</v>
      </c>
      <c r="T31" s="0" t="s">
        <v>215</v>
      </c>
      <c r="U31" s="20" t="n">
        <v>-0.954</v>
      </c>
      <c r="V31" s="1" t="s">
        <v>216</v>
      </c>
      <c r="W31" s="21" t="n">
        <f aca="false">923+562</f>
        <v>1485</v>
      </c>
      <c r="X31" s="1" t="s">
        <v>37</v>
      </c>
      <c r="Y31" s="1" t="n">
        <v>0.34</v>
      </c>
      <c r="Z31" s="22" t="n">
        <f aca="false">U31/SQRT(W31)</f>
        <v>-0.0247562664243364</v>
      </c>
      <c r="AA31" s="0" t="s">
        <v>261</v>
      </c>
      <c r="AB31" s="0" t="s">
        <v>28</v>
      </c>
    </row>
    <row r="32" customFormat="false" ht="12.8" hidden="false" customHeight="false" outlineLevel="0" collapsed="false">
      <c r="A32" s="0" t="s">
        <v>55</v>
      </c>
      <c r="B32" s="0" t="s">
        <v>254</v>
      </c>
      <c r="C32" s="0" t="s">
        <v>221</v>
      </c>
      <c r="D32" s="0" t="s">
        <v>255</v>
      </c>
      <c r="E32" s="0" t="s">
        <v>256</v>
      </c>
      <c r="F32" s="0" t="s">
        <v>256</v>
      </c>
      <c r="G32" s="0" t="s">
        <v>256</v>
      </c>
      <c r="H32" s="0" t="s">
        <v>256</v>
      </c>
      <c r="I32" s="0" t="s">
        <v>256</v>
      </c>
      <c r="J32" s="0" t="s">
        <v>256</v>
      </c>
      <c r="K32" s="1" t="s">
        <v>216</v>
      </c>
      <c r="L32" s="0" t="s">
        <v>26</v>
      </c>
      <c r="M32" s="0" t="s">
        <v>257</v>
      </c>
      <c r="N32" s="0" t="s">
        <v>36</v>
      </c>
      <c r="O32" s="0" t="s">
        <v>258</v>
      </c>
      <c r="P32" s="0" t="s">
        <v>259</v>
      </c>
      <c r="Q32" s="0" t="s">
        <v>279</v>
      </c>
      <c r="R32" s="0" t="s">
        <v>240</v>
      </c>
      <c r="S32" s="19" t="s">
        <v>241</v>
      </c>
      <c r="T32" s="0" t="s">
        <v>215</v>
      </c>
      <c r="U32" s="20" t="n">
        <v>-1.261</v>
      </c>
      <c r="V32" s="1" t="s">
        <v>216</v>
      </c>
      <c r="W32" s="21" t="n">
        <f aca="false">923+562</f>
        <v>1485</v>
      </c>
      <c r="X32" s="1" t="s">
        <v>37</v>
      </c>
      <c r="Y32" s="1" t="n">
        <v>0.207</v>
      </c>
      <c r="Z32" s="22" t="n">
        <f aca="false">U32/SQRT(W32)</f>
        <v>-0.0327229056195893</v>
      </c>
      <c r="AA32" s="0" t="s">
        <v>261</v>
      </c>
      <c r="AB32" s="0" t="s">
        <v>28</v>
      </c>
    </row>
    <row r="33" customFormat="false" ht="12.8" hidden="false" customHeight="false" outlineLevel="0" collapsed="false">
      <c r="A33" s="0" t="s">
        <v>55</v>
      </c>
      <c r="B33" s="0" t="s">
        <v>254</v>
      </c>
      <c r="C33" s="0" t="s">
        <v>221</v>
      </c>
      <c r="D33" s="0" t="s">
        <v>255</v>
      </c>
      <c r="E33" s="0" t="s">
        <v>256</v>
      </c>
      <c r="F33" s="0" t="s">
        <v>256</v>
      </c>
      <c r="G33" s="0" t="s">
        <v>256</v>
      </c>
      <c r="H33" s="0" t="s">
        <v>256</v>
      </c>
      <c r="I33" s="0" t="s">
        <v>256</v>
      </c>
      <c r="J33" s="0" t="s">
        <v>256</v>
      </c>
      <c r="K33" s="1" t="s">
        <v>216</v>
      </c>
      <c r="L33" s="0" t="s">
        <v>26</v>
      </c>
      <c r="M33" s="0" t="s">
        <v>257</v>
      </c>
      <c r="N33" s="0" t="s">
        <v>36</v>
      </c>
      <c r="O33" s="0" t="s">
        <v>258</v>
      </c>
      <c r="P33" s="0" t="s">
        <v>259</v>
      </c>
      <c r="Q33" s="0" t="s">
        <v>280</v>
      </c>
      <c r="R33" s="0" t="s">
        <v>240</v>
      </c>
      <c r="S33" s="19" t="s">
        <v>241</v>
      </c>
      <c r="T33" s="0" t="s">
        <v>215</v>
      </c>
      <c r="U33" s="20" t="n">
        <v>-1.095</v>
      </c>
      <c r="V33" s="1" t="s">
        <v>216</v>
      </c>
      <c r="W33" s="21" t="n">
        <f aca="false">923+562</f>
        <v>1485</v>
      </c>
      <c r="X33" s="1" t="s">
        <v>37</v>
      </c>
      <c r="Y33" s="1" t="n">
        <v>0.273</v>
      </c>
      <c r="Z33" s="22" t="n">
        <f aca="false">U33/SQRT(W33)</f>
        <v>-0.0284152114618956</v>
      </c>
      <c r="AA33" s="0" t="s">
        <v>261</v>
      </c>
      <c r="AB33" s="0" t="s">
        <v>28</v>
      </c>
    </row>
    <row r="34" customFormat="false" ht="12.8" hidden="false" customHeight="false" outlineLevel="0" collapsed="false">
      <c r="A34" s="0" t="s">
        <v>55</v>
      </c>
      <c r="B34" s="0" t="s">
        <v>254</v>
      </c>
      <c r="C34" s="0" t="s">
        <v>221</v>
      </c>
      <c r="D34" s="0" t="s">
        <v>255</v>
      </c>
      <c r="E34" s="0" t="s">
        <v>256</v>
      </c>
      <c r="F34" s="0" t="s">
        <v>256</v>
      </c>
      <c r="G34" s="0" t="s">
        <v>256</v>
      </c>
      <c r="H34" s="0" t="s">
        <v>256</v>
      </c>
      <c r="I34" s="0" t="s">
        <v>256</v>
      </c>
      <c r="J34" s="0" t="s">
        <v>256</v>
      </c>
      <c r="K34" s="1" t="s">
        <v>216</v>
      </c>
      <c r="L34" s="0" t="s">
        <v>26</v>
      </c>
      <c r="M34" s="0" t="s">
        <v>257</v>
      </c>
      <c r="N34" s="0" t="s">
        <v>36</v>
      </c>
      <c r="O34" s="0" t="s">
        <v>258</v>
      </c>
      <c r="P34" s="0" t="s">
        <v>259</v>
      </c>
      <c r="Q34" s="0" t="s">
        <v>281</v>
      </c>
      <c r="R34" s="0" t="s">
        <v>240</v>
      </c>
      <c r="S34" s="19" t="s">
        <v>241</v>
      </c>
      <c r="T34" s="0" t="s">
        <v>215</v>
      </c>
      <c r="U34" s="20" t="n">
        <v>-4.116</v>
      </c>
      <c r="V34" s="1" t="s">
        <v>216</v>
      </c>
      <c r="W34" s="21" t="n">
        <f aca="false">923+562</f>
        <v>1485</v>
      </c>
      <c r="X34" s="1" t="s">
        <v>37</v>
      </c>
      <c r="Y34" s="1" t="s">
        <v>232</v>
      </c>
      <c r="Z34" s="22" t="n">
        <f aca="false">U34/SQRT(W34)</f>
        <v>-0.106810055138961</v>
      </c>
      <c r="AA34" s="0" t="s">
        <v>261</v>
      </c>
      <c r="AB34" s="0" t="s">
        <v>28</v>
      </c>
    </row>
    <row r="35" customFormat="false" ht="12.8" hidden="false" customHeight="false" outlineLevel="0" collapsed="false">
      <c r="A35" s="0" t="s">
        <v>71</v>
      </c>
      <c r="B35" s="0" t="s">
        <v>282</v>
      </c>
      <c r="C35" s="0" t="s">
        <v>221</v>
      </c>
      <c r="D35" s="0" t="s">
        <v>283</v>
      </c>
      <c r="E35" s="0" t="s">
        <v>284</v>
      </c>
      <c r="F35" s="0" t="s">
        <v>285</v>
      </c>
      <c r="G35" s="0" t="s">
        <v>286</v>
      </c>
      <c r="H35" s="0" t="s">
        <v>287</v>
      </c>
      <c r="I35" s="0" t="s">
        <v>288</v>
      </c>
      <c r="J35" s="0" t="s">
        <v>289</v>
      </c>
      <c r="K35" s="1" t="s">
        <v>208</v>
      </c>
      <c r="L35" s="0" t="s">
        <v>26</v>
      </c>
      <c r="M35" s="0" t="s">
        <v>290</v>
      </c>
      <c r="N35" s="0" t="s">
        <v>36</v>
      </c>
      <c r="O35" s="0" t="s">
        <v>291</v>
      </c>
      <c r="P35" s="0" t="s">
        <v>259</v>
      </c>
      <c r="Q35" s="0" t="s">
        <v>292</v>
      </c>
      <c r="R35" s="0" t="s">
        <v>293</v>
      </c>
      <c r="S35" s="19" t="s">
        <v>294</v>
      </c>
      <c r="T35" s="0" t="s">
        <v>295</v>
      </c>
      <c r="U35" s="20" t="n">
        <v>43.295</v>
      </c>
      <c r="V35" s="1" t="s">
        <v>216</v>
      </c>
      <c r="W35" s="21" t="n">
        <v>4342</v>
      </c>
      <c r="X35" s="1" t="s">
        <v>217</v>
      </c>
      <c r="Y35" s="1" t="s">
        <v>232</v>
      </c>
      <c r="Z35" s="22" t="n">
        <f aca="false">SQRT((U35*U35)/((U35*U35)+(W35-2)))</f>
        <v>0.549207108092618</v>
      </c>
      <c r="AA35" s="0" t="s">
        <v>296</v>
      </c>
      <c r="AB35" s="0" t="s">
        <v>28</v>
      </c>
    </row>
    <row r="36" customFormat="false" ht="12.8" hidden="false" customHeight="false" outlineLevel="0" collapsed="false">
      <c r="A36" s="0" t="s">
        <v>71</v>
      </c>
      <c r="B36" s="0" t="s">
        <v>282</v>
      </c>
      <c r="C36" s="0" t="s">
        <v>221</v>
      </c>
      <c r="D36" s="0" t="s">
        <v>283</v>
      </c>
      <c r="E36" s="0" t="s">
        <v>284</v>
      </c>
      <c r="F36" s="0" t="s">
        <v>285</v>
      </c>
      <c r="G36" s="0" t="s">
        <v>286</v>
      </c>
      <c r="H36" s="0" t="s">
        <v>287</v>
      </c>
      <c r="I36" s="0" t="s">
        <v>288</v>
      </c>
      <c r="J36" s="0" t="s">
        <v>289</v>
      </c>
      <c r="K36" s="1" t="s">
        <v>208</v>
      </c>
      <c r="L36" s="0" t="s">
        <v>26</v>
      </c>
      <c r="M36" s="0" t="s">
        <v>290</v>
      </c>
      <c r="N36" s="0" t="s">
        <v>36</v>
      </c>
      <c r="O36" s="0" t="s">
        <v>291</v>
      </c>
      <c r="P36" s="0" t="s">
        <v>259</v>
      </c>
      <c r="Q36" s="0" t="s">
        <v>297</v>
      </c>
      <c r="R36" s="0" t="s">
        <v>293</v>
      </c>
      <c r="S36" s="19" t="s">
        <v>294</v>
      </c>
      <c r="T36" s="0" t="s">
        <v>295</v>
      </c>
      <c r="U36" s="20" t="n">
        <v>56.038</v>
      </c>
      <c r="V36" s="1" t="s">
        <v>216</v>
      </c>
      <c r="W36" s="21" t="n">
        <v>4348</v>
      </c>
      <c r="X36" s="1" t="s">
        <v>217</v>
      </c>
      <c r="Y36" s="1" t="s">
        <v>232</v>
      </c>
      <c r="Z36" s="22" t="n">
        <f aca="false">SQRT((U36*U36)/((U36*U36)+(W36-2)))</f>
        <v>0.647664731016551</v>
      </c>
      <c r="AA36" s="0" t="s">
        <v>296</v>
      </c>
      <c r="AB36" s="0" t="s">
        <v>28</v>
      </c>
    </row>
    <row r="37" customFormat="false" ht="12.8" hidden="false" customHeight="false" outlineLevel="0" collapsed="false">
      <c r="A37" s="0" t="s">
        <v>71</v>
      </c>
      <c r="B37" s="0" t="s">
        <v>298</v>
      </c>
      <c r="C37" s="0" t="s">
        <v>221</v>
      </c>
      <c r="D37" s="0" t="s">
        <v>283</v>
      </c>
      <c r="E37" s="0" t="s">
        <v>284</v>
      </c>
      <c r="F37" s="0" t="s">
        <v>285</v>
      </c>
      <c r="G37" s="0" t="s">
        <v>286</v>
      </c>
      <c r="H37" s="0" t="s">
        <v>287</v>
      </c>
      <c r="I37" s="0" t="s">
        <v>288</v>
      </c>
      <c r="J37" s="0" t="s">
        <v>289</v>
      </c>
      <c r="K37" s="1" t="s">
        <v>208</v>
      </c>
      <c r="L37" s="0" t="s">
        <v>26</v>
      </c>
      <c r="M37" s="0" t="s">
        <v>290</v>
      </c>
      <c r="N37" s="0" t="s">
        <v>36</v>
      </c>
      <c r="O37" s="0" t="s">
        <v>291</v>
      </c>
      <c r="P37" s="0" t="s">
        <v>259</v>
      </c>
      <c r="Q37" s="0" t="s">
        <v>299</v>
      </c>
      <c r="R37" s="0" t="s">
        <v>293</v>
      </c>
      <c r="S37" s="19" t="s">
        <v>294</v>
      </c>
      <c r="T37" s="0" t="s">
        <v>295</v>
      </c>
      <c r="U37" s="20" t="n">
        <v>41.829</v>
      </c>
      <c r="V37" s="1" t="s">
        <v>216</v>
      </c>
      <c r="W37" s="21" t="n">
        <v>4169</v>
      </c>
      <c r="X37" s="1" t="s">
        <v>217</v>
      </c>
      <c r="Y37" s="1" t="s">
        <v>232</v>
      </c>
      <c r="Z37" s="22" t="n">
        <f aca="false">SQRT((U37*U37)/((U37*U37)+(W37-2)))</f>
        <v>0.543799724307566</v>
      </c>
      <c r="AA37" s="0" t="s">
        <v>296</v>
      </c>
      <c r="AB37" s="0" t="s">
        <v>28</v>
      </c>
    </row>
    <row r="38" customFormat="false" ht="12.8" hidden="false" customHeight="false" outlineLevel="0" collapsed="false">
      <c r="A38" s="0" t="s">
        <v>71</v>
      </c>
      <c r="B38" s="0" t="s">
        <v>298</v>
      </c>
      <c r="C38" s="0" t="s">
        <v>221</v>
      </c>
      <c r="D38" s="0" t="s">
        <v>283</v>
      </c>
      <c r="E38" s="0" t="s">
        <v>284</v>
      </c>
      <c r="F38" s="0" t="s">
        <v>285</v>
      </c>
      <c r="G38" s="0" t="s">
        <v>286</v>
      </c>
      <c r="H38" s="0" t="s">
        <v>287</v>
      </c>
      <c r="I38" s="0" t="s">
        <v>288</v>
      </c>
      <c r="J38" s="0" t="s">
        <v>289</v>
      </c>
      <c r="K38" s="1" t="s">
        <v>208</v>
      </c>
      <c r="L38" s="0" t="s">
        <v>26</v>
      </c>
      <c r="M38" s="0" t="s">
        <v>290</v>
      </c>
      <c r="N38" s="0" t="s">
        <v>36</v>
      </c>
      <c r="O38" s="0" t="s">
        <v>291</v>
      </c>
      <c r="P38" s="0" t="s">
        <v>259</v>
      </c>
      <c r="Q38" s="0" t="s">
        <v>300</v>
      </c>
      <c r="R38" s="0" t="s">
        <v>293</v>
      </c>
      <c r="S38" s="19" t="s">
        <v>294</v>
      </c>
      <c r="T38" s="0" t="s">
        <v>295</v>
      </c>
      <c r="U38" s="20" t="n">
        <v>61.769</v>
      </c>
      <c r="V38" s="1" t="s">
        <v>216</v>
      </c>
      <c r="W38" s="21" t="n">
        <v>3774</v>
      </c>
      <c r="X38" s="1" t="s">
        <v>217</v>
      </c>
      <c r="Y38" s="1" t="s">
        <v>232</v>
      </c>
      <c r="Z38" s="22" t="n">
        <f aca="false">SQRT((U38*U38)/((U38*U38)+(W38-2)))</f>
        <v>0.709126658710125</v>
      </c>
      <c r="AA38" s="0" t="s">
        <v>296</v>
      </c>
      <c r="AB38" s="0" t="s">
        <v>28</v>
      </c>
    </row>
    <row r="39" customFormat="false" ht="12.8" hidden="false" customHeight="false" outlineLevel="0" collapsed="false">
      <c r="A39" s="0" t="s">
        <v>78</v>
      </c>
      <c r="B39" s="0" t="s">
        <v>301</v>
      </c>
      <c r="C39" s="0" t="s">
        <v>200</v>
      </c>
      <c r="D39" s="0" t="s">
        <v>244</v>
      </c>
      <c r="E39" s="0" t="s">
        <v>284</v>
      </c>
      <c r="F39" s="0" t="s">
        <v>302</v>
      </c>
      <c r="G39" s="0" t="s">
        <v>303</v>
      </c>
      <c r="H39" s="0" t="s">
        <v>304</v>
      </c>
      <c r="I39" s="0" t="s">
        <v>305</v>
      </c>
      <c r="J39" s="0" t="s">
        <v>306</v>
      </c>
      <c r="K39" s="1" t="s">
        <v>208</v>
      </c>
      <c r="L39" s="0" t="s">
        <v>26</v>
      </c>
      <c r="M39" s="0" t="s">
        <v>307</v>
      </c>
      <c r="N39" s="0" t="s">
        <v>36</v>
      </c>
      <c r="O39" s="0" t="s">
        <v>308</v>
      </c>
      <c r="P39" s="0" t="s">
        <v>250</v>
      </c>
      <c r="Q39" s="0" t="s">
        <v>309</v>
      </c>
      <c r="R39" s="0" t="s">
        <v>310</v>
      </c>
      <c r="S39" s="19" t="s">
        <v>214</v>
      </c>
      <c r="T39" s="0" t="s">
        <v>215</v>
      </c>
      <c r="U39" s="20" t="n">
        <f aca="false">0.282/0.094</f>
        <v>3</v>
      </c>
      <c r="V39" s="1" t="s">
        <v>216</v>
      </c>
      <c r="W39" s="21" t="n">
        <v>81</v>
      </c>
      <c r="X39" s="1" t="s">
        <v>37</v>
      </c>
      <c r="Y39" s="1" t="s">
        <v>232</v>
      </c>
      <c r="Z39" s="22" t="n">
        <f aca="false">-U39/SQRT(W39)</f>
        <v>-0.333333333333333</v>
      </c>
      <c r="AA39" s="0" t="s">
        <v>311</v>
      </c>
      <c r="AB39" s="0" t="s">
        <v>28</v>
      </c>
    </row>
    <row r="40" customFormat="false" ht="12.8" hidden="false" customHeight="false" outlineLevel="0" collapsed="false">
      <c r="A40" s="0" t="s">
        <v>78</v>
      </c>
      <c r="B40" s="0" t="s">
        <v>301</v>
      </c>
      <c r="C40" s="0" t="s">
        <v>200</v>
      </c>
      <c r="D40" s="0" t="s">
        <v>244</v>
      </c>
      <c r="E40" s="0" t="s">
        <v>284</v>
      </c>
      <c r="F40" s="0" t="s">
        <v>302</v>
      </c>
      <c r="G40" s="0" t="s">
        <v>303</v>
      </c>
      <c r="H40" s="0" t="s">
        <v>304</v>
      </c>
      <c r="I40" s="0" t="s">
        <v>305</v>
      </c>
      <c r="J40" s="0" t="s">
        <v>306</v>
      </c>
      <c r="K40" s="1" t="s">
        <v>208</v>
      </c>
      <c r="L40" s="0" t="s">
        <v>26</v>
      </c>
      <c r="M40" s="0" t="s">
        <v>307</v>
      </c>
      <c r="N40" s="0" t="s">
        <v>36</v>
      </c>
      <c r="O40" s="0" t="s">
        <v>312</v>
      </c>
      <c r="P40" s="0" t="s">
        <v>211</v>
      </c>
      <c r="Q40" s="0" t="s">
        <v>309</v>
      </c>
      <c r="R40" s="0" t="s">
        <v>310</v>
      </c>
      <c r="S40" s="19" t="s">
        <v>214</v>
      </c>
      <c r="T40" s="0" t="s">
        <v>215</v>
      </c>
      <c r="U40" s="20" t="n">
        <f aca="false">0.175/0.042</f>
        <v>4.16666666666667</v>
      </c>
      <c r="V40" s="1" t="s">
        <v>216</v>
      </c>
      <c r="W40" s="21" t="n">
        <v>65</v>
      </c>
      <c r="X40" s="1" t="s">
        <v>217</v>
      </c>
      <c r="Y40" s="1" t="s">
        <v>232</v>
      </c>
      <c r="Z40" s="22" t="n">
        <f aca="false">U40/SQRT(W40)</f>
        <v>0.516811394121702</v>
      </c>
      <c r="AA40" s="0" t="s">
        <v>313</v>
      </c>
      <c r="AB40" s="0" t="s">
        <v>28</v>
      </c>
    </row>
    <row r="41" customFormat="false" ht="12.8" hidden="false" customHeight="false" outlineLevel="0" collapsed="false">
      <c r="A41" s="0" t="s">
        <v>78</v>
      </c>
      <c r="B41" s="0" t="s">
        <v>301</v>
      </c>
      <c r="C41" s="0" t="s">
        <v>200</v>
      </c>
      <c r="D41" s="0" t="s">
        <v>244</v>
      </c>
      <c r="E41" s="0" t="s">
        <v>284</v>
      </c>
      <c r="F41" s="0" t="s">
        <v>302</v>
      </c>
      <c r="G41" s="0" t="s">
        <v>303</v>
      </c>
      <c r="H41" s="0" t="s">
        <v>304</v>
      </c>
      <c r="I41" s="0" t="s">
        <v>305</v>
      </c>
      <c r="J41" s="0" t="s">
        <v>306</v>
      </c>
      <c r="K41" s="1" t="s">
        <v>208</v>
      </c>
      <c r="L41" s="0" t="s">
        <v>26</v>
      </c>
      <c r="M41" s="0" t="s">
        <v>307</v>
      </c>
      <c r="N41" s="0" t="s">
        <v>36</v>
      </c>
      <c r="O41" s="0" t="s">
        <v>314</v>
      </c>
      <c r="P41" s="0" t="s">
        <v>250</v>
      </c>
      <c r="Q41" s="0" t="s">
        <v>309</v>
      </c>
      <c r="R41" s="0" t="s">
        <v>310</v>
      </c>
      <c r="S41" s="19" t="s">
        <v>214</v>
      </c>
      <c r="T41" s="0" t="s">
        <v>215</v>
      </c>
      <c r="U41" s="20" t="n">
        <f aca="false">-8.388/3.507</f>
        <v>-2.3917878528657</v>
      </c>
      <c r="V41" s="1" t="s">
        <v>216</v>
      </c>
      <c r="W41" s="21" t="n">
        <v>65</v>
      </c>
      <c r="X41" s="1" t="s">
        <v>37</v>
      </c>
      <c r="Y41" s="27" t="n">
        <v>0.02</v>
      </c>
      <c r="Z41" s="22" t="n">
        <f aca="false">U41/SQRT(W41)</f>
        <v>-0.29666477152389</v>
      </c>
      <c r="AA41" s="0" t="s">
        <v>313</v>
      </c>
      <c r="AB41" s="0" t="s">
        <v>28</v>
      </c>
    </row>
    <row r="42" customFormat="false" ht="12.8" hidden="false" customHeight="false" outlineLevel="0" collapsed="false">
      <c r="A42" s="0" t="s">
        <v>63</v>
      </c>
      <c r="B42" s="1" t="n">
        <v>2009</v>
      </c>
      <c r="C42" s="0" t="s">
        <v>221</v>
      </c>
      <c r="D42" s="0" t="s">
        <v>244</v>
      </c>
      <c r="E42" s="0" t="s">
        <v>202</v>
      </c>
      <c r="F42" s="0" t="s">
        <v>315</v>
      </c>
      <c r="G42" s="0" t="s">
        <v>316</v>
      </c>
      <c r="H42" s="0" t="s">
        <v>317</v>
      </c>
      <c r="I42" s="0" t="s">
        <v>318</v>
      </c>
      <c r="J42" s="0" t="s">
        <v>319</v>
      </c>
      <c r="K42" s="1" t="s">
        <v>220</v>
      </c>
      <c r="L42" s="0" t="s">
        <v>26</v>
      </c>
      <c r="M42" s="0" t="s">
        <v>320</v>
      </c>
      <c r="N42" s="0" t="s">
        <v>26</v>
      </c>
      <c r="O42" s="0" t="s">
        <v>321</v>
      </c>
      <c r="P42" s="0" t="s">
        <v>211</v>
      </c>
      <c r="Q42" s="0" t="s">
        <v>322</v>
      </c>
      <c r="R42" s="0" t="s">
        <v>323</v>
      </c>
      <c r="S42" s="19" t="s">
        <v>324</v>
      </c>
      <c r="T42" s="19" t="s">
        <v>325</v>
      </c>
      <c r="U42" s="1" t="s">
        <v>216</v>
      </c>
      <c r="V42" s="1" t="s">
        <v>216</v>
      </c>
      <c r="W42" s="21" t="n">
        <v>12</v>
      </c>
      <c r="X42" s="1" t="s">
        <v>37</v>
      </c>
      <c r="Y42" s="1" t="s">
        <v>326</v>
      </c>
      <c r="Z42" s="22" t="n">
        <v>-0.81</v>
      </c>
      <c r="AA42" s="0" t="s">
        <v>327</v>
      </c>
      <c r="AB42" s="0" t="s">
        <v>28</v>
      </c>
    </row>
    <row r="43" customFormat="false" ht="12.8" hidden="false" customHeight="false" outlineLevel="0" collapsed="false">
      <c r="A43" s="0" t="s">
        <v>63</v>
      </c>
      <c r="B43" s="1" t="n">
        <v>2009</v>
      </c>
      <c r="C43" s="0" t="s">
        <v>221</v>
      </c>
      <c r="D43" s="0" t="s">
        <v>244</v>
      </c>
      <c r="E43" s="0" t="s">
        <v>202</v>
      </c>
      <c r="F43" s="0" t="s">
        <v>315</v>
      </c>
      <c r="G43" s="0" t="s">
        <v>316</v>
      </c>
      <c r="H43" s="0" t="s">
        <v>317</v>
      </c>
      <c r="I43" s="0" t="s">
        <v>318</v>
      </c>
      <c r="J43" s="0" t="s">
        <v>319</v>
      </c>
      <c r="K43" s="1" t="s">
        <v>220</v>
      </c>
      <c r="L43" s="0" t="s">
        <v>26</v>
      </c>
      <c r="M43" s="0" t="s">
        <v>320</v>
      </c>
      <c r="N43" s="0" t="s">
        <v>26</v>
      </c>
      <c r="O43" s="0" t="s">
        <v>328</v>
      </c>
      <c r="P43" s="0" t="s">
        <v>211</v>
      </c>
      <c r="Q43" s="0" t="s">
        <v>322</v>
      </c>
      <c r="R43" s="0" t="s">
        <v>323</v>
      </c>
      <c r="S43" s="19" t="s">
        <v>324</v>
      </c>
      <c r="T43" s="19" t="s">
        <v>325</v>
      </c>
      <c r="U43" s="1" t="s">
        <v>216</v>
      </c>
      <c r="V43" s="1" t="s">
        <v>216</v>
      </c>
      <c r="W43" s="21" t="n">
        <v>12</v>
      </c>
      <c r="X43" s="1" t="s">
        <v>217</v>
      </c>
      <c r="Y43" s="1" t="s">
        <v>329</v>
      </c>
      <c r="Z43" s="22" t="n">
        <v>0.66</v>
      </c>
      <c r="AA43" s="0" t="s">
        <v>327</v>
      </c>
      <c r="AB43" s="0" t="s">
        <v>28</v>
      </c>
    </row>
    <row r="44" customFormat="false" ht="12.8" hidden="false" customHeight="false" outlineLevel="0" collapsed="false">
      <c r="A44" s="0" t="s">
        <v>63</v>
      </c>
      <c r="B44" s="1" t="n">
        <v>2009</v>
      </c>
      <c r="C44" s="0" t="s">
        <v>221</v>
      </c>
      <c r="D44" s="0" t="s">
        <v>244</v>
      </c>
      <c r="E44" s="0" t="s">
        <v>202</v>
      </c>
      <c r="F44" s="0" t="s">
        <v>315</v>
      </c>
      <c r="G44" s="0" t="s">
        <v>316</v>
      </c>
      <c r="H44" s="0" t="s">
        <v>317</v>
      </c>
      <c r="I44" s="0" t="s">
        <v>318</v>
      </c>
      <c r="J44" s="0" t="s">
        <v>319</v>
      </c>
      <c r="K44" s="1" t="s">
        <v>220</v>
      </c>
      <c r="L44" s="0" t="s">
        <v>26</v>
      </c>
      <c r="M44" s="0" t="s">
        <v>320</v>
      </c>
      <c r="N44" s="0" t="s">
        <v>26</v>
      </c>
      <c r="O44" s="0" t="s">
        <v>330</v>
      </c>
      <c r="P44" s="0" t="s">
        <v>211</v>
      </c>
      <c r="Q44" s="0" t="s">
        <v>322</v>
      </c>
      <c r="R44" s="0" t="s">
        <v>323</v>
      </c>
      <c r="S44" s="19" t="s">
        <v>324</v>
      </c>
      <c r="T44" s="19" t="s">
        <v>325</v>
      </c>
      <c r="U44" s="1" t="s">
        <v>216</v>
      </c>
      <c r="V44" s="1" t="s">
        <v>216</v>
      </c>
      <c r="W44" s="21" t="n">
        <v>12</v>
      </c>
      <c r="X44" s="1" t="s">
        <v>217</v>
      </c>
      <c r="Y44" s="1" t="s">
        <v>326</v>
      </c>
      <c r="Z44" s="22" t="n">
        <v>0.57</v>
      </c>
      <c r="AA44" s="0" t="s">
        <v>327</v>
      </c>
      <c r="AB44" s="0" t="s">
        <v>28</v>
      </c>
    </row>
    <row r="45" customFormat="false" ht="12.8" hidden="false" customHeight="false" outlineLevel="0" collapsed="false">
      <c r="A45" s="0" t="s">
        <v>63</v>
      </c>
      <c r="B45" s="1" t="n">
        <v>2009</v>
      </c>
      <c r="C45" s="0" t="s">
        <v>221</v>
      </c>
      <c r="D45" s="0" t="s">
        <v>244</v>
      </c>
      <c r="E45" s="0" t="s">
        <v>202</v>
      </c>
      <c r="F45" s="0" t="s">
        <v>315</v>
      </c>
      <c r="G45" s="0" t="s">
        <v>316</v>
      </c>
      <c r="H45" s="0" t="s">
        <v>317</v>
      </c>
      <c r="I45" s="0" t="s">
        <v>318</v>
      </c>
      <c r="J45" s="0" t="s">
        <v>319</v>
      </c>
      <c r="K45" s="1" t="s">
        <v>220</v>
      </c>
      <c r="L45" s="0" t="s">
        <v>26</v>
      </c>
      <c r="M45" s="0" t="s">
        <v>320</v>
      </c>
      <c r="N45" s="0" t="s">
        <v>26</v>
      </c>
      <c r="O45" s="0" t="s">
        <v>331</v>
      </c>
      <c r="P45" s="0" t="s">
        <v>211</v>
      </c>
      <c r="Q45" s="0" t="s">
        <v>322</v>
      </c>
      <c r="R45" s="0" t="s">
        <v>323</v>
      </c>
      <c r="S45" s="19" t="s">
        <v>324</v>
      </c>
      <c r="T45" s="19" t="s">
        <v>325</v>
      </c>
      <c r="U45" s="1" t="s">
        <v>216</v>
      </c>
      <c r="V45" s="1" t="s">
        <v>216</v>
      </c>
      <c r="W45" s="21" t="n">
        <v>12</v>
      </c>
      <c r="X45" s="1" t="s">
        <v>217</v>
      </c>
      <c r="Y45" s="1" t="s">
        <v>329</v>
      </c>
      <c r="Z45" s="22" t="n">
        <v>0.77</v>
      </c>
      <c r="AA45" s="0" t="s">
        <v>327</v>
      </c>
      <c r="AB45" s="0" t="s">
        <v>28</v>
      </c>
    </row>
    <row r="46" customFormat="false" ht="12.8" hidden="false" customHeight="false" outlineLevel="0" collapsed="false">
      <c r="A46" s="0" t="s">
        <v>63</v>
      </c>
      <c r="B46" s="1" t="n">
        <v>2009</v>
      </c>
      <c r="C46" s="0" t="s">
        <v>221</v>
      </c>
      <c r="D46" s="0" t="s">
        <v>244</v>
      </c>
      <c r="E46" s="0" t="s">
        <v>202</v>
      </c>
      <c r="F46" s="0" t="s">
        <v>315</v>
      </c>
      <c r="G46" s="0" t="s">
        <v>316</v>
      </c>
      <c r="H46" s="0" t="s">
        <v>317</v>
      </c>
      <c r="I46" s="0" t="s">
        <v>318</v>
      </c>
      <c r="J46" s="0" t="s">
        <v>319</v>
      </c>
      <c r="K46" s="1" t="s">
        <v>220</v>
      </c>
      <c r="L46" s="0" t="s">
        <v>26</v>
      </c>
      <c r="M46" s="0" t="s">
        <v>320</v>
      </c>
      <c r="N46" s="0" t="s">
        <v>26</v>
      </c>
      <c r="O46" s="0" t="s">
        <v>332</v>
      </c>
      <c r="P46" s="0" t="s">
        <v>211</v>
      </c>
      <c r="Q46" s="0" t="s">
        <v>322</v>
      </c>
      <c r="R46" s="0" t="s">
        <v>323</v>
      </c>
      <c r="S46" s="19" t="s">
        <v>324</v>
      </c>
      <c r="T46" s="19" t="s">
        <v>325</v>
      </c>
      <c r="U46" s="1" t="s">
        <v>216</v>
      </c>
      <c r="V46" s="1" t="s">
        <v>216</v>
      </c>
      <c r="W46" s="21" t="n">
        <v>12</v>
      </c>
      <c r="X46" s="1" t="s">
        <v>217</v>
      </c>
      <c r="Y46" s="1" t="s">
        <v>326</v>
      </c>
      <c r="Z46" s="22" t="n">
        <v>0.57</v>
      </c>
      <c r="AA46" s="0" t="s">
        <v>327</v>
      </c>
      <c r="AB46" s="0" t="s">
        <v>28</v>
      </c>
    </row>
    <row r="47" customFormat="false" ht="12.8" hidden="false" customHeight="false" outlineLevel="0" collapsed="false">
      <c r="A47" s="0" t="s">
        <v>63</v>
      </c>
      <c r="B47" s="1" t="n">
        <v>2009</v>
      </c>
      <c r="C47" s="0" t="s">
        <v>221</v>
      </c>
      <c r="D47" s="0" t="s">
        <v>244</v>
      </c>
      <c r="E47" s="0" t="s">
        <v>202</v>
      </c>
      <c r="F47" s="0" t="s">
        <v>315</v>
      </c>
      <c r="G47" s="0" t="s">
        <v>316</v>
      </c>
      <c r="H47" s="0" t="s">
        <v>317</v>
      </c>
      <c r="I47" s="0" t="s">
        <v>318</v>
      </c>
      <c r="J47" s="0" t="s">
        <v>319</v>
      </c>
      <c r="K47" s="1" t="s">
        <v>220</v>
      </c>
      <c r="L47" s="0" t="s">
        <v>26</v>
      </c>
      <c r="M47" s="0" t="s">
        <v>320</v>
      </c>
      <c r="N47" s="0" t="s">
        <v>26</v>
      </c>
      <c r="O47" s="0" t="s">
        <v>333</v>
      </c>
      <c r="P47" s="0" t="s">
        <v>211</v>
      </c>
      <c r="Q47" s="0" t="s">
        <v>322</v>
      </c>
      <c r="R47" s="0" t="s">
        <v>323</v>
      </c>
      <c r="S47" s="19" t="s">
        <v>324</v>
      </c>
      <c r="T47" s="19" t="s">
        <v>325</v>
      </c>
      <c r="U47" s="1" t="s">
        <v>216</v>
      </c>
      <c r="V47" s="1" t="s">
        <v>216</v>
      </c>
      <c r="W47" s="21" t="n">
        <v>12</v>
      </c>
      <c r="X47" s="1" t="s">
        <v>217</v>
      </c>
      <c r="Y47" s="1" t="s">
        <v>329</v>
      </c>
      <c r="Z47" s="22" t="n">
        <v>0.92</v>
      </c>
      <c r="AA47" s="0" t="s">
        <v>327</v>
      </c>
      <c r="AB47" s="0" t="s">
        <v>28</v>
      </c>
    </row>
    <row r="48" customFormat="false" ht="12.8" hidden="false" customHeight="false" outlineLevel="0" collapsed="false">
      <c r="A48" s="0" t="s">
        <v>63</v>
      </c>
      <c r="B48" s="1" t="n">
        <v>2009</v>
      </c>
      <c r="C48" s="0" t="s">
        <v>221</v>
      </c>
      <c r="D48" s="0" t="s">
        <v>244</v>
      </c>
      <c r="E48" s="0" t="s">
        <v>202</v>
      </c>
      <c r="F48" s="0" t="s">
        <v>315</v>
      </c>
      <c r="G48" s="0" t="s">
        <v>316</v>
      </c>
      <c r="H48" s="0" t="s">
        <v>317</v>
      </c>
      <c r="I48" s="0" t="s">
        <v>318</v>
      </c>
      <c r="J48" s="0" t="s">
        <v>319</v>
      </c>
      <c r="K48" s="1" t="s">
        <v>220</v>
      </c>
      <c r="L48" s="0" t="s">
        <v>26</v>
      </c>
      <c r="M48" s="0" t="s">
        <v>320</v>
      </c>
      <c r="N48" s="0" t="s">
        <v>26</v>
      </c>
      <c r="O48" s="0" t="s">
        <v>334</v>
      </c>
      <c r="P48" s="0" t="s">
        <v>211</v>
      </c>
      <c r="Q48" s="0" t="s">
        <v>322</v>
      </c>
      <c r="R48" s="0" t="s">
        <v>323</v>
      </c>
      <c r="S48" s="19" t="s">
        <v>324</v>
      </c>
      <c r="T48" s="19" t="s">
        <v>325</v>
      </c>
      <c r="U48" s="1" t="s">
        <v>216</v>
      </c>
      <c r="V48" s="1" t="s">
        <v>216</v>
      </c>
      <c r="W48" s="21" t="n">
        <v>12</v>
      </c>
      <c r="X48" s="1" t="s">
        <v>217</v>
      </c>
      <c r="Y48" s="1" t="s">
        <v>326</v>
      </c>
      <c r="Z48" s="22" t="n">
        <v>0.23</v>
      </c>
      <c r="AA48" s="0" t="s">
        <v>327</v>
      </c>
      <c r="AB48" s="0" t="s">
        <v>28</v>
      </c>
    </row>
    <row r="49" customFormat="false" ht="12.8" hidden="false" customHeight="false" outlineLevel="0" collapsed="false">
      <c r="A49" s="0" t="s">
        <v>63</v>
      </c>
      <c r="B49" s="1" t="n">
        <v>2009</v>
      </c>
      <c r="C49" s="0" t="s">
        <v>221</v>
      </c>
      <c r="D49" s="0" t="s">
        <v>244</v>
      </c>
      <c r="E49" s="0" t="s">
        <v>202</v>
      </c>
      <c r="F49" s="0" t="s">
        <v>315</v>
      </c>
      <c r="G49" s="0" t="s">
        <v>316</v>
      </c>
      <c r="H49" s="0" t="s">
        <v>317</v>
      </c>
      <c r="I49" s="0" t="s">
        <v>318</v>
      </c>
      <c r="J49" s="0" t="s">
        <v>319</v>
      </c>
      <c r="K49" s="1" t="s">
        <v>220</v>
      </c>
      <c r="L49" s="0" t="s">
        <v>26</v>
      </c>
      <c r="M49" s="0" t="s">
        <v>320</v>
      </c>
      <c r="N49" s="0" t="s">
        <v>26</v>
      </c>
      <c r="O49" s="0" t="s">
        <v>335</v>
      </c>
      <c r="P49" s="0" t="s">
        <v>211</v>
      </c>
      <c r="Q49" s="0" t="s">
        <v>322</v>
      </c>
      <c r="R49" s="0" t="s">
        <v>323</v>
      </c>
      <c r="S49" s="19" t="s">
        <v>324</v>
      </c>
      <c r="T49" s="19" t="s">
        <v>325</v>
      </c>
      <c r="U49" s="1" t="s">
        <v>216</v>
      </c>
      <c r="V49" s="1" t="s">
        <v>216</v>
      </c>
      <c r="W49" s="21" t="n">
        <v>12</v>
      </c>
      <c r="X49" s="1" t="s">
        <v>217</v>
      </c>
      <c r="Y49" s="1" t="s">
        <v>329</v>
      </c>
      <c r="Z49" s="22" t="n">
        <v>0.81</v>
      </c>
      <c r="AA49" s="0" t="s">
        <v>327</v>
      </c>
      <c r="AB49" s="0" t="s">
        <v>28</v>
      </c>
    </row>
    <row r="50" customFormat="false" ht="12.8" hidden="false" customHeight="false" outlineLevel="0" collapsed="false">
      <c r="A50" s="28" t="s">
        <v>87</v>
      </c>
      <c r="B50" s="0" t="s">
        <v>336</v>
      </c>
      <c r="C50" s="0" t="s">
        <v>200</v>
      </c>
      <c r="D50" s="0" t="s">
        <v>337</v>
      </c>
      <c r="E50" s="0" t="s">
        <v>202</v>
      </c>
      <c r="F50" s="0" t="s">
        <v>315</v>
      </c>
      <c r="G50" s="0" t="s">
        <v>338</v>
      </c>
      <c r="H50" s="0" t="s">
        <v>256</v>
      </c>
      <c r="I50" s="0" t="s">
        <v>256</v>
      </c>
      <c r="J50" s="0" t="s">
        <v>256</v>
      </c>
      <c r="K50" s="1" t="s">
        <v>339</v>
      </c>
      <c r="L50" s="0" t="s">
        <v>26</v>
      </c>
      <c r="M50" s="0" t="s">
        <v>340</v>
      </c>
      <c r="N50" s="0" t="s">
        <v>36</v>
      </c>
      <c r="O50" s="0" t="s">
        <v>258</v>
      </c>
      <c r="P50" s="0" t="s">
        <v>259</v>
      </c>
      <c r="Q50" s="0" t="s">
        <v>341</v>
      </c>
      <c r="R50" s="0" t="s">
        <v>342</v>
      </c>
      <c r="S50" s="19" t="s">
        <v>214</v>
      </c>
      <c r="T50" s="0" t="s">
        <v>215</v>
      </c>
      <c r="U50" s="20" t="n">
        <v>4.43</v>
      </c>
      <c r="V50" s="1" t="s">
        <v>216</v>
      </c>
      <c r="W50" s="21" t="n">
        <v>208</v>
      </c>
      <c r="X50" s="1" t="s">
        <v>217</v>
      </c>
      <c r="Y50" s="1" t="s">
        <v>232</v>
      </c>
      <c r="Z50" s="22" t="n">
        <f aca="false">U50/SQRT(W50)</f>
        <v>0.307165233659721</v>
      </c>
      <c r="AA50" s="0" t="s">
        <v>37</v>
      </c>
      <c r="AB50" s="0" t="s">
        <v>28</v>
      </c>
    </row>
    <row r="51" customFormat="false" ht="12.8" hidden="false" customHeight="false" outlineLevel="0" collapsed="false">
      <c r="A51" s="28" t="s">
        <v>87</v>
      </c>
      <c r="B51" s="0" t="s">
        <v>336</v>
      </c>
      <c r="C51" s="0" t="s">
        <v>200</v>
      </c>
      <c r="D51" s="0" t="s">
        <v>337</v>
      </c>
      <c r="E51" s="0" t="s">
        <v>202</v>
      </c>
      <c r="F51" s="1" t="s">
        <v>223</v>
      </c>
      <c r="G51" s="1" t="s">
        <v>224</v>
      </c>
      <c r="H51" s="0" t="s">
        <v>245</v>
      </c>
      <c r="I51" s="0" t="s">
        <v>256</v>
      </c>
      <c r="J51" s="0" t="s">
        <v>256</v>
      </c>
      <c r="K51" s="1" t="s">
        <v>339</v>
      </c>
      <c r="L51" s="0" t="s">
        <v>26</v>
      </c>
      <c r="M51" s="0" t="s">
        <v>340</v>
      </c>
      <c r="N51" s="0" t="s">
        <v>36</v>
      </c>
      <c r="O51" s="0" t="s">
        <v>258</v>
      </c>
      <c r="P51" s="0" t="s">
        <v>259</v>
      </c>
      <c r="Q51" s="0" t="s">
        <v>341</v>
      </c>
      <c r="R51" s="0" t="s">
        <v>342</v>
      </c>
      <c r="S51" s="19" t="s">
        <v>214</v>
      </c>
      <c r="T51" s="0" t="s">
        <v>215</v>
      </c>
      <c r="U51" s="20" t="n">
        <v>4.89</v>
      </c>
      <c r="V51" s="1" t="s">
        <v>216</v>
      </c>
      <c r="W51" s="21" t="n">
        <v>208</v>
      </c>
      <c r="X51" s="1" t="s">
        <v>217</v>
      </c>
      <c r="Y51" s="1" t="s">
        <v>232</v>
      </c>
      <c r="Z51" s="22" t="n">
        <f aca="false">U51/SQRT(W51)</f>
        <v>0.339060494942671</v>
      </c>
      <c r="AA51" s="0" t="s">
        <v>37</v>
      </c>
      <c r="AB51" s="0" t="s">
        <v>28</v>
      </c>
    </row>
    <row r="52" customFormat="false" ht="12.8" hidden="false" customHeight="false" outlineLevel="0" collapsed="false">
      <c r="A52" s="28" t="s">
        <v>87</v>
      </c>
      <c r="B52" s="0" t="s">
        <v>336</v>
      </c>
      <c r="C52" s="0" t="s">
        <v>200</v>
      </c>
      <c r="D52" s="0" t="s">
        <v>337</v>
      </c>
      <c r="E52" s="0" t="s">
        <v>202</v>
      </c>
      <c r="F52" s="1" t="s">
        <v>223</v>
      </c>
      <c r="G52" s="1" t="s">
        <v>224</v>
      </c>
      <c r="H52" s="0" t="s">
        <v>343</v>
      </c>
      <c r="I52" s="0" t="s">
        <v>256</v>
      </c>
      <c r="J52" s="0" t="s">
        <v>256</v>
      </c>
      <c r="K52" s="1" t="s">
        <v>339</v>
      </c>
      <c r="L52" s="0" t="s">
        <v>26</v>
      </c>
      <c r="M52" s="0" t="s">
        <v>340</v>
      </c>
      <c r="N52" s="0" t="s">
        <v>36</v>
      </c>
      <c r="O52" s="0" t="s">
        <v>258</v>
      </c>
      <c r="P52" s="0" t="s">
        <v>259</v>
      </c>
      <c r="Q52" s="0" t="s">
        <v>341</v>
      </c>
      <c r="R52" s="0" t="s">
        <v>342</v>
      </c>
      <c r="S52" s="19" t="s">
        <v>214</v>
      </c>
      <c r="T52" s="0" t="s">
        <v>215</v>
      </c>
      <c r="U52" s="20" t="n">
        <v>9.24</v>
      </c>
      <c r="V52" s="1" t="s">
        <v>216</v>
      </c>
      <c r="W52" s="21" t="n">
        <v>208</v>
      </c>
      <c r="X52" s="1" t="s">
        <v>217</v>
      </c>
      <c r="Y52" s="1" t="s">
        <v>232</v>
      </c>
      <c r="Z52" s="22" t="n">
        <f aca="false">U52/SQRT(W52)</f>
        <v>0.64067872664014</v>
      </c>
      <c r="AA52" s="0" t="s">
        <v>37</v>
      </c>
      <c r="AB52" s="0" t="s">
        <v>28</v>
      </c>
    </row>
    <row r="53" customFormat="false" ht="12.8" hidden="false" customHeight="false" outlineLevel="0" collapsed="false">
      <c r="A53" s="28" t="s">
        <v>87</v>
      </c>
      <c r="B53" s="0" t="s">
        <v>336</v>
      </c>
      <c r="C53" s="0" t="s">
        <v>200</v>
      </c>
      <c r="D53" s="0" t="s">
        <v>337</v>
      </c>
      <c r="E53" s="0" t="s">
        <v>202</v>
      </c>
      <c r="F53" s="0" t="s">
        <v>203</v>
      </c>
      <c r="G53" s="0" t="s">
        <v>204</v>
      </c>
      <c r="H53" s="0" t="s">
        <v>256</v>
      </c>
      <c r="I53" s="0" t="s">
        <v>256</v>
      </c>
      <c r="J53" s="0" t="s">
        <v>256</v>
      </c>
      <c r="K53" s="1" t="s">
        <v>339</v>
      </c>
      <c r="L53" s="0" t="s">
        <v>26</v>
      </c>
      <c r="M53" s="0" t="s">
        <v>340</v>
      </c>
      <c r="N53" s="0" t="s">
        <v>36</v>
      </c>
      <c r="O53" s="0" t="s">
        <v>258</v>
      </c>
      <c r="P53" s="0" t="s">
        <v>259</v>
      </c>
      <c r="Q53" s="0" t="s">
        <v>341</v>
      </c>
      <c r="R53" s="0" t="s">
        <v>342</v>
      </c>
      <c r="S53" s="19" t="s">
        <v>214</v>
      </c>
      <c r="T53" s="0" t="s">
        <v>215</v>
      </c>
      <c r="U53" s="20" t="n">
        <v>-2.17</v>
      </c>
      <c r="V53" s="1" t="s">
        <v>216</v>
      </c>
      <c r="W53" s="21" t="n">
        <v>208</v>
      </c>
      <c r="X53" s="1" t="s">
        <v>37</v>
      </c>
      <c r="Y53" s="1" t="s">
        <v>232</v>
      </c>
      <c r="Z53" s="22" t="n">
        <f aca="false">U53/SQRT(W53)</f>
        <v>-0.150462428226093</v>
      </c>
      <c r="AA53" s="0" t="s">
        <v>37</v>
      </c>
      <c r="AB53" s="0" t="s">
        <v>28</v>
      </c>
    </row>
    <row r="54" customFormat="false" ht="12.8" hidden="false" customHeight="false" outlineLevel="0" collapsed="false">
      <c r="A54" s="28" t="s">
        <v>87</v>
      </c>
      <c r="B54" s="0" t="s">
        <v>336</v>
      </c>
      <c r="C54" s="0" t="s">
        <v>200</v>
      </c>
      <c r="D54" s="0" t="s">
        <v>337</v>
      </c>
      <c r="E54" s="0" t="s">
        <v>202</v>
      </c>
      <c r="F54" s="1" t="s">
        <v>223</v>
      </c>
      <c r="G54" s="1" t="s">
        <v>344</v>
      </c>
      <c r="H54" s="0" t="s">
        <v>345</v>
      </c>
      <c r="I54" s="0" t="s">
        <v>256</v>
      </c>
      <c r="J54" s="0" t="s">
        <v>256</v>
      </c>
      <c r="K54" s="1" t="s">
        <v>339</v>
      </c>
      <c r="L54" s="0" t="s">
        <v>26</v>
      </c>
      <c r="M54" s="0" t="s">
        <v>340</v>
      </c>
      <c r="N54" s="0" t="s">
        <v>36</v>
      </c>
      <c r="O54" s="0" t="s">
        <v>258</v>
      </c>
      <c r="P54" s="0" t="s">
        <v>259</v>
      </c>
      <c r="Q54" s="0" t="s">
        <v>341</v>
      </c>
      <c r="R54" s="0" t="s">
        <v>342</v>
      </c>
      <c r="S54" s="19" t="s">
        <v>214</v>
      </c>
      <c r="T54" s="0" t="s">
        <v>215</v>
      </c>
      <c r="U54" s="20" t="n">
        <v>-5.66</v>
      </c>
      <c r="V54" s="1" t="s">
        <v>216</v>
      </c>
      <c r="W54" s="21" t="n">
        <v>208</v>
      </c>
      <c r="X54" s="1" t="s">
        <v>37</v>
      </c>
      <c r="Y54" s="1" t="s">
        <v>329</v>
      </c>
      <c r="Z54" s="22" t="n">
        <f aca="false">U54/SQRT(W54)</f>
        <v>-0.39245038882935</v>
      </c>
      <c r="AA54" s="0" t="s">
        <v>346</v>
      </c>
      <c r="AB54" s="0" t="s">
        <v>28</v>
      </c>
    </row>
    <row r="55" customFormat="false" ht="12.8" hidden="false" customHeight="false" outlineLevel="0" collapsed="false">
      <c r="A55" s="28" t="s">
        <v>87</v>
      </c>
      <c r="B55" s="0" t="s">
        <v>336</v>
      </c>
      <c r="C55" s="0" t="s">
        <v>200</v>
      </c>
      <c r="D55" s="0" t="s">
        <v>337</v>
      </c>
      <c r="E55" s="0" t="s">
        <v>202</v>
      </c>
      <c r="F55" s="0" t="s">
        <v>315</v>
      </c>
      <c r="G55" s="0" t="s">
        <v>338</v>
      </c>
      <c r="H55" s="0" t="s">
        <v>256</v>
      </c>
      <c r="I55" s="0" t="s">
        <v>256</v>
      </c>
      <c r="J55" s="0" t="s">
        <v>256</v>
      </c>
      <c r="K55" s="1" t="s">
        <v>339</v>
      </c>
      <c r="L55" s="0" t="s">
        <v>26</v>
      </c>
      <c r="M55" s="0" t="s">
        <v>340</v>
      </c>
      <c r="N55" s="0" t="s">
        <v>36</v>
      </c>
      <c r="O55" s="0" t="s">
        <v>258</v>
      </c>
      <c r="P55" s="0" t="s">
        <v>259</v>
      </c>
      <c r="Q55" s="0" t="s">
        <v>347</v>
      </c>
      <c r="R55" s="0" t="s">
        <v>342</v>
      </c>
      <c r="S55" s="19" t="s">
        <v>348</v>
      </c>
      <c r="T55" s="0" t="s">
        <v>295</v>
      </c>
      <c r="U55" s="20" t="n">
        <v>19.63</v>
      </c>
      <c r="V55" s="1" t="s">
        <v>216</v>
      </c>
      <c r="W55" s="21" t="n">
        <v>208</v>
      </c>
      <c r="X55" s="1" t="s">
        <v>217</v>
      </c>
      <c r="Y55" s="1" t="s">
        <v>232</v>
      </c>
      <c r="Z55" s="22" t="n">
        <f aca="false">SQRT((U55*U55)/((U55*U55)+(W55-2)))</f>
        <v>0.807240252318917</v>
      </c>
      <c r="AA55" s="0" t="s">
        <v>37</v>
      </c>
      <c r="AB55" s="0" t="s">
        <v>28</v>
      </c>
    </row>
    <row r="56" customFormat="false" ht="12.8" hidden="false" customHeight="false" outlineLevel="0" collapsed="false">
      <c r="A56" s="28" t="s">
        <v>87</v>
      </c>
      <c r="B56" s="0" t="s">
        <v>336</v>
      </c>
      <c r="C56" s="0" t="s">
        <v>200</v>
      </c>
      <c r="D56" s="0" t="s">
        <v>337</v>
      </c>
      <c r="E56" s="0" t="s">
        <v>202</v>
      </c>
      <c r="F56" s="1" t="s">
        <v>223</v>
      </c>
      <c r="G56" s="1" t="s">
        <v>224</v>
      </c>
      <c r="H56" s="0" t="s">
        <v>245</v>
      </c>
      <c r="I56" s="0" t="s">
        <v>256</v>
      </c>
      <c r="J56" s="0" t="s">
        <v>256</v>
      </c>
      <c r="K56" s="1" t="s">
        <v>339</v>
      </c>
      <c r="L56" s="0" t="s">
        <v>26</v>
      </c>
      <c r="M56" s="0" t="s">
        <v>340</v>
      </c>
      <c r="N56" s="0" t="s">
        <v>36</v>
      </c>
      <c r="O56" s="0" t="s">
        <v>258</v>
      </c>
      <c r="P56" s="0" t="s">
        <v>259</v>
      </c>
      <c r="Q56" s="0" t="s">
        <v>347</v>
      </c>
      <c r="R56" s="0" t="s">
        <v>342</v>
      </c>
      <c r="S56" s="19" t="s">
        <v>348</v>
      </c>
      <c r="T56" s="0" t="s">
        <v>295</v>
      </c>
      <c r="U56" s="20" t="n">
        <v>7.67</v>
      </c>
      <c r="V56" s="1" t="s">
        <v>216</v>
      </c>
      <c r="W56" s="21" t="n">
        <v>208</v>
      </c>
      <c r="X56" s="1" t="s">
        <v>217</v>
      </c>
      <c r="Y56" s="1" t="s">
        <v>232</v>
      </c>
      <c r="Z56" s="22" t="n">
        <f aca="false">SQRT((U56*U56)/((U56*U56)+(W56-2)))</f>
        <v>0.471316534385443</v>
      </c>
      <c r="AA56" s="0" t="s">
        <v>37</v>
      </c>
      <c r="AB56" s="0" t="s">
        <v>28</v>
      </c>
    </row>
    <row r="57" customFormat="false" ht="12.8" hidden="false" customHeight="false" outlineLevel="0" collapsed="false">
      <c r="A57" s="28" t="s">
        <v>87</v>
      </c>
      <c r="B57" s="0" t="s">
        <v>336</v>
      </c>
      <c r="C57" s="0" t="s">
        <v>200</v>
      </c>
      <c r="D57" s="0" t="s">
        <v>337</v>
      </c>
      <c r="E57" s="0" t="s">
        <v>202</v>
      </c>
      <c r="F57" s="1" t="s">
        <v>223</v>
      </c>
      <c r="G57" s="1" t="s">
        <v>224</v>
      </c>
      <c r="H57" s="0" t="s">
        <v>343</v>
      </c>
      <c r="I57" s="0" t="s">
        <v>256</v>
      </c>
      <c r="J57" s="0" t="s">
        <v>256</v>
      </c>
      <c r="K57" s="1" t="s">
        <v>339</v>
      </c>
      <c r="L57" s="0" t="s">
        <v>26</v>
      </c>
      <c r="M57" s="0" t="s">
        <v>340</v>
      </c>
      <c r="N57" s="0" t="s">
        <v>36</v>
      </c>
      <c r="O57" s="0" t="s">
        <v>258</v>
      </c>
      <c r="P57" s="0" t="s">
        <v>259</v>
      </c>
      <c r="Q57" s="0" t="s">
        <v>347</v>
      </c>
      <c r="R57" s="0" t="s">
        <v>342</v>
      </c>
      <c r="S57" s="19" t="s">
        <v>348</v>
      </c>
      <c r="T57" s="0" t="s">
        <v>295</v>
      </c>
      <c r="U57" s="20" t="n">
        <v>4.52</v>
      </c>
      <c r="V57" s="1" t="s">
        <v>216</v>
      </c>
      <c r="W57" s="21" t="n">
        <v>208</v>
      </c>
      <c r="X57" s="1" t="s">
        <v>217</v>
      </c>
      <c r="Y57" s="1" t="s">
        <v>232</v>
      </c>
      <c r="Z57" s="22" t="n">
        <f aca="false">SQRT((U57*U57)/((U57*U57)+(W57-2)))</f>
        <v>0.30038003802277</v>
      </c>
      <c r="AA57" s="0" t="s">
        <v>37</v>
      </c>
      <c r="AB57" s="0" t="s">
        <v>28</v>
      </c>
    </row>
    <row r="58" customFormat="false" ht="12.8" hidden="false" customHeight="false" outlineLevel="0" collapsed="false">
      <c r="A58" s="28" t="s">
        <v>87</v>
      </c>
      <c r="B58" s="0" t="s">
        <v>336</v>
      </c>
      <c r="C58" s="0" t="s">
        <v>200</v>
      </c>
      <c r="D58" s="0" t="s">
        <v>337</v>
      </c>
      <c r="E58" s="0" t="s">
        <v>202</v>
      </c>
      <c r="F58" s="0" t="s">
        <v>203</v>
      </c>
      <c r="G58" s="0" t="s">
        <v>204</v>
      </c>
      <c r="H58" s="0" t="s">
        <v>256</v>
      </c>
      <c r="I58" s="0" t="s">
        <v>256</v>
      </c>
      <c r="J58" s="0" t="s">
        <v>256</v>
      </c>
      <c r="K58" s="1" t="s">
        <v>339</v>
      </c>
      <c r="L58" s="0" t="s">
        <v>26</v>
      </c>
      <c r="M58" s="0" t="s">
        <v>340</v>
      </c>
      <c r="N58" s="0" t="s">
        <v>36</v>
      </c>
      <c r="O58" s="0" t="s">
        <v>258</v>
      </c>
      <c r="P58" s="0" t="s">
        <v>259</v>
      </c>
      <c r="Q58" s="0" t="s">
        <v>347</v>
      </c>
      <c r="R58" s="0" t="s">
        <v>342</v>
      </c>
      <c r="S58" s="19" t="s">
        <v>348</v>
      </c>
      <c r="T58" s="0" t="s">
        <v>295</v>
      </c>
      <c r="U58" s="20" t="n">
        <v>10.86</v>
      </c>
      <c r="V58" s="1" t="s">
        <v>216</v>
      </c>
      <c r="W58" s="21" t="n">
        <v>208</v>
      </c>
      <c r="X58" s="1" t="s">
        <v>217</v>
      </c>
      <c r="Y58" s="1" t="s">
        <v>232</v>
      </c>
      <c r="Z58" s="22" t="n">
        <f aca="false">SQRT((U58*U58)/((U58*U58)+(W58-2)))</f>
        <v>0.603389577822783</v>
      </c>
      <c r="AA58" s="0" t="s">
        <v>37</v>
      </c>
      <c r="AB58" s="0" t="s">
        <v>28</v>
      </c>
    </row>
    <row r="59" customFormat="false" ht="12.8" hidden="false" customHeight="false" outlineLevel="0" collapsed="false">
      <c r="A59" s="28" t="s">
        <v>87</v>
      </c>
      <c r="B59" s="0" t="s">
        <v>336</v>
      </c>
      <c r="C59" s="0" t="s">
        <v>200</v>
      </c>
      <c r="D59" s="0" t="s">
        <v>337</v>
      </c>
      <c r="E59" s="0" t="s">
        <v>202</v>
      </c>
      <c r="F59" s="1" t="s">
        <v>223</v>
      </c>
      <c r="G59" s="1" t="s">
        <v>344</v>
      </c>
      <c r="H59" s="0" t="s">
        <v>345</v>
      </c>
      <c r="I59" s="0" t="s">
        <v>256</v>
      </c>
      <c r="J59" s="0" t="s">
        <v>256</v>
      </c>
      <c r="K59" s="1" t="s">
        <v>339</v>
      </c>
      <c r="L59" s="0" t="s">
        <v>26</v>
      </c>
      <c r="M59" s="0" t="s">
        <v>340</v>
      </c>
      <c r="N59" s="0" t="s">
        <v>36</v>
      </c>
      <c r="O59" s="0" t="s">
        <v>258</v>
      </c>
      <c r="P59" s="0" t="s">
        <v>259</v>
      </c>
      <c r="Q59" s="0" t="s">
        <v>347</v>
      </c>
      <c r="R59" s="0" t="s">
        <v>342</v>
      </c>
      <c r="S59" s="19" t="s">
        <v>348</v>
      </c>
      <c r="T59" s="0" t="s">
        <v>295</v>
      </c>
      <c r="U59" s="20" t="n">
        <v>9.15</v>
      </c>
      <c r="V59" s="1" t="s">
        <v>216</v>
      </c>
      <c r="W59" s="21" t="n">
        <v>208</v>
      </c>
      <c r="X59" s="1" t="s">
        <v>217</v>
      </c>
      <c r="Y59" s="1" t="s">
        <v>232</v>
      </c>
      <c r="Z59" s="22" t="n">
        <f aca="false">SQRT((U59*U59)/((U59*U59)+(W59-2)))</f>
        <v>0.537563758866605</v>
      </c>
      <c r="AA59" s="0" t="s">
        <v>37</v>
      </c>
      <c r="AB59" s="0" t="s">
        <v>28</v>
      </c>
    </row>
    <row r="60" customFormat="false" ht="12.8" hidden="false" customHeight="false" outlineLevel="0" collapsed="false">
      <c r="A60" s="28" t="s">
        <v>87</v>
      </c>
      <c r="B60" s="0" t="s">
        <v>336</v>
      </c>
      <c r="C60" s="0" t="s">
        <v>200</v>
      </c>
      <c r="D60" s="0" t="s">
        <v>337</v>
      </c>
      <c r="E60" s="0" t="s">
        <v>202</v>
      </c>
      <c r="F60" s="0" t="s">
        <v>315</v>
      </c>
      <c r="G60" s="0" t="s">
        <v>338</v>
      </c>
      <c r="H60" s="0" t="s">
        <v>256</v>
      </c>
      <c r="I60" s="0" t="s">
        <v>256</v>
      </c>
      <c r="J60" s="0" t="s">
        <v>256</v>
      </c>
      <c r="K60" s="1" t="s">
        <v>339</v>
      </c>
      <c r="L60" s="0" t="s">
        <v>26</v>
      </c>
      <c r="M60" s="0" t="s">
        <v>340</v>
      </c>
      <c r="N60" s="0" t="s">
        <v>36</v>
      </c>
      <c r="O60" s="0" t="s">
        <v>258</v>
      </c>
      <c r="P60" s="0" t="s">
        <v>259</v>
      </c>
      <c r="Q60" s="0" t="s">
        <v>349</v>
      </c>
      <c r="R60" s="0" t="s">
        <v>342</v>
      </c>
      <c r="S60" s="19" t="s">
        <v>348</v>
      </c>
      <c r="T60" s="0" t="s">
        <v>295</v>
      </c>
      <c r="U60" s="20" t="n">
        <v>-9.5</v>
      </c>
      <c r="V60" s="1" t="s">
        <v>216</v>
      </c>
      <c r="W60" s="21" t="n">
        <v>208</v>
      </c>
      <c r="X60" s="1" t="s">
        <v>37</v>
      </c>
      <c r="Y60" s="1" t="s">
        <v>232</v>
      </c>
      <c r="Z60" s="22" t="n">
        <f aca="false">-SQRT((U60*U60)/((U60*U60)+(W60-2)))</f>
        <v>-0.55194324908542</v>
      </c>
      <c r="AA60" s="0" t="s">
        <v>37</v>
      </c>
      <c r="AB60" s="0" t="s">
        <v>28</v>
      </c>
    </row>
    <row r="61" customFormat="false" ht="12.8" hidden="false" customHeight="false" outlineLevel="0" collapsed="false">
      <c r="A61" s="28" t="s">
        <v>87</v>
      </c>
      <c r="B61" s="0" t="s">
        <v>336</v>
      </c>
      <c r="C61" s="0" t="s">
        <v>200</v>
      </c>
      <c r="D61" s="0" t="s">
        <v>337</v>
      </c>
      <c r="E61" s="0" t="s">
        <v>202</v>
      </c>
      <c r="F61" s="1" t="s">
        <v>223</v>
      </c>
      <c r="G61" s="1" t="s">
        <v>224</v>
      </c>
      <c r="H61" s="0" t="s">
        <v>245</v>
      </c>
      <c r="I61" s="0" t="s">
        <v>256</v>
      </c>
      <c r="J61" s="0" t="s">
        <v>256</v>
      </c>
      <c r="K61" s="1" t="s">
        <v>339</v>
      </c>
      <c r="L61" s="0" t="s">
        <v>26</v>
      </c>
      <c r="M61" s="0" t="s">
        <v>340</v>
      </c>
      <c r="N61" s="0" t="s">
        <v>36</v>
      </c>
      <c r="O61" s="0" t="s">
        <v>258</v>
      </c>
      <c r="P61" s="0" t="s">
        <v>259</v>
      </c>
      <c r="Q61" s="0" t="s">
        <v>349</v>
      </c>
      <c r="R61" s="0" t="s">
        <v>342</v>
      </c>
      <c r="S61" s="19" t="s">
        <v>348</v>
      </c>
      <c r="T61" s="0" t="s">
        <v>295</v>
      </c>
      <c r="U61" s="20" t="n">
        <v>3.36</v>
      </c>
      <c r="V61" s="1" t="s">
        <v>216</v>
      </c>
      <c r="W61" s="21" t="n">
        <v>208</v>
      </c>
      <c r="X61" s="1" t="s">
        <v>217</v>
      </c>
      <c r="Y61" s="1" t="s">
        <v>232</v>
      </c>
      <c r="Z61" s="22" t="n">
        <f aca="false">SQRT((U61*U61)/((U61*U61)+(W61-2)))</f>
        <v>0.227939613305077</v>
      </c>
      <c r="AA61" s="0" t="s">
        <v>37</v>
      </c>
      <c r="AB61" s="0" t="s">
        <v>28</v>
      </c>
    </row>
    <row r="62" customFormat="false" ht="12.8" hidden="false" customHeight="false" outlineLevel="0" collapsed="false">
      <c r="A62" s="28" t="s">
        <v>87</v>
      </c>
      <c r="B62" s="0" t="s">
        <v>336</v>
      </c>
      <c r="C62" s="0" t="s">
        <v>200</v>
      </c>
      <c r="D62" s="0" t="s">
        <v>337</v>
      </c>
      <c r="E62" s="0" t="s">
        <v>202</v>
      </c>
      <c r="F62" s="1" t="s">
        <v>223</v>
      </c>
      <c r="G62" s="1" t="s">
        <v>224</v>
      </c>
      <c r="H62" s="0" t="s">
        <v>343</v>
      </c>
      <c r="I62" s="0" t="s">
        <v>256</v>
      </c>
      <c r="J62" s="0" t="s">
        <v>256</v>
      </c>
      <c r="K62" s="1" t="s">
        <v>339</v>
      </c>
      <c r="L62" s="0" t="s">
        <v>26</v>
      </c>
      <c r="M62" s="0" t="s">
        <v>340</v>
      </c>
      <c r="N62" s="0" t="s">
        <v>36</v>
      </c>
      <c r="O62" s="0" t="s">
        <v>258</v>
      </c>
      <c r="P62" s="0" t="s">
        <v>259</v>
      </c>
      <c r="Q62" s="0" t="s">
        <v>349</v>
      </c>
      <c r="R62" s="0" t="s">
        <v>342</v>
      </c>
      <c r="S62" s="19" t="s">
        <v>348</v>
      </c>
      <c r="T62" s="0" t="s">
        <v>295</v>
      </c>
      <c r="U62" s="20" t="n">
        <v>6.23</v>
      </c>
      <c r="V62" s="1" t="s">
        <v>216</v>
      </c>
      <c r="W62" s="21" t="n">
        <v>208</v>
      </c>
      <c r="X62" s="1" t="s">
        <v>217</v>
      </c>
      <c r="Y62" s="1" t="s">
        <v>232</v>
      </c>
      <c r="Z62" s="22" t="n">
        <f aca="false">SQRT((U62*U62)/((U62*U62)+(W62-2)))</f>
        <v>0.398172165792293</v>
      </c>
      <c r="AA62" s="0" t="s">
        <v>37</v>
      </c>
      <c r="AB62" s="0" t="s">
        <v>28</v>
      </c>
    </row>
    <row r="63" customFormat="false" ht="12.8" hidden="false" customHeight="false" outlineLevel="0" collapsed="false">
      <c r="A63" s="28" t="s">
        <v>87</v>
      </c>
      <c r="B63" s="0" t="s">
        <v>336</v>
      </c>
      <c r="C63" s="0" t="s">
        <v>200</v>
      </c>
      <c r="D63" s="0" t="s">
        <v>337</v>
      </c>
      <c r="E63" s="0" t="s">
        <v>202</v>
      </c>
      <c r="F63" s="0" t="s">
        <v>203</v>
      </c>
      <c r="G63" s="0" t="s">
        <v>204</v>
      </c>
      <c r="H63" s="0" t="s">
        <v>256</v>
      </c>
      <c r="I63" s="0" t="s">
        <v>256</v>
      </c>
      <c r="J63" s="0" t="s">
        <v>256</v>
      </c>
      <c r="K63" s="1" t="s">
        <v>339</v>
      </c>
      <c r="L63" s="0" t="s">
        <v>26</v>
      </c>
      <c r="M63" s="0" t="s">
        <v>340</v>
      </c>
      <c r="N63" s="0" t="s">
        <v>36</v>
      </c>
      <c r="O63" s="0" t="s">
        <v>258</v>
      </c>
      <c r="P63" s="0" t="s">
        <v>259</v>
      </c>
      <c r="Q63" s="0" t="s">
        <v>349</v>
      </c>
      <c r="R63" s="0" t="s">
        <v>342</v>
      </c>
      <c r="S63" s="19" t="s">
        <v>348</v>
      </c>
      <c r="T63" s="0" t="s">
        <v>295</v>
      </c>
      <c r="U63" s="20" t="n">
        <v>5.26</v>
      </c>
      <c r="V63" s="1" t="s">
        <v>216</v>
      </c>
      <c r="W63" s="21" t="n">
        <v>208</v>
      </c>
      <c r="X63" s="1" t="s">
        <v>217</v>
      </c>
      <c r="Y63" s="1" t="s">
        <v>232</v>
      </c>
      <c r="Z63" s="22" t="n">
        <f aca="false">SQRT((U63*U63)/((U63*U63)+(W63-2)))</f>
        <v>0.344101444053825</v>
      </c>
      <c r="AA63" s="0" t="s">
        <v>37</v>
      </c>
      <c r="AB63" s="0" t="s">
        <v>28</v>
      </c>
    </row>
    <row r="64" customFormat="false" ht="12.8" hidden="false" customHeight="false" outlineLevel="0" collapsed="false">
      <c r="A64" s="0" t="s">
        <v>94</v>
      </c>
      <c r="B64" s="0" t="s">
        <v>336</v>
      </c>
      <c r="C64" s="0" t="s">
        <v>200</v>
      </c>
      <c r="D64" s="0" t="s">
        <v>350</v>
      </c>
      <c r="E64" s="0" t="s">
        <v>284</v>
      </c>
      <c r="F64" s="0" t="s">
        <v>302</v>
      </c>
      <c r="G64" s="0" t="s">
        <v>303</v>
      </c>
      <c r="H64" s="0" t="s">
        <v>256</v>
      </c>
      <c r="I64" s="0" t="s">
        <v>256</v>
      </c>
      <c r="J64" s="0" t="s">
        <v>256</v>
      </c>
      <c r="K64" s="1" t="s">
        <v>208</v>
      </c>
      <c r="L64" s="0" t="s">
        <v>26</v>
      </c>
      <c r="M64" s="0" t="s">
        <v>351</v>
      </c>
      <c r="N64" s="0" t="s">
        <v>26</v>
      </c>
      <c r="O64" s="28" t="s">
        <v>352</v>
      </c>
      <c r="P64" s="0" t="s">
        <v>211</v>
      </c>
      <c r="Q64" s="0" t="s">
        <v>353</v>
      </c>
      <c r="R64" s="0" t="s">
        <v>354</v>
      </c>
      <c r="S64" s="19" t="s">
        <v>348</v>
      </c>
      <c r="T64" s="0" t="s">
        <v>295</v>
      </c>
      <c r="U64" s="20" t="n">
        <v>14.1</v>
      </c>
      <c r="V64" s="1" t="n">
        <v>50</v>
      </c>
      <c r="W64" s="21" t="n">
        <v>52</v>
      </c>
      <c r="X64" s="1" t="s">
        <v>217</v>
      </c>
      <c r="Y64" s="1" t="s">
        <v>232</v>
      </c>
      <c r="Z64" s="22" t="n">
        <f aca="false">SQRT((U64*U64)/((U64*U64)+(W64-2)))</f>
        <v>0.893892301570385</v>
      </c>
      <c r="AA64" s="0" t="s">
        <v>355</v>
      </c>
      <c r="AB64" s="0" t="s">
        <v>28</v>
      </c>
    </row>
    <row r="65" customFormat="false" ht="12.8" hidden="false" customHeight="false" outlineLevel="0" collapsed="false">
      <c r="A65" s="0" t="s">
        <v>94</v>
      </c>
      <c r="B65" s="0" t="s">
        <v>336</v>
      </c>
      <c r="C65" s="0" t="s">
        <v>200</v>
      </c>
      <c r="D65" s="0" t="s">
        <v>350</v>
      </c>
      <c r="E65" s="0" t="s">
        <v>284</v>
      </c>
      <c r="F65" s="0" t="s">
        <v>302</v>
      </c>
      <c r="G65" s="0" t="s">
        <v>303</v>
      </c>
      <c r="H65" s="0" t="s">
        <v>256</v>
      </c>
      <c r="I65" s="0" t="s">
        <v>256</v>
      </c>
      <c r="J65" s="0" t="s">
        <v>256</v>
      </c>
      <c r="K65" s="1" t="s">
        <v>208</v>
      </c>
      <c r="L65" s="0" t="s">
        <v>26</v>
      </c>
      <c r="M65" s="0" t="s">
        <v>351</v>
      </c>
      <c r="N65" s="0" t="s">
        <v>26</v>
      </c>
      <c r="O65" s="0" t="s">
        <v>356</v>
      </c>
      <c r="P65" s="0" t="s">
        <v>211</v>
      </c>
      <c r="Q65" s="0" t="s">
        <v>353</v>
      </c>
      <c r="R65" s="0" t="s">
        <v>354</v>
      </c>
      <c r="S65" s="19" t="s">
        <v>348</v>
      </c>
      <c r="T65" s="0" t="s">
        <v>295</v>
      </c>
      <c r="U65" s="20" t="n">
        <v>5</v>
      </c>
      <c r="V65" s="1" t="n">
        <v>3.89</v>
      </c>
      <c r="W65" s="21" t="n">
        <v>52</v>
      </c>
      <c r="X65" s="1" t="s">
        <v>217</v>
      </c>
      <c r="Y65" s="1" t="s">
        <v>218</v>
      </c>
      <c r="Z65" s="22" t="n">
        <f aca="false">SQRT((U65*U65)/((U65*U65)+(W65-2)))</f>
        <v>0.577350269189626</v>
      </c>
      <c r="AA65" s="0" t="s">
        <v>355</v>
      </c>
      <c r="AB65" s="0" t="s">
        <v>28</v>
      </c>
    </row>
    <row r="66" customFormat="false" ht="12.8" hidden="false" customHeight="false" outlineLevel="0" collapsed="false">
      <c r="A66" s="0" t="s">
        <v>94</v>
      </c>
      <c r="B66" s="0" t="s">
        <v>336</v>
      </c>
      <c r="C66" s="0" t="s">
        <v>200</v>
      </c>
      <c r="D66" s="0" t="s">
        <v>350</v>
      </c>
      <c r="E66" s="0" t="s">
        <v>284</v>
      </c>
      <c r="F66" s="0" t="s">
        <v>302</v>
      </c>
      <c r="G66" s="0" t="s">
        <v>303</v>
      </c>
      <c r="H66" s="0" t="s">
        <v>256</v>
      </c>
      <c r="I66" s="0" t="s">
        <v>256</v>
      </c>
      <c r="J66" s="0" t="s">
        <v>256</v>
      </c>
      <c r="K66" s="1" t="s">
        <v>208</v>
      </c>
      <c r="L66" s="0" t="s">
        <v>26</v>
      </c>
      <c r="M66" s="0" t="s">
        <v>351</v>
      </c>
      <c r="N66" s="0" t="s">
        <v>26</v>
      </c>
      <c r="O66" s="0" t="s">
        <v>357</v>
      </c>
      <c r="P66" s="0" t="s">
        <v>250</v>
      </c>
      <c r="Q66" s="0" t="s">
        <v>353</v>
      </c>
      <c r="R66" s="0" t="s">
        <v>358</v>
      </c>
      <c r="S66" s="19" t="s">
        <v>348</v>
      </c>
      <c r="T66" s="0" t="s">
        <v>295</v>
      </c>
      <c r="U66" s="1" t="n">
        <v>3.77</v>
      </c>
      <c r="V66" s="1" t="n">
        <v>3.77</v>
      </c>
      <c r="W66" s="21" t="n">
        <v>52</v>
      </c>
      <c r="X66" s="1" t="s">
        <v>217</v>
      </c>
      <c r="Y66" s="1" t="s">
        <v>218</v>
      </c>
      <c r="Z66" s="22" t="n">
        <f aca="false">SQRT((U66*U66)/((U66*U66)+(W66-2)))</f>
        <v>0.470468128878437</v>
      </c>
      <c r="AA66" s="0" t="s">
        <v>37</v>
      </c>
      <c r="AB66" s="0" t="s">
        <v>28</v>
      </c>
    </row>
    <row r="67" customFormat="false" ht="12.8" hidden="false" customHeight="false" outlineLevel="0" collapsed="false">
      <c r="A67" s="0" t="s">
        <v>94</v>
      </c>
      <c r="B67" s="0" t="s">
        <v>336</v>
      </c>
      <c r="C67" s="0" t="s">
        <v>200</v>
      </c>
      <c r="D67" s="0" t="s">
        <v>350</v>
      </c>
      <c r="E67" s="0" t="s">
        <v>284</v>
      </c>
      <c r="F67" s="0" t="s">
        <v>302</v>
      </c>
      <c r="G67" s="0" t="s">
        <v>303</v>
      </c>
      <c r="H67" s="0" t="s">
        <v>256</v>
      </c>
      <c r="I67" s="0" t="s">
        <v>256</v>
      </c>
      <c r="J67" s="0" t="s">
        <v>256</v>
      </c>
      <c r="K67" s="1" t="s">
        <v>208</v>
      </c>
      <c r="L67" s="0" t="s">
        <v>26</v>
      </c>
      <c r="M67" s="0" t="s">
        <v>359</v>
      </c>
      <c r="N67" s="0" t="s">
        <v>35</v>
      </c>
      <c r="O67" s="28" t="s">
        <v>352</v>
      </c>
      <c r="P67" s="0" t="s">
        <v>211</v>
      </c>
      <c r="Q67" s="0" t="s">
        <v>360</v>
      </c>
      <c r="R67" s="0" t="s">
        <v>354</v>
      </c>
      <c r="S67" s="19" t="s">
        <v>361</v>
      </c>
      <c r="T67" s="0" t="s">
        <v>362</v>
      </c>
      <c r="U67" s="20" t="n">
        <v>0.33</v>
      </c>
      <c r="V67" s="1" t="s">
        <v>216</v>
      </c>
      <c r="W67" s="21" t="n">
        <v>13</v>
      </c>
      <c r="X67" s="1" t="s">
        <v>217</v>
      </c>
      <c r="Y67" s="1" t="n">
        <v>0.018</v>
      </c>
      <c r="Z67" s="22" t="n">
        <f aca="false">SQRT(U67)</f>
        <v>0.574456264653803</v>
      </c>
      <c r="AA67" s="0" t="s">
        <v>37</v>
      </c>
      <c r="AB67" s="0" t="s">
        <v>28</v>
      </c>
    </row>
    <row r="68" customFormat="false" ht="12.8" hidden="false" customHeight="false" outlineLevel="0" collapsed="false">
      <c r="A68" s="11" t="s">
        <v>101</v>
      </c>
      <c r="B68" s="28" t="s">
        <v>301</v>
      </c>
      <c r="C68" s="28" t="s">
        <v>221</v>
      </c>
      <c r="D68" s="28" t="s">
        <v>363</v>
      </c>
      <c r="E68" s="28" t="s">
        <v>364</v>
      </c>
      <c r="F68" s="28" t="s">
        <v>256</v>
      </c>
      <c r="G68" s="28" t="s">
        <v>256</v>
      </c>
      <c r="H68" s="28" t="s">
        <v>256</v>
      </c>
      <c r="I68" s="28" t="s">
        <v>256</v>
      </c>
      <c r="J68" s="28" t="s">
        <v>256</v>
      </c>
      <c r="K68" s="10" t="s">
        <v>220</v>
      </c>
      <c r="L68" s="28" t="s">
        <v>26</v>
      </c>
      <c r="M68" s="28" t="s">
        <v>365</v>
      </c>
      <c r="N68" s="28" t="s">
        <v>36</v>
      </c>
      <c r="O68" s="28" t="s">
        <v>366</v>
      </c>
      <c r="P68" s="28" t="s">
        <v>211</v>
      </c>
      <c r="Q68" s="28" t="s">
        <v>367</v>
      </c>
      <c r="R68" s="28" t="s">
        <v>213</v>
      </c>
      <c r="S68" s="29" t="s">
        <v>368</v>
      </c>
      <c r="T68" s="28" t="s">
        <v>369</v>
      </c>
      <c r="U68" s="20" t="n">
        <v>19.78</v>
      </c>
      <c r="V68" s="10" t="n">
        <v>3</v>
      </c>
      <c r="W68" s="21" t="n">
        <v>32</v>
      </c>
      <c r="X68" s="10" t="s">
        <v>217</v>
      </c>
      <c r="Y68" s="10" t="n">
        <v>0.00019</v>
      </c>
      <c r="Z68" s="30" t="n">
        <f aca="false">SQRT((U68*U68)/((U68*U68)+(W68-V68)))</f>
        <v>0.964879885555367</v>
      </c>
      <c r="AA68" s="28" t="s">
        <v>355</v>
      </c>
      <c r="AB68" s="28" t="s">
        <v>109</v>
      </c>
    </row>
    <row r="69" customFormat="false" ht="12.8" hidden="false" customHeight="false" outlineLevel="0" collapsed="false">
      <c r="A69" s="11" t="s">
        <v>101</v>
      </c>
      <c r="B69" s="28" t="s">
        <v>301</v>
      </c>
      <c r="C69" s="28" t="s">
        <v>221</v>
      </c>
      <c r="D69" s="28" t="s">
        <v>363</v>
      </c>
      <c r="E69" s="28" t="s">
        <v>364</v>
      </c>
      <c r="F69" s="28" t="s">
        <v>256</v>
      </c>
      <c r="G69" s="28" t="s">
        <v>256</v>
      </c>
      <c r="H69" s="28" t="s">
        <v>256</v>
      </c>
      <c r="I69" s="28" t="s">
        <v>256</v>
      </c>
      <c r="J69" s="28" t="s">
        <v>256</v>
      </c>
      <c r="K69" s="10" t="s">
        <v>220</v>
      </c>
      <c r="L69" s="28" t="s">
        <v>26</v>
      </c>
      <c r="M69" s="28" t="s">
        <v>365</v>
      </c>
      <c r="N69" s="28" t="s">
        <v>36</v>
      </c>
      <c r="O69" s="28" t="s">
        <v>370</v>
      </c>
      <c r="P69" s="28" t="s">
        <v>211</v>
      </c>
      <c r="Q69" s="28" t="s">
        <v>367</v>
      </c>
      <c r="R69" s="28" t="s">
        <v>213</v>
      </c>
      <c r="S69" s="29" t="s">
        <v>368</v>
      </c>
      <c r="T69" s="28" t="s">
        <v>369</v>
      </c>
      <c r="U69" s="20" t="n">
        <v>6.44</v>
      </c>
      <c r="V69" s="10" t="n">
        <v>4</v>
      </c>
      <c r="W69" s="21" t="n">
        <v>32</v>
      </c>
      <c r="X69" s="10" t="s">
        <v>217</v>
      </c>
      <c r="Y69" s="10" t="n">
        <v>0.17</v>
      </c>
      <c r="Z69" s="30" t="n">
        <f aca="false">SQRT((U69*U69)/((U69*U69)+(W69-V69)))</f>
        <v>0.772637824887913</v>
      </c>
      <c r="AA69" s="28" t="s">
        <v>355</v>
      </c>
      <c r="AB69" s="28" t="s">
        <v>109</v>
      </c>
    </row>
    <row r="70" customFormat="false" ht="12.8" hidden="false" customHeight="false" outlineLevel="0" collapsed="false">
      <c r="A70" s="11" t="s">
        <v>101</v>
      </c>
      <c r="B70" s="28" t="s">
        <v>301</v>
      </c>
      <c r="C70" s="28" t="s">
        <v>221</v>
      </c>
      <c r="D70" s="28" t="s">
        <v>363</v>
      </c>
      <c r="E70" s="28" t="s">
        <v>364</v>
      </c>
      <c r="F70" s="28" t="s">
        <v>256</v>
      </c>
      <c r="G70" s="28" t="s">
        <v>256</v>
      </c>
      <c r="H70" s="28" t="s">
        <v>256</v>
      </c>
      <c r="I70" s="28" t="s">
        <v>256</v>
      </c>
      <c r="J70" s="28" t="s">
        <v>256</v>
      </c>
      <c r="K70" s="10" t="s">
        <v>220</v>
      </c>
      <c r="L70" s="28" t="s">
        <v>26</v>
      </c>
      <c r="M70" s="28" t="s">
        <v>365</v>
      </c>
      <c r="N70" s="28" t="s">
        <v>36</v>
      </c>
      <c r="O70" s="28" t="s">
        <v>371</v>
      </c>
      <c r="P70" s="28" t="s">
        <v>211</v>
      </c>
      <c r="Q70" s="28" t="s">
        <v>367</v>
      </c>
      <c r="R70" s="28" t="s">
        <v>213</v>
      </c>
      <c r="S70" s="29" t="s">
        <v>368</v>
      </c>
      <c r="T70" s="28" t="s">
        <v>369</v>
      </c>
      <c r="U70" s="20" t="n">
        <v>7.64</v>
      </c>
      <c r="V70" s="10" t="n">
        <v>3</v>
      </c>
      <c r="W70" s="21" t="n">
        <v>32</v>
      </c>
      <c r="X70" s="10" t="s">
        <v>217</v>
      </c>
      <c r="Y70" s="10" t="n">
        <v>0.054</v>
      </c>
      <c r="Z70" s="30" t="n">
        <f aca="false">SQRT((U70*U70)/((U70*U70)+(W70-V70)))</f>
        <v>0.81735963205967</v>
      </c>
      <c r="AA70" s="28" t="s">
        <v>355</v>
      </c>
      <c r="AB70" s="28" t="s">
        <v>109</v>
      </c>
    </row>
    <row r="71" customFormat="false" ht="12.8" hidden="false" customHeight="false" outlineLevel="0" collapsed="false">
      <c r="A71" s="11" t="s">
        <v>101</v>
      </c>
      <c r="B71" s="28" t="s">
        <v>301</v>
      </c>
      <c r="C71" s="28" t="s">
        <v>221</v>
      </c>
      <c r="D71" s="28" t="s">
        <v>363</v>
      </c>
      <c r="E71" s="28" t="s">
        <v>364</v>
      </c>
      <c r="F71" s="28" t="s">
        <v>256</v>
      </c>
      <c r="G71" s="28" t="s">
        <v>256</v>
      </c>
      <c r="H71" s="28" t="s">
        <v>256</v>
      </c>
      <c r="I71" s="28" t="s">
        <v>256</v>
      </c>
      <c r="J71" s="28" t="s">
        <v>256</v>
      </c>
      <c r="K71" s="10" t="s">
        <v>220</v>
      </c>
      <c r="L71" s="28" t="s">
        <v>26</v>
      </c>
      <c r="M71" s="28" t="s">
        <v>365</v>
      </c>
      <c r="N71" s="28" t="s">
        <v>36</v>
      </c>
      <c r="O71" s="28" t="s">
        <v>372</v>
      </c>
      <c r="P71" s="28" t="s">
        <v>211</v>
      </c>
      <c r="Q71" s="28" t="s">
        <v>367</v>
      </c>
      <c r="R71" s="28" t="s">
        <v>213</v>
      </c>
      <c r="S71" s="29" t="s">
        <v>368</v>
      </c>
      <c r="T71" s="28" t="s">
        <v>369</v>
      </c>
      <c r="U71" s="20" t="n">
        <v>30.74</v>
      </c>
      <c r="V71" s="10" t="n">
        <v>4</v>
      </c>
      <c r="W71" s="21" t="n">
        <v>32</v>
      </c>
      <c r="X71" s="10" t="s">
        <v>217</v>
      </c>
      <c r="Y71" s="10" t="s">
        <v>373</v>
      </c>
      <c r="Z71" s="30" t="n">
        <f aca="false">SQRT((U71*U71)/((U71*U71)+(W71-V71)))</f>
        <v>0.985505693409306</v>
      </c>
      <c r="AA71" s="28" t="s">
        <v>355</v>
      </c>
      <c r="AB71" s="28" t="s">
        <v>109</v>
      </c>
    </row>
    <row r="72" customFormat="false" ht="12.8" hidden="false" customHeight="false" outlineLevel="0" collapsed="false">
      <c r="A72" s="11" t="s">
        <v>101</v>
      </c>
      <c r="B72" s="28" t="s">
        <v>301</v>
      </c>
      <c r="C72" s="28" t="s">
        <v>221</v>
      </c>
      <c r="D72" s="28" t="s">
        <v>363</v>
      </c>
      <c r="E72" s="28" t="s">
        <v>364</v>
      </c>
      <c r="F72" s="28" t="s">
        <v>256</v>
      </c>
      <c r="G72" s="28" t="s">
        <v>256</v>
      </c>
      <c r="H72" s="28" t="s">
        <v>256</v>
      </c>
      <c r="I72" s="28" t="s">
        <v>256</v>
      </c>
      <c r="J72" s="28" t="s">
        <v>256</v>
      </c>
      <c r="K72" s="10" t="s">
        <v>220</v>
      </c>
      <c r="L72" s="28" t="s">
        <v>26</v>
      </c>
      <c r="M72" s="28" t="s">
        <v>365</v>
      </c>
      <c r="N72" s="28" t="s">
        <v>36</v>
      </c>
      <c r="O72" s="28" t="s">
        <v>374</v>
      </c>
      <c r="P72" s="28" t="s">
        <v>211</v>
      </c>
      <c r="Q72" s="28" t="s">
        <v>367</v>
      </c>
      <c r="R72" s="28" t="s">
        <v>213</v>
      </c>
      <c r="S72" s="29" t="s">
        <v>368</v>
      </c>
      <c r="T72" s="28" t="s">
        <v>369</v>
      </c>
      <c r="U72" s="20" t="n">
        <v>34.96</v>
      </c>
      <c r="V72" s="10" t="n">
        <v>4</v>
      </c>
      <c r="W72" s="21" t="n">
        <v>32</v>
      </c>
      <c r="X72" s="10" t="s">
        <v>217</v>
      </c>
      <c r="Y72" s="10" t="s">
        <v>373</v>
      </c>
      <c r="Z72" s="30" t="n">
        <f aca="false">SQRT((U72*U72)/((U72*U72)+(W72-V72)))</f>
        <v>0.988738394161692</v>
      </c>
      <c r="AA72" s="28" t="s">
        <v>355</v>
      </c>
      <c r="AB72" s="28" t="s">
        <v>109</v>
      </c>
    </row>
    <row r="73" customFormat="false" ht="12.8" hidden="false" customHeight="false" outlineLevel="0" collapsed="false">
      <c r="A73" s="11" t="s">
        <v>101</v>
      </c>
      <c r="B73" s="28" t="s">
        <v>301</v>
      </c>
      <c r="C73" s="28" t="s">
        <v>221</v>
      </c>
      <c r="D73" s="28" t="s">
        <v>363</v>
      </c>
      <c r="E73" s="28" t="s">
        <v>364</v>
      </c>
      <c r="F73" s="28" t="s">
        <v>256</v>
      </c>
      <c r="G73" s="28" t="s">
        <v>256</v>
      </c>
      <c r="H73" s="28" t="s">
        <v>256</v>
      </c>
      <c r="I73" s="28" t="s">
        <v>256</v>
      </c>
      <c r="J73" s="28" t="s">
        <v>256</v>
      </c>
      <c r="K73" s="10" t="s">
        <v>220</v>
      </c>
      <c r="L73" s="28" t="s">
        <v>26</v>
      </c>
      <c r="M73" s="28" t="s">
        <v>365</v>
      </c>
      <c r="N73" s="28" t="s">
        <v>36</v>
      </c>
      <c r="O73" s="28" t="s">
        <v>375</v>
      </c>
      <c r="P73" s="28" t="s">
        <v>211</v>
      </c>
      <c r="Q73" s="28" t="s">
        <v>367</v>
      </c>
      <c r="R73" s="28" t="s">
        <v>213</v>
      </c>
      <c r="S73" s="29" t="s">
        <v>368</v>
      </c>
      <c r="T73" s="28" t="s">
        <v>369</v>
      </c>
      <c r="U73" s="20" t="n">
        <v>26.98</v>
      </c>
      <c r="V73" s="10" t="n">
        <v>2</v>
      </c>
      <c r="W73" s="21" t="n">
        <v>32</v>
      </c>
      <c r="X73" s="10" t="s">
        <v>217</v>
      </c>
      <c r="Y73" s="10" t="s">
        <v>373</v>
      </c>
      <c r="Z73" s="30" t="n">
        <f aca="false">SQRT((U73*U73)/((U73*U73)+(W73-V73)))</f>
        <v>0.980009187179861</v>
      </c>
      <c r="AA73" s="28" t="s">
        <v>355</v>
      </c>
      <c r="AB73" s="28" t="s">
        <v>109</v>
      </c>
    </row>
    <row r="74" customFormat="false" ht="12.8" hidden="false" customHeight="false" outlineLevel="0" collapsed="false">
      <c r="A74" s="11" t="s">
        <v>101</v>
      </c>
      <c r="B74" s="28" t="s">
        <v>301</v>
      </c>
      <c r="C74" s="28" t="s">
        <v>221</v>
      </c>
      <c r="D74" s="28" t="s">
        <v>363</v>
      </c>
      <c r="E74" s="28" t="s">
        <v>364</v>
      </c>
      <c r="F74" s="28" t="s">
        <v>256</v>
      </c>
      <c r="G74" s="28" t="s">
        <v>256</v>
      </c>
      <c r="H74" s="28" t="s">
        <v>256</v>
      </c>
      <c r="I74" s="28" t="s">
        <v>256</v>
      </c>
      <c r="J74" s="28" t="s">
        <v>256</v>
      </c>
      <c r="K74" s="10" t="s">
        <v>220</v>
      </c>
      <c r="L74" s="28" t="s">
        <v>26</v>
      </c>
      <c r="M74" s="28" t="s">
        <v>365</v>
      </c>
      <c r="N74" s="28" t="s">
        <v>36</v>
      </c>
      <c r="O74" s="28" t="s">
        <v>376</v>
      </c>
      <c r="P74" s="28" t="s">
        <v>211</v>
      </c>
      <c r="Q74" s="28" t="s">
        <v>367</v>
      </c>
      <c r="R74" s="28" t="s">
        <v>213</v>
      </c>
      <c r="S74" s="29" t="s">
        <v>368</v>
      </c>
      <c r="T74" s="28" t="s">
        <v>369</v>
      </c>
      <c r="U74" s="20" t="n">
        <v>34.26</v>
      </c>
      <c r="V74" s="10" t="n">
        <v>2</v>
      </c>
      <c r="W74" s="21" t="n">
        <v>32</v>
      </c>
      <c r="X74" s="10" t="s">
        <v>217</v>
      </c>
      <c r="Y74" s="10" t="s">
        <v>373</v>
      </c>
      <c r="Z74" s="30" t="n">
        <f aca="false">SQRT((U74*U74)/((U74*U74)+(W74-V74)))</f>
        <v>0.987460293850279</v>
      </c>
      <c r="AA74" s="28" t="s">
        <v>355</v>
      </c>
      <c r="AB74" s="28" t="s">
        <v>109</v>
      </c>
    </row>
    <row r="75" customFormat="false" ht="12.8" hidden="false" customHeight="false" outlineLevel="0" collapsed="false">
      <c r="A75" s="11" t="s">
        <v>101</v>
      </c>
      <c r="B75" s="28" t="s">
        <v>301</v>
      </c>
      <c r="C75" s="28" t="s">
        <v>221</v>
      </c>
      <c r="D75" s="28" t="s">
        <v>363</v>
      </c>
      <c r="E75" s="28" t="s">
        <v>364</v>
      </c>
      <c r="F75" s="28" t="s">
        <v>256</v>
      </c>
      <c r="G75" s="28" t="s">
        <v>256</v>
      </c>
      <c r="H75" s="28" t="s">
        <v>256</v>
      </c>
      <c r="I75" s="28" t="s">
        <v>256</v>
      </c>
      <c r="J75" s="28" t="s">
        <v>256</v>
      </c>
      <c r="K75" s="10" t="s">
        <v>220</v>
      </c>
      <c r="L75" s="28" t="s">
        <v>26</v>
      </c>
      <c r="M75" s="28" t="s">
        <v>365</v>
      </c>
      <c r="N75" s="28" t="s">
        <v>36</v>
      </c>
      <c r="O75" s="28" t="s">
        <v>377</v>
      </c>
      <c r="P75" s="28" t="s">
        <v>211</v>
      </c>
      <c r="Q75" s="28" t="s">
        <v>367</v>
      </c>
      <c r="R75" s="28" t="s">
        <v>213</v>
      </c>
      <c r="S75" s="29" t="s">
        <v>378</v>
      </c>
      <c r="T75" s="28" t="s">
        <v>379</v>
      </c>
      <c r="U75" s="20" t="n">
        <v>0.17</v>
      </c>
      <c r="V75" s="10" t="s">
        <v>216</v>
      </c>
      <c r="W75" s="21" t="n">
        <v>32</v>
      </c>
      <c r="X75" s="10" t="s">
        <v>217</v>
      </c>
      <c r="Y75" s="10" t="n">
        <v>0.11</v>
      </c>
      <c r="Z75" s="22" t="n">
        <f aca="false">U75</f>
        <v>0.17</v>
      </c>
      <c r="AA75" s="28" t="s">
        <v>355</v>
      </c>
      <c r="AB75" s="28" t="s">
        <v>109</v>
      </c>
    </row>
    <row r="76" customFormat="false" ht="12.8" hidden="false" customHeight="false" outlineLevel="0" collapsed="false">
      <c r="A76" s="11" t="s">
        <v>101</v>
      </c>
      <c r="B76" s="28" t="s">
        <v>301</v>
      </c>
      <c r="C76" s="28" t="s">
        <v>221</v>
      </c>
      <c r="D76" s="28" t="s">
        <v>363</v>
      </c>
      <c r="E76" s="28" t="s">
        <v>364</v>
      </c>
      <c r="F76" s="28" t="s">
        <v>256</v>
      </c>
      <c r="G76" s="28" t="s">
        <v>256</v>
      </c>
      <c r="H76" s="28" t="s">
        <v>256</v>
      </c>
      <c r="I76" s="28" t="s">
        <v>256</v>
      </c>
      <c r="J76" s="28" t="s">
        <v>256</v>
      </c>
      <c r="K76" s="10" t="s">
        <v>220</v>
      </c>
      <c r="L76" s="28" t="s">
        <v>26</v>
      </c>
      <c r="M76" s="28" t="s">
        <v>365</v>
      </c>
      <c r="N76" s="28" t="s">
        <v>36</v>
      </c>
      <c r="O76" s="28" t="s">
        <v>377</v>
      </c>
      <c r="P76" s="28" t="s">
        <v>211</v>
      </c>
      <c r="Q76" s="28" t="s">
        <v>341</v>
      </c>
      <c r="R76" s="28" t="s">
        <v>380</v>
      </c>
      <c r="S76" s="29" t="s">
        <v>378</v>
      </c>
      <c r="T76" s="28" t="s">
        <v>379</v>
      </c>
      <c r="U76" s="20" t="n">
        <v>0.14</v>
      </c>
      <c r="V76" s="10" t="s">
        <v>216</v>
      </c>
      <c r="W76" s="21" t="n">
        <v>32</v>
      </c>
      <c r="X76" s="10" t="s">
        <v>217</v>
      </c>
      <c r="Y76" s="10" t="n">
        <v>0.18</v>
      </c>
      <c r="Z76" s="22" t="n">
        <f aca="false">U76</f>
        <v>0.14</v>
      </c>
      <c r="AA76" s="28" t="s">
        <v>37</v>
      </c>
      <c r="AB76" s="28" t="s">
        <v>109</v>
      </c>
    </row>
    <row r="77" customFormat="false" ht="12.8" hidden="false" customHeight="false" outlineLevel="0" collapsed="false">
      <c r="A77" s="11" t="s">
        <v>101</v>
      </c>
      <c r="B77" s="28" t="s">
        <v>301</v>
      </c>
      <c r="C77" s="28" t="s">
        <v>221</v>
      </c>
      <c r="D77" s="28" t="s">
        <v>363</v>
      </c>
      <c r="E77" s="28" t="s">
        <v>364</v>
      </c>
      <c r="F77" s="28" t="s">
        <v>256</v>
      </c>
      <c r="G77" s="28" t="s">
        <v>256</v>
      </c>
      <c r="H77" s="28" t="s">
        <v>256</v>
      </c>
      <c r="I77" s="28" t="s">
        <v>256</v>
      </c>
      <c r="J77" s="28" t="s">
        <v>256</v>
      </c>
      <c r="K77" s="10" t="s">
        <v>220</v>
      </c>
      <c r="L77" s="28" t="s">
        <v>26</v>
      </c>
      <c r="M77" s="28" t="s">
        <v>365</v>
      </c>
      <c r="N77" s="28" t="s">
        <v>36</v>
      </c>
      <c r="O77" s="28" t="s">
        <v>381</v>
      </c>
      <c r="P77" s="28" t="s">
        <v>211</v>
      </c>
      <c r="Q77" s="28" t="s">
        <v>341</v>
      </c>
      <c r="R77" s="28" t="s">
        <v>380</v>
      </c>
      <c r="S77" s="29" t="s">
        <v>382</v>
      </c>
      <c r="T77" s="28" t="s">
        <v>362</v>
      </c>
      <c r="U77" s="20" t="n">
        <v>0.68</v>
      </c>
      <c r="V77" s="10" t="s">
        <v>216</v>
      </c>
      <c r="W77" s="21" t="n">
        <v>32</v>
      </c>
      <c r="X77" s="10" t="s">
        <v>217</v>
      </c>
      <c r="Y77" s="10" t="s">
        <v>216</v>
      </c>
      <c r="Z77" s="22" t="n">
        <f aca="false">SQRT(U77)</f>
        <v>0.824621125123532</v>
      </c>
      <c r="AA77" s="28" t="s">
        <v>37</v>
      </c>
      <c r="AB77" s="28" t="s">
        <v>109</v>
      </c>
    </row>
    <row r="78" customFormat="false" ht="12.8" hidden="false" customHeight="false" outlineLevel="0" collapsed="false">
      <c r="A78" s="11" t="s">
        <v>101</v>
      </c>
      <c r="B78" s="28" t="s">
        <v>301</v>
      </c>
      <c r="C78" s="28" t="s">
        <v>221</v>
      </c>
      <c r="D78" s="28" t="s">
        <v>363</v>
      </c>
      <c r="E78" s="28" t="s">
        <v>364</v>
      </c>
      <c r="F78" s="28" t="s">
        <v>256</v>
      </c>
      <c r="G78" s="28" t="s">
        <v>256</v>
      </c>
      <c r="H78" s="28" t="s">
        <v>256</v>
      </c>
      <c r="I78" s="28" t="s">
        <v>256</v>
      </c>
      <c r="J78" s="28" t="s">
        <v>256</v>
      </c>
      <c r="K78" s="10" t="s">
        <v>220</v>
      </c>
      <c r="L78" s="28" t="s">
        <v>26</v>
      </c>
      <c r="M78" s="28" t="s">
        <v>365</v>
      </c>
      <c r="N78" s="28" t="s">
        <v>36</v>
      </c>
      <c r="O78" s="28" t="s">
        <v>383</v>
      </c>
      <c r="P78" s="28" t="s">
        <v>211</v>
      </c>
      <c r="Q78" s="28" t="s">
        <v>341</v>
      </c>
      <c r="R78" s="28" t="s">
        <v>380</v>
      </c>
      <c r="S78" s="29" t="s">
        <v>382</v>
      </c>
      <c r="T78" s="28" t="s">
        <v>362</v>
      </c>
      <c r="U78" s="20" t="n">
        <v>0.48</v>
      </c>
      <c r="V78" s="10" t="s">
        <v>216</v>
      </c>
      <c r="W78" s="21" t="n">
        <v>32</v>
      </c>
      <c r="X78" s="10" t="s">
        <v>217</v>
      </c>
      <c r="Y78" s="10" t="s">
        <v>216</v>
      </c>
      <c r="Z78" s="22" t="n">
        <f aca="false">SQRT(U78)</f>
        <v>0.692820323027551</v>
      </c>
      <c r="AA78" s="28" t="s">
        <v>37</v>
      </c>
      <c r="AB78" s="28" t="s">
        <v>109</v>
      </c>
    </row>
    <row r="79" customFormat="false" ht="12.8" hidden="false" customHeight="false" outlineLevel="0" collapsed="false">
      <c r="A79" s="11" t="s">
        <v>101</v>
      </c>
      <c r="B79" s="28" t="s">
        <v>301</v>
      </c>
      <c r="C79" s="28" t="s">
        <v>221</v>
      </c>
      <c r="D79" s="28" t="s">
        <v>363</v>
      </c>
      <c r="E79" s="28" t="s">
        <v>364</v>
      </c>
      <c r="F79" s="28" t="s">
        <v>256</v>
      </c>
      <c r="G79" s="28" t="s">
        <v>256</v>
      </c>
      <c r="H79" s="28" t="s">
        <v>256</v>
      </c>
      <c r="I79" s="28" t="s">
        <v>256</v>
      </c>
      <c r="J79" s="28" t="s">
        <v>256</v>
      </c>
      <c r="K79" s="10" t="s">
        <v>220</v>
      </c>
      <c r="L79" s="28" t="s">
        <v>26</v>
      </c>
      <c r="M79" s="28" t="s">
        <v>365</v>
      </c>
      <c r="N79" s="28" t="s">
        <v>36</v>
      </c>
      <c r="O79" s="28" t="s">
        <v>384</v>
      </c>
      <c r="P79" s="28" t="s">
        <v>211</v>
      </c>
      <c r="Q79" s="28" t="s">
        <v>341</v>
      </c>
      <c r="R79" s="28" t="s">
        <v>380</v>
      </c>
      <c r="S79" s="29" t="s">
        <v>382</v>
      </c>
      <c r="T79" s="28" t="s">
        <v>362</v>
      </c>
      <c r="U79" s="31" t="n">
        <v>1</v>
      </c>
      <c r="V79" s="10" t="s">
        <v>216</v>
      </c>
      <c r="W79" s="21" t="n">
        <v>32</v>
      </c>
      <c r="X79" s="10" t="s">
        <v>217</v>
      </c>
      <c r="Y79" s="10" t="s">
        <v>216</v>
      </c>
      <c r="Z79" s="30" t="n">
        <f aca="false">SQRT(U79)</f>
        <v>1</v>
      </c>
      <c r="AA79" s="14" t="s">
        <v>385</v>
      </c>
      <c r="AB79" s="28" t="s">
        <v>109</v>
      </c>
    </row>
    <row r="80" customFormat="false" ht="12.8" hidden="false" customHeight="false" outlineLevel="0" collapsed="false">
      <c r="A80" s="11" t="s">
        <v>101</v>
      </c>
      <c r="B80" s="28" t="s">
        <v>301</v>
      </c>
      <c r="C80" s="28" t="s">
        <v>221</v>
      </c>
      <c r="D80" s="28" t="s">
        <v>363</v>
      </c>
      <c r="E80" s="28" t="s">
        <v>364</v>
      </c>
      <c r="F80" s="28" t="s">
        <v>256</v>
      </c>
      <c r="G80" s="28" t="s">
        <v>256</v>
      </c>
      <c r="H80" s="28" t="s">
        <v>256</v>
      </c>
      <c r="I80" s="28" t="s">
        <v>256</v>
      </c>
      <c r="J80" s="28" t="s">
        <v>256</v>
      </c>
      <c r="K80" s="10" t="s">
        <v>220</v>
      </c>
      <c r="L80" s="28" t="s">
        <v>26</v>
      </c>
      <c r="M80" s="28" t="s">
        <v>365</v>
      </c>
      <c r="N80" s="28" t="s">
        <v>36</v>
      </c>
      <c r="O80" s="28" t="s">
        <v>386</v>
      </c>
      <c r="P80" s="28" t="s">
        <v>211</v>
      </c>
      <c r="Q80" s="28" t="s">
        <v>341</v>
      </c>
      <c r="R80" s="28" t="s">
        <v>380</v>
      </c>
      <c r="S80" s="29" t="s">
        <v>382</v>
      </c>
      <c r="T80" s="28" t="s">
        <v>362</v>
      </c>
      <c r="U80" s="20" t="n">
        <v>0.23</v>
      </c>
      <c r="V80" s="10" t="s">
        <v>216</v>
      </c>
      <c r="W80" s="21" t="n">
        <v>32</v>
      </c>
      <c r="X80" s="10" t="s">
        <v>217</v>
      </c>
      <c r="Y80" s="10" t="s">
        <v>216</v>
      </c>
      <c r="Z80" s="22" t="n">
        <f aca="false">SQRT(U80)</f>
        <v>0.479583152331272</v>
      </c>
      <c r="AA80" s="28" t="s">
        <v>37</v>
      </c>
      <c r="AB80" s="28" t="s">
        <v>109</v>
      </c>
    </row>
    <row r="81" customFormat="false" ht="12.8" hidden="false" customHeight="false" outlineLevel="0" collapsed="false">
      <c r="A81" s="11" t="s">
        <v>101</v>
      </c>
      <c r="B81" s="28" t="s">
        <v>301</v>
      </c>
      <c r="C81" s="28" t="s">
        <v>221</v>
      </c>
      <c r="D81" s="28" t="s">
        <v>363</v>
      </c>
      <c r="E81" s="28" t="s">
        <v>364</v>
      </c>
      <c r="F81" s="28" t="s">
        <v>256</v>
      </c>
      <c r="G81" s="28" t="s">
        <v>256</v>
      </c>
      <c r="H81" s="28" t="s">
        <v>256</v>
      </c>
      <c r="I81" s="28" t="s">
        <v>256</v>
      </c>
      <c r="J81" s="28" t="s">
        <v>256</v>
      </c>
      <c r="K81" s="10" t="s">
        <v>220</v>
      </c>
      <c r="L81" s="28" t="s">
        <v>26</v>
      </c>
      <c r="M81" s="28" t="s">
        <v>365</v>
      </c>
      <c r="N81" s="28" t="s">
        <v>36</v>
      </c>
      <c r="O81" s="28" t="s">
        <v>387</v>
      </c>
      <c r="P81" s="28" t="s">
        <v>211</v>
      </c>
      <c r="Q81" s="28" t="s">
        <v>341</v>
      </c>
      <c r="R81" s="28" t="s">
        <v>380</v>
      </c>
      <c r="S81" s="29" t="s">
        <v>382</v>
      </c>
      <c r="T81" s="28" t="s">
        <v>362</v>
      </c>
      <c r="U81" s="20" t="n">
        <v>0.03</v>
      </c>
      <c r="V81" s="10" t="s">
        <v>216</v>
      </c>
      <c r="W81" s="21" t="n">
        <v>32</v>
      </c>
      <c r="X81" s="10" t="s">
        <v>217</v>
      </c>
      <c r="Y81" s="10" t="s">
        <v>216</v>
      </c>
      <c r="Z81" s="22" t="n">
        <f aca="false">SQRT(U81)</f>
        <v>0.173205080756888</v>
      </c>
      <c r="AA81" s="28" t="s">
        <v>37</v>
      </c>
      <c r="AB81" s="28" t="s">
        <v>109</v>
      </c>
    </row>
    <row r="82" customFormat="false" ht="12.8" hidden="false" customHeight="false" outlineLevel="0" collapsed="false">
      <c r="A82" s="11" t="s">
        <v>101</v>
      </c>
      <c r="B82" s="28" t="s">
        <v>301</v>
      </c>
      <c r="C82" s="28" t="s">
        <v>221</v>
      </c>
      <c r="D82" s="28" t="s">
        <v>363</v>
      </c>
      <c r="E82" s="28" t="s">
        <v>364</v>
      </c>
      <c r="F82" s="28" t="s">
        <v>256</v>
      </c>
      <c r="G82" s="28" t="s">
        <v>256</v>
      </c>
      <c r="H82" s="28" t="s">
        <v>256</v>
      </c>
      <c r="I82" s="28" t="s">
        <v>256</v>
      </c>
      <c r="J82" s="28" t="s">
        <v>256</v>
      </c>
      <c r="K82" s="10" t="s">
        <v>220</v>
      </c>
      <c r="L82" s="28" t="s">
        <v>26</v>
      </c>
      <c r="M82" s="28" t="s">
        <v>365</v>
      </c>
      <c r="N82" s="28" t="s">
        <v>36</v>
      </c>
      <c r="O82" s="28" t="s">
        <v>388</v>
      </c>
      <c r="P82" s="28" t="s">
        <v>211</v>
      </c>
      <c r="Q82" s="28" t="s">
        <v>341</v>
      </c>
      <c r="R82" s="28" t="s">
        <v>380</v>
      </c>
      <c r="S82" s="29" t="s">
        <v>382</v>
      </c>
      <c r="T82" s="28" t="s">
        <v>362</v>
      </c>
      <c r="U82" s="20" t="n">
        <v>0.34</v>
      </c>
      <c r="V82" s="10" t="s">
        <v>216</v>
      </c>
      <c r="W82" s="21" t="n">
        <v>32</v>
      </c>
      <c r="X82" s="10" t="s">
        <v>37</v>
      </c>
      <c r="Y82" s="10" t="s">
        <v>216</v>
      </c>
      <c r="Z82" s="22" t="n">
        <f aca="false">-SQRT(U82)</f>
        <v>-0.58309518948453</v>
      </c>
      <c r="AA82" s="28" t="s">
        <v>389</v>
      </c>
      <c r="AB82" s="28" t="s">
        <v>109</v>
      </c>
    </row>
    <row r="83" customFormat="false" ht="12.8" hidden="false" customHeight="false" outlineLevel="0" collapsed="false">
      <c r="A83" s="11" t="s">
        <v>110</v>
      </c>
      <c r="B83" s="10" t="n">
        <v>2007</v>
      </c>
      <c r="C83" s="28" t="s">
        <v>221</v>
      </c>
      <c r="D83" s="14" t="s">
        <v>390</v>
      </c>
      <c r="E83" s="28" t="s">
        <v>202</v>
      </c>
      <c r="F83" s="28" t="s">
        <v>256</v>
      </c>
      <c r="G83" s="28" t="s">
        <v>256</v>
      </c>
      <c r="H83" s="28" t="s">
        <v>256</v>
      </c>
      <c r="I83" s="28" t="s">
        <v>256</v>
      </c>
      <c r="J83" s="28" t="s">
        <v>256</v>
      </c>
      <c r="K83" s="10" t="s">
        <v>339</v>
      </c>
      <c r="L83" s="14" t="s">
        <v>26</v>
      </c>
      <c r="M83" s="14" t="s">
        <v>391</v>
      </c>
      <c r="N83" s="14" t="s">
        <v>36</v>
      </c>
      <c r="O83" s="28" t="s">
        <v>392</v>
      </c>
      <c r="P83" s="28" t="s">
        <v>392</v>
      </c>
      <c r="Q83" s="28" t="s">
        <v>341</v>
      </c>
      <c r="R83" s="28" t="s">
        <v>393</v>
      </c>
      <c r="S83" s="29" t="s">
        <v>394</v>
      </c>
      <c r="T83" s="28" t="s">
        <v>231</v>
      </c>
      <c r="U83" s="20" t="n">
        <v>0.392</v>
      </c>
      <c r="V83" s="10" t="n">
        <v>18</v>
      </c>
      <c r="W83" s="21" t="n">
        <v>20</v>
      </c>
      <c r="X83" s="10" t="s">
        <v>37</v>
      </c>
      <c r="Y83" s="10" t="n">
        <v>0.543</v>
      </c>
      <c r="Z83" s="22" t="n">
        <f aca="false">SQRT((U83*U83)/((U83*U83)+V83))</f>
        <v>0.0920034092090665</v>
      </c>
      <c r="AA83" s="28" t="s">
        <v>395</v>
      </c>
      <c r="AB83" s="28" t="s">
        <v>109</v>
      </c>
    </row>
    <row r="84" customFormat="false" ht="12.8" hidden="false" customHeight="false" outlineLevel="0" collapsed="false">
      <c r="A84" s="10" t="s">
        <v>116</v>
      </c>
      <c r="B84" s="10" t="n">
        <v>2006</v>
      </c>
      <c r="C84" s="28" t="s">
        <v>221</v>
      </c>
      <c r="D84" s="14" t="s">
        <v>390</v>
      </c>
      <c r="E84" s="28" t="s">
        <v>202</v>
      </c>
      <c r="F84" s="28" t="s">
        <v>396</v>
      </c>
      <c r="G84" s="28" t="s">
        <v>316</v>
      </c>
      <c r="H84" s="28" t="s">
        <v>397</v>
      </c>
      <c r="I84" s="28" t="s">
        <v>398</v>
      </c>
      <c r="J84" s="28" t="s">
        <v>399</v>
      </c>
      <c r="K84" s="10" t="s">
        <v>208</v>
      </c>
      <c r="L84" s="14" t="s">
        <v>26</v>
      </c>
      <c r="M84" s="14" t="s">
        <v>391</v>
      </c>
      <c r="N84" s="14" t="s">
        <v>36</v>
      </c>
      <c r="O84" s="28" t="s">
        <v>392</v>
      </c>
      <c r="P84" s="28" t="s">
        <v>392</v>
      </c>
      <c r="Q84" s="28" t="s">
        <v>341</v>
      </c>
      <c r="R84" s="28" t="s">
        <v>393</v>
      </c>
      <c r="S84" s="29" t="s">
        <v>400</v>
      </c>
      <c r="T84" s="28" t="s">
        <v>231</v>
      </c>
      <c r="U84" s="20" t="n">
        <v>21.68</v>
      </c>
      <c r="V84" s="32" t="n">
        <v>6108</v>
      </c>
      <c r="W84" s="21" t="n">
        <v>280</v>
      </c>
      <c r="X84" s="10" t="s">
        <v>217</v>
      </c>
      <c r="Y84" s="10" t="s">
        <v>401</v>
      </c>
      <c r="Z84" s="22" t="n">
        <f aca="false">SQRT((U84*U84)/((U84*U84)+V84))</f>
        <v>0.267307782924867</v>
      </c>
      <c r="AA84" s="28" t="s">
        <v>402</v>
      </c>
      <c r="AB84" s="28" t="s">
        <v>109</v>
      </c>
    </row>
    <row r="85" customFormat="false" ht="12.8" hidden="false" customHeight="false" outlineLevel="0" collapsed="false">
      <c r="A85" s="10" t="s">
        <v>116</v>
      </c>
      <c r="B85" s="10" t="n">
        <v>2006</v>
      </c>
      <c r="C85" s="28" t="s">
        <v>221</v>
      </c>
      <c r="D85" s="14" t="s">
        <v>390</v>
      </c>
      <c r="E85" s="28" t="s">
        <v>202</v>
      </c>
      <c r="F85" s="28" t="s">
        <v>256</v>
      </c>
      <c r="G85" s="28" t="s">
        <v>256</v>
      </c>
      <c r="H85" s="28" t="s">
        <v>256</v>
      </c>
      <c r="I85" s="28" t="s">
        <v>256</v>
      </c>
      <c r="J85" s="28" t="s">
        <v>256</v>
      </c>
      <c r="K85" s="10" t="s">
        <v>403</v>
      </c>
      <c r="L85" s="14" t="s">
        <v>26</v>
      </c>
      <c r="M85" s="14" t="s">
        <v>391</v>
      </c>
      <c r="N85" s="14" t="s">
        <v>36</v>
      </c>
      <c r="O85" s="28" t="s">
        <v>392</v>
      </c>
      <c r="P85" s="28" t="s">
        <v>392</v>
      </c>
      <c r="Q85" s="28" t="s">
        <v>341</v>
      </c>
      <c r="R85" s="0" t="s">
        <v>240</v>
      </c>
      <c r="S85" s="29" t="s">
        <v>400</v>
      </c>
      <c r="T85" s="28" t="s">
        <v>231</v>
      </c>
      <c r="U85" s="20" t="n">
        <v>0.006</v>
      </c>
      <c r="V85" s="10" t="n">
        <v>69</v>
      </c>
      <c r="W85" s="21" t="n">
        <v>70</v>
      </c>
      <c r="X85" s="10" t="s">
        <v>37</v>
      </c>
      <c r="Y85" s="10" t="n">
        <v>0.944</v>
      </c>
      <c r="Z85" s="22" t="n">
        <f aca="false">SQRT((U85*U85)/((U85*U85)+V85))</f>
        <v>0.000722314930084658</v>
      </c>
      <c r="AA85" s="28" t="s">
        <v>404</v>
      </c>
      <c r="AB85" s="28" t="s">
        <v>109</v>
      </c>
    </row>
    <row r="86" customFormat="false" ht="12.8" hidden="false" customHeight="false" outlineLevel="0" collapsed="false">
      <c r="A86" s="0" t="s">
        <v>131</v>
      </c>
      <c r="B86" s="10" t="s">
        <v>405</v>
      </c>
      <c r="C86" s="0" t="s">
        <v>221</v>
      </c>
      <c r="D86" s="0" t="s">
        <v>255</v>
      </c>
      <c r="E86" s="0" t="s">
        <v>256</v>
      </c>
      <c r="F86" s="0" t="s">
        <v>256</v>
      </c>
      <c r="G86" s="0" t="s">
        <v>256</v>
      </c>
      <c r="H86" s="0" t="s">
        <v>256</v>
      </c>
      <c r="I86" s="0" t="s">
        <v>256</v>
      </c>
      <c r="J86" s="0" t="s">
        <v>256</v>
      </c>
      <c r="K86" s="1" t="s">
        <v>216</v>
      </c>
      <c r="L86" s="0" t="s">
        <v>35</v>
      </c>
      <c r="M86" s="0" t="s">
        <v>36</v>
      </c>
      <c r="N86" s="0" t="s">
        <v>36</v>
      </c>
      <c r="O86" s="0" t="s">
        <v>406</v>
      </c>
      <c r="P86" s="0" t="s">
        <v>407</v>
      </c>
      <c r="Q86" s="0" t="s">
        <v>367</v>
      </c>
      <c r="R86" s="0" t="s">
        <v>240</v>
      </c>
      <c r="S86" s="19" t="s">
        <v>214</v>
      </c>
      <c r="T86" s="0" t="s">
        <v>231</v>
      </c>
      <c r="U86" s="20" t="n">
        <v>2.71</v>
      </c>
      <c r="V86" s="1" t="n">
        <f aca="false">114+4</f>
        <v>118</v>
      </c>
      <c r="W86" s="21" t="n">
        <v>115</v>
      </c>
      <c r="X86" s="1" t="s">
        <v>37</v>
      </c>
      <c r="Y86" s="1" t="s">
        <v>326</v>
      </c>
      <c r="Z86" s="22" t="n">
        <v>-0.24</v>
      </c>
      <c r="AA86" s="0" t="s">
        <v>408</v>
      </c>
      <c r="AB86" s="0" t="s">
        <v>130</v>
      </c>
    </row>
    <row r="87" customFormat="false" ht="12.8" hidden="false" customHeight="false" outlineLevel="0" collapsed="false">
      <c r="A87" s="0" t="s">
        <v>131</v>
      </c>
      <c r="B87" s="10" t="s">
        <v>405</v>
      </c>
      <c r="C87" s="0" t="s">
        <v>221</v>
      </c>
      <c r="D87" s="0" t="s">
        <v>255</v>
      </c>
      <c r="E87" s="0" t="s">
        <v>256</v>
      </c>
      <c r="F87" s="0" t="s">
        <v>256</v>
      </c>
      <c r="G87" s="0" t="s">
        <v>256</v>
      </c>
      <c r="H87" s="0" t="s">
        <v>256</v>
      </c>
      <c r="I87" s="0" t="s">
        <v>256</v>
      </c>
      <c r="J87" s="0" t="s">
        <v>256</v>
      </c>
      <c r="K87" s="1" t="s">
        <v>216</v>
      </c>
      <c r="L87" s="0" t="s">
        <v>35</v>
      </c>
      <c r="M87" s="0" t="s">
        <v>36</v>
      </c>
      <c r="N87" s="0" t="s">
        <v>36</v>
      </c>
      <c r="O87" s="0" t="s">
        <v>406</v>
      </c>
      <c r="P87" s="0" t="s">
        <v>407</v>
      </c>
      <c r="Q87" s="0" t="s">
        <v>341</v>
      </c>
      <c r="R87" s="0" t="s">
        <v>240</v>
      </c>
      <c r="S87" s="19" t="s">
        <v>214</v>
      </c>
      <c r="T87" s="0" t="s">
        <v>231</v>
      </c>
      <c r="U87" s="20" t="n">
        <v>78.58</v>
      </c>
      <c r="V87" s="1" t="n">
        <v>114</v>
      </c>
      <c r="W87" s="21" t="n">
        <v>115</v>
      </c>
      <c r="X87" s="1" t="s">
        <v>37</v>
      </c>
      <c r="Y87" s="1" t="s">
        <v>232</v>
      </c>
      <c r="Z87" s="22" t="n">
        <v>-0.99</v>
      </c>
      <c r="AA87" s="0" t="s">
        <v>408</v>
      </c>
      <c r="AB87" s="0" t="s">
        <v>130</v>
      </c>
    </row>
    <row r="88" customFormat="false" ht="12.8" hidden="false" customHeight="false" outlineLevel="0" collapsed="false">
      <c r="A88" s="0" t="s">
        <v>131</v>
      </c>
      <c r="B88" s="10" t="s">
        <v>405</v>
      </c>
      <c r="C88" s="0" t="s">
        <v>221</v>
      </c>
      <c r="D88" s="0" t="s">
        <v>255</v>
      </c>
      <c r="E88" s="0" t="s">
        <v>256</v>
      </c>
      <c r="F88" s="0" t="s">
        <v>256</v>
      </c>
      <c r="G88" s="0" t="s">
        <v>256</v>
      </c>
      <c r="H88" s="0" t="s">
        <v>256</v>
      </c>
      <c r="I88" s="0" t="s">
        <v>256</v>
      </c>
      <c r="J88" s="0" t="s">
        <v>256</v>
      </c>
      <c r="K88" s="1" t="s">
        <v>216</v>
      </c>
      <c r="L88" s="0" t="s">
        <v>35</v>
      </c>
      <c r="M88" s="0" t="s">
        <v>36</v>
      </c>
      <c r="N88" s="0" t="s">
        <v>36</v>
      </c>
      <c r="O88" s="0" t="s">
        <v>406</v>
      </c>
      <c r="P88" s="0" t="s">
        <v>407</v>
      </c>
      <c r="Q88" s="0" t="s">
        <v>409</v>
      </c>
      <c r="R88" s="0" t="s">
        <v>240</v>
      </c>
      <c r="S88" s="19" t="s">
        <v>214</v>
      </c>
      <c r="T88" s="0" t="s">
        <v>231</v>
      </c>
      <c r="U88" s="20" t="n">
        <v>9.3</v>
      </c>
      <c r="V88" s="1" t="n">
        <v>114</v>
      </c>
      <c r="W88" s="21" t="n">
        <v>115</v>
      </c>
      <c r="X88" s="1" t="s">
        <v>37</v>
      </c>
      <c r="Y88" s="1" t="s">
        <v>218</v>
      </c>
      <c r="Z88" s="22" t="n">
        <v>-0.65</v>
      </c>
      <c r="AA88" s="0" t="s">
        <v>408</v>
      </c>
      <c r="AB88" s="0" t="s">
        <v>130</v>
      </c>
    </row>
    <row r="89" customFormat="false" ht="12.8" hidden="false" customHeight="false" outlineLevel="0" collapsed="false">
      <c r="A89" s="0" t="s">
        <v>131</v>
      </c>
      <c r="B89" s="10" t="s">
        <v>405</v>
      </c>
      <c r="C89" s="0" t="s">
        <v>221</v>
      </c>
      <c r="D89" s="0" t="s">
        <v>255</v>
      </c>
      <c r="E89" s="0" t="s">
        <v>256</v>
      </c>
      <c r="F89" s="0" t="s">
        <v>256</v>
      </c>
      <c r="G89" s="0" t="s">
        <v>256</v>
      </c>
      <c r="H89" s="0" t="s">
        <v>256</v>
      </c>
      <c r="I89" s="0" t="s">
        <v>256</v>
      </c>
      <c r="J89" s="0" t="s">
        <v>256</v>
      </c>
      <c r="K89" s="1" t="s">
        <v>216</v>
      </c>
      <c r="L89" s="0" t="s">
        <v>35</v>
      </c>
      <c r="M89" s="0" t="s">
        <v>36</v>
      </c>
      <c r="N89" s="0" t="s">
        <v>36</v>
      </c>
      <c r="O89" s="0" t="s">
        <v>406</v>
      </c>
      <c r="P89" s="0" t="s">
        <v>407</v>
      </c>
      <c r="Q89" s="0" t="s">
        <v>410</v>
      </c>
      <c r="R89" s="0" t="s">
        <v>240</v>
      </c>
      <c r="S89" s="19" t="s">
        <v>214</v>
      </c>
      <c r="T89" s="0" t="s">
        <v>231</v>
      </c>
      <c r="U89" s="20" t="n">
        <v>6.24</v>
      </c>
      <c r="V89" s="1" t="n">
        <v>114</v>
      </c>
      <c r="W89" s="21" t="n">
        <v>115</v>
      </c>
      <c r="X89" s="1" t="s">
        <v>37</v>
      </c>
      <c r="Y89" s="1" t="s">
        <v>326</v>
      </c>
      <c r="Z89" s="22" t="n">
        <v>-0.503</v>
      </c>
      <c r="AA89" s="0" t="s">
        <v>408</v>
      </c>
      <c r="AB89" s="0" t="s">
        <v>130</v>
      </c>
    </row>
    <row r="90" customFormat="false" ht="12.8" hidden="false" customHeight="false" outlineLevel="0" collapsed="false">
      <c r="A90" s="0" t="s">
        <v>131</v>
      </c>
      <c r="B90" s="10" t="s">
        <v>405</v>
      </c>
      <c r="C90" s="0" t="s">
        <v>221</v>
      </c>
      <c r="D90" s="0" t="s">
        <v>255</v>
      </c>
      <c r="E90" s="0" t="s">
        <v>256</v>
      </c>
      <c r="F90" s="0" t="s">
        <v>256</v>
      </c>
      <c r="G90" s="0" t="s">
        <v>256</v>
      </c>
      <c r="H90" s="0" t="s">
        <v>256</v>
      </c>
      <c r="I90" s="0" t="s">
        <v>256</v>
      </c>
      <c r="J90" s="0" t="s">
        <v>256</v>
      </c>
      <c r="K90" s="1" t="s">
        <v>216</v>
      </c>
      <c r="L90" s="0" t="s">
        <v>35</v>
      </c>
      <c r="M90" s="0" t="s">
        <v>36</v>
      </c>
      <c r="N90" s="0" t="s">
        <v>36</v>
      </c>
      <c r="O90" s="0" t="s">
        <v>406</v>
      </c>
      <c r="P90" s="0" t="s">
        <v>407</v>
      </c>
      <c r="Q90" s="0" t="s">
        <v>367</v>
      </c>
      <c r="R90" s="0" t="s">
        <v>240</v>
      </c>
      <c r="S90" s="19" t="s">
        <v>214</v>
      </c>
      <c r="T90" s="0" t="s">
        <v>362</v>
      </c>
      <c r="U90" s="20" t="n">
        <v>0.028</v>
      </c>
      <c r="V90" s="1" t="n">
        <f aca="false">114+4</f>
        <v>118</v>
      </c>
      <c r="W90" s="21" t="n">
        <v>115</v>
      </c>
      <c r="X90" s="1" t="s">
        <v>37</v>
      </c>
      <c r="Y90" s="1" t="s">
        <v>326</v>
      </c>
      <c r="Z90" s="22" t="n">
        <v>-0.167</v>
      </c>
      <c r="AA90" s="0" t="s">
        <v>411</v>
      </c>
      <c r="AB90" s="0" t="s">
        <v>130</v>
      </c>
    </row>
    <row r="91" customFormat="false" ht="12.8" hidden="false" customHeight="false" outlineLevel="0" collapsed="false">
      <c r="A91" s="0" t="s">
        <v>131</v>
      </c>
      <c r="B91" s="10" t="s">
        <v>405</v>
      </c>
      <c r="C91" s="0" t="s">
        <v>221</v>
      </c>
      <c r="D91" s="0" t="s">
        <v>255</v>
      </c>
      <c r="E91" s="0" t="s">
        <v>256</v>
      </c>
      <c r="F91" s="0" t="s">
        <v>256</v>
      </c>
      <c r="G91" s="0" t="s">
        <v>256</v>
      </c>
      <c r="H91" s="0" t="s">
        <v>256</v>
      </c>
      <c r="I91" s="0" t="s">
        <v>256</v>
      </c>
      <c r="J91" s="0" t="s">
        <v>256</v>
      </c>
      <c r="K91" s="1" t="s">
        <v>216</v>
      </c>
      <c r="L91" s="0" t="s">
        <v>35</v>
      </c>
      <c r="M91" s="0" t="s">
        <v>36</v>
      </c>
      <c r="N91" s="0" t="s">
        <v>36</v>
      </c>
      <c r="O91" s="0" t="s">
        <v>406</v>
      </c>
      <c r="P91" s="0" t="s">
        <v>407</v>
      </c>
      <c r="Q91" s="0" t="s">
        <v>341</v>
      </c>
      <c r="R91" s="0" t="s">
        <v>240</v>
      </c>
      <c r="S91" s="19" t="s">
        <v>214</v>
      </c>
      <c r="T91" s="0" t="s">
        <v>362</v>
      </c>
      <c r="U91" s="20" t="n">
        <v>0.41</v>
      </c>
      <c r="V91" s="1" t="n">
        <v>114</v>
      </c>
      <c r="W91" s="21" t="n">
        <v>115</v>
      </c>
      <c r="X91" s="1" t="s">
        <v>37</v>
      </c>
      <c r="Y91" s="1" t="s">
        <v>232</v>
      </c>
      <c r="Z91" s="22" t="n">
        <v>-0.64</v>
      </c>
      <c r="AA91" s="0" t="s">
        <v>411</v>
      </c>
      <c r="AB91" s="0" t="s">
        <v>130</v>
      </c>
    </row>
    <row r="92" customFormat="false" ht="12.8" hidden="false" customHeight="false" outlineLevel="0" collapsed="false">
      <c r="A92" s="0" t="s">
        <v>131</v>
      </c>
      <c r="B92" s="10" t="s">
        <v>405</v>
      </c>
      <c r="C92" s="0" t="s">
        <v>221</v>
      </c>
      <c r="D92" s="0" t="s">
        <v>255</v>
      </c>
      <c r="E92" s="0" t="s">
        <v>256</v>
      </c>
      <c r="F92" s="0" t="s">
        <v>256</v>
      </c>
      <c r="G92" s="0" t="s">
        <v>256</v>
      </c>
      <c r="H92" s="0" t="s">
        <v>256</v>
      </c>
      <c r="I92" s="0" t="s">
        <v>256</v>
      </c>
      <c r="J92" s="0" t="s">
        <v>256</v>
      </c>
      <c r="K92" s="1" t="s">
        <v>216</v>
      </c>
      <c r="L92" s="0" t="s">
        <v>35</v>
      </c>
      <c r="M92" s="0" t="s">
        <v>36</v>
      </c>
      <c r="N92" s="0" t="s">
        <v>36</v>
      </c>
      <c r="O92" s="0" t="s">
        <v>406</v>
      </c>
      <c r="P92" s="0" t="s">
        <v>407</v>
      </c>
      <c r="Q92" s="0" t="s">
        <v>409</v>
      </c>
      <c r="R92" s="0" t="s">
        <v>240</v>
      </c>
      <c r="S92" s="19" t="s">
        <v>214</v>
      </c>
      <c r="T92" s="0" t="s">
        <v>362</v>
      </c>
      <c r="U92" s="20" t="n">
        <v>0.21</v>
      </c>
      <c r="V92" s="1" t="n">
        <v>114</v>
      </c>
      <c r="W92" s="21" t="n">
        <v>115</v>
      </c>
      <c r="X92" s="1" t="s">
        <v>37</v>
      </c>
      <c r="Y92" s="1" t="s">
        <v>218</v>
      </c>
      <c r="Z92" s="22" t="n">
        <v>-0.46</v>
      </c>
      <c r="AA92" s="0" t="s">
        <v>411</v>
      </c>
      <c r="AB92" s="0" t="s">
        <v>130</v>
      </c>
    </row>
    <row r="93" customFormat="false" ht="12.8" hidden="false" customHeight="false" outlineLevel="0" collapsed="false">
      <c r="A93" s="0" t="s">
        <v>131</v>
      </c>
      <c r="B93" s="10" t="s">
        <v>405</v>
      </c>
      <c r="C93" s="0" t="s">
        <v>221</v>
      </c>
      <c r="D93" s="0" t="s">
        <v>255</v>
      </c>
      <c r="E93" s="0" t="s">
        <v>256</v>
      </c>
      <c r="F93" s="0" t="s">
        <v>256</v>
      </c>
      <c r="G93" s="0" t="s">
        <v>256</v>
      </c>
      <c r="H93" s="0" t="s">
        <v>256</v>
      </c>
      <c r="I93" s="0" t="s">
        <v>256</v>
      </c>
      <c r="J93" s="0" t="s">
        <v>256</v>
      </c>
      <c r="K93" s="1" t="s">
        <v>216</v>
      </c>
      <c r="L93" s="0" t="s">
        <v>35</v>
      </c>
      <c r="M93" s="0" t="s">
        <v>36</v>
      </c>
      <c r="N93" s="0" t="s">
        <v>36</v>
      </c>
      <c r="O93" s="0" t="s">
        <v>406</v>
      </c>
      <c r="P93" s="0" t="s">
        <v>407</v>
      </c>
      <c r="Q93" s="0" t="s">
        <v>410</v>
      </c>
      <c r="R93" s="0" t="s">
        <v>240</v>
      </c>
      <c r="S93" s="19" t="s">
        <v>214</v>
      </c>
      <c r="T93" s="0" t="s">
        <v>362</v>
      </c>
      <c r="U93" s="20" t="n">
        <v>0.002</v>
      </c>
      <c r="V93" s="1" t="n">
        <v>114</v>
      </c>
      <c r="W93" s="21" t="n">
        <v>115</v>
      </c>
      <c r="X93" s="1" t="s">
        <v>37</v>
      </c>
      <c r="Y93" s="1" t="s">
        <v>326</v>
      </c>
      <c r="Z93" s="22" t="n">
        <v>-0.045</v>
      </c>
      <c r="AA93" s="0" t="s">
        <v>411</v>
      </c>
      <c r="AB93" s="0" t="s">
        <v>130</v>
      </c>
    </row>
    <row r="94" customFormat="false" ht="12.8" hidden="false" customHeight="false" outlineLevel="0" collapsed="false">
      <c r="A94" s="0" t="s">
        <v>138</v>
      </c>
      <c r="B94" s="10" t="s">
        <v>412</v>
      </c>
      <c r="C94" s="0" t="s">
        <v>221</v>
      </c>
      <c r="D94" s="0" t="s">
        <v>413</v>
      </c>
      <c r="E94" s="0" t="s">
        <v>284</v>
      </c>
      <c r="F94" s="0" t="s">
        <v>414</v>
      </c>
      <c r="G94" s="0" t="s">
        <v>256</v>
      </c>
      <c r="H94" s="0" t="s">
        <v>256</v>
      </c>
      <c r="I94" s="0" t="s">
        <v>256</v>
      </c>
      <c r="J94" s="0" t="s">
        <v>256</v>
      </c>
      <c r="K94" s="1" t="s">
        <v>339</v>
      </c>
      <c r="L94" s="0" t="s">
        <v>35</v>
      </c>
      <c r="M94" s="0" t="s">
        <v>36</v>
      </c>
      <c r="N94" s="0" t="s">
        <v>36</v>
      </c>
      <c r="O94" s="33" t="s">
        <v>415</v>
      </c>
      <c r="P94" s="0" t="s">
        <v>416</v>
      </c>
      <c r="Q94" s="0" t="s">
        <v>417</v>
      </c>
      <c r="R94" s="0" t="s">
        <v>293</v>
      </c>
      <c r="S94" s="19" t="s">
        <v>418</v>
      </c>
      <c r="T94" s="33" t="s">
        <v>419</v>
      </c>
      <c r="U94" s="20" t="n">
        <v>-0.39</v>
      </c>
      <c r="V94" s="1" t="s">
        <v>216</v>
      </c>
      <c r="W94" s="21" t="n">
        <v>43</v>
      </c>
      <c r="X94" s="1" t="s">
        <v>37</v>
      </c>
      <c r="Y94" s="1" t="s">
        <v>420</v>
      </c>
      <c r="Z94" s="22" t="n">
        <v>-0.299</v>
      </c>
      <c r="AA94" s="0" t="s">
        <v>421</v>
      </c>
      <c r="AB94" s="0" t="s">
        <v>130</v>
      </c>
    </row>
    <row r="95" customFormat="false" ht="12.8" hidden="false" customHeight="false" outlineLevel="0" collapsed="false">
      <c r="A95" s="0" t="s">
        <v>138</v>
      </c>
      <c r="B95" s="10" t="s">
        <v>412</v>
      </c>
      <c r="C95" s="0" t="s">
        <v>221</v>
      </c>
      <c r="D95" s="0" t="s">
        <v>413</v>
      </c>
      <c r="E95" s="0" t="s">
        <v>284</v>
      </c>
      <c r="F95" s="0" t="s">
        <v>414</v>
      </c>
      <c r="G95" s="0" t="s">
        <v>256</v>
      </c>
      <c r="H95" s="0" t="s">
        <v>256</v>
      </c>
      <c r="I95" s="0" t="s">
        <v>256</v>
      </c>
      <c r="J95" s="0" t="s">
        <v>256</v>
      </c>
      <c r="K95" s="1" t="s">
        <v>339</v>
      </c>
      <c r="L95" s="0" t="s">
        <v>35</v>
      </c>
      <c r="M95" s="0" t="s">
        <v>36</v>
      </c>
      <c r="N95" s="0" t="s">
        <v>36</v>
      </c>
      <c r="O95" s="33" t="s">
        <v>415</v>
      </c>
      <c r="P95" s="0" t="s">
        <v>416</v>
      </c>
      <c r="Q95" s="0" t="s">
        <v>422</v>
      </c>
      <c r="R95" s="0" t="s">
        <v>293</v>
      </c>
      <c r="S95" s="19" t="s">
        <v>418</v>
      </c>
      <c r="T95" s="33" t="s">
        <v>419</v>
      </c>
      <c r="U95" s="20" t="n">
        <v>0.43</v>
      </c>
      <c r="V95" s="1" t="s">
        <v>216</v>
      </c>
      <c r="W95" s="21" t="n">
        <v>43</v>
      </c>
      <c r="X95" s="1" t="s">
        <v>217</v>
      </c>
      <c r="Y95" s="1" t="s">
        <v>420</v>
      </c>
      <c r="Z95" s="22" t="n">
        <v>0.298</v>
      </c>
      <c r="AA95" s="0" t="s">
        <v>421</v>
      </c>
      <c r="AB95" s="0" t="s">
        <v>130</v>
      </c>
    </row>
    <row r="96" customFormat="false" ht="12.8" hidden="false" customHeight="false" outlineLevel="0" collapsed="false">
      <c r="A96" s="0" t="s">
        <v>138</v>
      </c>
      <c r="B96" s="10" t="s">
        <v>412</v>
      </c>
      <c r="C96" s="0" t="s">
        <v>221</v>
      </c>
      <c r="D96" s="0" t="s">
        <v>413</v>
      </c>
      <c r="E96" s="0" t="s">
        <v>284</v>
      </c>
      <c r="F96" s="0" t="s">
        <v>414</v>
      </c>
      <c r="G96" s="0" t="s">
        <v>256</v>
      </c>
      <c r="H96" s="0" t="s">
        <v>256</v>
      </c>
      <c r="I96" s="0" t="s">
        <v>256</v>
      </c>
      <c r="J96" s="0" t="s">
        <v>256</v>
      </c>
      <c r="K96" s="1" t="s">
        <v>339</v>
      </c>
      <c r="L96" s="0" t="s">
        <v>35</v>
      </c>
      <c r="M96" s="0" t="s">
        <v>36</v>
      </c>
      <c r="N96" s="0" t="s">
        <v>36</v>
      </c>
      <c r="O96" s="33" t="s">
        <v>423</v>
      </c>
      <c r="P96" s="0" t="s">
        <v>416</v>
      </c>
      <c r="Q96" s="0" t="s">
        <v>422</v>
      </c>
      <c r="R96" s="0" t="s">
        <v>293</v>
      </c>
      <c r="S96" s="19" t="s">
        <v>418</v>
      </c>
      <c r="T96" s="33" t="s">
        <v>419</v>
      </c>
      <c r="U96" s="20" t="n">
        <v>0.45</v>
      </c>
      <c r="V96" s="1" t="s">
        <v>216</v>
      </c>
      <c r="W96" s="21" t="n">
        <v>43</v>
      </c>
      <c r="X96" s="1" t="s">
        <v>217</v>
      </c>
      <c r="Y96" s="1" t="s">
        <v>420</v>
      </c>
      <c r="Z96" s="22" t="n">
        <v>0.298</v>
      </c>
      <c r="AA96" s="0" t="s">
        <v>421</v>
      </c>
      <c r="AB96" s="0" t="s">
        <v>130</v>
      </c>
    </row>
    <row r="97" customFormat="false" ht="12.8" hidden="false" customHeight="false" outlineLevel="0" collapsed="false">
      <c r="A97" s="0" t="s">
        <v>146</v>
      </c>
      <c r="B97" s="10" t="n">
        <v>2020</v>
      </c>
      <c r="C97" s="0" t="s">
        <v>221</v>
      </c>
      <c r="D97" s="0" t="s">
        <v>255</v>
      </c>
      <c r="E97" s="0" t="s">
        <v>256</v>
      </c>
      <c r="F97" s="0" t="s">
        <v>256</v>
      </c>
      <c r="G97" s="0" t="s">
        <v>256</v>
      </c>
      <c r="H97" s="0" t="s">
        <v>256</v>
      </c>
      <c r="I97" s="0" t="s">
        <v>256</v>
      </c>
      <c r="J97" s="0" t="s">
        <v>256</v>
      </c>
      <c r="K97" s="1" t="s">
        <v>216</v>
      </c>
      <c r="L97" s="0" t="s">
        <v>35</v>
      </c>
      <c r="M97" s="0" t="s">
        <v>36</v>
      </c>
      <c r="N97" s="0" t="s">
        <v>36</v>
      </c>
      <c r="O97" s="0" t="s">
        <v>424</v>
      </c>
      <c r="P97" s="0" t="s">
        <v>211</v>
      </c>
      <c r="Q97" s="0" t="s">
        <v>425</v>
      </c>
      <c r="R97" s="0" t="s">
        <v>240</v>
      </c>
      <c r="S97" s="19" t="s">
        <v>241</v>
      </c>
      <c r="T97" s="0" t="s">
        <v>215</v>
      </c>
      <c r="U97" s="20" t="n">
        <v>-3.225</v>
      </c>
      <c r="V97" s="1" t="s">
        <v>216</v>
      </c>
      <c r="W97" s="21" t="n">
        <v>338</v>
      </c>
      <c r="X97" s="1" t="s">
        <v>37</v>
      </c>
      <c r="Y97" s="1" t="s">
        <v>218</v>
      </c>
      <c r="Z97" s="22" t="n">
        <v>-0.175</v>
      </c>
      <c r="AA97" s="1" t="s">
        <v>426</v>
      </c>
      <c r="AB97" s="0" t="s">
        <v>130</v>
      </c>
    </row>
    <row r="98" customFormat="false" ht="12.8" hidden="false" customHeight="false" outlineLevel="0" collapsed="false">
      <c r="A98" s="0" t="s">
        <v>146</v>
      </c>
      <c r="B98" s="10" t="n">
        <v>2020</v>
      </c>
      <c r="C98" s="0" t="s">
        <v>221</v>
      </c>
      <c r="D98" s="0" t="s">
        <v>255</v>
      </c>
      <c r="E98" s="0" t="s">
        <v>256</v>
      </c>
      <c r="F98" s="0" t="s">
        <v>256</v>
      </c>
      <c r="G98" s="0" t="s">
        <v>256</v>
      </c>
      <c r="H98" s="0" t="s">
        <v>256</v>
      </c>
      <c r="I98" s="0" t="s">
        <v>256</v>
      </c>
      <c r="J98" s="0" t="s">
        <v>256</v>
      </c>
      <c r="K98" s="1" t="s">
        <v>216</v>
      </c>
      <c r="L98" s="0" t="s">
        <v>35</v>
      </c>
      <c r="M98" s="0" t="s">
        <v>36</v>
      </c>
      <c r="N98" s="0" t="s">
        <v>36</v>
      </c>
      <c r="O98" s="0" t="s">
        <v>424</v>
      </c>
      <c r="P98" s="0" t="s">
        <v>211</v>
      </c>
      <c r="Q98" s="0" t="s">
        <v>427</v>
      </c>
      <c r="R98" s="0" t="s">
        <v>240</v>
      </c>
      <c r="S98" s="19" t="s">
        <v>241</v>
      </c>
      <c r="T98" s="0" t="s">
        <v>215</v>
      </c>
      <c r="U98" s="20" t="n">
        <v>-3.218</v>
      </c>
      <c r="V98" s="1" t="s">
        <v>216</v>
      </c>
      <c r="W98" s="21" t="n">
        <v>338</v>
      </c>
      <c r="X98" s="1" t="s">
        <v>37</v>
      </c>
      <c r="Y98" s="1" t="s">
        <v>218</v>
      </c>
      <c r="Z98" s="22" t="n">
        <v>-0.175</v>
      </c>
      <c r="AA98" s="1" t="s">
        <v>426</v>
      </c>
      <c r="AB98" s="0" t="s">
        <v>130</v>
      </c>
    </row>
    <row r="99" customFormat="false" ht="12.8" hidden="false" customHeight="false" outlineLevel="0" collapsed="false">
      <c r="A99" s="0" t="s">
        <v>146</v>
      </c>
      <c r="B99" s="10" t="n">
        <v>2020</v>
      </c>
      <c r="C99" s="0" t="s">
        <v>221</v>
      </c>
      <c r="D99" s="0" t="s">
        <v>255</v>
      </c>
      <c r="E99" s="0" t="s">
        <v>256</v>
      </c>
      <c r="F99" s="0" t="s">
        <v>256</v>
      </c>
      <c r="G99" s="0" t="s">
        <v>256</v>
      </c>
      <c r="H99" s="0" t="s">
        <v>256</v>
      </c>
      <c r="I99" s="0" t="s">
        <v>256</v>
      </c>
      <c r="J99" s="0" t="s">
        <v>256</v>
      </c>
      <c r="K99" s="1" t="s">
        <v>216</v>
      </c>
      <c r="L99" s="0" t="s">
        <v>35</v>
      </c>
      <c r="M99" s="0" t="s">
        <v>36</v>
      </c>
      <c r="N99" s="0" t="s">
        <v>36</v>
      </c>
      <c r="O99" s="0" t="s">
        <v>424</v>
      </c>
      <c r="P99" s="0" t="s">
        <v>211</v>
      </c>
      <c r="Q99" s="0" t="s">
        <v>425</v>
      </c>
      <c r="R99" s="0" t="s">
        <v>240</v>
      </c>
      <c r="S99" s="19" t="s">
        <v>428</v>
      </c>
      <c r="T99" s="0" t="s">
        <v>429</v>
      </c>
      <c r="U99" s="20" t="n">
        <v>-0.21</v>
      </c>
      <c r="V99" s="1" t="s">
        <v>216</v>
      </c>
      <c r="W99" s="21" t="n">
        <v>338</v>
      </c>
      <c r="X99" s="1" t="s">
        <v>37</v>
      </c>
      <c r="Y99" s="1" t="s">
        <v>232</v>
      </c>
      <c r="Z99" s="22" t="n">
        <v>-0.324</v>
      </c>
      <c r="AA99" s="1" t="s">
        <v>430</v>
      </c>
      <c r="AB99" s="0" t="s">
        <v>130</v>
      </c>
    </row>
    <row r="100" customFormat="false" ht="12.8" hidden="false" customHeight="false" outlineLevel="0" collapsed="false">
      <c r="A100" s="0" t="s">
        <v>146</v>
      </c>
      <c r="B100" s="10" t="n">
        <v>2020</v>
      </c>
      <c r="C100" s="0" t="s">
        <v>221</v>
      </c>
      <c r="D100" s="0" t="s">
        <v>255</v>
      </c>
      <c r="E100" s="0" t="s">
        <v>256</v>
      </c>
      <c r="F100" s="0" t="s">
        <v>256</v>
      </c>
      <c r="G100" s="0" t="s">
        <v>256</v>
      </c>
      <c r="H100" s="0" t="s">
        <v>256</v>
      </c>
      <c r="I100" s="0" t="s">
        <v>256</v>
      </c>
      <c r="J100" s="0" t="s">
        <v>256</v>
      </c>
      <c r="K100" s="1" t="s">
        <v>216</v>
      </c>
      <c r="L100" s="0" t="s">
        <v>35</v>
      </c>
      <c r="M100" s="0" t="s">
        <v>36</v>
      </c>
      <c r="N100" s="0" t="s">
        <v>36</v>
      </c>
      <c r="O100" s="0" t="s">
        <v>424</v>
      </c>
      <c r="P100" s="0" t="s">
        <v>211</v>
      </c>
      <c r="Q100" s="0" t="s">
        <v>427</v>
      </c>
      <c r="R100" s="0" t="s">
        <v>240</v>
      </c>
      <c r="S100" s="19" t="s">
        <v>428</v>
      </c>
      <c r="T100" s="0" t="s">
        <v>429</v>
      </c>
      <c r="U100" s="20" t="n">
        <v>-0.06</v>
      </c>
      <c r="V100" s="1" t="s">
        <v>216</v>
      </c>
      <c r="W100" s="21" t="n">
        <v>338</v>
      </c>
      <c r="X100" s="1" t="s">
        <v>37</v>
      </c>
      <c r="Y100" s="1" t="s">
        <v>232</v>
      </c>
      <c r="Z100" s="22" t="n">
        <v>-0.095</v>
      </c>
      <c r="AA100" s="1" t="s">
        <v>430</v>
      </c>
      <c r="AB100" s="0" t="s">
        <v>130</v>
      </c>
    </row>
    <row r="101" customFormat="false" ht="12.8" hidden="false" customHeight="false" outlineLevel="0" collapsed="false">
      <c r="A101" s="0" t="s">
        <v>146</v>
      </c>
      <c r="B101" s="10" t="n">
        <v>2020</v>
      </c>
      <c r="C101" s="0" t="s">
        <v>221</v>
      </c>
      <c r="D101" s="0" t="s">
        <v>255</v>
      </c>
      <c r="E101" s="0" t="s">
        <v>256</v>
      </c>
      <c r="F101" s="0" t="s">
        <v>256</v>
      </c>
      <c r="G101" s="0" t="s">
        <v>256</v>
      </c>
      <c r="H101" s="0" t="s">
        <v>256</v>
      </c>
      <c r="I101" s="0" t="s">
        <v>256</v>
      </c>
      <c r="J101" s="0" t="s">
        <v>256</v>
      </c>
      <c r="K101" s="1" t="s">
        <v>216</v>
      </c>
      <c r="L101" s="0" t="s">
        <v>35</v>
      </c>
      <c r="M101" s="0" t="s">
        <v>36</v>
      </c>
      <c r="N101" s="0" t="s">
        <v>36</v>
      </c>
      <c r="O101" s="0" t="s">
        <v>424</v>
      </c>
      <c r="P101" s="0" t="s">
        <v>211</v>
      </c>
      <c r="Q101" s="0" t="s">
        <v>431</v>
      </c>
      <c r="R101" s="0" t="s">
        <v>240</v>
      </c>
      <c r="S101" s="19" t="s">
        <v>428</v>
      </c>
      <c r="T101" s="0" t="s">
        <v>429</v>
      </c>
      <c r="U101" s="20" t="n">
        <v>-0.47</v>
      </c>
      <c r="V101" s="1" t="s">
        <v>216</v>
      </c>
      <c r="W101" s="21" t="n">
        <v>338</v>
      </c>
      <c r="X101" s="1" t="s">
        <v>37</v>
      </c>
      <c r="Y101" s="1" t="s">
        <v>232</v>
      </c>
      <c r="Z101" s="22" t="n">
        <v>-0.67</v>
      </c>
      <c r="AA101" s="1" t="s">
        <v>430</v>
      </c>
      <c r="AB101" s="0" t="s">
        <v>130</v>
      </c>
    </row>
    <row r="102" customFormat="false" ht="12.8" hidden="false" customHeight="false" outlineLevel="0" collapsed="false">
      <c r="A102" s="0" t="s">
        <v>154</v>
      </c>
      <c r="B102" s="10" t="s">
        <v>432</v>
      </c>
      <c r="C102" s="0" t="s">
        <v>221</v>
      </c>
      <c r="D102" s="8" t="s">
        <v>433</v>
      </c>
      <c r="E102" s="0" t="s">
        <v>256</v>
      </c>
      <c r="F102" s="0" t="s">
        <v>256</v>
      </c>
      <c r="G102" s="0" t="s">
        <v>256</v>
      </c>
      <c r="H102" s="0" t="s">
        <v>256</v>
      </c>
      <c r="I102" s="0" t="s">
        <v>256</v>
      </c>
      <c r="J102" s="0" t="s">
        <v>256</v>
      </c>
      <c r="K102" s="1" t="s">
        <v>216</v>
      </c>
      <c r="L102" s="0" t="s">
        <v>35</v>
      </c>
      <c r="M102" s="0" t="s">
        <v>36</v>
      </c>
      <c r="N102" s="0" t="s">
        <v>36</v>
      </c>
      <c r="O102" s="0" t="s">
        <v>258</v>
      </c>
      <c r="P102" s="0" t="s">
        <v>407</v>
      </c>
      <c r="Q102" s="0" t="s">
        <v>434</v>
      </c>
      <c r="R102" s="0" t="s">
        <v>240</v>
      </c>
      <c r="S102" s="19" t="s">
        <v>435</v>
      </c>
      <c r="T102" s="0" t="s">
        <v>362</v>
      </c>
      <c r="U102" s="20" t="n">
        <v>0.81</v>
      </c>
      <c r="V102" s="1" t="s">
        <v>216</v>
      </c>
      <c r="W102" s="21" t="n">
        <v>766</v>
      </c>
      <c r="X102" s="1" t="s">
        <v>37</v>
      </c>
      <c r="Y102" s="1" t="s">
        <v>216</v>
      </c>
      <c r="Z102" s="22" t="n">
        <v>-0.9</v>
      </c>
      <c r="AA102" s="1" t="s">
        <v>436</v>
      </c>
      <c r="AB102" s="1" t="s">
        <v>130</v>
      </c>
    </row>
    <row r="103" customFormat="false" ht="12.8" hidden="false" customHeight="false" outlineLevel="0" collapsed="false">
      <c r="A103" s="0" t="s">
        <v>154</v>
      </c>
      <c r="B103" s="10" t="s">
        <v>432</v>
      </c>
      <c r="C103" s="0" t="s">
        <v>221</v>
      </c>
      <c r="D103" s="8" t="s">
        <v>433</v>
      </c>
      <c r="E103" s="0" t="s">
        <v>256</v>
      </c>
      <c r="F103" s="0" t="s">
        <v>256</v>
      </c>
      <c r="G103" s="0" t="s">
        <v>256</v>
      </c>
      <c r="H103" s="0" t="s">
        <v>256</v>
      </c>
      <c r="I103" s="0" t="s">
        <v>256</v>
      </c>
      <c r="J103" s="0" t="s">
        <v>256</v>
      </c>
      <c r="K103" s="1" t="s">
        <v>216</v>
      </c>
      <c r="L103" s="0" t="s">
        <v>35</v>
      </c>
      <c r="M103" s="0" t="s">
        <v>36</v>
      </c>
      <c r="N103" s="0" t="s">
        <v>36</v>
      </c>
      <c r="O103" s="0" t="s">
        <v>258</v>
      </c>
      <c r="P103" s="0" t="s">
        <v>407</v>
      </c>
      <c r="Q103" s="0" t="s">
        <v>437</v>
      </c>
      <c r="R103" s="0" t="s">
        <v>240</v>
      </c>
      <c r="S103" s="19" t="s">
        <v>435</v>
      </c>
      <c r="T103" s="0" t="s">
        <v>362</v>
      </c>
      <c r="U103" s="20" t="n">
        <v>0.12</v>
      </c>
      <c r="V103" s="1" t="s">
        <v>216</v>
      </c>
      <c r="W103" s="21" t="n">
        <v>766</v>
      </c>
      <c r="X103" s="1" t="s">
        <v>37</v>
      </c>
      <c r="Y103" s="1" t="s">
        <v>216</v>
      </c>
      <c r="Z103" s="22" t="n">
        <v>-0.34</v>
      </c>
      <c r="AA103" s="1" t="s">
        <v>436</v>
      </c>
      <c r="AB103" s="1" t="s">
        <v>130</v>
      </c>
    </row>
    <row r="104" customFormat="false" ht="12.8" hidden="false" customHeight="false" outlineLevel="0" collapsed="false">
      <c r="A104" s="0" t="s">
        <v>161</v>
      </c>
      <c r="B104" s="10" t="s">
        <v>438</v>
      </c>
      <c r="C104" s="0" t="s">
        <v>221</v>
      </c>
      <c r="D104" s="0" t="s">
        <v>439</v>
      </c>
      <c r="E104" s="0" t="s">
        <v>256</v>
      </c>
      <c r="F104" s="0" t="s">
        <v>256</v>
      </c>
      <c r="G104" s="0" t="s">
        <v>256</v>
      </c>
      <c r="H104" s="0" t="s">
        <v>256</v>
      </c>
      <c r="I104" s="0" t="s">
        <v>256</v>
      </c>
      <c r="J104" s="0" t="s">
        <v>256</v>
      </c>
      <c r="K104" s="1" t="s">
        <v>216</v>
      </c>
      <c r="L104" s="0" t="s">
        <v>35</v>
      </c>
      <c r="M104" s="0" t="s">
        <v>36</v>
      </c>
      <c r="N104" s="0" t="s">
        <v>36</v>
      </c>
      <c r="O104" s="0" t="s">
        <v>440</v>
      </c>
      <c r="P104" s="0" t="s">
        <v>441</v>
      </c>
      <c r="Q104" s="0" t="s">
        <v>442</v>
      </c>
      <c r="R104" s="0" t="s">
        <v>443</v>
      </c>
      <c r="S104" s="19" t="s">
        <v>324</v>
      </c>
      <c r="T104" s="0" t="s">
        <v>444</v>
      </c>
      <c r="U104" s="20" t="n">
        <v>3.76</v>
      </c>
      <c r="V104" s="1" t="s">
        <v>216</v>
      </c>
      <c r="W104" s="21" t="n">
        <v>160</v>
      </c>
      <c r="X104" s="1" t="s">
        <v>217</v>
      </c>
      <c r="Y104" s="1" t="s">
        <v>216</v>
      </c>
      <c r="Z104" s="22" t="n">
        <v>0.88</v>
      </c>
      <c r="AA104" s="1" t="s">
        <v>445</v>
      </c>
      <c r="AB104" s="1" t="s">
        <v>130</v>
      </c>
    </row>
    <row r="105" customFormat="false" ht="12.8" hidden="false" customHeight="false" outlineLevel="0" collapsed="false">
      <c r="A105" s="0" t="s">
        <v>161</v>
      </c>
      <c r="B105" s="10" t="s">
        <v>438</v>
      </c>
      <c r="C105" s="0" t="s">
        <v>221</v>
      </c>
      <c r="D105" s="0" t="s">
        <v>439</v>
      </c>
      <c r="E105" s="0" t="s">
        <v>256</v>
      </c>
      <c r="F105" s="0" t="s">
        <v>256</v>
      </c>
      <c r="G105" s="0" t="s">
        <v>256</v>
      </c>
      <c r="H105" s="0" t="s">
        <v>256</v>
      </c>
      <c r="I105" s="0" t="s">
        <v>256</v>
      </c>
      <c r="J105" s="0" t="s">
        <v>256</v>
      </c>
      <c r="K105" s="1" t="s">
        <v>216</v>
      </c>
      <c r="L105" s="0" t="s">
        <v>35</v>
      </c>
      <c r="M105" s="0" t="s">
        <v>36</v>
      </c>
      <c r="N105" s="0" t="s">
        <v>36</v>
      </c>
      <c r="O105" s="0" t="s">
        <v>440</v>
      </c>
      <c r="P105" s="0" t="s">
        <v>441</v>
      </c>
      <c r="Q105" s="0" t="s">
        <v>442</v>
      </c>
      <c r="R105" s="0" t="s">
        <v>443</v>
      </c>
      <c r="S105" s="19" t="s">
        <v>324</v>
      </c>
      <c r="T105" s="0" t="s">
        <v>444</v>
      </c>
      <c r="U105" s="20" t="n">
        <v>3.4</v>
      </c>
      <c r="V105" s="1" t="s">
        <v>216</v>
      </c>
      <c r="W105" s="21" t="n">
        <v>160</v>
      </c>
      <c r="X105" s="1" t="s">
        <v>217</v>
      </c>
      <c r="Y105" s="1" t="s">
        <v>216</v>
      </c>
      <c r="Z105" s="22" t="n">
        <v>0.862</v>
      </c>
      <c r="AA105" s="1" t="s">
        <v>445</v>
      </c>
      <c r="AB105" s="1" t="s">
        <v>130</v>
      </c>
    </row>
    <row r="106" customFormat="false" ht="12.8" hidden="false" customHeight="false" outlineLevel="0" collapsed="false">
      <c r="A106" s="0" t="s">
        <v>161</v>
      </c>
      <c r="B106" s="10" t="s">
        <v>438</v>
      </c>
      <c r="C106" s="0" t="s">
        <v>221</v>
      </c>
      <c r="D106" s="0" t="s">
        <v>439</v>
      </c>
      <c r="E106" s="0" t="s">
        <v>256</v>
      </c>
      <c r="F106" s="0" t="s">
        <v>256</v>
      </c>
      <c r="G106" s="0" t="s">
        <v>256</v>
      </c>
      <c r="H106" s="0" t="s">
        <v>256</v>
      </c>
      <c r="I106" s="0" t="s">
        <v>256</v>
      </c>
      <c r="J106" s="0" t="s">
        <v>256</v>
      </c>
      <c r="K106" s="1" t="s">
        <v>216</v>
      </c>
      <c r="L106" s="0" t="s">
        <v>35</v>
      </c>
      <c r="M106" s="0" t="s">
        <v>36</v>
      </c>
      <c r="N106" s="0" t="s">
        <v>36</v>
      </c>
      <c r="O106" s="0" t="s">
        <v>446</v>
      </c>
      <c r="P106" s="0" t="s">
        <v>441</v>
      </c>
      <c r="Q106" s="0" t="s">
        <v>442</v>
      </c>
      <c r="R106" s="0" t="s">
        <v>443</v>
      </c>
      <c r="S106" s="19" t="s">
        <v>324</v>
      </c>
      <c r="T106" s="0" t="s">
        <v>444</v>
      </c>
      <c r="U106" s="20" t="n">
        <v>2.25</v>
      </c>
      <c r="V106" s="1" t="s">
        <v>216</v>
      </c>
      <c r="W106" s="21" t="n">
        <v>160</v>
      </c>
      <c r="X106" s="1" t="s">
        <v>217</v>
      </c>
      <c r="Y106" s="1" t="s">
        <v>216</v>
      </c>
      <c r="Z106" s="22" t="n">
        <v>0.747</v>
      </c>
      <c r="AA106" s="1" t="s">
        <v>445</v>
      </c>
      <c r="AB106" s="1" t="s">
        <v>130</v>
      </c>
    </row>
    <row r="107" customFormat="false" ht="12.8" hidden="false" customHeight="false" outlineLevel="0" collapsed="false">
      <c r="A107" s="0" t="s">
        <v>161</v>
      </c>
      <c r="B107" s="10" t="s">
        <v>438</v>
      </c>
      <c r="C107" s="0" t="s">
        <v>221</v>
      </c>
      <c r="D107" s="0" t="s">
        <v>439</v>
      </c>
      <c r="E107" s="0" t="s">
        <v>256</v>
      </c>
      <c r="F107" s="0" t="s">
        <v>256</v>
      </c>
      <c r="G107" s="0" t="s">
        <v>256</v>
      </c>
      <c r="H107" s="0" t="s">
        <v>256</v>
      </c>
      <c r="I107" s="0" t="s">
        <v>256</v>
      </c>
      <c r="J107" s="0" t="s">
        <v>256</v>
      </c>
      <c r="K107" s="1" t="s">
        <v>216</v>
      </c>
      <c r="L107" s="0" t="s">
        <v>35</v>
      </c>
      <c r="M107" s="0" t="s">
        <v>36</v>
      </c>
      <c r="N107" s="0" t="s">
        <v>36</v>
      </c>
      <c r="O107" s="0" t="s">
        <v>447</v>
      </c>
      <c r="P107" s="0" t="s">
        <v>441</v>
      </c>
      <c r="Q107" s="0" t="s">
        <v>442</v>
      </c>
      <c r="R107" s="0" t="s">
        <v>443</v>
      </c>
      <c r="S107" s="19" t="s">
        <v>324</v>
      </c>
      <c r="T107" s="0" t="s">
        <v>444</v>
      </c>
      <c r="U107" s="20" t="n">
        <v>4.28</v>
      </c>
      <c r="V107" s="1" t="s">
        <v>216</v>
      </c>
      <c r="W107" s="21" t="n">
        <v>160</v>
      </c>
      <c r="X107" s="1" t="s">
        <v>217</v>
      </c>
      <c r="Y107" s="1" t="s">
        <v>216</v>
      </c>
      <c r="Z107" s="22" t="n">
        <v>0.906</v>
      </c>
      <c r="AA107" s="1" t="s">
        <v>445</v>
      </c>
      <c r="AB107" s="1" t="s">
        <v>130</v>
      </c>
    </row>
    <row r="108" customFormat="false" ht="12.8" hidden="false" customHeight="false" outlineLevel="0" collapsed="false">
      <c r="A108" s="0" t="s">
        <v>161</v>
      </c>
      <c r="B108" s="10" t="s">
        <v>438</v>
      </c>
      <c r="C108" s="0" t="s">
        <v>221</v>
      </c>
      <c r="D108" s="0" t="s">
        <v>439</v>
      </c>
      <c r="E108" s="0" t="s">
        <v>256</v>
      </c>
      <c r="F108" s="0" t="s">
        <v>256</v>
      </c>
      <c r="G108" s="0" t="s">
        <v>256</v>
      </c>
      <c r="H108" s="0" t="s">
        <v>256</v>
      </c>
      <c r="I108" s="0" t="s">
        <v>256</v>
      </c>
      <c r="J108" s="0" t="s">
        <v>256</v>
      </c>
      <c r="K108" s="1" t="s">
        <v>216</v>
      </c>
      <c r="L108" s="0" t="s">
        <v>35</v>
      </c>
      <c r="M108" s="0" t="s">
        <v>36</v>
      </c>
      <c r="N108" s="0" t="s">
        <v>36</v>
      </c>
      <c r="O108" s="0" t="s">
        <v>440</v>
      </c>
      <c r="P108" s="0" t="s">
        <v>441</v>
      </c>
      <c r="Q108" s="0" t="s">
        <v>442</v>
      </c>
      <c r="R108" s="0" t="s">
        <v>443</v>
      </c>
      <c r="S108" s="19" t="s">
        <v>324</v>
      </c>
      <c r="T108" s="0" t="s">
        <v>444</v>
      </c>
      <c r="U108" s="20" t="n">
        <v>3.8</v>
      </c>
      <c r="V108" s="1" t="s">
        <v>216</v>
      </c>
      <c r="W108" s="21" t="n">
        <v>160</v>
      </c>
      <c r="X108" s="1" t="s">
        <v>217</v>
      </c>
      <c r="Y108" s="1" t="s">
        <v>216</v>
      </c>
      <c r="Z108" s="22" t="n">
        <v>0.885</v>
      </c>
      <c r="AA108" s="1" t="s">
        <v>445</v>
      </c>
      <c r="AB108" s="1" t="s">
        <v>130</v>
      </c>
    </row>
    <row r="109" customFormat="false" ht="12.8" hidden="false" customHeight="false" outlineLevel="0" collapsed="false">
      <c r="A109" s="0" t="s">
        <v>161</v>
      </c>
      <c r="B109" s="10" t="s">
        <v>438</v>
      </c>
      <c r="C109" s="0" t="s">
        <v>221</v>
      </c>
      <c r="D109" s="0" t="s">
        <v>439</v>
      </c>
      <c r="E109" s="0" t="s">
        <v>256</v>
      </c>
      <c r="F109" s="0" t="s">
        <v>256</v>
      </c>
      <c r="G109" s="0" t="s">
        <v>256</v>
      </c>
      <c r="H109" s="0" t="s">
        <v>256</v>
      </c>
      <c r="I109" s="0" t="s">
        <v>256</v>
      </c>
      <c r="J109" s="0" t="s">
        <v>256</v>
      </c>
      <c r="K109" s="1" t="s">
        <v>216</v>
      </c>
      <c r="L109" s="0" t="s">
        <v>35</v>
      </c>
      <c r="M109" s="0" t="s">
        <v>36</v>
      </c>
      <c r="N109" s="0" t="s">
        <v>36</v>
      </c>
      <c r="O109" s="0" t="s">
        <v>440</v>
      </c>
      <c r="P109" s="0" t="s">
        <v>441</v>
      </c>
      <c r="Q109" s="0" t="s">
        <v>442</v>
      </c>
      <c r="R109" s="0" t="s">
        <v>443</v>
      </c>
      <c r="S109" s="19" t="s">
        <v>324</v>
      </c>
      <c r="T109" s="0" t="s">
        <v>444</v>
      </c>
      <c r="U109" s="20" t="n">
        <v>2.32</v>
      </c>
      <c r="V109" s="1" t="s">
        <v>216</v>
      </c>
      <c r="W109" s="21" t="n">
        <v>160</v>
      </c>
      <c r="X109" s="1" t="s">
        <v>217</v>
      </c>
      <c r="Y109" s="1" t="s">
        <v>216</v>
      </c>
      <c r="Z109" s="22" t="n">
        <v>0.757</v>
      </c>
      <c r="AA109" s="1" t="s">
        <v>445</v>
      </c>
      <c r="AB109" s="1" t="s">
        <v>130</v>
      </c>
    </row>
    <row r="110" customFormat="false" ht="12.8" hidden="false" customHeight="false" outlineLevel="0" collapsed="false">
      <c r="A110" s="0" t="s">
        <v>161</v>
      </c>
      <c r="B110" s="10" t="s">
        <v>438</v>
      </c>
      <c r="C110" s="0" t="s">
        <v>221</v>
      </c>
      <c r="D110" s="0" t="s">
        <v>439</v>
      </c>
      <c r="E110" s="0" t="s">
        <v>256</v>
      </c>
      <c r="F110" s="0" t="s">
        <v>256</v>
      </c>
      <c r="G110" s="0" t="s">
        <v>256</v>
      </c>
      <c r="H110" s="0" t="s">
        <v>256</v>
      </c>
      <c r="I110" s="0" t="s">
        <v>256</v>
      </c>
      <c r="J110" s="0" t="s">
        <v>256</v>
      </c>
      <c r="K110" s="1" t="s">
        <v>216</v>
      </c>
      <c r="L110" s="0" t="s">
        <v>35</v>
      </c>
      <c r="M110" s="0" t="s">
        <v>36</v>
      </c>
      <c r="N110" s="0" t="s">
        <v>36</v>
      </c>
      <c r="O110" s="0" t="s">
        <v>446</v>
      </c>
      <c r="P110" s="0" t="s">
        <v>441</v>
      </c>
      <c r="Q110" s="0" t="s">
        <v>442</v>
      </c>
      <c r="R110" s="0" t="s">
        <v>443</v>
      </c>
      <c r="S110" s="19" t="s">
        <v>324</v>
      </c>
      <c r="T110" s="0" t="s">
        <v>444</v>
      </c>
      <c r="U110" s="20" t="n">
        <v>2.83</v>
      </c>
      <c r="V110" s="1" t="s">
        <v>216</v>
      </c>
      <c r="W110" s="21" t="n">
        <v>160</v>
      </c>
      <c r="X110" s="1" t="s">
        <v>217</v>
      </c>
      <c r="Y110" s="1" t="s">
        <v>216</v>
      </c>
      <c r="Z110" s="22" t="n">
        <v>0.817</v>
      </c>
      <c r="AA110" s="1" t="s">
        <v>445</v>
      </c>
      <c r="AB110" s="1" t="s">
        <v>130</v>
      </c>
    </row>
    <row r="111" customFormat="false" ht="12.8" hidden="false" customHeight="false" outlineLevel="0" collapsed="false">
      <c r="A111" s="0" t="s">
        <v>161</v>
      </c>
      <c r="B111" s="10" t="s">
        <v>438</v>
      </c>
      <c r="C111" s="0" t="s">
        <v>221</v>
      </c>
      <c r="D111" s="0" t="s">
        <v>439</v>
      </c>
      <c r="E111" s="0" t="s">
        <v>256</v>
      </c>
      <c r="F111" s="0" t="s">
        <v>256</v>
      </c>
      <c r="G111" s="0" t="s">
        <v>256</v>
      </c>
      <c r="H111" s="0" t="s">
        <v>256</v>
      </c>
      <c r="I111" s="0" t="s">
        <v>256</v>
      </c>
      <c r="J111" s="0" t="s">
        <v>256</v>
      </c>
      <c r="K111" s="1" t="s">
        <v>216</v>
      </c>
      <c r="L111" s="0" t="s">
        <v>35</v>
      </c>
      <c r="M111" s="0" t="s">
        <v>36</v>
      </c>
      <c r="N111" s="0" t="s">
        <v>36</v>
      </c>
      <c r="O111" s="0" t="s">
        <v>446</v>
      </c>
      <c r="P111" s="0" t="s">
        <v>441</v>
      </c>
      <c r="Q111" s="0" t="s">
        <v>442</v>
      </c>
      <c r="R111" s="0" t="s">
        <v>443</v>
      </c>
      <c r="S111" s="19" t="s">
        <v>324</v>
      </c>
      <c r="T111" s="0" t="s">
        <v>444</v>
      </c>
      <c r="U111" s="20" t="n">
        <v>2.18</v>
      </c>
      <c r="V111" s="1" t="s">
        <v>216</v>
      </c>
      <c r="W111" s="21" t="n">
        <v>160</v>
      </c>
      <c r="X111" s="1" t="s">
        <v>217</v>
      </c>
      <c r="Y111" s="1" t="s">
        <v>216</v>
      </c>
      <c r="Z111" s="22" t="n">
        <v>0.737</v>
      </c>
      <c r="AA111" s="1" t="s">
        <v>445</v>
      </c>
      <c r="AB111" s="1" t="s">
        <v>130</v>
      </c>
    </row>
    <row r="112" customFormat="false" ht="12.8" hidden="false" customHeight="false" outlineLevel="0" collapsed="false">
      <c r="A112" s="0" t="s">
        <v>161</v>
      </c>
      <c r="B112" s="10" t="s">
        <v>438</v>
      </c>
      <c r="C112" s="0" t="s">
        <v>221</v>
      </c>
      <c r="D112" s="0" t="s">
        <v>439</v>
      </c>
      <c r="E112" s="0" t="s">
        <v>256</v>
      </c>
      <c r="F112" s="0" t="s">
        <v>256</v>
      </c>
      <c r="G112" s="0" t="s">
        <v>256</v>
      </c>
      <c r="H112" s="0" t="s">
        <v>256</v>
      </c>
      <c r="I112" s="0" t="s">
        <v>256</v>
      </c>
      <c r="J112" s="0" t="s">
        <v>256</v>
      </c>
      <c r="K112" s="1" t="s">
        <v>216</v>
      </c>
      <c r="L112" s="0" t="s">
        <v>35</v>
      </c>
      <c r="M112" s="0" t="s">
        <v>36</v>
      </c>
      <c r="N112" s="0" t="s">
        <v>36</v>
      </c>
      <c r="O112" s="0" t="s">
        <v>446</v>
      </c>
      <c r="P112" s="0" t="s">
        <v>441</v>
      </c>
      <c r="Q112" s="0" t="s">
        <v>442</v>
      </c>
      <c r="R112" s="0" t="s">
        <v>443</v>
      </c>
      <c r="S112" s="19" t="s">
        <v>324</v>
      </c>
      <c r="T112" s="0" t="s">
        <v>444</v>
      </c>
      <c r="U112" s="20" t="n">
        <v>1.64</v>
      </c>
      <c r="V112" s="1" t="s">
        <v>216</v>
      </c>
      <c r="W112" s="21" t="n">
        <v>160</v>
      </c>
      <c r="X112" s="1" t="s">
        <v>217</v>
      </c>
      <c r="Y112" s="1" t="s">
        <v>216</v>
      </c>
      <c r="Z112" s="22" t="n">
        <v>0.643</v>
      </c>
      <c r="AA112" s="1" t="s">
        <v>445</v>
      </c>
      <c r="AB112" s="1" t="s">
        <v>130</v>
      </c>
    </row>
    <row r="113" customFormat="false" ht="12.8" hidden="false" customHeight="false" outlineLevel="0" collapsed="false">
      <c r="A113" s="0" t="s">
        <v>161</v>
      </c>
      <c r="B113" s="10" t="s">
        <v>438</v>
      </c>
      <c r="C113" s="0" t="s">
        <v>221</v>
      </c>
      <c r="D113" s="0" t="s">
        <v>439</v>
      </c>
      <c r="E113" s="0" t="s">
        <v>256</v>
      </c>
      <c r="F113" s="0" t="s">
        <v>256</v>
      </c>
      <c r="G113" s="0" t="s">
        <v>256</v>
      </c>
      <c r="H113" s="0" t="s">
        <v>256</v>
      </c>
      <c r="I113" s="0" t="s">
        <v>256</v>
      </c>
      <c r="J113" s="0" t="s">
        <v>256</v>
      </c>
      <c r="K113" s="1" t="s">
        <v>216</v>
      </c>
      <c r="L113" s="0" t="s">
        <v>35</v>
      </c>
      <c r="M113" s="0" t="s">
        <v>36</v>
      </c>
      <c r="N113" s="0" t="s">
        <v>36</v>
      </c>
      <c r="O113" s="0" t="s">
        <v>448</v>
      </c>
      <c r="P113" s="0" t="s">
        <v>441</v>
      </c>
      <c r="Q113" s="0" t="s">
        <v>442</v>
      </c>
      <c r="R113" s="0" t="s">
        <v>443</v>
      </c>
      <c r="S113" s="19" t="s">
        <v>324</v>
      </c>
      <c r="T113" s="0" t="s">
        <v>444</v>
      </c>
      <c r="U113" s="20" t="n">
        <v>3.11</v>
      </c>
      <c r="V113" s="1" t="s">
        <v>216</v>
      </c>
      <c r="W113" s="21" t="n">
        <v>160</v>
      </c>
      <c r="X113" s="1" t="s">
        <v>217</v>
      </c>
      <c r="Y113" s="1" t="s">
        <v>216</v>
      </c>
      <c r="Z113" s="22" t="n">
        <v>0.841</v>
      </c>
      <c r="AA113" s="1" t="s">
        <v>445</v>
      </c>
      <c r="AB113" s="1" t="s">
        <v>130</v>
      </c>
    </row>
    <row r="114" customFormat="false" ht="12.8" hidden="false" customHeight="false" outlineLevel="0" collapsed="false">
      <c r="A114" s="0" t="s">
        <v>161</v>
      </c>
      <c r="B114" s="10" t="s">
        <v>438</v>
      </c>
      <c r="C114" s="0" t="s">
        <v>221</v>
      </c>
      <c r="D114" s="0" t="s">
        <v>439</v>
      </c>
      <c r="E114" s="0" t="s">
        <v>256</v>
      </c>
      <c r="F114" s="0" t="s">
        <v>256</v>
      </c>
      <c r="G114" s="0" t="s">
        <v>256</v>
      </c>
      <c r="H114" s="0" t="s">
        <v>256</v>
      </c>
      <c r="I114" s="0" t="s">
        <v>256</v>
      </c>
      <c r="J114" s="0" t="s">
        <v>256</v>
      </c>
      <c r="K114" s="1" t="s">
        <v>216</v>
      </c>
      <c r="L114" s="0" t="s">
        <v>35</v>
      </c>
      <c r="M114" s="0" t="s">
        <v>36</v>
      </c>
      <c r="N114" s="0" t="s">
        <v>36</v>
      </c>
      <c r="O114" s="0" t="s">
        <v>440</v>
      </c>
      <c r="P114" s="0" t="s">
        <v>441</v>
      </c>
      <c r="Q114" s="0" t="s">
        <v>442</v>
      </c>
      <c r="R114" s="0" t="s">
        <v>443</v>
      </c>
      <c r="S114" s="19" t="s">
        <v>324</v>
      </c>
      <c r="T114" s="0" t="s">
        <v>444</v>
      </c>
      <c r="U114" s="20" t="n">
        <v>2.34</v>
      </c>
      <c r="V114" s="1" t="s">
        <v>216</v>
      </c>
      <c r="W114" s="21" t="n">
        <v>160</v>
      </c>
      <c r="X114" s="1" t="s">
        <v>217</v>
      </c>
      <c r="Y114" s="1" t="s">
        <v>216</v>
      </c>
      <c r="Z114" s="22" t="n">
        <v>0.76</v>
      </c>
      <c r="AA114" s="1" t="s">
        <v>445</v>
      </c>
      <c r="AB114" s="1" t="s">
        <v>130</v>
      </c>
    </row>
    <row r="115" customFormat="false" ht="12.8" hidden="false" customHeight="false" outlineLevel="0" collapsed="false">
      <c r="A115" s="0" t="s">
        <v>161</v>
      </c>
      <c r="B115" s="10" t="s">
        <v>438</v>
      </c>
      <c r="C115" s="0" t="s">
        <v>221</v>
      </c>
      <c r="D115" s="0" t="s">
        <v>439</v>
      </c>
      <c r="E115" s="0" t="s">
        <v>256</v>
      </c>
      <c r="F115" s="0" t="s">
        <v>256</v>
      </c>
      <c r="G115" s="0" t="s">
        <v>256</v>
      </c>
      <c r="H115" s="0" t="s">
        <v>256</v>
      </c>
      <c r="I115" s="0" t="s">
        <v>256</v>
      </c>
      <c r="J115" s="0" t="s">
        <v>256</v>
      </c>
      <c r="K115" s="1" t="s">
        <v>216</v>
      </c>
      <c r="L115" s="0" t="s">
        <v>35</v>
      </c>
      <c r="M115" s="0" t="s">
        <v>36</v>
      </c>
      <c r="N115" s="0" t="s">
        <v>36</v>
      </c>
      <c r="O115" s="0" t="s">
        <v>446</v>
      </c>
      <c r="P115" s="0" t="s">
        <v>441</v>
      </c>
      <c r="Q115" s="0" t="s">
        <v>442</v>
      </c>
      <c r="R115" s="0" t="s">
        <v>443</v>
      </c>
      <c r="S115" s="19" t="s">
        <v>324</v>
      </c>
      <c r="T115" s="0" t="s">
        <v>444</v>
      </c>
      <c r="U115" s="20" t="n">
        <v>1.95</v>
      </c>
      <c r="V115" s="1" t="s">
        <v>216</v>
      </c>
      <c r="W115" s="21" t="n">
        <v>160</v>
      </c>
      <c r="X115" s="1" t="s">
        <v>217</v>
      </c>
      <c r="Y115" s="1" t="s">
        <v>216</v>
      </c>
      <c r="Z115" s="22" t="n">
        <v>0.698</v>
      </c>
      <c r="AA115" s="1" t="s">
        <v>445</v>
      </c>
      <c r="AB115" s="1" t="s">
        <v>130</v>
      </c>
    </row>
    <row r="116" customFormat="false" ht="12.8" hidden="false" customHeight="false" outlineLevel="0" collapsed="false">
      <c r="A116" s="0" t="s">
        <v>161</v>
      </c>
      <c r="B116" s="10" t="s">
        <v>438</v>
      </c>
      <c r="C116" s="0" t="s">
        <v>221</v>
      </c>
      <c r="D116" s="0" t="s">
        <v>439</v>
      </c>
      <c r="E116" s="0" t="s">
        <v>256</v>
      </c>
      <c r="F116" s="0" t="s">
        <v>256</v>
      </c>
      <c r="G116" s="0" t="s">
        <v>256</v>
      </c>
      <c r="H116" s="0" t="s">
        <v>256</v>
      </c>
      <c r="I116" s="0" t="s">
        <v>256</v>
      </c>
      <c r="J116" s="0" t="s">
        <v>256</v>
      </c>
      <c r="K116" s="1" t="s">
        <v>216</v>
      </c>
      <c r="L116" s="0" t="s">
        <v>35</v>
      </c>
      <c r="M116" s="0" t="s">
        <v>36</v>
      </c>
      <c r="N116" s="0" t="s">
        <v>36</v>
      </c>
      <c r="O116" s="0" t="s">
        <v>446</v>
      </c>
      <c r="P116" s="0" t="s">
        <v>441</v>
      </c>
      <c r="Q116" s="0" t="s">
        <v>442</v>
      </c>
      <c r="R116" s="0" t="s">
        <v>443</v>
      </c>
      <c r="S116" s="19" t="s">
        <v>324</v>
      </c>
      <c r="T116" s="0" t="s">
        <v>444</v>
      </c>
      <c r="U116" s="20" t="n">
        <v>2.2</v>
      </c>
      <c r="V116" s="1" t="s">
        <v>216</v>
      </c>
      <c r="W116" s="21" t="n">
        <v>160</v>
      </c>
      <c r="X116" s="1" t="s">
        <v>217</v>
      </c>
      <c r="Y116" s="1" t="s">
        <v>216</v>
      </c>
      <c r="Z116" s="22" t="n">
        <v>0.74</v>
      </c>
      <c r="AA116" s="1" t="s">
        <v>445</v>
      </c>
      <c r="AB116" s="1" t="s">
        <v>130</v>
      </c>
    </row>
    <row r="117" customFormat="false" ht="12.8" hidden="false" customHeight="false" outlineLevel="0" collapsed="false">
      <c r="A117" s="0" t="s">
        <v>161</v>
      </c>
      <c r="B117" s="10" t="s">
        <v>438</v>
      </c>
      <c r="C117" s="0" t="s">
        <v>221</v>
      </c>
      <c r="D117" s="0" t="s">
        <v>439</v>
      </c>
      <c r="E117" s="0" t="s">
        <v>256</v>
      </c>
      <c r="F117" s="0" t="s">
        <v>256</v>
      </c>
      <c r="G117" s="0" t="s">
        <v>256</v>
      </c>
      <c r="H117" s="0" t="s">
        <v>256</v>
      </c>
      <c r="I117" s="0" t="s">
        <v>256</v>
      </c>
      <c r="J117" s="0" t="s">
        <v>256</v>
      </c>
      <c r="K117" s="1" t="s">
        <v>216</v>
      </c>
      <c r="L117" s="0" t="s">
        <v>35</v>
      </c>
      <c r="M117" s="0" t="s">
        <v>36</v>
      </c>
      <c r="N117" s="0" t="s">
        <v>36</v>
      </c>
      <c r="O117" s="0" t="s">
        <v>448</v>
      </c>
      <c r="P117" s="0" t="s">
        <v>441</v>
      </c>
      <c r="Q117" s="0" t="s">
        <v>442</v>
      </c>
      <c r="R117" s="0" t="s">
        <v>443</v>
      </c>
      <c r="S117" s="19" t="s">
        <v>324</v>
      </c>
      <c r="T117" s="0" t="s">
        <v>444</v>
      </c>
      <c r="U117" s="20" t="n">
        <v>1.75</v>
      </c>
      <c r="V117" s="1" t="s">
        <v>216</v>
      </c>
      <c r="W117" s="21" t="n">
        <v>160</v>
      </c>
      <c r="X117" s="1" t="s">
        <v>217</v>
      </c>
      <c r="Y117" s="1" t="s">
        <v>216</v>
      </c>
      <c r="Z117" s="22" t="n">
        <v>0.656</v>
      </c>
      <c r="AA117" s="1" t="s">
        <v>445</v>
      </c>
      <c r="AB117" s="1" t="s">
        <v>130</v>
      </c>
    </row>
    <row r="118" customFormat="false" ht="12.8" hidden="false" customHeight="false" outlineLevel="0" collapsed="false">
      <c r="A118" s="0" t="s">
        <v>161</v>
      </c>
      <c r="B118" s="10" t="s">
        <v>438</v>
      </c>
      <c r="C118" s="0" t="s">
        <v>221</v>
      </c>
      <c r="D118" s="0" t="s">
        <v>439</v>
      </c>
      <c r="E118" s="0" t="s">
        <v>256</v>
      </c>
      <c r="F118" s="0" t="s">
        <v>256</v>
      </c>
      <c r="G118" s="0" t="s">
        <v>256</v>
      </c>
      <c r="H118" s="0" t="s">
        <v>256</v>
      </c>
      <c r="I118" s="0" t="s">
        <v>256</v>
      </c>
      <c r="J118" s="0" t="s">
        <v>256</v>
      </c>
      <c r="K118" s="1" t="s">
        <v>216</v>
      </c>
      <c r="L118" s="0" t="s">
        <v>35</v>
      </c>
      <c r="M118" s="0" t="s">
        <v>36</v>
      </c>
      <c r="N118" s="0" t="s">
        <v>36</v>
      </c>
      <c r="O118" s="0" t="s">
        <v>449</v>
      </c>
      <c r="P118" s="0" t="s">
        <v>441</v>
      </c>
      <c r="Q118" s="0" t="s">
        <v>442</v>
      </c>
      <c r="R118" s="0" t="s">
        <v>443</v>
      </c>
      <c r="S118" s="19" t="s">
        <v>324</v>
      </c>
      <c r="T118" s="0" t="s">
        <v>444</v>
      </c>
      <c r="U118" s="20" t="n">
        <v>1.02</v>
      </c>
      <c r="V118" s="1" t="s">
        <v>216</v>
      </c>
      <c r="W118" s="21" t="n">
        <v>160</v>
      </c>
      <c r="X118" s="1" t="s">
        <v>217</v>
      </c>
      <c r="Y118" s="1" t="s">
        <v>216</v>
      </c>
      <c r="Z118" s="22" t="n">
        <v>0.454</v>
      </c>
      <c r="AA118" s="1" t="s">
        <v>445</v>
      </c>
      <c r="AB118" s="1" t="s">
        <v>130</v>
      </c>
    </row>
    <row r="119" customFormat="false" ht="12.8" hidden="false" customHeight="false" outlineLevel="0" collapsed="false">
      <c r="A119" s="0" t="s">
        <v>161</v>
      </c>
      <c r="B119" s="10" t="s">
        <v>438</v>
      </c>
      <c r="C119" s="0" t="s">
        <v>221</v>
      </c>
      <c r="D119" s="0" t="s">
        <v>439</v>
      </c>
      <c r="E119" s="0" t="s">
        <v>256</v>
      </c>
      <c r="F119" s="0" t="s">
        <v>256</v>
      </c>
      <c r="G119" s="0" t="s">
        <v>256</v>
      </c>
      <c r="H119" s="0" t="s">
        <v>256</v>
      </c>
      <c r="I119" s="0" t="s">
        <v>256</v>
      </c>
      <c r="J119" s="0" t="s">
        <v>256</v>
      </c>
      <c r="K119" s="1" t="s">
        <v>216</v>
      </c>
      <c r="L119" s="0" t="s">
        <v>35</v>
      </c>
      <c r="M119" s="0" t="s">
        <v>36</v>
      </c>
      <c r="N119" s="0" t="s">
        <v>36</v>
      </c>
      <c r="O119" s="0" t="s">
        <v>448</v>
      </c>
      <c r="P119" s="0" t="s">
        <v>441</v>
      </c>
      <c r="Q119" s="0" t="s">
        <v>442</v>
      </c>
      <c r="R119" s="0" t="s">
        <v>443</v>
      </c>
      <c r="S119" s="19" t="s">
        <v>324</v>
      </c>
      <c r="T119" s="0" t="s">
        <v>444</v>
      </c>
      <c r="U119" s="20" t="n">
        <v>1.4</v>
      </c>
      <c r="V119" s="1" t="s">
        <v>216</v>
      </c>
      <c r="W119" s="21" t="n">
        <v>160</v>
      </c>
      <c r="X119" s="1" t="s">
        <v>217</v>
      </c>
      <c r="Y119" s="1" t="s">
        <v>216</v>
      </c>
      <c r="Z119" s="22" t="n">
        <v>0.373</v>
      </c>
      <c r="AA119" s="1" t="s">
        <v>445</v>
      </c>
      <c r="AB119" s="1" t="s">
        <v>130</v>
      </c>
    </row>
    <row r="120" customFormat="false" ht="12.8" hidden="false" customHeight="false" outlineLevel="0" collapsed="false">
      <c r="A120" s="0" t="s">
        <v>169</v>
      </c>
      <c r="B120" s="10" t="s">
        <v>450</v>
      </c>
      <c r="C120" s="0" t="s">
        <v>221</v>
      </c>
      <c r="D120" s="0" t="s">
        <v>439</v>
      </c>
      <c r="E120" s="0" t="s">
        <v>256</v>
      </c>
      <c r="F120" s="0" t="s">
        <v>256</v>
      </c>
      <c r="G120" s="0" t="s">
        <v>256</v>
      </c>
      <c r="H120" s="0" t="s">
        <v>256</v>
      </c>
      <c r="I120" s="0" t="s">
        <v>256</v>
      </c>
      <c r="J120" s="0" t="s">
        <v>256</v>
      </c>
      <c r="K120" s="1" t="s">
        <v>216</v>
      </c>
      <c r="L120" s="0" t="s">
        <v>35</v>
      </c>
      <c r="M120" s="0" t="s">
        <v>36</v>
      </c>
      <c r="N120" s="0" t="s">
        <v>36</v>
      </c>
      <c r="O120" s="0" t="s">
        <v>258</v>
      </c>
      <c r="P120" s="0" t="s">
        <v>407</v>
      </c>
      <c r="Q120" s="0" t="s">
        <v>451</v>
      </c>
      <c r="R120" s="0" t="s">
        <v>452</v>
      </c>
      <c r="S120" s="19" t="s">
        <v>324</v>
      </c>
      <c r="T120" s="0" t="s">
        <v>325</v>
      </c>
      <c r="U120" s="20" t="n">
        <v>0.9791</v>
      </c>
      <c r="V120" s="1" t="s">
        <v>216</v>
      </c>
      <c r="W120" s="21" t="n">
        <v>16</v>
      </c>
      <c r="X120" s="1" t="s">
        <v>217</v>
      </c>
      <c r="Y120" s="1" t="s">
        <v>216</v>
      </c>
      <c r="Z120" s="22" t="n">
        <v>0.44</v>
      </c>
      <c r="AA120" s="1" t="s">
        <v>453</v>
      </c>
      <c r="AB120" s="1" t="s">
        <v>130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8" activePane="bottomLeft" state="frozen"/>
      <selection pane="topLeft" activeCell="A1" activeCellId="0" sqref="A1"/>
      <selection pane="bottomLeft" activeCell="W34" activeCellId="1" sqref="A86:AB120 W34"/>
    </sheetView>
  </sheetViews>
  <sheetFormatPr defaultColWidth="11.53515625" defaultRowHeight="12.8" zeroHeight="false" outlineLevelRow="0" outlineLevelCol="0"/>
  <cols>
    <col collapsed="false" customWidth="false" hidden="false" outlineLevel="0" max="6" min="1" style="1" width="11.52"/>
    <col collapsed="false" customWidth="true" hidden="false" outlineLevel="0" max="7" min="7" style="1" width="14.54"/>
    <col collapsed="false" customWidth="true" hidden="false" outlineLevel="0" max="8" min="8" style="1" width="13.76"/>
    <col collapsed="false" customWidth="true" hidden="false" outlineLevel="0" max="9" min="9" style="21" width="9.64"/>
    <col collapsed="false" customWidth="true" hidden="false" outlineLevel="0" max="10" min="10" style="21" width="17.71"/>
    <col collapsed="false" customWidth="true" hidden="false" outlineLevel="0" max="11" min="11" style="1" width="6.38"/>
    <col collapsed="false" customWidth="true" hidden="false" outlineLevel="0" max="12" min="12" style="1" width="12.44"/>
    <col collapsed="false" customWidth="true" hidden="false" outlineLevel="0" max="13" min="13" style="1" width="14.08"/>
    <col collapsed="false" customWidth="true" hidden="false" outlineLevel="0" max="14" min="14" style="1" width="12.41"/>
    <col collapsed="false" customWidth="true" hidden="false" outlineLevel="0" max="16" min="15" style="1" width="13.06"/>
    <col collapsed="false" customWidth="true" hidden="false" outlineLevel="0" max="17" min="17" style="1" width="16.8"/>
    <col collapsed="false" customWidth="true" hidden="false" outlineLevel="0" max="18" min="18" style="1" width="15.35"/>
    <col collapsed="false" customWidth="true" hidden="false" outlineLevel="0" max="19" min="19" style="1" width="18.32"/>
    <col collapsed="false" customWidth="true" hidden="false" outlineLevel="0" max="21" min="20" style="1" width="9.89"/>
    <col collapsed="false" customWidth="false" hidden="false" outlineLevel="0" max="22" min="22" style="21" width="11.52"/>
    <col collapsed="false" customWidth="true" hidden="false" outlineLevel="0" max="23" min="23" style="1" width="21.56"/>
    <col collapsed="false" customWidth="true" hidden="false" outlineLevel="0" max="24" min="24" style="1" width="24.3"/>
    <col collapsed="false" customWidth="false" hidden="false" outlineLevel="0" max="28" min="25" style="1" width="11.52"/>
    <col collapsed="false" customWidth="true" hidden="false" outlineLevel="0" max="29" min="29" style="1" width="35.59"/>
    <col collapsed="false" customWidth="true" hidden="false" outlineLevel="0" max="30" min="30" style="1" width="15.61"/>
    <col collapsed="false" customWidth="false" hidden="false" outlineLevel="0" max="1014" min="31" style="1" width="11.52"/>
  </cols>
  <sheetData>
    <row r="1" customFormat="false" ht="13.8" hidden="false" customHeight="false" outlineLevel="0" collapsed="false">
      <c r="A1" s="3" t="s">
        <v>0</v>
      </c>
      <c r="B1" s="3" t="s">
        <v>176</v>
      </c>
      <c r="C1" s="3" t="s">
        <v>178</v>
      </c>
      <c r="D1" s="3" t="s">
        <v>179</v>
      </c>
      <c r="E1" s="3" t="s">
        <v>180</v>
      </c>
      <c r="F1" s="3" t="s">
        <v>181</v>
      </c>
      <c r="G1" s="3" t="s">
        <v>182</v>
      </c>
      <c r="H1" s="3" t="s">
        <v>454</v>
      </c>
      <c r="I1" s="25" t="s">
        <v>455</v>
      </c>
      <c r="J1" s="25" t="s">
        <v>456</v>
      </c>
      <c r="K1" s="3" t="s">
        <v>196</v>
      </c>
      <c r="L1" s="3" t="s">
        <v>457</v>
      </c>
      <c r="M1" s="3" t="s">
        <v>458</v>
      </c>
      <c r="N1" s="3" t="s">
        <v>459</v>
      </c>
      <c r="O1" s="3" t="s">
        <v>460</v>
      </c>
      <c r="P1" s="3" t="s">
        <v>461</v>
      </c>
      <c r="Q1" s="3" t="s">
        <v>462</v>
      </c>
      <c r="R1" s="34" t="s">
        <v>463</v>
      </c>
      <c r="S1" s="34" t="s">
        <v>464</v>
      </c>
      <c r="T1" s="34" t="s">
        <v>465</v>
      </c>
      <c r="U1" s="3" t="s">
        <v>194</v>
      </c>
      <c r="V1" s="25" t="s">
        <v>466</v>
      </c>
      <c r="W1" s="3" t="s">
        <v>467</v>
      </c>
      <c r="X1" s="3" t="s">
        <v>468</v>
      </c>
      <c r="Y1" s="35" t="s">
        <v>469</v>
      </c>
      <c r="Z1" s="35" t="s">
        <v>470</v>
      </c>
      <c r="AA1" s="35" t="s">
        <v>471</v>
      </c>
      <c r="AB1" s="35" t="s">
        <v>472</v>
      </c>
      <c r="AC1" s="3" t="s">
        <v>15</v>
      </c>
      <c r="AD1" s="3" t="s">
        <v>16</v>
      </c>
    </row>
    <row r="2" customFormat="false" ht="12.8" hidden="false" customHeight="false" outlineLevel="0" collapsed="false">
      <c r="A2" s="1" t="s">
        <v>17</v>
      </c>
      <c r="B2" s="1" t="s">
        <v>200</v>
      </c>
      <c r="C2" s="1" t="s">
        <v>202</v>
      </c>
      <c r="D2" s="1" t="s">
        <v>203</v>
      </c>
      <c r="E2" s="1" t="s">
        <v>204</v>
      </c>
      <c r="F2" s="1" t="s">
        <v>205</v>
      </c>
      <c r="G2" s="1" t="s">
        <v>206</v>
      </c>
      <c r="H2" s="1" t="s">
        <v>473</v>
      </c>
      <c r="I2" s="21" t="n">
        <v>8.5</v>
      </c>
      <c r="J2" s="21" t="s">
        <v>474</v>
      </c>
      <c r="K2" s="1" t="n">
        <v>32</v>
      </c>
      <c r="L2" s="13" t="s">
        <v>475</v>
      </c>
      <c r="M2" s="1" t="n">
        <v>1440</v>
      </c>
      <c r="N2" s="1" t="n">
        <v>1</v>
      </c>
      <c r="O2" s="1" t="s">
        <v>476</v>
      </c>
      <c r="P2" s="1" t="s">
        <v>26</v>
      </c>
      <c r="Q2" s="1" t="s">
        <v>211</v>
      </c>
      <c r="R2" s="1" t="s">
        <v>477</v>
      </c>
      <c r="S2" s="1" t="s">
        <v>478</v>
      </c>
      <c r="T2" s="1" t="s">
        <v>479</v>
      </c>
      <c r="U2" s="1" t="n">
        <v>11</v>
      </c>
      <c r="V2" s="21" t="n">
        <f aca="false">U2-I2</f>
        <v>2.5</v>
      </c>
      <c r="W2" s="1" t="s">
        <v>220</v>
      </c>
      <c r="X2" s="1" t="s">
        <v>480</v>
      </c>
      <c r="AC2" s="1" t="s">
        <v>37</v>
      </c>
      <c r="AD2" s="1" t="s">
        <v>28</v>
      </c>
    </row>
    <row r="3" customFormat="false" ht="12.8" hidden="false" customHeight="false" outlineLevel="0" collapsed="false">
      <c r="A3" s="1" t="s">
        <v>17</v>
      </c>
      <c r="B3" s="1" t="s">
        <v>200</v>
      </c>
      <c r="C3" s="1" t="s">
        <v>202</v>
      </c>
      <c r="D3" s="1" t="s">
        <v>203</v>
      </c>
      <c r="E3" s="1" t="s">
        <v>204</v>
      </c>
      <c r="F3" s="1" t="s">
        <v>205</v>
      </c>
      <c r="G3" s="1" t="s">
        <v>206</v>
      </c>
      <c r="H3" s="1" t="s">
        <v>481</v>
      </c>
      <c r="I3" s="21" t="n">
        <v>9.2</v>
      </c>
      <c r="J3" s="21" t="s">
        <v>474</v>
      </c>
      <c r="K3" s="1" t="n">
        <v>14</v>
      </c>
      <c r="L3" s="13" t="s">
        <v>475</v>
      </c>
      <c r="M3" s="1" t="n">
        <v>1440</v>
      </c>
      <c r="N3" s="1" t="n">
        <v>1</v>
      </c>
      <c r="O3" s="1" t="s">
        <v>476</v>
      </c>
      <c r="P3" s="1" t="s">
        <v>26</v>
      </c>
      <c r="Q3" s="1" t="s">
        <v>211</v>
      </c>
      <c r="R3" s="1" t="s">
        <v>477</v>
      </c>
      <c r="S3" s="1" t="s">
        <v>478</v>
      </c>
      <c r="T3" s="1" t="s">
        <v>479</v>
      </c>
      <c r="U3" s="1" t="n">
        <v>11</v>
      </c>
      <c r="V3" s="21" t="n">
        <f aca="false">U3-I3</f>
        <v>1.8</v>
      </c>
      <c r="W3" s="1" t="s">
        <v>220</v>
      </c>
      <c r="X3" s="1" t="s">
        <v>480</v>
      </c>
      <c r="AC3" s="1" t="s">
        <v>37</v>
      </c>
      <c r="AD3" s="1" t="s">
        <v>28</v>
      </c>
    </row>
    <row r="4" customFormat="false" ht="12.8" hidden="false" customHeight="false" outlineLevel="0" collapsed="false">
      <c r="A4" s="1" t="s">
        <v>17</v>
      </c>
      <c r="B4" s="1" t="s">
        <v>200</v>
      </c>
      <c r="C4" s="1" t="s">
        <v>202</v>
      </c>
      <c r="D4" s="1" t="s">
        <v>203</v>
      </c>
      <c r="E4" s="1" t="s">
        <v>204</v>
      </c>
      <c r="F4" s="1" t="s">
        <v>205</v>
      </c>
      <c r="G4" s="1" t="s">
        <v>206</v>
      </c>
      <c r="H4" s="1" t="s">
        <v>482</v>
      </c>
      <c r="I4" s="21" t="n">
        <v>8.9</v>
      </c>
      <c r="J4" s="21" t="s">
        <v>474</v>
      </c>
      <c r="K4" s="1" t="n">
        <v>15</v>
      </c>
      <c r="L4" s="13" t="s">
        <v>475</v>
      </c>
      <c r="M4" s="1" t="n">
        <v>1440</v>
      </c>
      <c r="N4" s="1" t="n">
        <v>1</v>
      </c>
      <c r="O4" s="1" t="s">
        <v>476</v>
      </c>
      <c r="P4" s="1" t="s">
        <v>26</v>
      </c>
      <c r="Q4" s="1" t="s">
        <v>211</v>
      </c>
      <c r="R4" s="1" t="s">
        <v>477</v>
      </c>
      <c r="S4" s="1" t="s">
        <v>478</v>
      </c>
      <c r="T4" s="1" t="s">
        <v>479</v>
      </c>
      <c r="U4" s="1" t="n">
        <v>13</v>
      </c>
      <c r="V4" s="21" t="n">
        <f aca="false">U4-I4</f>
        <v>4.1</v>
      </c>
      <c r="W4" s="1" t="s">
        <v>220</v>
      </c>
      <c r="X4" s="1" t="s">
        <v>480</v>
      </c>
      <c r="AC4" s="1" t="s">
        <v>37</v>
      </c>
      <c r="AD4" s="1" t="s">
        <v>28</v>
      </c>
    </row>
    <row r="5" customFormat="false" ht="12.8" hidden="false" customHeight="false" outlineLevel="0" collapsed="false">
      <c r="A5" s="1" t="s">
        <v>17</v>
      </c>
      <c r="B5" s="1" t="s">
        <v>200</v>
      </c>
      <c r="C5" s="1" t="s">
        <v>202</v>
      </c>
      <c r="D5" s="1" t="s">
        <v>203</v>
      </c>
      <c r="E5" s="1" t="s">
        <v>204</v>
      </c>
      <c r="F5" s="1" t="s">
        <v>205</v>
      </c>
      <c r="G5" s="1" t="s">
        <v>206</v>
      </c>
      <c r="H5" s="1" t="s">
        <v>483</v>
      </c>
      <c r="I5" s="21" t="n">
        <v>8.7</v>
      </c>
      <c r="J5" s="21" t="s">
        <v>474</v>
      </c>
      <c r="K5" s="1" t="n">
        <v>11</v>
      </c>
      <c r="L5" s="13" t="s">
        <v>475</v>
      </c>
      <c r="M5" s="1" t="n">
        <v>1440</v>
      </c>
      <c r="N5" s="1" t="n">
        <v>1</v>
      </c>
      <c r="O5" s="1" t="s">
        <v>476</v>
      </c>
      <c r="P5" s="1" t="s">
        <v>26</v>
      </c>
      <c r="Q5" s="1" t="s">
        <v>211</v>
      </c>
      <c r="R5" s="1" t="s">
        <v>477</v>
      </c>
      <c r="S5" s="1" t="s">
        <v>478</v>
      </c>
      <c r="T5" s="1" t="s">
        <v>479</v>
      </c>
      <c r="U5" s="1" t="n">
        <v>9</v>
      </c>
      <c r="V5" s="21" t="n">
        <f aca="false">U5-I5</f>
        <v>0.300000000000001</v>
      </c>
      <c r="W5" s="1" t="s">
        <v>208</v>
      </c>
      <c r="X5" s="1" t="s">
        <v>484</v>
      </c>
      <c r="AC5" s="1" t="s">
        <v>37</v>
      </c>
      <c r="AD5" s="1" t="s">
        <v>28</v>
      </c>
    </row>
    <row r="6" customFormat="false" ht="12.8" hidden="false" customHeight="false" outlineLevel="0" collapsed="false">
      <c r="A6" s="1" t="s">
        <v>17</v>
      </c>
      <c r="B6" s="1" t="s">
        <v>200</v>
      </c>
      <c r="C6" s="1" t="s">
        <v>202</v>
      </c>
      <c r="D6" s="1" t="s">
        <v>203</v>
      </c>
      <c r="E6" s="1" t="s">
        <v>204</v>
      </c>
      <c r="F6" s="1" t="s">
        <v>205</v>
      </c>
      <c r="G6" s="1" t="s">
        <v>206</v>
      </c>
      <c r="H6" s="1" t="s">
        <v>485</v>
      </c>
      <c r="I6" s="21" t="n">
        <v>10</v>
      </c>
      <c r="J6" s="21" t="s">
        <v>474</v>
      </c>
      <c r="K6" s="1" t="n">
        <v>24</v>
      </c>
      <c r="L6" s="13" t="s">
        <v>475</v>
      </c>
      <c r="M6" s="1" t="n">
        <v>1440</v>
      </c>
      <c r="N6" s="1" t="n">
        <v>1</v>
      </c>
      <c r="O6" s="1" t="s">
        <v>476</v>
      </c>
      <c r="P6" s="1" t="s">
        <v>26</v>
      </c>
      <c r="Q6" s="1" t="s">
        <v>211</v>
      </c>
      <c r="R6" s="1" t="s">
        <v>477</v>
      </c>
      <c r="S6" s="1" t="s">
        <v>478</v>
      </c>
      <c r="T6" s="1" t="s">
        <v>479</v>
      </c>
      <c r="U6" s="1" t="n">
        <v>12</v>
      </c>
      <c r="V6" s="21" t="n">
        <f aca="false">U6-I6</f>
        <v>2</v>
      </c>
      <c r="W6" s="1" t="s">
        <v>208</v>
      </c>
      <c r="X6" s="1" t="s">
        <v>484</v>
      </c>
      <c r="AC6" s="1" t="s">
        <v>37</v>
      </c>
      <c r="AD6" s="1" t="s">
        <v>28</v>
      </c>
    </row>
    <row r="7" customFormat="false" ht="12.8" hidden="false" customHeight="false" outlineLevel="0" collapsed="false">
      <c r="A7" s="1" t="s">
        <v>17</v>
      </c>
      <c r="B7" s="1" t="s">
        <v>200</v>
      </c>
      <c r="C7" s="1" t="s">
        <v>202</v>
      </c>
      <c r="D7" s="1" t="s">
        <v>203</v>
      </c>
      <c r="E7" s="1" t="s">
        <v>204</v>
      </c>
      <c r="F7" s="1" t="s">
        <v>205</v>
      </c>
      <c r="G7" s="1" t="s">
        <v>206</v>
      </c>
      <c r="H7" s="1" t="s">
        <v>486</v>
      </c>
      <c r="I7" s="21" t="n">
        <v>6.6</v>
      </c>
      <c r="J7" s="21" t="s">
        <v>474</v>
      </c>
      <c r="K7" s="1" t="n">
        <v>22</v>
      </c>
      <c r="L7" s="13" t="s">
        <v>475</v>
      </c>
      <c r="M7" s="1" t="n">
        <v>1440</v>
      </c>
      <c r="N7" s="1" t="n">
        <v>1</v>
      </c>
      <c r="O7" s="1" t="s">
        <v>476</v>
      </c>
      <c r="P7" s="1" t="s">
        <v>26</v>
      </c>
      <c r="Q7" s="1" t="s">
        <v>211</v>
      </c>
      <c r="R7" s="1" t="s">
        <v>477</v>
      </c>
      <c r="S7" s="1" t="s">
        <v>478</v>
      </c>
      <c r="T7" s="1" t="s">
        <v>479</v>
      </c>
      <c r="U7" s="1" t="n">
        <v>8</v>
      </c>
      <c r="V7" s="21" t="n">
        <f aca="false">U7-I7</f>
        <v>1.4</v>
      </c>
      <c r="W7" s="1" t="s">
        <v>208</v>
      </c>
      <c r="X7" s="1" t="s">
        <v>484</v>
      </c>
      <c r="AC7" s="1" t="s">
        <v>37</v>
      </c>
      <c r="AD7" s="1" t="s">
        <v>28</v>
      </c>
    </row>
    <row r="8" customFormat="false" ht="12.8" hidden="false" customHeight="false" outlineLevel="0" collapsed="false">
      <c r="A8" s="1" t="s">
        <v>17</v>
      </c>
      <c r="B8" s="1" t="s">
        <v>200</v>
      </c>
      <c r="C8" s="1" t="s">
        <v>202</v>
      </c>
      <c r="D8" s="1" t="s">
        <v>203</v>
      </c>
      <c r="E8" s="1" t="s">
        <v>204</v>
      </c>
      <c r="F8" s="1" t="s">
        <v>205</v>
      </c>
      <c r="G8" s="1" t="s">
        <v>206</v>
      </c>
      <c r="H8" s="1" t="s">
        <v>487</v>
      </c>
      <c r="I8" s="21" t="n">
        <f aca="false">MEDIAN(4,6.7,8.7)</f>
        <v>6.7</v>
      </c>
      <c r="J8" s="21" t="s">
        <v>474</v>
      </c>
      <c r="K8" s="1" t="n">
        <v>31</v>
      </c>
      <c r="L8" s="13" t="s">
        <v>475</v>
      </c>
      <c r="M8" s="1" t="n">
        <v>1440</v>
      </c>
      <c r="N8" s="1" t="n">
        <v>1</v>
      </c>
      <c r="O8" s="1" t="s">
        <v>476</v>
      </c>
      <c r="P8" s="1" t="s">
        <v>26</v>
      </c>
      <c r="Q8" s="1" t="s">
        <v>211</v>
      </c>
      <c r="R8" s="1" t="s">
        <v>477</v>
      </c>
      <c r="S8" s="1" t="s">
        <v>478</v>
      </c>
      <c r="T8" s="1" t="s">
        <v>479</v>
      </c>
      <c r="U8" s="1" t="n">
        <v>19</v>
      </c>
      <c r="V8" s="21" t="n">
        <f aca="false">U8-I8</f>
        <v>12.3</v>
      </c>
      <c r="W8" s="1" t="s">
        <v>208</v>
      </c>
      <c r="X8" s="1" t="s">
        <v>488</v>
      </c>
      <c r="AC8" s="1" t="s">
        <v>37</v>
      </c>
      <c r="AD8" s="1" t="s">
        <v>28</v>
      </c>
    </row>
    <row r="9" customFormat="false" ht="12.8" hidden="false" customHeight="false" outlineLevel="0" collapsed="false">
      <c r="A9" s="1" t="s">
        <v>17</v>
      </c>
      <c r="B9" s="1" t="s">
        <v>200</v>
      </c>
      <c r="C9" s="1" t="s">
        <v>202</v>
      </c>
      <c r="D9" s="1" t="s">
        <v>203</v>
      </c>
      <c r="E9" s="1" t="s">
        <v>204</v>
      </c>
      <c r="F9" s="1" t="s">
        <v>205</v>
      </c>
      <c r="G9" s="1" t="s">
        <v>206</v>
      </c>
      <c r="H9" s="1" t="s">
        <v>489</v>
      </c>
      <c r="I9" s="21" t="n">
        <v>6.65</v>
      </c>
      <c r="J9" s="21" t="s">
        <v>474</v>
      </c>
      <c r="K9" s="1" t="n">
        <v>21</v>
      </c>
      <c r="L9" s="13" t="s">
        <v>475</v>
      </c>
      <c r="M9" s="1" t="n">
        <v>1440</v>
      </c>
      <c r="N9" s="1" t="n">
        <v>1</v>
      </c>
      <c r="O9" s="1" t="s">
        <v>476</v>
      </c>
      <c r="P9" s="1" t="s">
        <v>26</v>
      </c>
      <c r="Q9" s="1" t="s">
        <v>211</v>
      </c>
      <c r="R9" s="1" t="s">
        <v>477</v>
      </c>
      <c r="S9" s="1" t="s">
        <v>478</v>
      </c>
      <c r="T9" s="1" t="s">
        <v>479</v>
      </c>
      <c r="U9" s="1" t="n">
        <v>11</v>
      </c>
      <c r="V9" s="21" t="n">
        <f aca="false">U9-I9</f>
        <v>4.35</v>
      </c>
      <c r="W9" s="1" t="s">
        <v>208</v>
      </c>
      <c r="X9" s="1" t="s">
        <v>488</v>
      </c>
      <c r="AC9" s="1" t="s">
        <v>37</v>
      </c>
      <c r="AD9" s="1" t="s">
        <v>28</v>
      </c>
    </row>
    <row r="10" customFormat="false" ht="12.8" hidden="false" customHeight="false" outlineLevel="0" collapsed="false">
      <c r="A10" s="1" t="s">
        <v>17</v>
      </c>
      <c r="B10" s="1" t="s">
        <v>200</v>
      </c>
      <c r="C10" s="1" t="s">
        <v>202</v>
      </c>
      <c r="D10" s="1" t="s">
        <v>203</v>
      </c>
      <c r="E10" s="1" t="s">
        <v>204</v>
      </c>
      <c r="F10" s="1" t="s">
        <v>205</v>
      </c>
      <c r="G10" s="1" t="s">
        <v>206</v>
      </c>
      <c r="H10" s="1" t="s">
        <v>490</v>
      </c>
      <c r="I10" s="21" t="n">
        <v>9</v>
      </c>
      <c r="J10" s="21" t="s">
        <v>474</v>
      </c>
      <c r="K10" s="1" t="n">
        <v>18</v>
      </c>
      <c r="L10" s="13" t="s">
        <v>475</v>
      </c>
      <c r="M10" s="1" t="n">
        <v>1440</v>
      </c>
      <c r="N10" s="1" t="n">
        <v>1</v>
      </c>
      <c r="O10" s="1" t="s">
        <v>476</v>
      </c>
      <c r="P10" s="1" t="s">
        <v>26</v>
      </c>
      <c r="Q10" s="1" t="s">
        <v>211</v>
      </c>
      <c r="R10" s="1" t="s">
        <v>477</v>
      </c>
      <c r="S10" s="1" t="s">
        <v>478</v>
      </c>
      <c r="T10" s="1" t="s">
        <v>479</v>
      </c>
      <c r="U10" s="1" t="n">
        <v>13</v>
      </c>
      <c r="V10" s="21" t="n">
        <f aca="false">U10-I10</f>
        <v>4</v>
      </c>
      <c r="W10" s="1" t="s">
        <v>208</v>
      </c>
      <c r="X10" s="1" t="s">
        <v>488</v>
      </c>
      <c r="AC10" s="1" t="s">
        <v>37</v>
      </c>
      <c r="AD10" s="1" t="s">
        <v>28</v>
      </c>
    </row>
    <row r="11" customFormat="false" ht="12.8" hidden="false" customHeight="false" outlineLevel="0" collapsed="false">
      <c r="A11" s="1" t="s">
        <v>17</v>
      </c>
      <c r="B11" s="1" t="s">
        <v>200</v>
      </c>
      <c r="C11" s="1" t="s">
        <v>202</v>
      </c>
      <c r="D11" s="1" t="s">
        <v>203</v>
      </c>
      <c r="E11" s="1" t="s">
        <v>204</v>
      </c>
      <c r="F11" s="1" t="s">
        <v>205</v>
      </c>
      <c r="G11" s="1" t="s">
        <v>206</v>
      </c>
      <c r="H11" s="1" t="s">
        <v>473</v>
      </c>
      <c r="I11" s="21" t="n">
        <v>8.5</v>
      </c>
      <c r="J11" s="21" t="s">
        <v>474</v>
      </c>
      <c r="K11" s="1" t="n">
        <v>32</v>
      </c>
      <c r="L11" s="13" t="s">
        <v>475</v>
      </c>
      <c r="M11" s="1" t="n">
        <v>1440</v>
      </c>
      <c r="N11" s="1" t="n">
        <v>1</v>
      </c>
      <c r="O11" s="1" t="s">
        <v>476</v>
      </c>
      <c r="P11" s="1" t="s">
        <v>26</v>
      </c>
      <c r="Q11" s="1" t="s">
        <v>211</v>
      </c>
      <c r="R11" s="1" t="s">
        <v>477</v>
      </c>
      <c r="S11" s="1" t="s">
        <v>478</v>
      </c>
      <c r="T11" s="1" t="s">
        <v>491</v>
      </c>
      <c r="U11" s="1" t="n">
        <v>15</v>
      </c>
      <c r="V11" s="21" t="n">
        <f aca="false">U11-I11</f>
        <v>6.5</v>
      </c>
      <c r="W11" s="1" t="s">
        <v>220</v>
      </c>
      <c r="X11" s="1" t="s">
        <v>480</v>
      </c>
      <c r="AC11" s="1" t="s">
        <v>37</v>
      </c>
      <c r="AD11" s="1" t="s">
        <v>28</v>
      </c>
    </row>
    <row r="12" customFormat="false" ht="12.8" hidden="false" customHeight="false" outlineLevel="0" collapsed="false">
      <c r="A12" s="1" t="s">
        <v>17</v>
      </c>
      <c r="B12" s="1" t="s">
        <v>200</v>
      </c>
      <c r="C12" s="1" t="s">
        <v>202</v>
      </c>
      <c r="D12" s="1" t="s">
        <v>203</v>
      </c>
      <c r="E12" s="1" t="s">
        <v>204</v>
      </c>
      <c r="F12" s="1" t="s">
        <v>205</v>
      </c>
      <c r="G12" s="1" t="s">
        <v>206</v>
      </c>
      <c r="H12" s="1" t="s">
        <v>481</v>
      </c>
      <c r="I12" s="21" t="n">
        <v>9.2</v>
      </c>
      <c r="J12" s="21" t="s">
        <v>474</v>
      </c>
      <c r="K12" s="1" t="n">
        <v>14</v>
      </c>
      <c r="L12" s="13" t="s">
        <v>475</v>
      </c>
      <c r="M12" s="1" t="n">
        <v>1440</v>
      </c>
      <c r="N12" s="1" t="n">
        <v>1</v>
      </c>
      <c r="O12" s="1" t="s">
        <v>476</v>
      </c>
      <c r="P12" s="1" t="s">
        <v>26</v>
      </c>
      <c r="Q12" s="1" t="s">
        <v>211</v>
      </c>
      <c r="R12" s="1" t="s">
        <v>477</v>
      </c>
      <c r="S12" s="1" t="s">
        <v>478</v>
      </c>
      <c r="T12" s="1" t="s">
        <v>491</v>
      </c>
      <c r="U12" s="1" t="n">
        <v>12</v>
      </c>
      <c r="V12" s="21" t="n">
        <f aca="false">U12-I12</f>
        <v>2.8</v>
      </c>
      <c r="W12" s="1" t="s">
        <v>220</v>
      </c>
      <c r="X12" s="1" t="s">
        <v>480</v>
      </c>
      <c r="AC12" s="1" t="s">
        <v>37</v>
      </c>
      <c r="AD12" s="1" t="s">
        <v>28</v>
      </c>
    </row>
    <row r="13" customFormat="false" ht="12.8" hidden="false" customHeight="false" outlineLevel="0" collapsed="false">
      <c r="A13" s="1" t="s">
        <v>17</v>
      </c>
      <c r="B13" s="1" t="s">
        <v>200</v>
      </c>
      <c r="C13" s="1" t="s">
        <v>202</v>
      </c>
      <c r="D13" s="1" t="s">
        <v>203</v>
      </c>
      <c r="E13" s="1" t="s">
        <v>204</v>
      </c>
      <c r="F13" s="1" t="s">
        <v>205</v>
      </c>
      <c r="G13" s="1" t="s">
        <v>206</v>
      </c>
      <c r="H13" s="1" t="s">
        <v>482</v>
      </c>
      <c r="I13" s="21" t="n">
        <v>8.9</v>
      </c>
      <c r="J13" s="21" t="s">
        <v>474</v>
      </c>
      <c r="K13" s="1" t="n">
        <v>15</v>
      </c>
      <c r="L13" s="13" t="s">
        <v>475</v>
      </c>
      <c r="M13" s="1" t="n">
        <v>1440</v>
      </c>
      <c r="N13" s="1" t="n">
        <v>1</v>
      </c>
      <c r="O13" s="1" t="s">
        <v>476</v>
      </c>
      <c r="P13" s="1" t="s">
        <v>26</v>
      </c>
      <c r="Q13" s="1" t="s">
        <v>211</v>
      </c>
      <c r="R13" s="1" t="s">
        <v>477</v>
      </c>
      <c r="S13" s="1" t="s">
        <v>478</v>
      </c>
      <c r="T13" s="1" t="s">
        <v>491</v>
      </c>
      <c r="U13" s="1" t="n">
        <v>14</v>
      </c>
      <c r="V13" s="21" t="n">
        <f aca="false">U13-I13</f>
        <v>5.1</v>
      </c>
      <c r="W13" s="1" t="s">
        <v>220</v>
      </c>
      <c r="X13" s="1" t="s">
        <v>480</v>
      </c>
      <c r="AC13" s="1" t="s">
        <v>37</v>
      </c>
      <c r="AD13" s="1" t="s">
        <v>28</v>
      </c>
    </row>
    <row r="14" customFormat="false" ht="12.8" hidden="false" customHeight="false" outlineLevel="0" collapsed="false">
      <c r="A14" s="1" t="s">
        <v>17</v>
      </c>
      <c r="B14" s="1" t="s">
        <v>200</v>
      </c>
      <c r="C14" s="1" t="s">
        <v>202</v>
      </c>
      <c r="D14" s="1" t="s">
        <v>203</v>
      </c>
      <c r="E14" s="1" t="s">
        <v>204</v>
      </c>
      <c r="F14" s="1" t="s">
        <v>205</v>
      </c>
      <c r="G14" s="1" t="s">
        <v>206</v>
      </c>
      <c r="H14" s="1" t="s">
        <v>483</v>
      </c>
      <c r="I14" s="21" t="n">
        <v>8.7</v>
      </c>
      <c r="J14" s="21" t="s">
        <v>474</v>
      </c>
      <c r="K14" s="1" t="n">
        <v>11</v>
      </c>
      <c r="L14" s="13" t="s">
        <v>475</v>
      </c>
      <c r="M14" s="1" t="n">
        <v>1440</v>
      </c>
      <c r="N14" s="1" t="n">
        <v>1</v>
      </c>
      <c r="O14" s="1" t="s">
        <v>476</v>
      </c>
      <c r="P14" s="1" t="s">
        <v>26</v>
      </c>
      <c r="Q14" s="1" t="s">
        <v>211</v>
      </c>
      <c r="R14" s="1" t="s">
        <v>477</v>
      </c>
      <c r="S14" s="1" t="s">
        <v>478</v>
      </c>
      <c r="T14" s="1" t="s">
        <v>491</v>
      </c>
      <c r="U14" s="1" t="n">
        <v>11</v>
      </c>
      <c r="V14" s="21" t="n">
        <f aca="false">U14-I14</f>
        <v>2.3</v>
      </c>
      <c r="W14" s="1" t="s">
        <v>208</v>
      </c>
      <c r="X14" s="1" t="s">
        <v>484</v>
      </c>
      <c r="AC14" s="1" t="s">
        <v>37</v>
      </c>
      <c r="AD14" s="1" t="s">
        <v>28</v>
      </c>
    </row>
    <row r="15" customFormat="false" ht="12.8" hidden="false" customHeight="false" outlineLevel="0" collapsed="false">
      <c r="A15" s="1" t="s">
        <v>17</v>
      </c>
      <c r="B15" s="1" t="s">
        <v>200</v>
      </c>
      <c r="C15" s="1" t="s">
        <v>202</v>
      </c>
      <c r="D15" s="1" t="s">
        <v>203</v>
      </c>
      <c r="E15" s="1" t="s">
        <v>204</v>
      </c>
      <c r="F15" s="1" t="s">
        <v>205</v>
      </c>
      <c r="G15" s="1" t="s">
        <v>206</v>
      </c>
      <c r="H15" s="1" t="s">
        <v>485</v>
      </c>
      <c r="I15" s="21" t="n">
        <v>10</v>
      </c>
      <c r="J15" s="21" t="s">
        <v>474</v>
      </c>
      <c r="K15" s="1" t="n">
        <v>24</v>
      </c>
      <c r="L15" s="13" t="s">
        <v>475</v>
      </c>
      <c r="M15" s="1" t="n">
        <v>1440</v>
      </c>
      <c r="N15" s="1" t="n">
        <v>1</v>
      </c>
      <c r="O15" s="1" t="s">
        <v>476</v>
      </c>
      <c r="P15" s="1" t="s">
        <v>26</v>
      </c>
      <c r="Q15" s="1" t="s">
        <v>211</v>
      </c>
      <c r="R15" s="1" t="s">
        <v>477</v>
      </c>
      <c r="S15" s="1" t="s">
        <v>478</v>
      </c>
      <c r="T15" s="1" t="s">
        <v>491</v>
      </c>
      <c r="U15" s="1" t="n">
        <v>14</v>
      </c>
      <c r="V15" s="21" t="n">
        <f aca="false">U15-I15</f>
        <v>4</v>
      </c>
      <c r="W15" s="1" t="s">
        <v>208</v>
      </c>
      <c r="X15" s="1" t="s">
        <v>484</v>
      </c>
      <c r="AC15" s="1" t="s">
        <v>37</v>
      </c>
      <c r="AD15" s="1" t="s">
        <v>28</v>
      </c>
    </row>
    <row r="16" customFormat="false" ht="12.8" hidden="false" customHeight="false" outlineLevel="0" collapsed="false">
      <c r="A16" s="1" t="s">
        <v>17</v>
      </c>
      <c r="B16" s="1" t="s">
        <v>200</v>
      </c>
      <c r="C16" s="1" t="s">
        <v>202</v>
      </c>
      <c r="D16" s="1" t="s">
        <v>203</v>
      </c>
      <c r="E16" s="1" t="s">
        <v>204</v>
      </c>
      <c r="F16" s="1" t="s">
        <v>205</v>
      </c>
      <c r="G16" s="1" t="s">
        <v>206</v>
      </c>
      <c r="H16" s="1" t="s">
        <v>486</v>
      </c>
      <c r="I16" s="21" t="n">
        <v>6.6</v>
      </c>
      <c r="J16" s="21" t="s">
        <v>474</v>
      </c>
      <c r="K16" s="1" t="n">
        <v>22</v>
      </c>
      <c r="L16" s="13" t="s">
        <v>475</v>
      </c>
      <c r="M16" s="1" t="n">
        <v>1440</v>
      </c>
      <c r="N16" s="1" t="n">
        <v>1</v>
      </c>
      <c r="O16" s="1" t="s">
        <v>476</v>
      </c>
      <c r="P16" s="1" t="s">
        <v>26</v>
      </c>
      <c r="Q16" s="1" t="s">
        <v>211</v>
      </c>
      <c r="R16" s="1" t="s">
        <v>477</v>
      </c>
      <c r="S16" s="1" t="s">
        <v>478</v>
      </c>
      <c r="T16" s="1" t="s">
        <v>491</v>
      </c>
      <c r="U16" s="1" t="n">
        <v>13</v>
      </c>
      <c r="V16" s="21" t="n">
        <f aca="false">U16-I16</f>
        <v>6.4</v>
      </c>
      <c r="W16" s="1" t="s">
        <v>208</v>
      </c>
      <c r="X16" s="1" t="s">
        <v>484</v>
      </c>
      <c r="AC16" s="1" t="s">
        <v>37</v>
      </c>
      <c r="AD16" s="1" t="s">
        <v>28</v>
      </c>
    </row>
    <row r="17" customFormat="false" ht="12.8" hidden="false" customHeight="false" outlineLevel="0" collapsed="false">
      <c r="A17" s="1" t="s">
        <v>17</v>
      </c>
      <c r="B17" s="1" t="s">
        <v>200</v>
      </c>
      <c r="C17" s="1" t="s">
        <v>202</v>
      </c>
      <c r="D17" s="1" t="s">
        <v>203</v>
      </c>
      <c r="E17" s="1" t="s">
        <v>204</v>
      </c>
      <c r="F17" s="1" t="s">
        <v>205</v>
      </c>
      <c r="G17" s="1" t="s">
        <v>206</v>
      </c>
      <c r="H17" s="1" t="s">
        <v>487</v>
      </c>
      <c r="I17" s="21" t="n">
        <f aca="false">MEDIAN(4,6.7,8.7)</f>
        <v>6.7</v>
      </c>
      <c r="J17" s="21" t="s">
        <v>474</v>
      </c>
      <c r="K17" s="1" t="n">
        <v>31</v>
      </c>
      <c r="L17" s="13" t="s">
        <v>475</v>
      </c>
      <c r="M17" s="1" t="n">
        <v>1440</v>
      </c>
      <c r="N17" s="1" t="n">
        <v>1</v>
      </c>
      <c r="O17" s="1" t="s">
        <v>476</v>
      </c>
      <c r="P17" s="1" t="s">
        <v>26</v>
      </c>
      <c r="Q17" s="1" t="s">
        <v>211</v>
      </c>
      <c r="R17" s="1" t="s">
        <v>477</v>
      </c>
      <c r="S17" s="1" t="s">
        <v>478</v>
      </c>
      <c r="T17" s="1" t="s">
        <v>491</v>
      </c>
      <c r="U17" s="1" t="n">
        <v>30</v>
      </c>
      <c r="V17" s="21" t="n">
        <f aca="false">U17-I17</f>
        <v>23.3</v>
      </c>
      <c r="W17" s="1" t="s">
        <v>208</v>
      </c>
      <c r="X17" s="1" t="s">
        <v>488</v>
      </c>
      <c r="AC17" s="1" t="s">
        <v>37</v>
      </c>
      <c r="AD17" s="1" t="s">
        <v>28</v>
      </c>
    </row>
    <row r="18" customFormat="false" ht="12.8" hidden="false" customHeight="false" outlineLevel="0" collapsed="false">
      <c r="A18" s="1" t="s">
        <v>17</v>
      </c>
      <c r="B18" s="1" t="s">
        <v>200</v>
      </c>
      <c r="C18" s="1" t="s">
        <v>202</v>
      </c>
      <c r="D18" s="1" t="s">
        <v>203</v>
      </c>
      <c r="E18" s="1" t="s">
        <v>204</v>
      </c>
      <c r="F18" s="1" t="s">
        <v>205</v>
      </c>
      <c r="G18" s="1" t="s">
        <v>206</v>
      </c>
      <c r="H18" s="1" t="s">
        <v>489</v>
      </c>
      <c r="I18" s="21" t="n">
        <v>6.65</v>
      </c>
      <c r="J18" s="21" t="s">
        <v>474</v>
      </c>
      <c r="K18" s="1" t="n">
        <v>21</v>
      </c>
      <c r="L18" s="13" t="s">
        <v>475</v>
      </c>
      <c r="M18" s="1" t="n">
        <v>1440</v>
      </c>
      <c r="N18" s="1" t="n">
        <v>1</v>
      </c>
      <c r="O18" s="1" t="s">
        <v>476</v>
      </c>
      <c r="P18" s="1" t="s">
        <v>26</v>
      </c>
      <c r="Q18" s="1" t="s">
        <v>211</v>
      </c>
      <c r="R18" s="1" t="s">
        <v>477</v>
      </c>
      <c r="S18" s="1" t="s">
        <v>478</v>
      </c>
      <c r="T18" s="1" t="s">
        <v>491</v>
      </c>
      <c r="U18" s="1" t="n">
        <v>19</v>
      </c>
      <c r="V18" s="21" t="n">
        <f aca="false">U18-I18</f>
        <v>12.35</v>
      </c>
      <c r="W18" s="1" t="s">
        <v>208</v>
      </c>
      <c r="X18" s="1" t="s">
        <v>488</v>
      </c>
      <c r="AC18" s="1" t="s">
        <v>37</v>
      </c>
      <c r="AD18" s="1" t="s">
        <v>28</v>
      </c>
    </row>
    <row r="19" customFormat="false" ht="12.8" hidden="false" customHeight="false" outlineLevel="0" collapsed="false">
      <c r="A19" s="1" t="s">
        <v>17</v>
      </c>
      <c r="B19" s="1" t="s">
        <v>200</v>
      </c>
      <c r="C19" s="1" t="s">
        <v>202</v>
      </c>
      <c r="D19" s="1" t="s">
        <v>203</v>
      </c>
      <c r="E19" s="1" t="s">
        <v>204</v>
      </c>
      <c r="F19" s="1" t="s">
        <v>205</v>
      </c>
      <c r="G19" s="1" t="s">
        <v>206</v>
      </c>
      <c r="H19" s="1" t="s">
        <v>490</v>
      </c>
      <c r="I19" s="21" t="n">
        <v>9</v>
      </c>
      <c r="J19" s="21" t="s">
        <v>474</v>
      </c>
      <c r="K19" s="1" t="n">
        <v>18</v>
      </c>
      <c r="L19" s="13" t="s">
        <v>475</v>
      </c>
      <c r="M19" s="1" t="n">
        <v>1440</v>
      </c>
      <c r="N19" s="1" t="n">
        <v>1</v>
      </c>
      <c r="O19" s="1" t="s">
        <v>476</v>
      </c>
      <c r="P19" s="1" t="s">
        <v>26</v>
      </c>
      <c r="Q19" s="1" t="s">
        <v>211</v>
      </c>
      <c r="R19" s="1" t="s">
        <v>477</v>
      </c>
      <c r="S19" s="1" t="s">
        <v>478</v>
      </c>
      <c r="T19" s="1" t="s">
        <v>491</v>
      </c>
      <c r="U19" s="1" t="n">
        <v>18</v>
      </c>
      <c r="V19" s="21" t="n">
        <f aca="false">U19-I19</f>
        <v>9</v>
      </c>
      <c r="W19" s="1" t="s">
        <v>208</v>
      </c>
      <c r="X19" s="1" t="s">
        <v>488</v>
      </c>
      <c r="AC19" s="1" t="s">
        <v>37</v>
      </c>
      <c r="AD19" s="1" t="s">
        <v>28</v>
      </c>
    </row>
    <row r="20" customFormat="false" ht="12.8" hidden="false" customHeight="false" outlineLevel="0" collapsed="false">
      <c r="A20" s="1" t="s">
        <v>29</v>
      </c>
      <c r="B20" s="1" t="s">
        <v>200</v>
      </c>
      <c r="C20" s="1" t="s">
        <v>202</v>
      </c>
      <c r="D20" s="1" t="s">
        <v>203</v>
      </c>
      <c r="E20" s="1" t="s">
        <v>204</v>
      </c>
      <c r="F20" s="1" t="s">
        <v>205</v>
      </c>
      <c r="G20" s="1" t="s">
        <v>206</v>
      </c>
      <c r="H20" s="1" t="s">
        <v>492</v>
      </c>
      <c r="I20" s="21" t="n">
        <v>7.74</v>
      </c>
      <c r="J20" s="21" t="s">
        <v>474</v>
      </c>
      <c r="K20" s="1" t="n">
        <v>34</v>
      </c>
      <c r="L20" s="13" t="s">
        <v>475</v>
      </c>
      <c r="M20" s="1" t="n">
        <v>1440</v>
      </c>
      <c r="N20" s="1" t="n">
        <v>1</v>
      </c>
      <c r="O20" s="1" t="s">
        <v>476</v>
      </c>
      <c r="P20" s="1" t="s">
        <v>26</v>
      </c>
      <c r="Q20" s="1" t="s">
        <v>211</v>
      </c>
      <c r="R20" s="1" t="s">
        <v>477</v>
      </c>
      <c r="S20" s="1" t="s">
        <v>478</v>
      </c>
      <c r="T20" s="1" t="s">
        <v>491</v>
      </c>
      <c r="U20" s="1" t="n">
        <v>4.82</v>
      </c>
      <c r="V20" s="21" t="n">
        <v>4.82</v>
      </c>
      <c r="W20" s="1" t="s">
        <v>208</v>
      </c>
      <c r="X20" s="1" t="s">
        <v>484</v>
      </c>
      <c r="AC20" s="1" t="s">
        <v>493</v>
      </c>
      <c r="AD20" s="1" t="s">
        <v>28</v>
      </c>
    </row>
    <row r="21" customFormat="false" ht="12.8" hidden="false" customHeight="false" outlineLevel="0" collapsed="false">
      <c r="A21" s="1" t="s">
        <v>29</v>
      </c>
      <c r="B21" s="1" t="s">
        <v>200</v>
      </c>
      <c r="C21" s="1" t="s">
        <v>202</v>
      </c>
      <c r="D21" s="1" t="s">
        <v>203</v>
      </c>
      <c r="E21" s="1" t="s">
        <v>204</v>
      </c>
      <c r="F21" s="1" t="s">
        <v>205</v>
      </c>
      <c r="G21" s="1" t="s">
        <v>206</v>
      </c>
      <c r="H21" s="1" t="s">
        <v>494</v>
      </c>
      <c r="I21" s="21" t="n">
        <v>3</v>
      </c>
      <c r="J21" s="21" t="s">
        <v>474</v>
      </c>
      <c r="K21" s="1" t="n">
        <v>12</v>
      </c>
      <c r="L21" s="13" t="s">
        <v>475</v>
      </c>
      <c r="M21" s="1" t="n">
        <v>1440</v>
      </c>
      <c r="N21" s="1" t="n">
        <v>1</v>
      </c>
      <c r="O21" s="1" t="s">
        <v>476</v>
      </c>
      <c r="P21" s="1" t="s">
        <v>26</v>
      </c>
      <c r="Q21" s="1" t="s">
        <v>211</v>
      </c>
      <c r="R21" s="1" t="s">
        <v>477</v>
      </c>
      <c r="S21" s="1" t="s">
        <v>478</v>
      </c>
      <c r="T21" s="1" t="s">
        <v>491</v>
      </c>
      <c r="U21" s="1" t="n">
        <v>0.67</v>
      </c>
      <c r="V21" s="21" t="n">
        <v>0.67</v>
      </c>
      <c r="W21" s="1" t="s">
        <v>208</v>
      </c>
      <c r="X21" s="1" t="s">
        <v>484</v>
      </c>
      <c r="AC21" s="1" t="s">
        <v>493</v>
      </c>
      <c r="AD21" s="1" t="s">
        <v>28</v>
      </c>
    </row>
    <row r="22" customFormat="false" ht="12.8" hidden="false" customHeight="false" outlineLevel="0" collapsed="false">
      <c r="A22" s="1" t="s">
        <v>29</v>
      </c>
      <c r="B22" s="1" t="s">
        <v>200</v>
      </c>
      <c r="C22" s="1" t="s">
        <v>202</v>
      </c>
      <c r="D22" s="1" t="s">
        <v>203</v>
      </c>
      <c r="E22" s="1" t="s">
        <v>204</v>
      </c>
      <c r="F22" s="1" t="s">
        <v>205</v>
      </c>
      <c r="G22" s="1" t="s">
        <v>206</v>
      </c>
      <c r="H22" s="1" t="s">
        <v>495</v>
      </c>
      <c r="I22" s="21" t="n">
        <v>6.13</v>
      </c>
      <c r="J22" s="21" t="s">
        <v>474</v>
      </c>
      <c r="K22" s="1" t="n">
        <v>24</v>
      </c>
      <c r="L22" s="13" t="s">
        <v>475</v>
      </c>
      <c r="M22" s="1" t="n">
        <v>1440</v>
      </c>
      <c r="N22" s="1" t="n">
        <v>1</v>
      </c>
      <c r="O22" s="1" t="s">
        <v>476</v>
      </c>
      <c r="P22" s="1" t="s">
        <v>26</v>
      </c>
      <c r="Q22" s="1" t="s">
        <v>211</v>
      </c>
      <c r="R22" s="1" t="s">
        <v>477</v>
      </c>
      <c r="S22" s="1" t="s">
        <v>478</v>
      </c>
      <c r="T22" s="1" t="s">
        <v>491</v>
      </c>
      <c r="U22" s="1" t="n">
        <v>8</v>
      </c>
      <c r="V22" s="21" t="n">
        <v>8</v>
      </c>
      <c r="W22" s="1" t="s">
        <v>208</v>
      </c>
      <c r="X22" s="1" t="s">
        <v>484</v>
      </c>
      <c r="AC22" s="1" t="s">
        <v>493</v>
      </c>
      <c r="AD22" s="1" t="s">
        <v>28</v>
      </c>
    </row>
    <row r="23" customFormat="false" ht="12.8" hidden="false" customHeight="false" outlineLevel="0" collapsed="false">
      <c r="A23" s="1" t="s">
        <v>38</v>
      </c>
      <c r="B23" s="1" t="s">
        <v>221</v>
      </c>
      <c r="C23" s="1" t="s">
        <v>202</v>
      </c>
      <c r="D23" s="1" t="s">
        <v>223</v>
      </c>
      <c r="E23" s="1" t="s">
        <v>224</v>
      </c>
      <c r="F23" s="1" t="s">
        <v>225</v>
      </c>
      <c r="G23" s="1" t="s">
        <v>226</v>
      </c>
      <c r="H23" s="1" t="s">
        <v>227</v>
      </c>
      <c r="I23" s="21" t="n">
        <v>25</v>
      </c>
      <c r="J23" s="21" t="s">
        <v>474</v>
      </c>
      <c r="K23" s="1" t="n">
        <v>10</v>
      </c>
      <c r="L23" s="13" t="s">
        <v>475</v>
      </c>
      <c r="M23" s="1" t="n">
        <v>2</v>
      </c>
      <c r="N23" s="1" t="n">
        <v>0.1</v>
      </c>
      <c r="O23" s="1" t="s">
        <v>476</v>
      </c>
      <c r="P23" s="1" t="s">
        <v>26</v>
      </c>
      <c r="Q23" s="1" t="s">
        <v>211</v>
      </c>
      <c r="R23" s="1" t="s">
        <v>477</v>
      </c>
      <c r="S23" s="1" t="s">
        <v>478</v>
      </c>
      <c r="T23" s="1" t="s">
        <v>491</v>
      </c>
      <c r="U23" s="1" t="n">
        <v>38.3</v>
      </c>
      <c r="V23" s="21" t="n">
        <f aca="false">U23-I23</f>
        <v>13.3</v>
      </c>
      <c r="W23" s="1" t="s">
        <v>220</v>
      </c>
      <c r="X23" s="1" t="s">
        <v>480</v>
      </c>
      <c r="AC23" s="1" t="s">
        <v>37</v>
      </c>
      <c r="AD23" s="1" t="s">
        <v>28</v>
      </c>
    </row>
    <row r="24" customFormat="false" ht="12.8" hidden="false" customHeight="false" outlineLevel="0" collapsed="false">
      <c r="A24" s="1" t="s">
        <v>38</v>
      </c>
      <c r="B24" s="1" t="s">
        <v>221</v>
      </c>
      <c r="C24" s="1" t="s">
        <v>202</v>
      </c>
      <c r="D24" s="1" t="s">
        <v>223</v>
      </c>
      <c r="E24" s="1" t="s">
        <v>224</v>
      </c>
      <c r="F24" s="1" t="s">
        <v>225</v>
      </c>
      <c r="G24" s="1" t="s">
        <v>226</v>
      </c>
      <c r="H24" s="1" t="s">
        <v>234</v>
      </c>
      <c r="I24" s="21" t="n">
        <v>25</v>
      </c>
      <c r="J24" s="21" t="s">
        <v>474</v>
      </c>
      <c r="K24" s="1" t="n">
        <v>10</v>
      </c>
      <c r="L24" s="13" t="s">
        <v>475</v>
      </c>
      <c r="M24" s="1" t="n">
        <v>2</v>
      </c>
      <c r="N24" s="1" t="n">
        <v>0.1</v>
      </c>
      <c r="O24" s="1" t="s">
        <v>476</v>
      </c>
      <c r="P24" s="1" t="s">
        <v>26</v>
      </c>
      <c r="Q24" s="1" t="s">
        <v>211</v>
      </c>
      <c r="R24" s="1" t="s">
        <v>477</v>
      </c>
      <c r="S24" s="1" t="s">
        <v>478</v>
      </c>
      <c r="T24" s="1" t="s">
        <v>491</v>
      </c>
      <c r="U24" s="1" t="n">
        <v>39</v>
      </c>
      <c r="V24" s="21" t="n">
        <f aca="false">U24-I24</f>
        <v>14</v>
      </c>
      <c r="W24" s="1" t="s">
        <v>220</v>
      </c>
      <c r="X24" s="1" t="s">
        <v>480</v>
      </c>
      <c r="AC24" s="1" t="s">
        <v>37</v>
      </c>
      <c r="AD24" s="1" t="s">
        <v>28</v>
      </c>
    </row>
    <row r="25" customFormat="false" ht="12.8" hidden="false" customHeight="false" outlineLevel="0" collapsed="false">
      <c r="A25" s="1" t="s">
        <v>94</v>
      </c>
      <c r="B25" s="1" t="s">
        <v>200</v>
      </c>
      <c r="C25" s="1" t="s">
        <v>284</v>
      </c>
      <c r="D25" s="1" t="s">
        <v>302</v>
      </c>
      <c r="E25" s="1" t="s">
        <v>303</v>
      </c>
      <c r="F25" s="1" t="s">
        <v>496</v>
      </c>
      <c r="G25" s="1" t="s">
        <v>497</v>
      </c>
      <c r="H25" s="1" t="s">
        <v>498</v>
      </c>
      <c r="I25" s="21" t="n">
        <v>25.6</v>
      </c>
      <c r="J25" s="21" t="s">
        <v>474</v>
      </c>
      <c r="K25" s="1" t="n">
        <v>10</v>
      </c>
      <c r="L25" s="13" t="s">
        <v>475</v>
      </c>
      <c r="M25" s="1" t="n">
        <v>20</v>
      </c>
      <c r="N25" s="1" t="n">
        <v>4</v>
      </c>
      <c r="O25" s="1" t="s">
        <v>476</v>
      </c>
      <c r="P25" s="1" t="s">
        <v>26</v>
      </c>
      <c r="Q25" s="1" t="s">
        <v>211</v>
      </c>
      <c r="R25" s="1" t="s">
        <v>499</v>
      </c>
      <c r="S25" s="1" t="s">
        <v>478</v>
      </c>
      <c r="T25" s="1" t="s">
        <v>500</v>
      </c>
      <c r="U25" s="1" t="n">
        <v>42.7</v>
      </c>
      <c r="V25" s="21" t="n">
        <f aca="false">U25-I25</f>
        <v>17.1</v>
      </c>
      <c r="W25" s="1" t="s">
        <v>208</v>
      </c>
      <c r="X25" s="1" t="s">
        <v>488</v>
      </c>
      <c r="AC25" s="1" t="s">
        <v>501</v>
      </c>
      <c r="AD25" s="1" t="s">
        <v>28</v>
      </c>
    </row>
    <row r="26" customFormat="false" ht="12.8" hidden="false" customHeight="false" outlineLevel="0" collapsed="false">
      <c r="A26" s="1" t="s">
        <v>94</v>
      </c>
      <c r="B26" s="1" t="s">
        <v>200</v>
      </c>
      <c r="C26" s="1" t="s">
        <v>284</v>
      </c>
      <c r="D26" s="1" t="s">
        <v>302</v>
      </c>
      <c r="E26" s="1" t="s">
        <v>303</v>
      </c>
      <c r="F26" s="1" t="s">
        <v>502</v>
      </c>
      <c r="G26" s="1" t="s">
        <v>503</v>
      </c>
      <c r="H26" s="1" t="s">
        <v>504</v>
      </c>
      <c r="I26" s="21" t="n">
        <v>26.6</v>
      </c>
      <c r="J26" s="21" t="s">
        <v>474</v>
      </c>
      <c r="K26" s="1" t="n">
        <v>10</v>
      </c>
      <c r="L26" s="13" t="s">
        <v>475</v>
      </c>
      <c r="M26" s="1" t="n">
        <v>20</v>
      </c>
      <c r="N26" s="1" t="n">
        <v>4</v>
      </c>
      <c r="O26" s="1" t="s">
        <v>476</v>
      </c>
      <c r="P26" s="1" t="s">
        <v>26</v>
      </c>
      <c r="Q26" s="1" t="s">
        <v>211</v>
      </c>
      <c r="R26" s="1" t="s">
        <v>499</v>
      </c>
      <c r="S26" s="1" t="s">
        <v>478</v>
      </c>
      <c r="T26" s="1" t="s">
        <v>500</v>
      </c>
      <c r="U26" s="1" t="n">
        <v>42</v>
      </c>
      <c r="V26" s="21" t="n">
        <f aca="false">U26-I26</f>
        <v>15.4</v>
      </c>
      <c r="W26" s="1" t="s">
        <v>208</v>
      </c>
      <c r="X26" s="1" t="s">
        <v>488</v>
      </c>
      <c r="AC26" s="1" t="s">
        <v>501</v>
      </c>
      <c r="AD26" s="1" t="s">
        <v>28</v>
      </c>
    </row>
    <row r="27" customFormat="false" ht="12.8" hidden="false" customHeight="false" outlineLevel="0" collapsed="false">
      <c r="A27" s="1" t="s">
        <v>94</v>
      </c>
      <c r="B27" s="1" t="s">
        <v>200</v>
      </c>
      <c r="C27" s="1" t="s">
        <v>284</v>
      </c>
      <c r="D27" s="1" t="s">
        <v>302</v>
      </c>
      <c r="E27" s="1" t="s">
        <v>303</v>
      </c>
      <c r="F27" s="1" t="s">
        <v>496</v>
      </c>
      <c r="G27" s="1" t="s">
        <v>497</v>
      </c>
      <c r="H27" s="1" t="s">
        <v>498</v>
      </c>
      <c r="I27" s="21" t="n">
        <v>0.21</v>
      </c>
      <c r="J27" s="21" t="s">
        <v>505</v>
      </c>
      <c r="K27" s="1" t="n">
        <v>10</v>
      </c>
      <c r="L27" s="13" t="s">
        <v>475</v>
      </c>
      <c r="M27" s="1" t="n">
        <v>20</v>
      </c>
      <c r="N27" s="1" t="n">
        <v>4</v>
      </c>
      <c r="O27" s="1" t="s">
        <v>476</v>
      </c>
      <c r="P27" s="1" t="s">
        <v>26</v>
      </c>
      <c r="Q27" s="1" t="s">
        <v>211</v>
      </c>
      <c r="R27" s="1" t="s">
        <v>499</v>
      </c>
      <c r="S27" s="1" t="s">
        <v>506</v>
      </c>
      <c r="T27" s="1" t="s">
        <v>507</v>
      </c>
      <c r="U27" s="1" t="n">
        <v>0.25</v>
      </c>
      <c r="V27" s="21" t="n">
        <f aca="false">U27-I27</f>
        <v>0.04</v>
      </c>
      <c r="W27" s="1" t="s">
        <v>208</v>
      </c>
      <c r="X27" s="1" t="s">
        <v>488</v>
      </c>
      <c r="AC27" s="1" t="s">
        <v>508</v>
      </c>
      <c r="AD27" s="1" t="s">
        <v>28</v>
      </c>
    </row>
    <row r="28" customFormat="false" ht="12.8" hidden="false" customHeight="false" outlineLevel="0" collapsed="false">
      <c r="A28" s="1" t="s">
        <v>94</v>
      </c>
      <c r="B28" s="1" t="s">
        <v>200</v>
      </c>
      <c r="C28" s="1" t="s">
        <v>284</v>
      </c>
      <c r="D28" s="1" t="s">
        <v>302</v>
      </c>
      <c r="E28" s="1" t="s">
        <v>303</v>
      </c>
      <c r="F28" s="1" t="s">
        <v>502</v>
      </c>
      <c r="G28" s="1" t="s">
        <v>503</v>
      </c>
      <c r="H28" s="1" t="s">
        <v>504</v>
      </c>
      <c r="I28" s="21" t="n">
        <v>0.08</v>
      </c>
      <c r="J28" s="21" t="s">
        <v>505</v>
      </c>
      <c r="K28" s="1" t="n">
        <v>10</v>
      </c>
      <c r="L28" s="13" t="s">
        <v>475</v>
      </c>
      <c r="M28" s="1" t="n">
        <v>20</v>
      </c>
      <c r="N28" s="1" t="n">
        <v>4</v>
      </c>
      <c r="O28" s="1" t="s">
        <v>476</v>
      </c>
      <c r="P28" s="1" t="s">
        <v>26</v>
      </c>
      <c r="Q28" s="1" t="s">
        <v>211</v>
      </c>
      <c r="R28" s="1" t="s">
        <v>499</v>
      </c>
      <c r="S28" s="1" t="s">
        <v>506</v>
      </c>
      <c r="T28" s="1" t="s">
        <v>507</v>
      </c>
      <c r="U28" s="1" t="n">
        <v>0.22</v>
      </c>
      <c r="V28" s="21" t="n">
        <f aca="false">U28-I28</f>
        <v>0.14</v>
      </c>
      <c r="W28" s="1" t="s">
        <v>208</v>
      </c>
      <c r="X28" s="1" t="s">
        <v>488</v>
      </c>
      <c r="AC28" s="1" t="s">
        <v>508</v>
      </c>
      <c r="AD28" s="1" t="s">
        <v>28</v>
      </c>
    </row>
    <row r="29" customFormat="false" ht="12.8" hidden="false" customHeight="false" outlineLevel="0" collapsed="false">
      <c r="A29" s="1" t="s">
        <v>94</v>
      </c>
      <c r="B29" s="1" t="s">
        <v>200</v>
      </c>
      <c r="C29" s="1" t="s">
        <v>284</v>
      </c>
      <c r="D29" s="1" t="s">
        <v>302</v>
      </c>
      <c r="E29" s="1" t="s">
        <v>303</v>
      </c>
      <c r="F29" s="1" t="s">
        <v>496</v>
      </c>
      <c r="G29" s="1" t="s">
        <v>497</v>
      </c>
      <c r="H29" s="1" t="s">
        <v>498</v>
      </c>
      <c r="I29" s="21" t="n">
        <v>0.1</v>
      </c>
      <c r="J29" s="21" t="s">
        <v>509</v>
      </c>
      <c r="K29" s="1" t="n">
        <v>10</v>
      </c>
      <c r="L29" s="13" t="s">
        <v>475</v>
      </c>
      <c r="M29" s="1" t="n">
        <v>20</v>
      </c>
      <c r="N29" s="1" t="n">
        <v>4</v>
      </c>
      <c r="O29" s="1" t="s">
        <v>476</v>
      </c>
      <c r="P29" s="1" t="s">
        <v>26</v>
      </c>
      <c r="Q29" s="1" t="s">
        <v>211</v>
      </c>
      <c r="R29" s="1" t="s">
        <v>499</v>
      </c>
      <c r="S29" s="1" t="s">
        <v>506</v>
      </c>
      <c r="T29" s="1" t="s">
        <v>510</v>
      </c>
      <c r="U29" s="21" t="n">
        <v>0.25</v>
      </c>
      <c r="V29" s="21" t="n">
        <f aca="false">U29-I29</f>
        <v>0.15</v>
      </c>
      <c r="W29" s="1" t="s">
        <v>208</v>
      </c>
      <c r="X29" s="1" t="s">
        <v>488</v>
      </c>
      <c r="AC29" s="1" t="s">
        <v>511</v>
      </c>
      <c r="AD29" s="1" t="s">
        <v>28</v>
      </c>
    </row>
    <row r="30" customFormat="false" ht="12.8" hidden="false" customHeight="false" outlineLevel="0" collapsed="false">
      <c r="A30" s="1" t="s">
        <v>94</v>
      </c>
      <c r="B30" s="1" t="s">
        <v>200</v>
      </c>
      <c r="C30" s="1" t="s">
        <v>284</v>
      </c>
      <c r="D30" s="1" t="s">
        <v>302</v>
      </c>
      <c r="E30" s="1" t="s">
        <v>303</v>
      </c>
      <c r="F30" s="1" t="s">
        <v>502</v>
      </c>
      <c r="G30" s="1" t="s">
        <v>503</v>
      </c>
      <c r="H30" s="1" t="s">
        <v>504</v>
      </c>
      <c r="I30" s="21" t="n">
        <v>0.06</v>
      </c>
      <c r="J30" s="21" t="s">
        <v>509</v>
      </c>
      <c r="K30" s="1" t="n">
        <v>10</v>
      </c>
      <c r="L30" s="13" t="s">
        <v>475</v>
      </c>
      <c r="M30" s="1" t="n">
        <v>20</v>
      </c>
      <c r="N30" s="1" t="n">
        <v>4</v>
      </c>
      <c r="O30" s="1" t="s">
        <v>476</v>
      </c>
      <c r="P30" s="1" t="s">
        <v>26</v>
      </c>
      <c r="Q30" s="1" t="s">
        <v>211</v>
      </c>
      <c r="R30" s="1" t="s">
        <v>499</v>
      </c>
      <c r="S30" s="1" t="s">
        <v>506</v>
      </c>
      <c r="T30" s="1" t="s">
        <v>510</v>
      </c>
      <c r="U30" s="21" t="n">
        <v>0.29</v>
      </c>
      <c r="V30" s="21" t="n">
        <f aca="false">U30-I30</f>
        <v>0.23</v>
      </c>
      <c r="W30" s="1" t="s">
        <v>208</v>
      </c>
      <c r="X30" s="1" t="s">
        <v>488</v>
      </c>
      <c r="AC30" s="1" t="s">
        <v>511</v>
      </c>
      <c r="AD30" s="1" t="s">
        <v>28</v>
      </c>
    </row>
    <row r="32" customFormat="false" ht="12.8" hidden="false" customHeight="false" outlineLevel="0" collapsed="false">
      <c r="I32" s="25"/>
      <c r="J32" s="25"/>
    </row>
    <row r="59" customFormat="false" ht="12.8" hidden="false" customHeight="false" outlineLevel="0" collapsed="false">
      <c r="I59" s="0"/>
      <c r="J59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1741</TotalTime>
  <Application>LibreOffice/7.2.5.2$MacOSX_X86_64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2022-03-14T11:38:55Z</dcterms:created>
  <dc:creator>Stefano Mammola</dc:creator>
  <dc:description/>
  <dc:language>it-IT</dc:language>
  <cp:lastModifiedBy>Stefano Mammola</cp:lastModifiedBy>
  <dcterms:modified xsi:type="dcterms:W3CDTF">2022-10-03T11:46:41Z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