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635" yWindow="30" windowWidth="21180" windowHeight="12795"/>
  </bookViews>
  <sheets>
    <sheet name="TP Results" sheetId="6" r:id="rId1"/>
    <sheet name="QAQC" sheetId="5" r:id="rId2"/>
  </sheets>
  <calcPr calcId="145621"/>
</workbook>
</file>

<file path=xl/calcChain.xml><?xml version="1.0" encoding="utf-8"?>
<calcChain xmlns="http://schemas.openxmlformats.org/spreadsheetml/2006/main">
  <c r="O31" i="5" l="1"/>
  <c r="P31" i="5"/>
  <c r="R31" i="5"/>
  <c r="S31" i="5"/>
  <c r="R39" i="5"/>
  <c r="U39" i="5"/>
  <c r="R25" i="5"/>
  <c r="R24" i="5"/>
  <c r="S24" i="5" s="1"/>
  <c r="L52" i="5" l="1"/>
  <c r="L53" i="5"/>
  <c r="L54" i="5"/>
  <c r="L55" i="5"/>
  <c r="L56" i="5"/>
  <c r="L57" i="5"/>
  <c r="L58" i="5"/>
  <c r="L59" i="5"/>
  <c r="N10" i="5"/>
  <c r="L10" i="5"/>
  <c r="L51" i="5" l="1"/>
  <c r="L50" i="5"/>
  <c r="L49" i="5"/>
  <c r="L48" i="5"/>
  <c r="L47" i="5"/>
  <c r="L46" i="5"/>
  <c r="L45" i="5"/>
  <c r="L44" i="5"/>
  <c r="L43" i="5"/>
  <c r="L42" i="5"/>
  <c r="L41" i="5"/>
  <c r="R40" i="5"/>
  <c r="U40" i="5" s="1"/>
  <c r="P32" i="5" s="1"/>
  <c r="L40" i="5"/>
  <c r="L39" i="5"/>
  <c r="R38" i="5"/>
  <c r="U38" i="5" s="1"/>
  <c r="P30" i="5" s="1"/>
  <c r="L38" i="5"/>
  <c r="L37" i="5"/>
  <c r="L36" i="5"/>
  <c r="L35" i="5"/>
  <c r="L34" i="5"/>
  <c r="L33" i="5"/>
  <c r="O32" i="5"/>
  <c r="L32" i="5"/>
  <c r="L31" i="5"/>
  <c r="O30" i="5"/>
  <c r="R22" i="5"/>
  <c r="R21" i="5"/>
  <c r="S21" i="5" s="1"/>
  <c r="R19" i="5"/>
  <c r="R18" i="5"/>
  <c r="M17" i="5"/>
  <c r="K17" i="5"/>
  <c r="J17" i="5"/>
  <c r="M16" i="5"/>
  <c r="K16" i="5"/>
  <c r="J16" i="5"/>
  <c r="M15" i="5"/>
  <c r="K15" i="5"/>
  <c r="J15" i="5"/>
  <c r="Q14" i="5"/>
  <c r="M14" i="5"/>
  <c r="K14" i="5"/>
  <c r="J14" i="5"/>
  <c r="Q12" i="5"/>
  <c r="Q10" i="5"/>
  <c r="N9" i="5"/>
  <c r="L9" i="5"/>
  <c r="Q8" i="5"/>
  <c r="N8" i="5"/>
  <c r="L8" i="5"/>
  <c r="N7" i="5"/>
  <c r="L7" i="5"/>
  <c r="Q6" i="5"/>
  <c r="S18" i="5" l="1"/>
  <c r="S30" i="5"/>
  <c r="R30" i="5"/>
  <c r="R32" i="5"/>
  <c r="S32" i="5"/>
</calcChain>
</file>

<file path=xl/sharedStrings.xml><?xml version="1.0" encoding="utf-8"?>
<sst xmlns="http://schemas.openxmlformats.org/spreadsheetml/2006/main" count="247" uniqueCount="173">
  <si>
    <t>CCB</t>
  </si>
  <si>
    <t>mg/L</t>
  </si>
  <si>
    <t>CHK3</t>
  </si>
  <si>
    <t>CHK4</t>
  </si>
  <si>
    <t>Raw SmartChem Results</t>
  </si>
  <si>
    <t>Out of calibration range - see later dilution</t>
  </si>
  <si>
    <t>Sample ID</t>
  </si>
  <si>
    <t>OD</t>
  </si>
  <si>
    <t>Timestamp</t>
  </si>
  <si>
    <t>Dilution</t>
  </si>
  <si>
    <t>QA/QC</t>
  </si>
  <si>
    <t>Instrument Dups</t>
  </si>
  <si>
    <t>Conc.</t>
  </si>
  <si>
    <t>% Diff</t>
  </si>
  <si>
    <t>Method Blanks</t>
  </si>
  <si>
    <t>%P within</t>
  </si>
  <si>
    <t>Method Dups</t>
  </si>
  <si>
    <t>mg P/g</t>
  </si>
  <si>
    <t>% St Dev</t>
  </si>
  <si>
    <t>Average</t>
  </si>
  <si>
    <t>St Dev</t>
  </si>
  <si>
    <t>Min</t>
  </si>
  <si>
    <t>Max</t>
  </si>
  <si>
    <t>Expected</t>
  </si>
  <si>
    <t>sample conc.   (mg P/L)</t>
  </si>
  <si>
    <t>Calculated amounts</t>
  </si>
  <si>
    <t>Spikes</t>
  </si>
  <si>
    <t>expected mg P/L</t>
  </si>
  <si>
    <t>actual mg P/L</t>
  </si>
  <si>
    <t>P% within</t>
  </si>
  <si>
    <t>Recovery</t>
  </si>
  <si>
    <t>Original Samples</t>
  </si>
  <si>
    <r>
      <t>Sample volume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L)</t>
    </r>
  </si>
  <si>
    <t>Spike volume (µL)</t>
  </si>
  <si>
    <t>total wt (g)</t>
  </si>
  <si>
    <t>Spike conc</t>
  </si>
  <si>
    <t>orig sample</t>
  </si>
  <si>
    <t>Final Results</t>
  </si>
  <si>
    <t xml:space="preserve">Dilution </t>
  </si>
  <si>
    <t>*If the blank was below 0, 0 was used for the calculation of the LFB</t>
  </si>
  <si>
    <t>P Concentration (mg P/L)</t>
  </si>
  <si>
    <t>R^2</t>
  </si>
  <si>
    <t>RunDate</t>
  </si>
  <si>
    <t>RBLs</t>
  </si>
  <si>
    <t>CCB1</t>
  </si>
  <si>
    <t>Blank 1</t>
  </si>
  <si>
    <t>BP 2</t>
  </si>
  <si>
    <t>BP 3</t>
  </si>
  <si>
    <t>BP 6</t>
  </si>
  <si>
    <t>BP 8</t>
  </si>
  <si>
    <t>BP 8 DUP</t>
  </si>
  <si>
    <t>BP 10</t>
  </si>
  <si>
    <t>BP 10_Dup</t>
  </si>
  <si>
    <t>BP 12</t>
  </si>
  <si>
    <t>BP 14</t>
  </si>
  <si>
    <t>BP 16</t>
  </si>
  <si>
    <t>BP 18</t>
  </si>
  <si>
    <t>BP 20</t>
  </si>
  <si>
    <t>BP 22</t>
  </si>
  <si>
    <t>BP 22_Spike</t>
  </si>
  <si>
    <t>BP 24</t>
  </si>
  <si>
    <t>BP 24_Dup</t>
  </si>
  <si>
    <t>BP 26</t>
  </si>
  <si>
    <t>Blank 2</t>
  </si>
  <si>
    <t>BP 28</t>
  </si>
  <si>
    <t>BP 28 DUP</t>
  </si>
  <si>
    <t>BP 30</t>
  </si>
  <si>
    <t>BP 32</t>
  </si>
  <si>
    <t>BP 34</t>
  </si>
  <si>
    <t>BP 34_Dup</t>
  </si>
  <si>
    <t>BP 36</t>
  </si>
  <si>
    <t>BP 38</t>
  </si>
  <si>
    <t>BP 40</t>
  </si>
  <si>
    <t>BP 42</t>
  </si>
  <si>
    <t>BP 44</t>
  </si>
  <si>
    <t>BP 44_Spike</t>
  </si>
  <si>
    <t>BP 44 DUP</t>
  </si>
  <si>
    <t>BP 46</t>
  </si>
  <si>
    <t>BP 46_Dup</t>
  </si>
  <si>
    <t>BP 48</t>
  </si>
  <si>
    <t>BP 50</t>
  </si>
  <si>
    <t>BP 5</t>
  </si>
  <si>
    <t>CalStd1</t>
  </si>
  <si>
    <t>CalStd2</t>
  </si>
  <si>
    <t>Blank 3</t>
  </si>
  <si>
    <t>Blank 3_Dup</t>
  </si>
  <si>
    <t>Blank 3_Spike</t>
  </si>
  <si>
    <t>CalStd2_Dup</t>
  </si>
  <si>
    <t>3:15:34 PM</t>
  </si>
  <si>
    <t>3:15:52 PM</t>
  </si>
  <si>
    <t>3:16:46 PM</t>
  </si>
  <si>
    <t>3:17:04 PM</t>
  </si>
  <si>
    <t>3:17:58 PM</t>
  </si>
  <si>
    <t>3:18:16 PM</t>
  </si>
  <si>
    <t>3:19:10 PM</t>
  </si>
  <si>
    <t>3:19:28 PM</t>
  </si>
  <si>
    <t>3:20:22 PM</t>
  </si>
  <si>
    <t>3:20:40 PM</t>
  </si>
  <si>
    <t>3:21:34 PM</t>
  </si>
  <si>
    <t>3:21:52 PM</t>
  </si>
  <si>
    <t>3:22:46 PM</t>
  </si>
  <si>
    <t>3:23:04 PM</t>
  </si>
  <si>
    <t>3:23:58 PM</t>
  </si>
  <si>
    <t>3:24:16 PM</t>
  </si>
  <si>
    <t>3:25:10 PM</t>
  </si>
  <si>
    <t>3:26:22 PM</t>
  </si>
  <si>
    <t>3:26:40 PM</t>
  </si>
  <si>
    <t>3:27:34 PM</t>
  </si>
  <si>
    <t>3:27:52 PM</t>
  </si>
  <si>
    <t>3:28:46 PM</t>
  </si>
  <si>
    <t>3:29:04 PM</t>
  </si>
  <si>
    <t>3:29:58 PM</t>
  </si>
  <si>
    <t>3:30:16 PM</t>
  </si>
  <si>
    <t>3:31:10 PM</t>
  </si>
  <si>
    <t>3:31:28 PM</t>
  </si>
  <si>
    <t>3:32:22 PM</t>
  </si>
  <si>
    <t>3:32:40 PM</t>
  </si>
  <si>
    <t>3:33:34 PM</t>
  </si>
  <si>
    <t>3:33:52 PM</t>
  </si>
  <si>
    <t>3:34:46 PM</t>
  </si>
  <si>
    <t>3:35:04 PM</t>
  </si>
  <si>
    <t>3:35:58 PM</t>
  </si>
  <si>
    <t>3:36:16 PM</t>
  </si>
  <si>
    <t>3:37:10 PM</t>
  </si>
  <si>
    <t>3:38:22 PM</t>
  </si>
  <si>
    <t>3:38:40 PM</t>
  </si>
  <si>
    <t>3:39:34 PM</t>
  </si>
  <si>
    <t>3:39:52 PM</t>
  </si>
  <si>
    <t>3:40:46 PM</t>
  </si>
  <si>
    <t>3:41:04 PM</t>
  </si>
  <si>
    <t>3:41:58 PM</t>
  </si>
  <si>
    <t>3:42:16 PM</t>
  </si>
  <si>
    <t>3:43:10 PM</t>
  </si>
  <si>
    <t>3:43:28 PM</t>
  </si>
  <si>
    <t>3:44:22 PM</t>
  </si>
  <si>
    <t>3:45:34 PM</t>
  </si>
  <si>
    <t>3:45:52 PM</t>
  </si>
  <si>
    <t>3:46:47 PM</t>
  </si>
  <si>
    <t>3:47:04 PM</t>
  </si>
  <si>
    <t>3:55:03 PM</t>
  </si>
  <si>
    <t>3:56:15 PM</t>
  </si>
  <si>
    <t>3:57:27 PM</t>
  </si>
  <si>
    <t>3:57:45 PM</t>
  </si>
  <si>
    <t>3:58:39 PM</t>
  </si>
  <si>
    <t>3:58:57 PM</t>
  </si>
  <si>
    <t>Depth (cm)</t>
  </si>
  <si>
    <t>Buffalo Pound Lake</t>
  </si>
  <si>
    <t>Buffalo Pound 2</t>
  </si>
  <si>
    <t>Buffalo Pound 3</t>
  </si>
  <si>
    <t>Buffalo Pound 6</t>
  </si>
  <si>
    <t>Buffalo Pound 8</t>
  </si>
  <si>
    <t>Buffalo Pound 10</t>
  </si>
  <si>
    <t>Buffalo Pound 12</t>
  </si>
  <si>
    <t>Buffalo Pound 14</t>
  </si>
  <si>
    <t>Buffalo Pound 16</t>
  </si>
  <si>
    <t>Buffalo Pound 18</t>
  </si>
  <si>
    <t>Buffalo Pound 20</t>
  </si>
  <si>
    <t>Buffalo Pound 22</t>
  </si>
  <si>
    <t>Buffalo Pound 24</t>
  </si>
  <si>
    <t>Buffalo Pound 26</t>
  </si>
  <si>
    <t>Buffalo Pound 28</t>
  </si>
  <si>
    <t>Buffalo Pound 30</t>
  </si>
  <si>
    <t>Buffalo Pound 32</t>
  </si>
  <si>
    <t>Buffalo Pound 34</t>
  </si>
  <si>
    <t>Buffalo Pound 36</t>
  </si>
  <si>
    <t>Buffalo Pound 38</t>
  </si>
  <si>
    <t>Buffalo Pound 40</t>
  </si>
  <si>
    <t>Buffalo Pound 42</t>
  </si>
  <si>
    <t>Buffalo Pound 44</t>
  </si>
  <si>
    <t>Buffalo Pound 46</t>
  </si>
  <si>
    <t>Buffalo Pound 48</t>
  </si>
  <si>
    <t>Buffalo Pound 50</t>
  </si>
  <si>
    <t>Buffalo Pound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</si>
</sst>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2">
    <xf numFmtId="0" fontId="0" fillId="0" borderId="0" xfId="0"/>
    <xf numFmtId="0" fontId="18" fillId="0" borderId="0" xfId="0" applyFont="1" applyFill="1" applyBorder="1" applyAlignment="1">
      <alignment horizontal="center"/>
    </xf>
    <xf numFmtId="0" fontId="0" fillId="0" borderId="13" xfId="0" applyBorder="1"/>
    <xf numFmtId="0" fontId="0" fillId="0" borderId="0" xfId="0" applyFill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0" xfId="0" applyFont="1" applyFill="1" applyBorder="1"/>
    <xf numFmtId="0" fontId="16" fillId="0" borderId="0" xfId="0" applyFont="1"/>
    <xf numFmtId="0" fontId="0" fillId="0" borderId="0" xfId="0" applyBorder="1"/>
    <xf numFmtId="0" fontId="16" fillId="0" borderId="0" xfId="0" applyFont="1" applyBorder="1"/>
    <xf numFmtId="0" fontId="0" fillId="0" borderId="11" xfId="0" applyBorder="1"/>
    <xf numFmtId="0" fontId="0" fillId="0" borderId="16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4" xfId="0" applyBorder="1"/>
    <xf numFmtId="10" fontId="0" fillId="0" borderId="14" xfId="1" applyNumberFormat="1" applyFont="1" applyBorder="1"/>
    <xf numFmtId="0" fontId="0" fillId="0" borderId="14" xfId="0" applyFill="1" applyBorder="1"/>
    <xf numFmtId="164" fontId="0" fillId="0" borderId="14" xfId="0" applyNumberFormat="1" applyBorder="1"/>
    <xf numFmtId="10" fontId="0" fillId="0" borderId="17" xfId="1" applyNumberFormat="1" applyFont="1" applyBorder="1"/>
    <xf numFmtId="0" fontId="0" fillId="0" borderId="17" xfId="0" applyBorder="1"/>
    <xf numFmtId="0" fontId="0" fillId="0" borderId="18" xfId="0" applyBorder="1"/>
    <xf numFmtId="2" fontId="0" fillId="0" borderId="14" xfId="0" applyNumberFormat="1" applyBorder="1"/>
    <xf numFmtId="10" fontId="0" fillId="0" borderId="15" xfId="1" applyNumberFormat="1" applyFont="1" applyBorder="1"/>
    <xf numFmtId="0" fontId="16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2" fontId="0" fillId="0" borderId="21" xfId="0" applyNumberFormat="1" applyBorder="1"/>
    <xf numFmtId="10" fontId="0" fillId="0" borderId="23" xfId="1" applyNumberFormat="1" applyFont="1" applyBorder="1"/>
    <xf numFmtId="2" fontId="19" fillId="0" borderId="0" xfId="0" applyNumberFormat="1" applyFont="1" applyBorder="1" applyAlignment="1">
      <alignment wrapText="1"/>
    </xf>
    <xf numFmtId="2" fontId="0" fillId="0" borderId="24" xfId="0" applyNumberFormat="1" applyBorder="1"/>
    <xf numFmtId="2" fontId="0" fillId="0" borderId="25" xfId="0" applyNumberFormat="1" applyBorder="1"/>
    <xf numFmtId="2" fontId="0" fillId="0" borderId="25" xfId="0" applyNumberFormat="1" applyBorder="1" applyAlignment="1">
      <alignment horizontal="center" wrapText="1"/>
    </xf>
    <xf numFmtId="2" fontId="0" fillId="0" borderId="26" xfId="0" applyNumberFormat="1" applyBorder="1" applyAlignment="1">
      <alignment horizontal="center" wrapText="1"/>
    </xf>
    <xf numFmtId="2" fontId="19" fillId="0" borderId="10" xfId="0" applyNumberFormat="1" applyFont="1" applyBorder="1" applyAlignment="1">
      <alignment wrapText="1" shrinkToFit="1"/>
    </xf>
    <xf numFmtId="2" fontId="19" fillId="0" borderId="11" xfId="0" applyNumberFormat="1" applyFont="1" applyBorder="1" applyAlignment="1">
      <alignment horizontal="right" wrapText="1" shrinkToFit="1"/>
    </xf>
    <xf numFmtId="2" fontId="19" fillId="0" borderId="11" xfId="0" applyNumberFormat="1" applyFont="1" applyBorder="1" applyAlignment="1">
      <alignment wrapText="1"/>
    </xf>
    <xf numFmtId="2" fontId="19" fillId="0" borderId="12" xfId="0" applyNumberFormat="1" applyFont="1" applyBorder="1" applyAlignment="1">
      <alignment wrapText="1"/>
    </xf>
    <xf numFmtId="2" fontId="19" fillId="0" borderId="0" xfId="0" applyNumberFormat="1" applyFont="1" applyBorder="1" applyAlignment="1"/>
    <xf numFmtId="2" fontId="0" fillId="0" borderId="27" xfId="0" applyNumberFormat="1" applyBorder="1"/>
    <xf numFmtId="2" fontId="0" fillId="0" borderId="28" xfId="0" applyNumberFormat="1" applyBorder="1" applyAlignment="1">
      <alignment horizontal="center" wrapText="1"/>
    </xf>
    <xf numFmtId="2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 wrapText="1"/>
    </xf>
    <xf numFmtId="2" fontId="21" fillId="0" borderId="28" xfId="0" applyNumberFormat="1" applyFont="1" applyBorder="1" applyAlignment="1">
      <alignment horizontal="center" vertical="center" wrapText="1"/>
    </xf>
    <xf numFmtId="2" fontId="0" fillId="0" borderId="29" xfId="0" applyNumberFormat="1" applyBorder="1"/>
    <xf numFmtId="2" fontId="19" fillId="0" borderId="13" xfId="0" applyNumberFormat="1" applyFont="1" applyBorder="1" applyAlignment="1">
      <alignment shrinkToFit="1"/>
    </xf>
    <xf numFmtId="165" fontId="0" fillId="0" borderId="14" xfId="0" applyNumberFormat="1" applyBorder="1"/>
    <xf numFmtId="10" fontId="19" fillId="0" borderId="14" xfId="1" applyNumberFormat="1" applyFont="1" applyBorder="1" applyAlignment="1">
      <alignment horizontal="right"/>
    </xf>
    <xf numFmtId="10" fontId="19" fillId="0" borderId="15" xfId="1" applyNumberFormat="1" applyFont="1" applyBorder="1" applyAlignment="1">
      <alignment horizontal="right"/>
    </xf>
    <xf numFmtId="2" fontId="0" fillId="0" borderId="0" xfId="0" applyNumberFormat="1" applyBorder="1"/>
    <xf numFmtId="0" fontId="0" fillId="0" borderId="30" xfId="0" applyBorder="1"/>
    <xf numFmtId="1" fontId="0" fillId="0" borderId="14" xfId="0" applyNumberFormat="1" applyBorder="1"/>
    <xf numFmtId="2" fontId="0" fillId="0" borderId="15" xfId="0" applyNumberFormat="1" applyBorder="1"/>
    <xf numFmtId="2" fontId="19" fillId="0" borderId="0" xfId="0" applyNumberFormat="1" applyFont="1" applyBorder="1" applyAlignment="1">
      <alignment horizontal="right"/>
    </xf>
    <xf numFmtId="2" fontId="0" fillId="0" borderId="13" xfId="0" applyNumberFormat="1" applyBorder="1"/>
    <xf numFmtId="2" fontId="19" fillId="0" borderId="0" xfId="0" applyNumberFormat="1" applyFont="1" applyBorder="1" applyAlignment="1">
      <alignment horizontal="left"/>
    </xf>
    <xf numFmtId="2" fontId="19" fillId="0" borderId="20" xfId="0" applyNumberFormat="1" applyFont="1" applyBorder="1" applyAlignment="1">
      <alignment shrinkToFit="1"/>
    </xf>
    <xf numFmtId="2" fontId="19" fillId="0" borderId="21" xfId="0" applyNumberFormat="1" applyFont="1" applyBorder="1" applyAlignment="1">
      <alignment horizontal="right"/>
    </xf>
    <xf numFmtId="2" fontId="0" fillId="0" borderId="23" xfId="0" applyNumberFormat="1" applyFont="1" applyBorder="1" applyAlignment="1">
      <alignment horizontal="right"/>
    </xf>
    <xf numFmtId="2" fontId="19" fillId="0" borderId="20" xfId="0" applyNumberFormat="1" applyFont="1" applyBorder="1"/>
    <xf numFmtId="1" fontId="0" fillId="0" borderId="21" xfId="0" applyNumberFormat="1" applyBorder="1"/>
    <xf numFmtId="164" fontId="0" fillId="0" borderId="21" xfId="0" applyNumberFormat="1" applyBorder="1"/>
    <xf numFmtId="2" fontId="0" fillId="0" borderId="31" xfId="0" applyNumberFormat="1" applyBorder="1"/>
    <xf numFmtId="2" fontId="0" fillId="0" borderId="23" xfId="0" applyNumberFormat="1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Fill="1" applyBorder="1"/>
    <xf numFmtId="10" fontId="0" fillId="0" borderId="0" xfId="1" applyNumberFormat="1" applyFont="1"/>
    <xf numFmtId="10" fontId="22" fillId="0" borderId="14" xfId="1" applyNumberFormat="1" applyFont="1" applyBorder="1"/>
    <xf numFmtId="165" fontId="0" fillId="0" borderId="15" xfId="0" applyNumberFormat="1" applyBorder="1"/>
    <xf numFmtId="0" fontId="22" fillId="0" borderId="13" xfId="0" applyFont="1" applyBorder="1"/>
    <xf numFmtId="165" fontId="22" fillId="0" borderId="14" xfId="0" applyNumberFormat="1" applyFont="1" applyBorder="1"/>
    <xf numFmtId="1" fontId="22" fillId="0" borderId="14" xfId="0" applyNumberFormat="1" applyFont="1" applyBorder="1"/>
    <xf numFmtId="10" fontId="22" fillId="0" borderId="15" xfId="1" applyNumberFormat="1" applyFont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22" fontId="0" fillId="0" borderId="14" xfId="0" applyNumberFormat="1" applyFont="1" applyFill="1" applyBorder="1"/>
    <xf numFmtId="0" fontId="0" fillId="0" borderId="20" xfId="0" applyFont="1" applyFill="1" applyBorder="1"/>
    <xf numFmtId="0" fontId="16" fillId="34" borderId="10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32" xfId="0" applyBorder="1"/>
    <xf numFmtId="0" fontId="0" fillId="0" borderId="13" xfId="0" applyFill="1" applyBorder="1" applyAlignment="1"/>
    <xf numFmtId="0" fontId="0" fillId="0" borderId="15" xfId="0" applyFill="1" applyBorder="1" applyAlignment="1">
      <alignment horizontal="center"/>
    </xf>
    <xf numFmtId="0" fontId="0" fillId="0" borderId="11" xfId="0" applyFont="1" applyFill="1" applyBorder="1"/>
    <xf numFmtId="22" fontId="0" fillId="0" borderId="11" xfId="0" applyNumberFormat="1" applyFont="1" applyFill="1" applyBorder="1"/>
    <xf numFmtId="0" fontId="0" fillId="0" borderId="15" xfId="0" applyBorder="1"/>
    <xf numFmtId="0" fontId="16" fillId="0" borderId="0" xfId="0" applyFont="1" applyFill="1" applyBorder="1" applyAlignment="1"/>
    <xf numFmtId="0" fontId="0" fillId="0" borderId="32" xfId="0" applyFill="1" applyBorder="1"/>
    <xf numFmtId="0" fontId="0" fillId="0" borderId="33" xfId="0" applyBorder="1"/>
    <xf numFmtId="0" fontId="0" fillId="35" borderId="35" xfId="0" applyFill="1" applyBorder="1"/>
    <xf numFmtId="0" fontId="16" fillId="35" borderId="34" xfId="0" applyFont="1" applyFill="1" applyBorder="1"/>
    <xf numFmtId="165" fontId="0" fillId="0" borderId="21" xfId="0" applyNumberFormat="1" applyBorder="1"/>
    <xf numFmtId="0" fontId="0" fillId="0" borderId="25" xfId="0" applyBorder="1"/>
    <xf numFmtId="0" fontId="0" fillId="0" borderId="26" xfId="0" applyBorder="1"/>
    <xf numFmtId="14" fontId="0" fillId="0" borderId="12" xfId="0" applyNumberFormat="1" applyFont="1" applyFill="1" applyBorder="1"/>
    <xf numFmtId="14" fontId="0" fillId="0" borderId="15" xfId="0" applyNumberFormat="1" applyFont="1" applyFill="1" applyBorder="1"/>
    <xf numFmtId="2" fontId="0" fillId="0" borderId="11" xfId="0" applyNumberFormat="1" applyFont="1" applyFill="1" applyBorder="1"/>
    <xf numFmtId="2" fontId="0" fillId="0" borderId="14" xfId="0" applyNumberFormat="1" applyFont="1" applyFill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10" fontId="14" fillId="0" borderId="14" xfId="1" applyNumberFormat="1" applyFont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6" fillId="0" borderId="3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36" xfId="0" applyFont="1" applyBorder="1"/>
    <xf numFmtId="0" fontId="22" fillId="0" borderId="3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166" fontId="0" fillId="0" borderId="0" xfId="0" applyNumberFormat="1" applyBorder="1"/>
    <xf numFmtId="1" fontId="0" fillId="0" borderId="36" xfId="0" applyNumberFormat="1" applyBorder="1"/>
    <xf numFmtId="1" fontId="0" fillId="0" borderId="38" xfId="0" applyNumberFormat="1" applyBorder="1"/>
    <xf numFmtId="2" fontId="0" fillId="0" borderId="19" xfId="0" applyNumberFormat="1" applyBorder="1"/>
    <xf numFmtId="10" fontId="0" fillId="0" borderId="19" xfId="1" applyNumberFormat="1" applyFont="1" applyBorder="1"/>
    <xf numFmtId="10" fontId="0" fillId="0" borderId="39" xfId="1" applyNumberFormat="1" applyFont="1" applyBorder="1"/>
    <xf numFmtId="165" fontId="0" fillId="0" borderId="0" xfId="0" applyNumberFormat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2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14" fontId="0" fillId="0" borderId="0" xfId="0" applyNumberFormat="1" applyFont="1" applyBorder="1"/>
    <xf numFmtId="0" fontId="16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 wrapText="1"/>
    </xf>
    <xf numFmtId="0" fontId="16" fillId="0" borderId="41" xfId="0" applyFont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0" fillId="0" borderId="21" xfId="0" applyFont="1" applyFill="1" applyBorder="1"/>
    <xf numFmtId="2" fontId="0" fillId="0" borderId="21" xfId="0" applyNumberFormat="1" applyFont="1" applyFill="1" applyBorder="1"/>
    <xf numFmtId="22" fontId="0" fillId="0" borderId="21" xfId="0" applyNumberFormat="1" applyFont="1" applyFill="1" applyBorder="1"/>
    <xf numFmtId="14" fontId="0" fillId="0" borderId="23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Buffalo</a:t>
            </a:r>
            <a:r>
              <a:rPr lang="en-US" baseline="0"/>
              <a:t> Pound</a:t>
            </a:r>
            <a:r>
              <a:rPr lang="en-US"/>
              <a:t> Lake </a:t>
            </a:r>
          </a:p>
          <a:p>
            <a:pPr>
              <a:defRPr/>
            </a:pPr>
            <a:r>
              <a:rPr lang="en-US"/>
              <a:t>Total</a:t>
            </a:r>
            <a:r>
              <a:rPr lang="en-US" baseline="0"/>
              <a:t> Phosphorus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'TP Results'!$D$4:$D$29</c:f>
              <c:numCache>
                <c:formatCode>0.00</c:formatCode>
                <c:ptCount val="26"/>
                <c:pt idx="0">
                  <c:v>1.5691203025320597</c:v>
                </c:pt>
                <c:pt idx="1">
                  <c:v>1.5021967448948916</c:v>
                </c:pt>
                <c:pt idx="2">
                  <c:v>1.3230872406002483</c:v>
                </c:pt>
                <c:pt idx="3">
                  <c:v>1.2921315472110901</c:v>
                </c:pt>
                <c:pt idx="4">
                  <c:v>1.3210597088630758</c:v>
                </c:pt>
                <c:pt idx="5">
                  <c:v>1.3842466084995781</c:v>
                </c:pt>
                <c:pt idx="6">
                  <c:v>1.333281929697449</c:v>
                </c:pt>
                <c:pt idx="7">
                  <c:v>1.2354348204484267</c:v>
                </c:pt>
                <c:pt idx="8">
                  <c:v>1.1675475390214354</c:v>
                </c:pt>
                <c:pt idx="9">
                  <c:v>1.0651294122768611</c:v>
                </c:pt>
                <c:pt idx="10">
                  <c:v>1.0157169418928245</c:v>
                </c:pt>
                <c:pt idx="11">
                  <c:v>0.91861056290675536</c:v>
                </c:pt>
                <c:pt idx="12">
                  <c:v>1.0291231677036816</c:v>
                </c:pt>
                <c:pt idx="13">
                  <c:v>0.98189954733057572</c:v>
                </c:pt>
                <c:pt idx="14">
                  <c:v>0.88199216667415758</c:v>
                </c:pt>
                <c:pt idx="15">
                  <c:v>0.83683558381265755</c:v>
                </c:pt>
                <c:pt idx="16">
                  <c:v>0.77002814365521133</c:v>
                </c:pt>
                <c:pt idx="17">
                  <c:v>0.62774673804821834</c:v>
                </c:pt>
                <c:pt idx="18">
                  <c:v>0.6026233264356281</c:v>
                </c:pt>
                <c:pt idx="19">
                  <c:v>0.5797991995422499</c:v>
                </c:pt>
                <c:pt idx="20">
                  <c:v>0.60993494537497406</c:v>
                </c:pt>
                <c:pt idx="21">
                  <c:v>0.58967270067169142</c:v>
                </c:pt>
                <c:pt idx="22">
                  <c:v>0.74459966292891655</c:v>
                </c:pt>
                <c:pt idx="23">
                  <c:v>0.74823550357648339</c:v>
                </c:pt>
                <c:pt idx="24">
                  <c:v>0.68207068110700408</c:v>
                </c:pt>
                <c:pt idx="25">
                  <c:v>1.5168579738818389</c:v>
                </c:pt>
              </c:numCache>
            </c:numRef>
          </c:xVal>
          <c:yVal>
            <c:numRef>
              <c:f>'TP Results'!$E$4:$E$29</c:f>
              <c:numCache>
                <c:formatCode>0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14208"/>
        <c:axId val="128114688"/>
      </c:scatterChart>
      <c:valAx>
        <c:axId val="1280142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28114688"/>
        <c:crosses val="autoZero"/>
        <c:crossBetween val="midCat"/>
      </c:valAx>
      <c:valAx>
        <c:axId val="128114688"/>
        <c:scaling>
          <c:orientation val="minMax"/>
          <c:max val="5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801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0</xdr:rowOff>
    </xdr:from>
    <xdr:to>
      <xdr:col>12</xdr:col>
      <xdr:colOff>133351</xdr:colOff>
      <xdr:row>37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46"/>
  <sheetViews>
    <sheetView tabSelected="1" workbookViewId="0">
      <selection activeCell="Q25" sqref="Q25"/>
    </sheetView>
  </sheetViews>
  <sheetFormatPr defaultRowHeight="15" x14ac:dyDescent="0.25"/>
  <cols>
    <col min="5" max="5" width="10.85546875" bestFit="1" customWidth="1"/>
  </cols>
  <sheetData>
    <row r="1" spans="2:5" ht="15.75" thickBot="1" x14ac:dyDescent="0.3"/>
    <row r="2" spans="2:5" x14ac:dyDescent="0.25">
      <c r="B2" s="110" t="s">
        <v>146</v>
      </c>
      <c r="C2" s="111"/>
      <c r="D2" s="94"/>
      <c r="E2" s="95"/>
    </row>
    <row r="3" spans="2:5" x14ac:dyDescent="0.25">
      <c r="B3" s="112" t="s">
        <v>6</v>
      </c>
      <c r="C3" s="113"/>
      <c r="D3" s="7" t="s">
        <v>17</v>
      </c>
      <c r="E3" s="114" t="s">
        <v>145</v>
      </c>
    </row>
    <row r="4" spans="2:5" x14ac:dyDescent="0.25">
      <c r="B4" s="115" t="s">
        <v>147</v>
      </c>
      <c r="C4" s="116"/>
      <c r="D4" s="51">
        <v>1.5691203025320597</v>
      </c>
      <c r="E4" s="120">
        <v>2</v>
      </c>
    </row>
    <row r="5" spans="2:5" x14ac:dyDescent="0.25">
      <c r="B5" s="115" t="s">
        <v>148</v>
      </c>
      <c r="C5" s="116"/>
      <c r="D5" s="51">
        <v>1.5021967448948916</v>
      </c>
      <c r="E5" s="120">
        <v>3</v>
      </c>
    </row>
    <row r="6" spans="2:5" x14ac:dyDescent="0.25">
      <c r="B6" s="115" t="s">
        <v>149</v>
      </c>
      <c r="C6" s="116"/>
      <c r="D6" s="51">
        <v>1.3230872406002483</v>
      </c>
      <c r="E6" s="120">
        <v>6</v>
      </c>
    </row>
    <row r="7" spans="2:5" x14ac:dyDescent="0.25">
      <c r="B7" s="115" t="s">
        <v>150</v>
      </c>
      <c r="C7" s="116"/>
      <c r="D7" s="51">
        <v>1.2921315472110901</v>
      </c>
      <c r="E7" s="120">
        <v>8</v>
      </c>
    </row>
    <row r="8" spans="2:5" x14ac:dyDescent="0.25">
      <c r="B8" s="115" t="s">
        <v>151</v>
      </c>
      <c r="C8" s="116"/>
      <c r="D8" s="51">
        <v>1.3210597088630758</v>
      </c>
      <c r="E8" s="120">
        <v>10</v>
      </c>
    </row>
    <row r="9" spans="2:5" x14ac:dyDescent="0.25">
      <c r="B9" s="115" t="s">
        <v>152</v>
      </c>
      <c r="C9" s="116"/>
      <c r="D9" s="51">
        <v>1.3842466084995781</v>
      </c>
      <c r="E9" s="120">
        <v>12</v>
      </c>
    </row>
    <row r="10" spans="2:5" x14ac:dyDescent="0.25">
      <c r="B10" s="115" t="s">
        <v>153</v>
      </c>
      <c r="C10" s="116"/>
      <c r="D10" s="51">
        <v>1.333281929697449</v>
      </c>
      <c r="E10" s="120">
        <v>14</v>
      </c>
    </row>
    <row r="11" spans="2:5" x14ac:dyDescent="0.25">
      <c r="B11" s="115" t="s">
        <v>154</v>
      </c>
      <c r="C11" s="116"/>
      <c r="D11" s="51">
        <v>1.2354348204484267</v>
      </c>
      <c r="E11" s="120">
        <v>16</v>
      </c>
    </row>
    <row r="12" spans="2:5" x14ac:dyDescent="0.25">
      <c r="B12" s="115" t="s">
        <v>155</v>
      </c>
      <c r="C12" s="116"/>
      <c r="D12" s="51">
        <v>1.1675475390214354</v>
      </c>
      <c r="E12" s="120">
        <v>18</v>
      </c>
    </row>
    <row r="13" spans="2:5" x14ac:dyDescent="0.25">
      <c r="B13" s="115" t="s">
        <v>156</v>
      </c>
      <c r="C13" s="116"/>
      <c r="D13" s="51">
        <v>1.0651294122768611</v>
      </c>
      <c r="E13" s="120">
        <v>20</v>
      </c>
    </row>
    <row r="14" spans="2:5" x14ac:dyDescent="0.25">
      <c r="B14" s="115" t="s">
        <v>157</v>
      </c>
      <c r="C14" s="116"/>
      <c r="D14" s="51">
        <v>1.0157169418928245</v>
      </c>
      <c r="E14" s="120">
        <v>22</v>
      </c>
    </row>
    <row r="15" spans="2:5" x14ac:dyDescent="0.25">
      <c r="B15" s="115" t="s">
        <v>158</v>
      </c>
      <c r="C15" s="116"/>
      <c r="D15" s="51">
        <v>0.91861056290675536</v>
      </c>
      <c r="E15" s="120">
        <v>24</v>
      </c>
    </row>
    <row r="16" spans="2:5" x14ac:dyDescent="0.25">
      <c r="B16" s="115" t="s">
        <v>159</v>
      </c>
      <c r="C16" s="116"/>
      <c r="D16" s="51">
        <v>1.0291231677036816</v>
      </c>
      <c r="E16" s="120">
        <v>26</v>
      </c>
    </row>
    <row r="17" spans="2:5" x14ac:dyDescent="0.25">
      <c r="B17" s="115" t="s">
        <v>160</v>
      </c>
      <c r="C17" s="116"/>
      <c r="D17" s="51">
        <v>0.98189954733057572</v>
      </c>
      <c r="E17" s="120">
        <v>28</v>
      </c>
    </row>
    <row r="18" spans="2:5" x14ac:dyDescent="0.25">
      <c r="B18" s="115" t="s">
        <v>161</v>
      </c>
      <c r="C18" s="116"/>
      <c r="D18" s="51">
        <v>0.88199216667415758</v>
      </c>
      <c r="E18" s="120">
        <v>30</v>
      </c>
    </row>
    <row r="19" spans="2:5" x14ac:dyDescent="0.25">
      <c r="B19" s="115" t="s">
        <v>162</v>
      </c>
      <c r="C19" s="116"/>
      <c r="D19" s="51">
        <v>0.83683558381265755</v>
      </c>
      <c r="E19" s="120">
        <v>32</v>
      </c>
    </row>
    <row r="20" spans="2:5" x14ac:dyDescent="0.25">
      <c r="B20" s="115" t="s">
        <v>163</v>
      </c>
      <c r="C20" s="116"/>
      <c r="D20" s="51">
        <v>0.77002814365521133</v>
      </c>
      <c r="E20" s="120">
        <v>34</v>
      </c>
    </row>
    <row r="21" spans="2:5" x14ac:dyDescent="0.25">
      <c r="B21" s="115" t="s">
        <v>164</v>
      </c>
      <c r="C21" s="116"/>
      <c r="D21" s="51">
        <v>0.62774673804821834</v>
      </c>
      <c r="E21" s="120">
        <v>36</v>
      </c>
    </row>
    <row r="22" spans="2:5" x14ac:dyDescent="0.25">
      <c r="B22" s="115" t="s">
        <v>165</v>
      </c>
      <c r="C22" s="116"/>
      <c r="D22" s="51">
        <v>0.6026233264356281</v>
      </c>
      <c r="E22" s="120">
        <v>38</v>
      </c>
    </row>
    <row r="23" spans="2:5" x14ac:dyDescent="0.25">
      <c r="B23" s="115" t="s">
        <v>166</v>
      </c>
      <c r="C23" s="116"/>
      <c r="D23" s="51">
        <v>0.5797991995422499</v>
      </c>
      <c r="E23" s="120">
        <v>40</v>
      </c>
    </row>
    <row r="24" spans="2:5" x14ac:dyDescent="0.25">
      <c r="B24" s="115" t="s">
        <v>167</v>
      </c>
      <c r="C24" s="116"/>
      <c r="D24" s="51">
        <v>0.60993494537497406</v>
      </c>
      <c r="E24" s="120">
        <v>42</v>
      </c>
    </row>
    <row r="25" spans="2:5" x14ac:dyDescent="0.25">
      <c r="B25" s="115" t="s">
        <v>168</v>
      </c>
      <c r="C25" s="116"/>
      <c r="D25" s="51">
        <v>0.58967270067169142</v>
      </c>
      <c r="E25" s="120">
        <v>44</v>
      </c>
    </row>
    <row r="26" spans="2:5" x14ac:dyDescent="0.25">
      <c r="B26" s="115" t="s">
        <v>169</v>
      </c>
      <c r="C26" s="116"/>
      <c r="D26" s="51">
        <v>0.74459966292891655</v>
      </c>
      <c r="E26" s="120">
        <v>46</v>
      </c>
    </row>
    <row r="27" spans="2:5" x14ac:dyDescent="0.25">
      <c r="B27" s="115" t="s">
        <v>170</v>
      </c>
      <c r="C27" s="116"/>
      <c r="D27" s="51">
        <v>0.74823550357648339</v>
      </c>
      <c r="E27" s="120">
        <v>48</v>
      </c>
    </row>
    <row r="28" spans="2:5" x14ac:dyDescent="0.25">
      <c r="B28" s="115" t="s">
        <v>171</v>
      </c>
      <c r="C28" s="116"/>
      <c r="D28" s="51">
        <v>0.68207068110700408</v>
      </c>
      <c r="E28" s="120">
        <v>50</v>
      </c>
    </row>
    <row r="29" spans="2:5" ht="15.75" thickBot="1" x14ac:dyDescent="0.3">
      <c r="B29" s="117" t="s">
        <v>172</v>
      </c>
      <c r="C29" s="118"/>
      <c r="D29" s="64">
        <v>1.5168579738818389</v>
      </c>
      <c r="E29" s="121">
        <v>5</v>
      </c>
    </row>
    <row r="30" spans="2:5" x14ac:dyDescent="0.25">
      <c r="B30" s="9"/>
      <c r="C30" s="9"/>
      <c r="D30" s="81"/>
      <c r="E30" s="119"/>
    </row>
    <row r="31" spans="2:5" x14ac:dyDescent="0.25">
      <c r="B31" s="9"/>
      <c r="C31" s="9"/>
      <c r="D31" s="81"/>
      <c r="E31" s="119"/>
    </row>
    <row r="32" spans="2:5" x14ac:dyDescent="0.25">
      <c r="B32" s="9"/>
      <c r="C32" s="9"/>
      <c r="D32" s="81"/>
      <c r="E32" s="119"/>
    </row>
    <row r="33" spans="2:5" x14ac:dyDescent="0.25">
      <c r="B33" s="9"/>
      <c r="C33" s="9"/>
      <c r="D33" s="81"/>
      <c r="E33" s="119"/>
    </row>
    <row r="34" spans="2:5" x14ac:dyDescent="0.25">
      <c r="B34" s="9"/>
      <c r="C34" s="9"/>
      <c r="D34" s="81"/>
      <c r="E34" s="119"/>
    </row>
    <row r="35" spans="2:5" x14ac:dyDescent="0.25">
      <c r="B35" s="9"/>
      <c r="C35" s="9"/>
      <c r="D35" s="81"/>
      <c r="E35" s="119"/>
    </row>
    <row r="36" spans="2:5" x14ac:dyDescent="0.25">
      <c r="B36" s="9"/>
      <c r="C36" s="9"/>
      <c r="D36" s="81"/>
      <c r="E36" s="119"/>
    </row>
    <row r="37" spans="2:5" x14ac:dyDescent="0.25">
      <c r="B37" s="9"/>
      <c r="C37" s="9"/>
      <c r="D37" s="81"/>
      <c r="E37" s="119"/>
    </row>
    <row r="38" spans="2:5" x14ac:dyDescent="0.25">
      <c r="B38" s="9"/>
      <c r="C38" s="9"/>
      <c r="D38" s="81"/>
      <c r="E38" s="119"/>
    </row>
    <row r="39" spans="2:5" x14ac:dyDescent="0.25">
      <c r="B39" s="9"/>
      <c r="C39" s="9"/>
      <c r="D39" s="81"/>
      <c r="E39" s="119"/>
    </row>
    <row r="40" spans="2:5" x14ac:dyDescent="0.25">
      <c r="B40" s="9"/>
      <c r="C40" s="9"/>
      <c r="D40" s="81"/>
      <c r="E40" s="119"/>
    </row>
    <row r="41" spans="2:5" x14ac:dyDescent="0.25">
      <c r="B41" s="9"/>
      <c r="C41" s="9"/>
      <c r="D41" s="81"/>
      <c r="E41" s="119"/>
    </row>
    <row r="42" spans="2:5" x14ac:dyDescent="0.25">
      <c r="B42" s="9"/>
      <c r="C42" s="9"/>
      <c r="D42" s="81"/>
      <c r="E42" s="119"/>
    </row>
    <row r="43" spans="2:5" x14ac:dyDescent="0.25">
      <c r="B43" s="9"/>
      <c r="C43" s="9"/>
      <c r="D43" s="81"/>
      <c r="E43" s="119"/>
    </row>
    <row r="44" spans="2:5" x14ac:dyDescent="0.25">
      <c r="B44" s="9"/>
      <c r="C44" s="9"/>
      <c r="D44" s="81"/>
      <c r="E44" s="119"/>
    </row>
    <row r="45" spans="2:5" x14ac:dyDescent="0.25">
      <c r="B45" s="9"/>
      <c r="C45" s="9"/>
      <c r="D45" s="81"/>
      <c r="E45" s="119"/>
    </row>
    <row r="46" spans="2:5" x14ac:dyDescent="0.25">
      <c r="B46" s="9"/>
      <c r="C46" s="9"/>
      <c r="D46" s="81"/>
      <c r="E46" s="119"/>
    </row>
  </sheetData>
  <mergeCells count="28"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83"/>
  <sheetViews>
    <sheetView workbookViewId="0">
      <selection activeCell="I60" sqref="I60"/>
    </sheetView>
  </sheetViews>
  <sheetFormatPr defaultRowHeight="15" x14ac:dyDescent="0.25"/>
  <cols>
    <col min="1" max="1" width="19.5703125" style="130" bestFit="1" customWidth="1"/>
    <col min="2" max="2" width="15.28515625" style="130" bestFit="1" customWidth="1"/>
    <col min="3" max="3" width="7.7109375" style="130" bestFit="1" customWidth="1"/>
    <col min="4" max="4" width="8.140625" style="130" bestFit="1" customWidth="1"/>
    <col min="5" max="5" width="14.85546875" style="130" bestFit="1" customWidth="1"/>
    <col min="6" max="6" width="14.85546875" style="130" customWidth="1"/>
    <col min="7" max="7" width="14.85546875" style="132" customWidth="1"/>
    <col min="9" max="9" width="19" bestFit="1" customWidth="1"/>
    <col min="10" max="10" width="8.5703125" bestFit="1" customWidth="1"/>
    <col min="12" max="12" width="9.85546875" bestFit="1" customWidth="1"/>
    <col min="13" max="13" width="8.5703125" bestFit="1" customWidth="1"/>
    <col min="14" max="14" width="9.85546875" bestFit="1" customWidth="1"/>
    <col min="15" max="15" width="18.5703125" customWidth="1"/>
    <col min="16" max="16" width="7.7109375" bestFit="1" customWidth="1"/>
    <col min="17" max="17" width="8.140625" bestFit="1" customWidth="1"/>
    <col min="18" max="18" width="14.42578125" bestFit="1" customWidth="1"/>
    <col min="19" max="19" width="8.85546875" bestFit="1" customWidth="1"/>
    <col min="21" max="21" width="10.7109375" customWidth="1"/>
  </cols>
  <sheetData>
    <row r="1" spans="1:25" ht="21" x14ac:dyDescent="0.35">
      <c r="A1" s="100" t="s">
        <v>4</v>
      </c>
      <c r="B1" s="101"/>
      <c r="C1" s="101"/>
      <c r="D1" s="101"/>
      <c r="E1" s="101"/>
      <c r="F1" s="101"/>
      <c r="G1" s="102"/>
      <c r="H1" s="1"/>
    </row>
    <row r="2" spans="1:25" x14ac:dyDescent="0.25">
      <c r="A2" s="83"/>
      <c r="B2" s="103" t="s">
        <v>5</v>
      </c>
      <c r="C2" s="103"/>
      <c r="D2" s="103"/>
      <c r="E2" s="103"/>
      <c r="F2" s="103"/>
      <c r="G2" s="84"/>
      <c r="H2" s="3"/>
    </row>
    <row r="3" spans="1:25" s="8" customFormat="1" ht="30.75" thickBot="1" x14ac:dyDescent="0.3">
      <c r="A3" s="133" t="s">
        <v>6</v>
      </c>
      <c r="B3" s="134" t="s">
        <v>40</v>
      </c>
      <c r="C3" s="135" t="s">
        <v>7</v>
      </c>
      <c r="D3" s="135" t="s">
        <v>9</v>
      </c>
      <c r="E3" s="136" t="s">
        <v>30</v>
      </c>
      <c r="F3" s="136" t="s">
        <v>8</v>
      </c>
      <c r="G3" s="137" t="s">
        <v>42</v>
      </c>
      <c r="H3" s="7"/>
      <c r="O3" s="9"/>
      <c r="P3" s="10"/>
      <c r="Q3" s="9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75" t="s">
        <v>44</v>
      </c>
      <c r="B4" s="85">
        <v>8.9999999999999993E-3</v>
      </c>
      <c r="C4" s="85">
        <v>1.4E-3</v>
      </c>
      <c r="D4" s="85">
        <v>1</v>
      </c>
      <c r="E4" s="98">
        <v>0</v>
      </c>
      <c r="F4" s="86" t="s">
        <v>88</v>
      </c>
      <c r="G4" s="96">
        <v>42355</v>
      </c>
      <c r="I4" s="80" t="s">
        <v>10</v>
      </c>
      <c r="J4" s="11"/>
      <c r="K4" s="11"/>
      <c r="L4" s="11"/>
      <c r="M4" s="11"/>
      <c r="N4" s="12"/>
      <c r="O4" s="13" t="s">
        <v>11</v>
      </c>
      <c r="P4" s="14" t="s">
        <v>12</v>
      </c>
      <c r="Q4" s="14" t="s">
        <v>13</v>
      </c>
      <c r="R4" s="14" t="s">
        <v>14</v>
      </c>
      <c r="S4" s="15" t="s">
        <v>12</v>
      </c>
      <c r="T4" s="9"/>
      <c r="U4" s="9"/>
    </row>
    <row r="5" spans="1:25" x14ac:dyDescent="0.25">
      <c r="A5" s="76" t="s">
        <v>2</v>
      </c>
      <c r="B5" s="77">
        <v>5.0500000000000003E-2</v>
      </c>
      <c r="C5" s="77">
        <v>5.5999999999999999E-3</v>
      </c>
      <c r="D5" s="77">
        <v>1</v>
      </c>
      <c r="E5" s="99">
        <v>93.8</v>
      </c>
      <c r="F5" s="78" t="s">
        <v>89</v>
      </c>
      <c r="G5" s="97">
        <v>42355</v>
      </c>
      <c r="I5" s="2"/>
      <c r="J5" s="5"/>
      <c r="K5" s="5"/>
      <c r="L5" s="104" t="s">
        <v>15</v>
      </c>
      <c r="M5" s="16"/>
      <c r="N5" s="105" t="s">
        <v>15</v>
      </c>
      <c r="O5" s="2" t="s">
        <v>51</v>
      </c>
      <c r="P5" s="16">
        <v>0.32579999999999998</v>
      </c>
      <c r="Q5" s="16"/>
      <c r="R5" s="16" t="s">
        <v>45</v>
      </c>
      <c r="S5" s="70">
        <v>-1.17E-2</v>
      </c>
    </row>
    <row r="6" spans="1:25" x14ac:dyDescent="0.25">
      <c r="A6" s="76" t="s">
        <v>3</v>
      </c>
      <c r="B6" s="77">
        <v>0.4047</v>
      </c>
      <c r="C6" s="77">
        <v>4.1399999999999999E-2</v>
      </c>
      <c r="D6" s="77">
        <v>1</v>
      </c>
      <c r="E6" s="99">
        <v>100.38</v>
      </c>
      <c r="F6" s="78" t="s">
        <v>90</v>
      </c>
      <c r="G6" s="97">
        <v>42355</v>
      </c>
      <c r="I6" s="4" t="s">
        <v>43</v>
      </c>
      <c r="J6" s="5" t="s">
        <v>0</v>
      </c>
      <c r="K6" s="5" t="s">
        <v>2</v>
      </c>
      <c r="L6" s="104"/>
      <c r="M6" s="5" t="s">
        <v>3</v>
      </c>
      <c r="N6" s="105"/>
      <c r="O6" s="2" t="s">
        <v>52</v>
      </c>
      <c r="P6" s="16">
        <v>0.32279999999999998</v>
      </c>
      <c r="Q6" s="17">
        <f>(P6-P5)/AVERAGE(P5:P6)</f>
        <v>-9.2506938020351613E-3</v>
      </c>
      <c r="R6" s="16" t="s">
        <v>63</v>
      </c>
      <c r="S6" s="70">
        <v>-6.7999999999999996E-3</v>
      </c>
    </row>
    <row r="7" spans="1:25" x14ac:dyDescent="0.25">
      <c r="A7" s="76" t="s">
        <v>45</v>
      </c>
      <c r="B7" s="77">
        <v>-1.17E-2</v>
      </c>
      <c r="C7" s="77">
        <v>-8.0000000000000004E-4</v>
      </c>
      <c r="D7" s="77">
        <v>1</v>
      </c>
      <c r="E7" s="99">
        <v>0</v>
      </c>
      <c r="F7" s="78" t="s">
        <v>91</v>
      </c>
      <c r="G7" s="97">
        <v>42355</v>
      </c>
      <c r="I7" s="2">
        <v>-8.9999999999999998E-4</v>
      </c>
      <c r="J7" s="18">
        <v>8.9999999999999993E-3</v>
      </c>
      <c r="K7" s="19">
        <v>5.0500000000000003E-2</v>
      </c>
      <c r="L7" s="69">
        <f>(K7-K$19)/K$19</f>
        <v>-6.1338289962825226E-2</v>
      </c>
      <c r="M7" s="19">
        <v>0.4047</v>
      </c>
      <c r="N7" s="20">
        <f>(M7-M$19)/M$19</f>
        <v>3.7202380952380985E-3</v>
      </c>
      <c r="O7" s="2" t="s">
        <v>60</v>
      </c>
      <c r="P7" s="16">
        <v>0.21920000000000001</v>
      </c>
      <c r="Q7" s="17"/>
      <c r="R7" s="16" t="s">
        <v>84</v>
      </c>
      <c r="S7" s="70">
        <v>1E-4</v>
      </c>
    </row>
    <row r="8" spans="1:25" x14ac:dyDescent="0.25">
      <c r="A8" s="76" t="s">
        <v>46</v>
      </c>
      <c r="B8" s="77">
        <v>0.38009999999999999</v>
      </c>
      <c r="C8" s="77">
        <v>3.9E-2</v>
      </c>
      <c r="D8" s="77">
        <v>1</v>
      </c>
      <c r="E8" s="99">
        <v>0</v>
      </c>
      <c r="F8" s="78" t="s">
        <v>92</v>
      </c>
      <c r="G8" s="97">
        <v>42355</v>
      </c>
      <c r="I8" s="2">
        <v>-8.0000000000000004E-4</v>
      </c>
      <c r="J8" s="18">
        <v>-4.7999999999999996E-3</v>
      </c>
      <c r="K8" s="19">
        <v>4.65E-2</v>
      </c>
      <c r="L8" s="109">
        <f>(K8-K$19)/K$19</f>
        <v>-0.13568773234200746</v>
      </c>
      <c r="M8" s="19">
        <v>0.4264</v>
      </c>
      <c r="N8" s="20">
        <f>(M8-M$19)/M$19</f>
        <v>5.7539682539682536E-2</v>
      </c>
      <c r="O8" s="2" t="s">
        <v>61</v>
      </c>
      <c r="P8" s="16">
        <v>0.23599999999999999</v>
      </c>
      <c r="Q8" s="17">
        <f>(P8-P7)/AVERAGE(P7:P8)</f>
        <v>7.3813708260105373E-2</v>
      </c>
      <c r="R8" s="16" t="s">
        <v>85</v>
      </c>
      <c r="S8" s="70">
        <v>-3.8E-3</v>
      </c>
    </row>
    <row r="9" spans="1:25" x14ac:dyDescent="0.25">
      <c r="A9" s="76" t="s">
        <v>47</v>
      </c>
      <c r="B9" s="77">
        <v>0.36230000000000001</v>
      </c>
      <c r="C9" s="77">
        <v>3.7199999999999997E-2</v>
      </c>
      <c r="D9" s="77">
        <v>1</v>
      </c>
      <c r="E9" s="99">
        <v>0</v>
      </c>
      <c r="F9" s="78" t="s">
        <v>93</v>
      </c>
      <c r="G9" s="97">
        <v>42355</v>
      </c>
      <c r="I9" s="2">
        <v>-8.0000000000000004E-4</v>
      </c>
      <c r="J9" s="18">
        <v>-1.17E-2</v>
      </c>
      <c r="K9" s="19">
        <v>4.5499999999999999E-2</v>
      </c>
      <c r="L9" s="109">
        <f t="shared" ref="L9:L10" si="0">(K9-K$19)/K$19</f>
        <v>-0.154275092936803</v>
      </c>
      <c r="M9" s="19">
        <v>0.43140000000000001</v>
      </c>
      <c r="N9" s="20">
        <f t="shared" ref="N9:N10" si="1">(M9-M$19)/M$19</f>
        <v>6.9940476190476192E-2</v>
      </c>
      <c r="O9" s="2" t="s">
        <v>68</v>
      </c>
      <c r="P9" s="16">
        <v>0.1847</v>
      </c>
      <c r="Q9" s="17"/>
      <c r="R9" s="16"/>
      <c r="S9" s="87"/>
    </row>
    <row r="10" spans="1:25" ht="15.75" thickBot="1" x14ac:dyDescent="0.3">
      <c r="A10" s="76" t="s">
        <v>48</v>
      </c>
      <c r="B10" s="77">
        <v>0.31990000000000002</v>
      </c>
      <c r="C10" s="77">
        <v>3.2800000000000003E-2</v>
      </c>
      <c r="D10" s="77">
        <v>1</v>
      </c>
      <c r="E10" s="99">
        <v>0</v>
      </c>
      <c r="F10" s="78" t="s">
        <v>94</v>
      </c>
      <c r="G10" s="97">
        <v>42355</v>
      </c>
      <c r="I10" s="22">
        <v>-1.2999999999999999E-3</v>
      </c>
      <c r="J10" s="18">
        <v>-4.7999999999999996E-3</v>
      </c>
      <c r="K10" s="19">
        <v>4.9500000000000002E-2</v>
      </c>
      <c r="L10" s="69">
        <f t="shared" si="0"/>
        <v>-7.9925650557620784E-2</v>
      </c>
      <c r="M10" s="19">
        <v>0.43330000000000002</v>
      </c>
      <c r="N10" s="20">
        <f t="shared" si="1"/>
        <v>7.4652777777777818E-2</v>
      </c>
      <c r="O10" s="2" t="s">
        <v>69</v>
      </c>
      <c r="P10" s="16">
        <v>0.17280000000000001</v>
      </c>
      <c r="Q10" s="17">
        <f>(P10-P9)/AVERAGE(P9:P10)</f>
        <v>-6.6573426573426533E-2</v>
      </c>
      <c r="R10" s="16"/>
      <c r="S10" s="87"/>
    </row>
    <row r="11" spans="1:25" x14ac:dyDescent="0.25">
      <c r="A11" s="76" t="s">
        <v>49</v>
      </c>
      <c r="B11" s="77">
        <v>0.31790000000000002</v>
      </c>
      <c r="C11" s="77">
        <v>3.2599999999999997E-2</v>
      </c>
      <c r="D11" s="77">
        <v>1</v>
      </c>
      <c r="E11" s="99">
        <v>0</v>
      </c>
      <c r="F11" s="78" t="s">
        <v>95</v>
      </c>
      <c r="G11" s="97">
        <v>42355</v>
      </c>
      <c r="I11" s="92" t="s">
        <v>41</v>
      </c>
      <c r="J11" s="89"/>
      <c r="K11" s="19"/>
      <c r="L11" s="69"/>
      <c r="M11" s="19"/>
      <c r="N11" s="20"/>
      <c r="O11" s="2" t="s">
        <v>77</v>
      </c>
      <c r="P11" s="16">
        <v>0.17680000000000001</v>
      </c>
      <c r="Q11" s="16"/>
      <c r="R11" s="16"/>
      <c r="S11" s="87"/>
    </row>
    <row r="12" spans="1:25" ht="15.75" thickBot="1" x14ac:dyDescent="0.3">
      <c r="A12" s="76" t="s">
        <v>50</v>
      </c>
      <c r="B12" s="77">
        <v>0.32379999999999998</v>
      </c>
      <c r="C12" s="77">
        <v>3.32E-2</v>
      </c>
      <c r="D12" s="77">
        <v>1</v>
      </c>
      <c r="E12" s="99">
        <v>0</v>
      </c>
      <c r="F12" s="78" t="s">
        <v>96</v>
      </c>
      <c r="G12" s="97">
        <v>42355</v>
      </c>
      <c r="I12" s="91">
        <v>0.99960000000000004</v>
      </c>
      <c r="J12" s="82"/>
      <c r="K12" s="16"/>
      <c r="L12" s="16"/>
      <c r="M12" s="16"/>
      <c r="N12" s="21"/>
      <c r="O12" s="2" t="s">
        <v>78</v>
      </c>
      <c r="P12" s="16">
        <v>0.1847</v>
      </c>
      <c r="Q12" s="17">
        <f>(P12-P11)/AVERAGE(P11:P12)</f>
        <v>4.3706777316735765E-2</v>
      </c>
      <c r="R12" s="16"/>
      <c r="S12" s="87"/>
    </row>
    <row r="13" spans="1:25" x14ac:dyDescent="0.25">
      <c r="A13" s="76" t="s">
        <v>51</v>
      </c>
      <c r="B13" s="77">
        <v>0.32579999999999998</v>
      </c>
      <c r="C13" s="77">
        <v>3.3399999999999999E-2</v>
      </c>
      <c r="D13" s="77">
        <v>1</v>
      </c>
      <c r="E13" s="99">
        <v>0</v>
      </c>
      <c r="F13" s="78" t="s">
        <v>97</v>
      </c>
      <c r="G13" s="97">
        <v>42355</v>
      </c>
      <c r="I13" s="90"/>
      <c r="J13" s="16"/>
      <c r="K13" s="16"/>
      <c r="L13" s="16"/>
      <c r="M13" s="16"/>
      <c r="N13" s="21"/>
      <c r="O13" s="4" t="s">
        <v>83</v>
      </c>
      <c r="P13" s="5">
        <v>2.0981999999999998</v>
      </c>
      <c r="Q13" s="5"/>
      <c r="R13" s="5"/>
      <c r="S13" s="6"/>
    </row>
    <row r="14" spans="1:25" x14ac:dyDescent="0.25">
      <c r="A14" s="76" t="s">
        <v>52</v>
      </c>
      <c r="B14" s="77">
        <v>0.32279999999999998</v>
      </c>
      <c r="C14" s="77">
        <v>3.32E-2</v>
      </c>
      <c r="D14" s="77">
        <v>1</v>
      </c>
      <c r="E14" s="99">
        <v>0.91</v>
      </c>
      <c r="F14" s="78" t="s">
        <v>98</v>
      </c>
      <c r="G14" s="97">
        <v>42355</v>
      </c>
      <c r="I14" s="4" t="s">
        <v>19</v>
      </c>
      <c r="J14" s="19">
        <f>AVERAGE(J7:J12)</f>
        <v>-3.075E-3</v>
      </c>
      <c r="K14" s="19">
        <f t="shared" ref="K14:M14" si="2">AVERAGE(K7:K12)</f>
        <v>4.8000000000000001E-2</v>
      </c>
      <c r="L14" s="19"/>
      <c r="M14" s="19">
        <f t="shared" si="2"/>
        <v>0.42394999999999999</v>
      </c>
      <c r="N14" s="21"/>
      <c r="O14" s="2" t="s">
        <v>87</v>
      </c>
      <c r="P14" s="23">
        <v>2.0981999999999998</v>
      </c>
      <c r="Q14" s="17">
        <f>(P14-P13)/AVERAGE(P13:P14)</f>
        <v>0</v>
      </c>
      <c r="R14" s="23"/>
      <c r="S14" s="24"/>
    </row>
    <row r="15" spans="1:25" x14ac:dyDescent="0.25">
      <c r="A15" s="76" t="s">
        <v>53</v>
      </c>
      <c r="B15" s="77">
        <v>0.32579999999999998</v>
      </c>
      <c r="C15" s="77">
        <v>3.3399999999999999E-2</v>
      </c>
      <c r="D15" s="77">
        <v>1</v>
      </c>
      <c r="E15" s="99">
        <v>0</v>
      </c>
      <c r="F15" s="78" t="s">
        <v>99</v>
      </c>
      <c r="G15" s="97">
        <v>42355</v>
      </c>
      <c r="I15" s="4" t="s">
        <v>20</v>
      </c>
      <c r="J15" s="19">
        <f>STDEV(J7:J12)</f>
        <v>8.682309600561362E-3</v>
      </c>
      <c r="K15" s="19">
        <f t="shared" ref="K15:M15" si="3">STDEV(K7:K12)</f>
        <v>2.380476142847619E-3</v>
      </c>
      <c r="L15" s="19"/>
      <c r="M15" s="19">
        <f t="shared" si="3"/>
        <v>1.3159153974831871E-2</v>
      </c>
      <c r="N15" s="21"/>
      <c r="O15" s="2"/>
      <c r="P15" s="23"/>
      <c r="Q15" s="53"/>
      <c r="R15" s="23"/>
      <c r="S15" s="24"/>
    </row>
    <row r="16" spans="1:25" ht="15.75" thickBot="1" x14ac:dyDescent="0.3">
      <c r="A16" s="76" t="s">
        <v>54</v>
      </c>
      <c r="B16" s="77">
        <v>0.34060000000000001</v>
      </c>
      <c r="C16" s="77">
        <v>3.5000000000000003E-2</v>
      </c>
      <c r="D16" s="77">
        <v>1</v>
      </c>
      <c r="E16" s="99">
        <v>0</v>
      </c>
      <c r="F16" s="78" t="s">
        <v>100</v>
      </c>
      <c r="G16" s="97">
        <v>42355</v>
      </c>
      <c r="I16" s="4" t="s">
        <v>21</v>
      </c>
      <c r="J16" s="19">
        <f>MIN(J7:J12)</f>
        <v>-1.17E-2</v>
      </c>
      <c r="K16" s="19">
        <f t="shared" ref="K16:M16" si="4">MIN(K7:K12)</f>
        <v>4.5499999999999999E-2</v>
      </c>
      <c r="L16" s="19"/>
      <c r="M16" s="19">
        <f t="shared" si="4"/>
        <v>0.4047</v>
      </c>
      <c r="N16" s="21"/>
      <c r="O16" s="22"/>
      <c r="P16" s="122"/>
      <c r="Q16" s="123"/>
      <c r="R16" s="122"/>
      <c r="S16" s="124"/>
    </row>
    <row r="17" spans="1:19" x14ac:dyDescent="0.25">
      <c r="A17" s="76" t="s">
        <v>55</v>
      </c>
      <c r="B17" s="77">
        <v>0.2843</v>
      </c>
      <c r="C17" s="77">
        <v>2.92E-2</v>
      </c>
      <c r="D17" s="77">
        <v>1</v>
      </c>
      <c r="E17" s="99">
        <v>0</v>
      </c>
      <c r="F17" s="78" t="s">
        <v>101</v>
      </c>
      <c r="G17" s="97">
        <v>42355</v>
      </c>
      <c r="I17" s="4" t="s">
        <v>22</v>
      </c>
      <c r="J17" s="19">
        <f>MAX(J7:J12)</f>
        <v>8.9999999999999993E-3</v>
      </c>
      <c r="K17" s="19">
        <f t="shared" ref="K17:M17" si="5">MAX(K7:K12)</f>
        <v>5.0500000000000003E-2</v>
      </c>
      <c r="L17" s="19"/>
      <c r="M17" s="19">
        <f t="shared" si="5"/>
        <v>0.43330000000000002</v>
      </c>
      <c r="N17" s="21"/>
      <c r="O17" s="13" t="s">
        <v>16</v>
      </c>
      <c r="P17" s="14" t="s">
        <v>12</v>
      </c>
      <c r="Q17" s="14" t="s">
        <v>9</v>
      </c>
      <c r="R17" s="14" t="s">
        <v>17</v>
      </c>
      <c r="S17" s="15" t="s">
        <v>18</v>
      </c>
    </row>
    <row r="18" spans="1:19" x14ac:dyDescent="0.25">
      <c r="A18" s="76" t="s">
        <v>56</v>
      </c>
      <c r="B18" s="77">
        <v>0.29520000000000002</v>
      </c>
      <c r="C18" s="77">
        <v>3.04E-2</v>
      </c>
      <c r="D18" s="77">
        <v>1</v>
      </c>
      <c r="E18" s="99">
        <v>0</v>
      </c>
      <c r="F18" s="78" t="s">
        <v>102</v>
      </c>
      <c r="G18" s="97">
        <v>42355</v>
      </c>
      <c r="I18" s="4"/>
      <c r="J18" s="16"/>
      <c r="K18" s="16"/>
      <c r="L18" s="16"/>
      <c r="M18" s="16"/>
      <c r="N18" s="21"/>
      <c r="O18" s="2" t="s">
        <v>49</v>
      </c>
      <c r="P18" s="23">
        <v>0.31790000000000002</v>
      </c>
      <c r="Q18" s="53">
        <v>4064.5849235957535</v>
      </c>
      <c r="R18" s="23">
        <f>(Q18*P18)/1000</f>
        <v>1.2921315472110901</v>
      </c>
      <c r="S18" s="24">
        <f>(STDEV(R18:R19)/AVERAGE(R18:R19))</f>
        <v>2.9580887839500317E-2</v>
      </c>
    </row>
    <row r="19" spans="1:19" ht="15.75" thickBot="1" x14ac:dyDescent="0.3">
      <c r="A19" s="76" t="s">
        <v>57</v>
      </c>
      <c r="B19" s="77">
        <v>0.2626</v>
      </c>
      <c r="C19" s="77">
        <v>2.7E-2</v>
      </c>
      <c r="D19" s="77">
        <v>1</v>
      </c>
      <c r="E19" s="99">
        <v>0</v>
      </c>
      <c r="F19" s="78" t="s">
        <v>103</v>
      </c>
      <c r="G19" s="97">
        <v>42355</v>
      </c>
      <c r="I19" s="25" t="s">
        <v>23</v>
      </c>
      <c r="J19" s="26">
        <v>0</v>
      </c>
      <c r="K19" s="26">
        <v>5.3800000000000001E-2</v>
      </c>
      <c r="L19" s="26"/>
      <c r="M19" s="26">
        <v>0.4032</v>
      </c>
      <c r="N19" s="27"/>
      <c r="O19" s="2" t="s">
        <v>50</v>
      </c>
      <c r="P19" s="23">
        <v>0.32379999999999998</v>
      </c>
      <c r="Q19" s="53">
        <v>4161.0283779600504</v>
      </c>
      <c r="R19" s="23">
        <f>(Q19*P19)/1000</f>
        <v>1.3473409887834642</v>
      </c>
      <c r="S19" s="24"/>
    </row>
    <row r="20" spans="1:19" x14ac:dyDescent="0.25">
      <c r="A20" s="76" t="s">
        <v>58</v>
      </c>
      <c r="B20" s="77">
        <v>0.24679999999999999</v>
      </c>
      <c r="C20" s="77">
        <v>2.5399999999999999E-2</v>
      </c>
      <c r="D20" s="77">
        <v>1</v>
      </c>
      <c r="E20" s="99">
        <v>0</v>
      </c>
      <c r="F20" s="78" t="s">
        <v>104</v>
      </c>
      <c r="G20" s="97">
        <v>42355</v>
      </c>
      <c r="N20" s="9"/>
      <c r="O20" s="2"/>
      <c r="P20" s="23"/>
      <c r="Q20" s="53"/>
      <c r="R20" s="23"/>
      <c r="S20" s="24"/>
    </row>
    <row r="21" spans="1:19" x14ac:dyDescent="0.25">
      <c r="A21" s="76" t="s">
        <v>59</v>
      </c>
      <c r="B21" s="77">
        <v>0.83989999999999998</v>
      </c>
      <c r="C21" s="77">
        <v>8.5599999999999996E-2</v>
      </c>
      <c r="D21" s="77">
        <v>1</v>
      </c>
      <c r="E21" s="99">
        <v>98.65</v>
      </c>
      <c r="F21" s="78" t="s">
        <v>105</v>
      </c>
      <c r="G21" s="97">
        <v>42355</v>
      </c>
      <c r="N21" s="31"/>
      <c r="O21" s="2" t="s">
        <v>64</v>
      </c>
      <c r="P21" s="23">
        <v>0.23799999999999999</v>
      </c>
      <c r="Q21" s="53">
        <v>4125.6283501284697</v>
      </c>
      <c r="R21" s="23">
        <f>(Q21*P21)/1000</f>
        <v>0.98189954733057572</v>
      </c>
      <c r="S21" s="74">
        <f>(STDEV(R21:R22)/AVERAGE(R21:R22))</f>
        <v>1.9715036460095359E-2</v>
      </c>
    </row>
    <row r="22" spans="1:19" x14ac:dyDescent="0.25">
      <c r="A22" s="76" t="s">
        <v>60</v>
      </c>
      <c r="B22" s="77">
        <v>0.21920000000000001</v>
      </c>
      <c r="C22" s="77">
        <v>2.2599999999999999E-2</v>
      </c>
      <c r="D22" s="77">
        <v>1</v>
      </c>
      <c r="E22" s="99">
        <v>0</v>
      </c>
      <c r="F22" s="78" t="s">
        <v>106</v>
      </c>
      <c r="G22" s="97">
        <v>42355</v>
      </c>
      <c r="N22" s="40"/>
      <c r="O22" s="2" t="s">
        <v>65</v>
      </c>
      <c r="P22" s="23">
        <v>0.23300000000000001</v>
      </c>
      <c r="Q22" s="53">
        <v>4333.3184488727848</v>
      </c>
      <c r="R22" s="23">
        <f>(Q22*P22)/1000</f>
        <v>1.009663198587359</v>
      </c>
      <c r="S22" s="24"/>
    </row>
    <row r="23" spans="1:19" x14ac:dyDescent="0.25">
      <c r="A23" s="76" t="s">
        <v>61</v>
      </c>
      <c r="B23" s="77">
        <v>0.23599999999999999</v>
      </c>
      <c r="C23" s="77">
        <v>2.4400000000000002E-2</v>
      </c>
      <c r="D23" s="77">
        <v>1</v>
      </c>
      <c r="E23" s="99">
        <v>-7.37</v>
      </c>
      <c r="F23" s="78" t="s">
        <v>107</v>
      </c>
      <c r="G23" s="97">
        <v>42355</v>
      </c>
      <c r="N23" s="51"/>
      <c r="O23" s="2"/>
      <c r="P23" s="23"/>
      <c r="Q23" s="53"/>
      <c r="R23" s="23"/>
      <c r="S23" s="24"/>
    </row>
    <row r="24" spans="1:19" x14ac:dyDescent="0.25">
      <c r="A24" s="76" t="s">
        <v>62</v>
      </c>
      <c r="B24" s="77">
        <v>0.2409</v>
      </c>
      <c r="C24" s="77">
        <v>2.4799999999999999E-2</v>
      </c>
      <c r="D24" s="77">
        <v>1</v>
      </c>
      <c r="E24" s="99">
        <v>0</v>
      </c>
      <c r="F24" s="78" t="s">
        <v>108</v>
      </c>
      <c r="G24" s="97">
        <v>42355</v>
      </c>
      <c r="N24" s="55"/>
      <c r="O24" s="2" t="s">
        <v>74</v>
      </c>
      <c r="P24" s="23">
        <v>0.13930000000000001</v>
      </c>
      <c r="Q24" s="53">
        <v>4233.1134290860837</v>
      </c>
      <c r="R24" s="23">
        <f>(Q24*P24)/1000</f>
        <v>0.58967270067169142</v>
      </c>
      <c r="S24" s="74">
        <f>(STDEV(R24:R25)/AVERAGE(R24:R25))</f>
        <v>3.1526758899723915E-2</v>
      </c>
    </row>
    <row r="25" spans="1:19" ht="15.75" thickBot="1" x14ac:dyDescent="0.3">
      <c r="A25" s="76" t="s">
        <v>63</v>
      </c>
      <c r="B25" s="77">
        <v>-6.7999999999999996E-3</v>
      </c>
      <c r="C25" s="77">
        <v>-2.0000000000000001E-4</v>
      </c>
      <c r="D25" s="77">
        <v>1</v>
      </c>
      <c r="E25" s="99">
        <v>0</v>
      </c>
      <c r="F25" s="78" t="s">
        <v>109</v>
      </c>
      <c r="G25" s="97">
        <v>42355</v>
      </c>
      <c r="N25" s="57"/>
      <c r="O25" s="28" t="s">
        <v>76</v>
      </c>
      <c r="P25" s="29">
        <v>0.15010000000000001</v>
      </c>
      <c r="Q25" s="62">
        <v>4107.6819123341184</v>
      </c>
      <c r="R25" s="29">
        <f>(Q25*P25)/1000</f>
        <v>0.61656305504135112</v>
      </c>
      <c r="S25" s="30"/>
    </row>
    <row r="26" spans="1:19" x14ac:dyDescent="0.25">
      <c r="A26" s="76" t="s">
        <v>64</v>
      </c>
      <c r="B26" s="77">
        <v>0.23799999999999999</v>
      </c>
      <c r="C26" s="77">
        <v>2.46E-2</v>
      </c>
      <c r="D26" s="77">
        <v>1</v>
      </c>
      <c r="E26" s="99">
        <v>0</v>
      </c>
      <c r="F26" s="78" t="s">
        <v>110</v>
      </c>
      <c r="G26" s="97">
        <v>42355</v>
      </c>
      <c r="N26" s="57"/>
    </row>
    <row r="27" spans="1:19" x14ac:dyDescent="0.25">
      <c r="A27" s="76" t="s">
        <v>65</v>
      </c>
      <c r="B27" s="77">
        <v>0.23300000000000001</v>
      </c>
      <c r="C27" s="77">
        <v>2.4E-2</v>
      </c>
      <c r="D27" s="77">
        <v>1</v>
      </c>
      <c r="E27" s="99">
        <v>0</v>
      </c>
      <c r="F27" s="78" t="s">
        <v>111</v>
      </c>
      <c r="G27" s="97">
        <v>42355</v>
      </c>
      <c r="I27" s="51"/>
      <c r="J27" s="55"/>
      <c r="K27" s="55"/>
      <c r="L27" s="66"/>
      <c r="M27" s="66"/>
      <c r="N27" s="55"/>
    </row>
    <row r="28" spans="1:19" ht="15.75" thickBot="1" x14ac:dyDescent="0.3">
      <c r="A28" s="76" t="s">
        <v>66</v>
      </c>
      <c r="B28" s="77">
        <v>0.2084</v>
      </c>
      <c r="C28" s="77">
        <v>2.1600000000000001E-2</v>
      </c>
      <c r="D28" s="77">
        <v>1</v>
      </c>
      <c r="E28" s="99">
        <v>0</v>
      </c>
      <c r="F28" s="78" t="s">
        <v>112</v>
      </c>
      <c r="G28" s="97">
        <v>42355</v>
      </c>
      <c r="I28" s="51"/>
      <c r="J28" s="51"/>
      <c r="K28" s="51"/>
      <c r="L28" s="51"/>
      <c r="M28" s="51"/>
      <c r="N28" s="51"/>
    </row>
    <row r="29" spans="1:19" ht="39" x14ac:dyDescent="0.25">
      <c r="A29" s="76" t="s">
        <v>67</v>
      </c>
      <c r="B29" s="77">
        <v>0.2054</v>
      </c>
      <c r="C29" s="77">
        <v>2.1299999999999999E-2</v>
      </c>
      <c r="D29" s="77">
        <v>1</v>
      </c>
      <c r="E29" s="99">
        <v>0</v>
      </c>
      <c r="F29" s="78" t="s">
        <v>113</v>
      </c>
      <c r="G29" s="97">
        <v>42355</v>
      </c>
      <c r="I29" s="106" t="s">
        <v>37</v>
      </c>
      <c r="J29" s="107"/>
      <c r="K29" s="107"/>
      <c r="L29" s="108"/>
      <c r="N29" s="88"/>
      <c r="O29" s="36" t="s">
        <v>26</v>
      </c>
      <c r="P29" s="37" t="s">
        <v>27</v>
      </c>
      <c r="Q29" s="37" t="s">
        <v>28</v>
      </c>
      <c r="R29" s="38" t="s">
        <v>29</v>
      </c>
      <c r="S29" s="39" t="s">
        <v>30</v>
      </c>
    </row>
    <row r="30" spans="1:19" x14ac:dyDescent="0.25">
      <c r="A30" s="76" t="s">
        <v>2</v>
      </c>
      <c r="B30" s="77">
        <v>4.65E-2</v>
      </c>
      <c r="C30" s="77">
        <v>5.1999999999999998E-3</v>
      </c>
      <c r="D30" s="77">
        <v>1</v>
      </c>
      <c r="E30" s="99">
        <v>86.46</v>
      </c>
      <c r="F30" s="78" t="s">
        <v>114</v>
      </c>
      <c r="G30" s="97">
        <v>42355</v>
      </c>
      <c r="I30" s="4" t="s">
        <v>6</v>
      </c>
      <c r="J30" s="5" t="s">
        <v>1</v>
      </c>
      <c r="K30" s="5" t="s">
        <v>38</v>
      </c>
      <c r="L30" s="6" t="s">
        <v>17</v>
      </c>
      <c r="M30" s="7"/>
      <c r="N30" s="7"/>
      <c r="O30" s="47" t="str">
        <f>"Spike "&amp;O38</f>
        <v>Spike BP 22</v>
      </c>
      <c r="P30" s="48">
        <f>U38</f>
        <v>0.86180000000000001</v>
      </c>
      <c r="Q30" s="16">
        <v>0.83989999999999998</v>
      </c>
      <c r="R30" s="49">
        <f>((P30-Q30)/P30)</f>
        <v>2.5411928521698806E-2</v>
      </c>
      <c r="S30" s="50">
        <f>Q30/P30</f>
        <v>0.97458807147830118</v>
      </c>
    </row>
    <row r="31" spans="1:19" x14ac:dyDescent="0.25">
      <c r="A31" s="76" t="s">
        <v>3</v>
      </c>
      <c r="B31" s="77">
        <v>0.4264</v>
      </c>
      <c r="C31" s="77">
        <v>4.36E-2</v>
      </c>
      <c r="D31" s="77">
        <v>1</v>
      </c>
      <c r="E31" s="99">
        <v>105.76</v>
      </c>
      <c r="F31" s="78" t="s">
        <v>115</v>
      </c>
      <c r="G31" s="97">
        <v>42355</v>
      </c>
      <c r="I31" s="71" t="s">
        <v>46</v>
      </c>
      <c r="J31" s="72">
        <v>0.38009999999999999</v>
      </c>
      <c r="K31" s="73">
        <v>4128.1775915076551</v>
      </c>
      <c r="L31" s="54">
        <f>(K31*J31)/1000</f>
        <v>1.5691203025320597</v>
      </c>
      <c r="O31" s="47" t="str">
        <f>"Spike "&amp;O39</f>
        <v>Spike BP 44</v>
      </c>
      <c r="P31" s="48">
        <f>U39</f>
        <v>0.79136896551724145</v>
      </c>
      <c r="Q31" s="16">
        <v>0.77580000000000005</v>
      </c>
      <c r="R31" s="49">
        <f>((P31-Q31)/P31)</f>
        <v>1.9673459783788056E-2</v>
      </c>
      <c r="S31" s="50">
        <f>Q31/P31</f>
        <v>0.98032654021621191</v>
      </c>
    </row>
    <row r="32" spans="1:19" x14ac:dyDescent="0.25">
      <c r="A32" s="76" t="s">
        <v>44</v>
      </c>
      <c r="B32" s="77">
        <v>-4.7999999999999996E-3</v>
      </c>
      <c r="C32" s="77">
        <v>0</v>
      </c>
      <c r="D32" s="77">
        <v>1</v>
      </c>
      <c r="E32" s="99">
        <v>0</v>
      </c>
      <c r="F32" s="78" t="s">
        <v>116</v>
      </c>
      <c r="G32" s="97">
        <v>42355</v>
      </c>
      <c r="I32" s="71" t="s">
        <v>47</v>
      </c>
      <c r="J32" s="72">
        <v>0.36230000000000001</v>
      </c>
      <c r="K32" s="73">
        <v>4146.2786223982657</v>
      </c>
      <c r="L32" s="54">
        <f t="shared" ref="L32:L34" si="6">(K32*J32)/1000</f>
        <v>1.5021967448948916</v>
      </c>
      <c r="O32" s="47" t="str">
        <f>CONCATENATE("LFB ",O40)</f>
        <v>LFB Blank 3</v>
      </c>
      <c r="P32" s="48">
        <f>U40</f>
        <v>0.70016896551724139</v>
      </c>
      <c r="Q32" s="16">
        <v>0.67710000000000004</v>
      </c>
      <c r="R32" s="49">
        <f>((P32-Q32)/P32)</f>
        <v>3.2947712128599468E-2</v>
      </c>
      <c r="S32" s="50">
        <f>Q32/P32</f>
        <v>0.96705228787140052</v>
      </c>
    </row>
    <row r="33" spans="1:21" ht="15.75" thickBot="1" x14ac:dyDescent="0.3">
      <c r="A33" s="76" t="s">
        <v>68</v>
      </c>
      <c r="B33" s="77">
        <v>0.1847</v>
      </c>
      <c r="C33" s="77">
        <v>1.9199999999999998E-2</v>
      </c>
      <c r="D33" s="77">
        <v>1</v>
      </c>
      <c r="E33" s="99">
        <v>0</v>
      </c>
      <c r="F33" s="78" t="s">
        <v>117</v>
      </c>
      <c r="G33" s="97">
        <v>42355</v>
      </c>
      <c r="I33" s="71" t="s">
        <v>48</v>
      </c>
      <c r="J33" s="72">
        <v>0.31990000000000002</v>
      </c>
      <c r="K33" s="73">
        <v>4135.9401081595761</v>
      </c>
      <c r="L33" s="54">
        <f t="shared" si="6"/>
        <v>1.3230872406002483</v>
      </c>
      <c r="O33" s="58"/>
      <c r="P33" s="29"/>
      <c r="Q33" s="29"/>
      <c r="R33" s="59"/>
      <c r="S33" s="60"/>
    </row>
    <row r="34" spans="1:21" x14ac:dyDescent="0.25">
      <c r="A34" s="76" t="s">
        <v>69</v>
      </c>
      <c r="B34" s="77">
        <v>0.17280000000000001</v>
      </c>
      <c r="C34" s="77">
        <v>1.7999999999999999E-2</v>
      </c>
      <c r="D34" s="77">
        <v>1</v>
      </c>
      <c r="E34" s="99">
        <v>6.62</v>
      </c>
      <c r="F34" s="78" t="s">
        <v>118</v>
      </c>
      <c r="G34" s="97">
        <v>42355</v>
      </c>
      <c r="I34" s="71" t="s">
        <v>49</v>
      </c>
      <c r="J34" s="72">
        <v>0.31790000000000002</v>
      </c>
      <c r="K34" s="73">
        <v>4064.5849235957535</v>
      </c>
      <c r="L34" s="54">
        <f t="shared" si="6"/>
        <v>1.2921315472110901</v>
      </c>
      <c r="O34" s="3"/>
      <c r="P34" s="67"/>
      <c r="Q34" s="67"/>
      <c r="R34" s="68"/>
    </row>
    <row r="35" spans="1:21" ht="15.75" thickBot="1" x14ac:dyDescent="0.3">
      <c r="A35" s="76" t="s">
        <v>70</v>
      </c>
      <c r="B35" s="77">
        <v>0.14419999999999999</v>
      </c>
      <c r="C35" s="77">
        <v>1.4999999999999999E-2</v>
      </c>
      <c r="D35" s="77">
        <v>1</v>
      </c>
      <c r="E35" s="99">
        <v>0</v>
      </c>
      <c r="F35" s="78" t="s">
        <v>119</v>
      </c>
      <c r="G35" s="97">
        <v>42355</v>
      </c>
      <c r="I35" s="71" t="s">
        <v>50</v>
      </c>
      <c r="J35" s="72">
        <v>0.32379999999999998</v>
      </c>
      <c r="K35" s="73">
        <v>4161.0283779600504</v>
      </c>
      <c r="L35" s="54">
        <f>(K35*J35)/1000</f>
        <v>1.3473409887834642</v>
      </c>
      <c r="O35" s="3"/>
      <c r="P35" s="67"/>
      <c r="Q35" s="67"/>
      <c r="R35" s="68"/>
    </row>
    <row r="36" spans="1:21" ht="45.75" thickBot="1" x14ac:dyDescent="0.3">
      <c r="A36" s="76" t="s">
        <v>71</v>
      </c>
      <c r="B36" s="77">
        <v>0.1363</v>
      </c>
      <c r="C36" s="77">
        <v>1.4200000000000001E-2</v>
      </c>
      <c r="D36" s="77">
        <v>1</v>
      </c>
      <c r="E36" s="99">
        <v>0</v>
      </c>
      <c r="F36" s="78" t="s">
        <v>120</v>
      </c>
      <c r="G36" s="97">
        <v>42355</v>
      </c>
      <c r="I36" s="71" t="s">
        <v>51</v>
      </c>
      <c r="J36" s="72">
        <v>0.32579999999999998</v>
      </c>
      <c r="K36" s="73">
        <v>4054.8180136988208</v>
      </c>
      <c r="L36" s="54">
        <f>(K36*J36)/1000</f>
        <v>1.3210597088630758</v>
      </c>
      <c r="N36" s="3"/>
      <c r="O36" s="32"/>
      <c r="P36" s="33"/>
      <c r="Q36" s="33"/>
      <c r="R36" s="33"/>
      <c r="S36" s="33"/>
      <c r="T36" s="34" t="s">
        <v>24</v>
      </c>
      <c r="U36" s="35" t="s">
        <v>25</v>
      </c>
    </row>
    <row r="37" spans="1:21" ht="45" x14ac:dyDescent="0.25">
      <c r="A37" s="76" t="s">
        <v>72</v>
      </c>
      <c r="B37" s="77">
        <v>0.14419999999999999</v>
      </c>
      <c r="C37" s="77">
        <v>1.4999999999999999E-2</v>
      </c>
      <c r="D37" s="77">
        <v>1</v>
      </c>
      <c r="E37" s="99">
        <v>0</v>
      </c>
      <c r="F37" s="78" t="s">
        <v>121</v>
      </c>
      <c r="G37" s="97">
        <v>42355</v>
      </c>
      <c r="I37" s="71" t="s">
        <v>53</v>
      </c>
      <c r="J37" s="72">
        <v>0.32579999999999998</v>
      </c>
      <c r="K37" s="73">
        <v>4248.761843154015</v>
      </c>
      <c r="L37" s="54">
        <f>(K37*J37)/1000</f>
        <v>1.3842466084995781</v>
      </c>
      <c r="N37" s="3"/>
      <c r="O37" s="41" t="s">
        <v>31</v>
      </c>
      <c r="P37" s="42" t="s">
        <v>32</v>
      </c>
      <c r="Q37" s="42" t="s">
        <v>33</v>
      </c>
      <c r="R37" s="43" t="s">
        <v>34</v>
      </c>
      <c r="S37" s="44" t="s">
        <v>35</v>
      </c>
      <c r="T37" s="45" t="s">
        <v>36</v>
      </c>
      <c r="U37" s="46"/>
    </row>
    <row r="38" spans="1:21" x14ac:dyDescent="0.25">
      <c r="A38" s="76" t="s">
        <v>73</v>
      </c>
      <c r="B38" s="77">
        <v>0.15010000000000001</v>
      </c>
      <c r="C38" s="77">
        <v>1.5599999999999999E-2</v>
      </c>
      <c r="D38" s="77">
        <v>1</v>
      </c>
      <c r="E38" s="99">
        <v>0</v>
      </c>
      <c r="F38" s="78" t="s">
        <v>122</v>
      </c>
      <c r="G38" s="97">
        <v>42355</v>
      </c>
      <c r="I38" s="71" t="s">
        <v>54</v>
      </c>
      <c r="J38" s="72">
        <v>0.34060000000000001</v>
      </c>
      <c r="K38" s="73">
        <v>3914.509482376538</v>
      </c>
      <c r="L38" s="54">
        <f t="shared" ref="L38:L59" si="7">(K38*J38)/1000</f>
        <v>1.333281929697449</v>
      </c>
      <c r="N38" s="3"/>
      <c r="O38" s="52" t="s">
        <v>58</v>
      </c>
      <c r="P38" s="53">
        <v>38</v>
      </c>
      <c r="Q38" s="53">
        <v>20</v>
      </c>
      <c r="R38" s="53">
        <f>P38+Q38</f>
        <v>58</v>
      </c>
      <c r="S38" s="23">
        <v>2.0303</v>
      </c>
      <c r="T38" s="125">
        <v>0.24679999999999999</v>
      </c>
      <c r="U38" s="54">
        <f>(P38/R38)*T38+(Q38/R38)*S38</f>
        <v>0.86180000000000001</v>
      </c>
    </row>
    <row r="39" spans="1:21" x14ac:dyDescent="0.25">
      <c r="A39" s="76" t="s">
        <v>74</v>
      </c>
      <c r="B39" s="77">
        <v>0.13930000000000001</v>
      </c>
      <c r="C39" s="77">
        <v>1.46E-2</v>
      </c>
      <c r="D39" s="77">
        <v>1</v>
      </c>
      <c r="E39" s="99">
        <v>0</v>
      </c>
      <c r="F39" s="78" t="s">
        <v>123</v>
      </c>
      <c r="G39" s="97">
        <v>42355</v>
      </c>
      <c r="I39" s="71" t="s">
        <v>55</v>
      </c>
      <c r="J39" s="72">
        <v>0.2843</v>
      </c>
      <c r="K39" s="73">
        <v>4345.5322562378715</v>
      </c>
      <c r="L39" s="54">
        <f t="shared" si="7"/>
        <v>1.2354348204484267</v>
      </c>
      <c r="N39" s="3"/>
      <c r="O39" s="56" t="s">
        <v>74</v>
      </c>
      <c r="P39" s="53">
        <v>38</v>
      </c>
      <c r="Q39" s="53">
        <v>20</v>
      </c>
      <c r="R39" s="53">
        <f>P39+Q39</f>
        <v>58</v>
      </c>
      <c r="S39" s="23">
        <v>2.0303</v>
      </c>
      <c r="T39" s="48">
        <v>0.13930000000000001</v>
      </c>
      <c r="U39" s="54">
        <f>(P39/R39)*T39+(Q39/R39)*S39</f>
        <v>0.79136896551724145</v>
      </c>
    </row>
    <row r="40" spans="1:21" x14ac:dyDescent="0.25">
      <c r="A40" s="76" t="s">
        <v>75</v>
      </c>
      <c r="B40" s="77">
        <v>0.77580000000000005</v>
      </c>
      <c r="C40" s="77">
        <v>7.9000000000000001E-2</v>
      </c>
      <c r="D40" s="77">
        <v>1</v>
      </c>
      <c r="E40" s="99">
        <v>99.34</v>
      </c>
      <c r="F40" s="78" t="s">
        <v>124</v>
      </c>
      <c r="G40" s="97">
        <v>42355</v>
      </c>
      <c r="I40" s="71" t="s">
        <v>56</v>
      </c>
      <c r="J40" s="72">
        <v>0.29520000000000002</v>
      </c>
      <c r="K40" s="73">
        <v>3955.1068395035072</v>
      </c>
      <c r="L40" s="54">
        <f t="shared" si="7"/>
        <v>1.1675475390214354</v>
      </c>
      <c r="O40" s="2" t="s">
        <v>84</v>
      </c>
      <c r="P40" s="53">
        <v>38</v>
      </c>
      <c r="Q40" s="53">
        <v>20</v>
      </c>
      <c r="R40" s="53">
        <f>P40+Q40</f>
        <v>58</v>
      </c>
      <c r="S40" s="23">
        <v>2.0303</v>
      </c>
      <c r="T40" s="48">
        <v>1E-4</v>
      </c>
      <c r="U40" s="54">
        <f>(P40/R40)*T40+(Q40/R40)*S40</f>
        <v>0.70016896551724139</v>
      </c>
    </row>
    <row r="41" spans="1:21" ht="15.75" thickBot="1" x14ac:dyDescent="0.3">
      <c r="A41" s="76" t="s">
        <v>76</v>
      </c>
      <c r="B41" s="77">
        <v>0.15010000000000001</v>
      </c>
      <c r="C41" s="77">
        <v>1.5599999999999999E-2</v>
      </c>
      <c r="D41" s="77">
        <v>1</v>
      </c>
      <c r="E41" s="99">
        <v>0</v>
      </c>
      <c r="F41" s="78" t="s">
        <v>125</v>
      </c>
      <c r="G41" s="97">
        <v>42355</v>
      </c>
      <c r="I41" s="71" t="s">
        <v>57</v>
      </c>
      <c r="J41" s="72">
        <v>0.2626</v>
      </c>
      <c r="K41" s="73">
        <v>4056.0906788913217</v>
      </c>
      <c r="L41" s="54">
        <f t="shared" si="7"/>
        <v>1.0651294122768611</v>
      </c>
      <c r="O41" s="61"/>
      <c r="P41" s="62"/>
      <c r="Q41" s="62"/>
      <c r="R41" s="63"/>
      <c r="S41" s="63"/>
      <c r="T41" s="64"/>
      <c r="U41" s="65"/>
    </row>
    <row r="42" spans="1:21" x14ac:dyDescent="0.25">
      <c r="A42" s="76" t="s">
        <v>77</v>
      </c>
      <c r="B42" s="77">
        <v>0.17680000000000001</v>
      </c>
      <c r="C42" s="77">
        <v>1.84E-2</v>
      </c>
      <c r="D42" s="77">
        <v>1</v>
      </c>
      <c r="E42" s="99">
        <v>0</v>
      </c>
      <c r="F42" s="78" t="s">
        <v>126</v>
      </c>
      <c r="G42" s="97">
        <v>42355</v>
      </c>
      <c r="I42" s="71" t="s">
        <v>58</v>
      </c>
      <c r="J42" s="72">
        <v>0.24679999999999999</v>
      </c>
      <c r="K42" s="73">
        <v>4115.5467661783814</v>
      </c>
      <c r="L42" s="54">
        <f t="shared" si="7"/>
        <v>1.0157169418928245</v>
      </c>
      <c r="O42" s="55"/>
    </row>
    <row r="43" spans="1:21" x14ac:dyDescent="0.25">
      <c r="A43" s="76" t="s">
        <v>78</v>
      </c>
      <c r="B43" s="77">
        <v>0.1847</v>
      </c>
      <c r="C43" s="77">
        <v>1.9199999999999998E-2</v>
      </c>
      <c r="D43" s="77">
        <v>1</v>
      </c>
      <c r="E43" s="99">
        <v>-4.37</v>
      </c>
      <c r="F43" s="78" t="s">
        <v>127</v>
      </c>
      <c r="G43" s="97">
        <v>42355</v>
      </c>
      <c r="I43" s="71" t="s">
        <v>60</v>
      </c>
      <c r="J43" s="72">
        <v>0.21920000000000001</v>
      </c>
      <c r="K43" s="73">
        <v>4190.7416191001612</v>
      </c>
      <c r="L43" s="54">
        <f t="shared" si="7"/>
        <v>0.91861056290675536</v>
      </c>
      <c r="O43" s="51" t="s">
        <v>39</v>
      </c>
    </row>
    <row r="44" spans="1:21" x14ac:dyDescent="0.25">
      <c r="A44" s="76" t="s">
        <v>79</v>
      </c>
      <c r="B44" s="77">
        <v>0.17280000000000001</v>
      </c>
      <c r="C44" s="77">
        <v>1.7999999999999999E-2</v>
      </c>
      <c r="D44" s="77">
        <v>1</v>
      </c>
      <c r="E44" s="99">
        <v>0</v>
      </c>
      <c r="F44" s="78" t="s">
        <v>128</v>
      </c>
      <c r="G44" s="97">
        <v>42355</v>
      </c>
      <c r="I44" s="71" t="s">
        <v>62</v>
      </c>
      <c r="J44" s="72">
        <v>0.2409</v>
      </c>
      <c r="K44" s="73">
        <v>4271.9932241746856</v>
      </c>
      <c r="L44" s="54">
        <f t="shared" si="7"/>
        <v>1.0291231677036816</v>
      </c>
    </row>
    <row r="45" spans="1:21" x14ac:dyDescent="0.25">
      <c r="A45" s="76" t="s">
        <v>80</v>
      </c>
      <c r="B45" s="77">
        <v>0.161</v>
      </c>
      <c r="C45" s="77">
        <v>1.6799999999999999E-2</v>
      </c>
      <c r="D45" s="77">
        <v>1</v>
      </c>
      <c r="E45" s="99">
        <v>0</v>
      </c>
      <c r="F45" s="78" t="s">
        <v>129</v>
      </c>
      <c r="G45" s="97">
        <v>42355</v>
      </c>
      <c r="I45" s="71" t="s">
        <v>64</v>
      </c>
      <c r="J45" s="72">
        <v>0.23799999999999999</v>
      </c>
      <c r="K45" s="73">
        <v>4125.6283501284697</v>
      </c>
      <c r="L45" s="54">
        <f t="shared" si="7"/>
        <v>0.98189954733057572</v>
      </c>
    </row>
    <row r="46" spans="1:21" x14ac:dyDescent="0.25">
      <c r="A46" s="76" t="s">
        <v>81</v>
      </c>
      <c r="B46" s="77">
        <v>0.37609999999999999</v>
      </c>
      <c r="C46" s="77">
        <v>3.8600000000000002E-2</v>
      </c>
      <c r="D46" s="77">
        <v>1</v>
      </c>
      <c r="E46" s="99">
        <v>0</v>
      </c>
      <c r="F46" s="78" t="s">
        <v>130</v>
      </c>
      <c r="G46" s="97">
        <v>42355</v>
      </c>
      <c r="I46" s="71" t="s">
        <v>65</v>
      </c>
      <c r="J46" s="72">
        <v>0.23300000000000001</v>
      </c>
      <c r="K46" s="73">
        <v>4333.3184488727848</v>
      </c>
      <c r="L46" s="54">
        <f t="shared" si="7"/>
        <v>1.009663198587359</v>
      </c>
    </row>
    <row r="47" spans="1:21" x14ac:dyDescent="0.25">
      <c r="A47" s="76" t="s">
        <v>82</v>
      </c>
      <c r="B47" s="77">
        <v>2.1158000000000001</v>
      </c>
      <c r="C47" s="77">
        <v>0.21479999999999999</v>
      </c>
      <c r="D47" s="77">
        <v>1</v>
      </c>
      <c r="E47" s="99">
        <v>0</v>
      </c>
      <c r="F47" s="78" t="s">
        <v>131</v>
      </c>
      <c r="G47" s="97">
        <v>42355</v>
      </c>
      <c r="I47" s="71" t="s">
        <v>66</v>
      </c>
      <c r="J47" s="72">
        <v>0.2084</v>
      </c>
      <c r="K47" s="73">
        <v>4232.2080934460537</v>
      </c>
      <c r="L47" s="54">
        <f t="shared" si="7"/>
        <v>0.88199216667415758</v>
      </c>
    </row>
    <row r="48" spans="1:21" x14ac:dyDescent="0.25">
      <c r="A48" s="76" t="s">
        <v>83</v>
      </c>
      <c r="B48" s="77">
        <v>2.1395</v>
      </c>
      <c r="C48" s="77">
        <v>0.2172</v>
      </c>
      <c r="D48" s="77">
        <v>1</v>
      </c>
      <c r="E48" s="99">
        <v>0</v>
      </c>
      <c r="F48" s="78" t="s">
        <v>132</v>
      </c>
      <c r="G48" s="97">
        <v>42355</v>
      </c>
      <c r="I48" s="71" t="s">
        <v>67</v>
      </c>
      <c r="J48" s="72">
        <v>0.2054</v>
      </c>
      <c r="K48" s="73">
        <v>4074.1751889613315</v>
      </c>
      <c r="L48" s="54">
        <f t="shared" si="7"/>
        <v>0.83683558381265755</v>
      </c>
    </row>
    <row r="49" spans="1:12" x14ac:dyDescent="0.25">
      <c r="A49" s="76" t="s">
        <v>84</v>
      </c>
      <c r="B49" s="77">
        <v>1E-4</v>
      </c>
      <c r="C49" s="77">
        <v>4.0000000000000002E-4</v>
      </c>
      <c r="D49" s="77">
        <v>1</v>
      </c>
      <c r="E49" s="99">
        <v>0</v>
      </c>
      <c r="F49" s="78" t="s">
        <v>133</v>
      </c>
      <c r="G49" s="97">
        <v>42355</v>
      </c>
      <c r="I49" s="71" t="s">
        <v>68</v>
      </c>
      <c r="J49" s="72">
        <v>0.1847</v>
      </c>
      <c r="K49" s="73">
        <v>4169.0749521126763</v>
      </c>
      <c r="L49" s="54">
        <f t="shared" si="7"/>
        <v>0.77002814365521133</v>
      </c>
    </row>
    <row r="50" spans="1:12" x14ac:dyDescent="0.25">
      <c r="A50" s="76" t="s">
        <v>85</v>
      </c>
      <c r="B50" s="77">
        <v>-3.8E-3</v>
      </c>
      <c r="C50" s="77">
        <v>0</v>
      </c>
      <c r="D50" s="77">
        <v>1</v>
      </c>
      <c r="E50" s="99">
        <v>-215.05</v>
      </c>
      <c r="F50" s="78" t="s">
        <v>134</v>
      </c>
      <c r="G50" s="97">
        <v>42355</v>
      </c>
      <c r="I50" s="71" t="s">
        <v>70</v>
      </c>
      <c r="J50" s="72">
        <v>0.14419999999999999</v>
      </c>
      <c r="K50" s="73">
        <v>4353.3060890999886</v>
      </c>
      <c r="L50" s="54">
        <f t="shared" si="7"/>
        <v>0.62774673804821834</v>
      </c>
    </row>
    <row r="51" spans="1:12" x14ac:dyDescent="0.25">
      <c r="A51" s="76" t="s">
        <v>86</v>
      </c>
      <c r="B51" s="77">
        <v>0.67710000000000004</v>
      </c>
      <c r="C51" s="77">
        <v>6.9000000000000006E-2</v>
      </c>
      <c r="D51" s="77">
        <v>1</v>
      </c>
      <c r="E51" s="99">
        <v>98.16</v>
      </c>
      <c r="F51" s="78" t="s">
        <v>135</v>
      </c>
      <c r="G51" s="97">
        <v>42355</v>
      </c>
      <c r="I51" s="71" t="s">
        <v>71</v>
      </c>
      <c r="J51" s="72">
        <v>0.1363</v>
      </c>
      <c r="K51" s="73">
        <v>4421.3010009950704</v>
      </c>
      <c r="L51" s="54">
        <f t="shared" si="7"/>
        <v>0.6026233264356281</v>
      </c>
    </row>
    <row r="52" spans="1:12" x14ac:dyDescent="0.25">
      <c r="A52" s="76" t="s">
        <v>2</v>
      </c>
      <c r="B52" s="77">
        <v>4.5499999999999999E-2</v>
      </c>
      <c r="C52" s="77">
        <v>5.0000000000000001E-3</v>
      </c>
      <c r="D52" s="77">
        <v>1</v>
      </c>
      <c r="E52" s="99">
        <v>84.63</v>
      </c>
      <c r="F52" s="78" t="s">
        <v>136</v>
      </c>
      <c r="G52" s="97">
        <v>42355</v>
      </c>
      <c r="I52" s="2" t="s">
        <v>72</v>
      </c>
      <c r="J52" s="48">
        <v>0.14419999999999999</v>
      </c>
      <c r="K52" s="53">
        <v>4020.798887255547</v>
      </c>
      <c r="L52" s="54">
        <f t="shared" si="7"/>
        <v>0.5797991995422499</v>
      </c>
    </row>
    <row r="53" spans="1:12" x14ac:dyDescent="0.25">
      <c r="A53" s="76" t="s">
        <v>3</v>
      </c>
      <c r="B53" s="77">
        <v>0.43140000000000001</v>
      </c>
      <c r="C53" s="77">
        <v>4.4200000000000003E-2</v>
      </c>
      <c r="D53" s="77">
        <v>1</v>
      </c>
      <c r="E53" s="99">
        <v>106.99</v>
      </c>
      <c r="F53" s="78" t="s">
        <v>137</v>
      </c>
      <c r="G53" s="97">
        <v>42355</v>
      </c>
      <c r="I53" s="2" t="s">
        <v>73</v>
      </c>
      <c r="J53" s="48">
        <v>0.15010000000000001</v>
      </c>
      <c r="K53" s="53">
        <v>4063.5239531976949</v>
      </c>
      <c r="L53" s="54">
        <f t="shared" si="7"/>
        <v>0.60993494537497406</v>
      </c>
    </row>
    <row r="54" spans="1:12" x14ac:dyDescent="0.25">
      <c r="A54" s="76" t="s">
        <v>44</v>
      </c>
      <c r="B54" s="77">
        <v>-1.17E-2</v>
      </c>
      <c r="C54" s="77">
        <v>-8.0000000000000004E-4</v>
      </c>
      <c r="D54" s="77">
        <v>1</v>
      </c>
      <c r="E54" s="99">
        <v>0</v>
      </c>
      <c r="F54" s="78" t="s">
        <v>138</v>
      </c>
      <c r="G54" s="97">
        <v>42355</v>
      </c>
      <c r="I54" s="2" t="s">
        <v>74</v>
      </c>
      <c r="J54" s="48">
        <v>0.13930000000000001</v>
      </c>
      <c r="K54" s="53">
        <v>4233.1134290860837</v>
      </c>
      <c r="L54" s="54">
        <f t="shared" si="7"/>
        <v>0.58967270067169142</v>
      </c>
    </row>
    <row r="55" spans="1:12" x14ac:dyDescent="0.25">
      <c r="A55" s="76" t="s">
        <v>82</v>
      </c>
      <c r="B55" s="77">
        <v>2.0981999999999998</v>
      </c>
      <c r="C55" s="77">
        <v>0.10680000000000001</v>
      </c>
      <c r="D55" s="77">
        <v>2</v>
      </c>
      <c r="E55" s="99">
        <v>0</v>
      </c>
      <c r="F55" s="78" t="s">
        <v>139</v>
      </c>
      <c r="G55" s="97">
        <v>42355</v>
      </c>
      <c r="I55" s="2" t="s">
        <v>76</v>
      </c>
      <c r="J55" s="48">
        <v>0.15010000000000001</v>
      </c>
      <c r="K55" s="53">
        <v>4107.6819123341184</v>
      </c>
      <c r="L55" s="54">
        <f t="shared" si="7"/>
        <v>0.61656305504135112</v>
      </c>
    </row>
    <row r="56" spans="1:12" x14ac:dyDescent="0.25">
      <c r="A56" s="76" t="s">
        <v>83</v>
      </c>
      <c r="B56" s="77">
        <v>2.0981999999999998</v>
      </c>
      <c r="C56" s="77">
        <v>0.10680000000000001</v>
      </c>
      <c r="D56" s="77">
        <v>2</v>
      </c>
      <c r="E56" s="99">
        <v>0</v>
      </c>
      <c r="F56" s="78" t="s">
        <v>140</v>
      </c>
      <c r="G56" s="97">
        <v>42355</v>
      </c>
      <c r="I56" s="2" t="s">
        <v>77</v>
      </c>
      <c r="J56" s="48">
        <v>0.17680000000000001</v>
      </c>
      <c r="K56" s="53">
        <v>4211.5365550278084</v>
      </c>
      <c r="L56" s="54">
        <f t="shared" si="7"/>
        <v>0.74459966292891655</v>
      </c>
    </row>
    <row r="57" spans="1:12" x14ac:dyDescent="0.25">
      <c r="A57" s="76" t="s">
        <v>87</v>
      </c>
      <c r="B57" s="77">
        <v>2.0981999999999998</v>
      </c>
      <c r="C57" s="77">
        <v>0.10680000000000001</v>
      </c>
      <c r="D57" s="77">
        <v>2</v>
      </c>
      <c r="E57" s="99">
        <v>0</v>
      </c>
      <c r="F57" s="78" t="s">
        <v>141</v>
      </c>
      <c r="G57" s="97">
        <v>42355</v>
      </c>
      <c r="I57" s="2" t="s">
        <v>79</v>
      </c>
      <c r="J57" s="48">
        <v>0.17280000000000001</v>
      </c>
      <c r="K57" s="53">
        <v>4330.0665716231679</v>
      </c>
      <c r="L57" s="54">
        <f t="shared" si="7"/>
        <v>0.74823550357648339</v>
      </c>
    </row>
    <row r="58" spans="1:12" x14ac:dyDescent="0.25">
      <c r="A58" s="76" t="s">
        <v>2</v>
      </c>
      <c r="B58" s="77">
        <v>4.9500000000000002E-2</v>
      </c>
      <c r="C58" s="77">
        <v>5.4000000000000003E-3</v>
      </c>
      <c r="D58" s="77">
        <v>1</v>
      </c>
      <c r="E58" s="99">
        <v>91.97</v>
      </c>
      <c r="F58" s="78" t="s">
        <v>142</v>
      </c>
      <c r="G58" s="97">
        <v>42355</v>
      </c>
      <c r="I58" s="2" t="s">
        <v>80</v>
      </c>
      <c r="J58" s="48">
        <v>0.161</v>
      </c>
      <c r="K58" s="53">
        <v>4236.4638578074791</v>
      </c>
      <c r="L58" s="54">
        <f t="shared" si="7"/>
        <v>0.68207068110700408</v>
      </c>
    </row>
    <row r="59" spans="1:12" ht="15.75" thickBot="1" x14ac:dyDescent="0.3">
      <c r="A59" s="76" t="s">
        <v>3</v>
      </c>
      <c r="B59" s="77">
        <v>0.43330000000000002</v>
      </c>
      <c r="C59" s="77">
        <v>4.4400000000000002E-2</v>
      </c>
      <c r="D59" s="77">
        <v>1</v>
      </c>
      <c r="E59" s="99">
        <v>107.48</v>
      </c>
      <c r="F59" s="78" t="s">
        <v>143</v>
      </c>
      <c r="G59" s="97">
        <v>42355</v>
      </c>
      <c r="I59" s="28" t="s">
        <v>81</v>
      </c>
      <c r="J59" s="93">
        <v>0.37609999999999999</v>
      </c>
      <c r="K59" s="62">
        <v>4033.1240996592369</v>
      </c>
      <c r="L59" s="65">
        <f t="shared" si="7"/>
        <v>1.5168579738818389</v>
      </c>
    </row>
    <row r="60" spans="1:12" ht="15.75" thickBot="1" x14ac:dyDescent="0.3">
      <c r="A60" s="79" t="s">
        <v>44</v>
      </c>
      <c r="B60" s="138">
        <v>-4.7999999999999996E-3</v>
      </c>
      <c r="C60" s="138">
        <v>0</v>
      </c>
      <c r="D60" s="138">
        <v>1</v>
      </c>
      <c r="E60" s="139">
        <v>0</v>
      </c>
      <c r="F60" s="140" t="s">
        <v>144</v>
      </c>
      <c r="G60" s="141">
        <v>42355</v>
      </c>
    </row>
    <row r="61" spans="1:12" x14ac:dyDescent="0.25">
      <c r="A61" s="126"/>
      <c r="B61" s="126"/>
      <c r="C61" s="126"/>
      <c r="D61" s="126"/>
      <c r="E61" s="127"/>
      <c r="F61" s="128"/>
      <c r="G61" s="129"/>
    </row>
    <row r="62" spans="1:12" x14ac:dyDescent="0.25">
      <c r="A62" s="126"/>
      <c r="B62" s="126"/>
      <c r="C62" s="126"/>
      <c r="D62" s="126"/>
      <c r="E62" s="127"/>
      <c r="F62" s="128"/>
      <c r="G62" s="129"/>
    </row>
    <row r="63" spans="1:12" x14ac:dyDescent="0.25">
      <c r="A63" s="126"/>
      <c r="B63" s="126"/>
      <c r="C63" s="126"/>
      <c r="D63" s="126"/>
      <c r="E63" s="127"/>
      <c r="F63" s="128"/>
      <c r="G63" s="129"/>
    </row>
    <row r="64" spans="1:12" x14ac:dyDescent="0.25">
      <c r="E64" s="131"/>
      <c r="G64" s="129"/>
    </row>
    <row r="65" spans="5:7" x14ac:dyDescent="0.25">
      <c r="E65" s="131"/>
      <c r="G65" s="129"/>
    </row>
    <row r="66" spans="5:7" x14ac:dyDescent="0.25">
      <c r="E66" s="131"/>
      <c r="G66" s="129"/>
    </row>
    <row r="67" spans="5:7" x14ac:dyDescent="0.25">
      <c r="E67" s="131"/>
      <c r="G67" s="129"/>
    </row>
    <row r="68" spans="5:7" x14ac:dyDescent="0.25">
      <c r="E68" s="131"/>
      <c r="G68" s="129"/>
    </row>
    <row r="69" spans="5:7" x14ac:dyDescent="0.25">
      <c r="E69" s="131"/>
      <c r="G69" s="129"/>
    </row>
    <row r="70" spans="5:7" x14ac:dyDescent="0.25">
      <c r="E70" s="131"/>
      <c r="G70" s="129"/>
    </row>
    <row r="71" spans="5:7" x14ac:dyDescent="0.25">
      <c r="E71" s="131"/>
      <c r="G71" s="129"/>
    </row>
    <row r="72" spans="5:7" x14ac:dyDescent="0.25">
      <c r="E72" s="131"/>
      <c r="G72" s="129"/>
    </row>
    <row r="73" spans="5:7" x14ac:dyDescent="0.25">
      <c r="E73" s="131"/>
      <c r="G73" s="129"/>
    </row>
    <row r="74" spans="5:7" x14ac:dyDescent="0.25">
      <c r="E74" s="131"/>
      <c r="G74" s="129"/>
    </row>
    <row r="75" spans="5:7" x14ac:dyDescent="0.25">
      <c r="E75" s="131"/>
      <c r="G75" s="129"/>
    </row>
    <row r="76" spans="5:7" x14ac:dyDescent="0.25">
      <c r="E76" s="131"/>
      <c r="G76" s="129"/>
    </row>
    <row r="77" spans="5:7" x14ac:dyDescent="0.25">
      <c r="E77" s="131"/>
      <c r="G77" s="129"/>
    </row>
    <row r="78" spans="5:7" x14ac:dyDescent="0.25">
      <c r="E78" s="131"/>
      <c r="G78" s="129"/>
    </row>
    <row r="79" spans="5:7" x14ac:dyDescent="0.25">
      <c r="E79" s="131"/>
      <c r="G79" s="129"/>
    </row>
    <row r="80" spans="5:7" x14ac:dyDescent="0.25">
      <c r="E80" s="131"/>
      <c r="G80" s="129"/>
    </row>
    <row r="81" spans="5:7" x14ac:dyDescent="0.25">
      <c r="E81" s="131"/>
      <c r="G81" s="129"/>
    </row>
    <row r="82" spans="5:7" x14ac:dyDescent="0.25">
      <c r="E82" s="131"/>
      <c r="G82" s="129"/>
    </row>
    <row r="83" spans="5:7" x14ac:dyDescent="0.25">
      <c r="E83" s="131"/>
      <c r="G83" s="129"/>
    </row>
  </sheetData>
  <mergeCells count="5">
    <mergeCell ref="A1:G1"/>
    <mergeCell ref="B2:F2"/>
    <mergeCell ref="L5:L6"/>
    <mergeCell ref="N5:N6"/>
    <mergeCell ref="I29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 Results</vt:lpstr>
      <vt:lpstr>QAQC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Natarajan</dc:creator>
  <cp:lastModifiedBy>Michelle Natarajan</cp:lastModifiedBy>
  <dcterms:created xsi:type="dcterms:W3CDTF">2015-04-30T18:56:27Z</dcterms:created>
  <dcterms:modified xsi:type="dcterms:W3CDTF">2015-12-18T18:50:51Z</dcterms:modified>
</cp:coreProperties>
</file>