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-120" windowWidth="16680" windowHeight="12810"/>
  </bookViews>
  <sheets>
    <sheet name="TP Results" sheetId="6" r:id="rId1"/>
    <sheet name="QAQC" sheetId="5" r:id="rId2"/>
  </sheets>
  <externalReferences>
    <externalReference r:id="rId3"/>
  </externalReferences>
  <calcPr calcId="145621"/>
  <fileRecoveryPr repairLoad="1"/>
</workbook>
</file>

<file path=xl/calcChain.xml><?xml version="1.0" encoding="utf-8"?>
<calcChain xmlns="http://schemas.openxmlformats.org/spreadsheetml/2006/main">
  <c r="O30" i="5" l="1"/>
  <c r="O31" i="5"/>
  <c r="R39" i="5"/>
  <c r="U39" i="5" s="1"/>
  <c r="P31" i="5" s="1"/>
  <c r="L52" i="5"/>
  <c r="L53" i="5"/>
  <c r="S31" i="5" l="1"/>
  <c r="R31" i="5"/>
  <c r="L51" i="5" l="1"/>
  <c r="L50" i="5"/>
  <c r="L49" i="5"/>
  <c r="L48" i="5"/>
  <c r="L47" i="5"/>
  <c r="L46" i="5"/>
  <c r="L45" i="5"/>
  <c r="L44" i="5"/>
  <c r="L43" i="5"/>
  <c r="L42" i="5"/>
  <c r="L41" i="5"/>
  <c r="R40" i="5"/>
  <c r="U40" i="5" s="1"/>
  <c r="P32" i="5" s="1"/>
  <c r="L40" i="5"/>
  <c r="L39" i="5"/>
  <c r="R38" i="5"/>
  <c r="U38" i="5" s="1"/>
  <c r="P30" i="5" s="1"/>
  <c r="L38" i="5"/>
  <c r="L37" i="5"/>
  <c r="L36" i="5"/>
  <c r="L35" i="5"/>
  <c r="L34" i="5"/>
  <c r="L33" i="5"/>
  <c r="O32" i="5"/>
  <c r="L32" i="5"/>
  <c r="L31" i="5"/>
  <c r="R18" i="5"/>
  <c r="R17" i="5"/>
  <c r="S17" i="5" s="1"/>
  <c r="R15" i="5"/>
  <c r="R14" i="5"/>
  <c r="M17" i="5"/>
  <c r="K17" i="5"/>
  <c r="J17" i="5"/>
  <c r="M16" i="5"/>
  <c r="K16" i="5"/>
  <c r="J16" i="5"/>
  <c r="M15" i="5"/>
  <c r="K15" i="5"/>
  <c r="J15" i="5"/>
  <c r="M14" i="5"/>
  <c r="K14" i="5"/>
  <c r="J14" i="5"/>
  <c r="Q10" i="5"/>
  <c r="N9" i="5"/>
  <c r="L9" i="5"/>
  <c r="Q8" i="5"/>
  <c r="N8" i="5"/>
  <c r="L8" i="5"/>
  <c r="N7" i="5"/>
  <c r="L7" i="5"/>
  <c r="Q6" i="5"/>
  <c r="S14" i="5" l="1"/>
  <c r="S30" i="5"/>
  <c r="R30" i="5"/>
  <c r="R32" i="5"/>
  <c r="S32" i="5"/>
</calcChain>
</file>

<file path=xl/sharedStrings.xml><?xml version="1.0" encoding="utf-8"?>
<sst xmlns="http://schemas.openxmlformats.org/spreadsheetml/2006/main" count="202" uniqueCount="124">
  <si>
    <t>CCB</t>
  </si>
  <si>
    <t>mg/L</t>
  </si>
  <si>
    <t>CHK3</t>
  </si>
  <si>
    <t>CHK4</t>
  </si>
  <si>
    <t>Raw SmartChem Results</t>
  </si>
  <si>
    <t>Out of calibration range - see later dilution</t>
  </si>
  <si>
    <t>Sample ID</t>
  </si>
  <si>
    <t>OD</t>
  </si>
  <si>
    <t>Timestamp</t>
  </si>
  <si>
    <t>Dilution</t>
  </si>
  <si>
    <t>QA/QC</t>
  </si>
  <si>
    <t>Instrument Dups</t>
  </si>
  <si>
    <t>Conc.</t>
  </si>
  <si>
    <t>% Diff</t>
  </si>
  <si>
    <t>Method Blanks</t>
  </si>
  <si>
    <t>%P within</t>
  </si>
  <si>
    <t>Method Dups</t>
  </si>
  <si>
    <t>mg P/g</t>
  </si>
  <si>
    <t>% St Dev</t>
  </si>
  <si>
    <t>Average</t>
  </si>
  <si>
    <t>St Dev</t>
  </si>
  <si>
    <t>Min</t>
  </si>
  <si>
    <t>Max</t>
  </si>
  <si>
    <t>Expected</t>
  </si>
  <si>
    <t>sample conc.   (mg P/L)</t>
  </si>
  <si>
    <t>Calculated amounts</t>
  </si>
  <si>
    <t>Spikes</t>
  </si>
  <si>
    <t>expected mg P/L</t>
  </si>
  <si>
    <t>actual mg P/L</t>
  </si>
  <si>
    <t>P% within</t>
  </si>
  <si>
    <t>Recovery</t>
  </si>
  <si>
    <t>Original Samples</t>
  </si>
  <si>
    <r>
      <t>Sample volume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L)</t>
    </r>
  </si>
  <si>
    <t>Spike volume (µL)</t>
  </si>
  <si>
    <t>total wt (g)</t>
  </si>
  <si>
    <t>Spike conc</t>
  </si>
  <si>
    <t>orig sample</t>
  </si>
  <si>
    <t>Final Results</t>
  </si>
  <si>
    <t xml:space="preserve">Dilution </t>
  </si>
  <si>
    <t>*If the blank was below 0, 0 was used for the calculation of the LFB</t>
  </si>
  <si>
    <t>P Concentration (mg P/L)</t>
  </si>
  <si>
    <t>R^2</t>
  </si>
  <si>
    <t>RunDate</t>
  </si>
  <si>
    <t>RBLs</t>
  </si>
  <si>
    <t>CCB1</t>
  </si>
  <si>
    <t>Blank 1</t>
  </si>
  <si>
    <t>Pelican 1</t>
  </si>
  <si>
    <t>Pelican 3</t>
  </si>
  <si>
    <t>Pelican 5</t>
  </si>
  <si>
    <t>Pelican 7</t>
  </si>
  <si>
    <t>Pelican 9</t>
  </si>
  <si>
    <t>Pelican 9 DUP</t>
  </si>
  <si>
    <t>Pelican 9 DUP_Dup</t>
  </si>
  <si>
    <t>Pelican 11</t>
  </si>
  <si>
    <t>Pelican 13</t>
  </si>
  <si>
    <t>Pelican 15</t>
  </si>
  <si>
    <t>Pelican 17</t>
  </si>
  <si>
    <t>Pelican 19</t>
  </si>
  <si>
    <t>Blank 2</t>
  </si>
  <si>
    <t>Blank 2_Spike</t>
  </si>
  <si>
    <t>Pelican 21</t>
  </si>
  <si>
    <t>Pelican 21_Dup</t>
  </si>
  <si>
    <t>Pelican 23</t>
  </si>
  <si>
    <t>Pelican 25</t>
  </si>
  <si>
    <t>Pelican 27</t>
  </si>
  <si>
    <t>Pelican 29</t>
  </si>
  <si>
    <t>Pelican 31</t>
  </si>
  <si>
    <t>Pelican 33</t>
  </si>
  <si>
    <t>Pelican 33 DUP</t>
  </si>
  <si>
    <t>Pelican 33 DUP_Dup</t>
  </si>
  <si>
    <t>Pelican 35</t>
  </si>
  <si>
    <t>Pelican 37</t>
  </si>
  <si>
    <t>Pelican 39</t>
  </si>
  <si>
    <t>Pelican 41</t>
  </si>
  <si>
    <t>CalStd2</t>
  </si>
  <si>
    <t>CalStd2_Spike</t>
  </si>
  <si>
    <t>Blank 3</t>
  </si>
  <si>
    <t>Blank 3_Dup</t>
  </si>
  <si>
    <t>Blank 3_Spike</t>
  </si>
  <si>
    <t>2:09:56 PM</t>
  </si>
  <si>
    <t>2:10:14 PM</t>
  </si>
  <si>
    <t>2:11:08 PM</t>
  </si>
  <si>
    <t>2:11:26 PM</t>
  </si>
  <si>
    <t>2:12:20 PM</t>
  </si>
  <si>
    <t>2:12:38 PM</t>
  </si>
  <si>
    <t>2:13:32 PM</t>
  </si>
  <si>
    <t>2:13:50 PM</t>
  </si>
  <si>
    <t>2:14:44 PM</t>
  </si>
  <si>
    <t>2:15:02 PM</t>
  </si>
  <si>
    <t>2:15:56 PM</t>
  </si>
  <si>
    <t>2:16:14 PM</t>
  </si>
  <si>
    <t>2:17:08 PM</t>
  </si>
  <si>
    <t>2:17:26 PM</t>
  </si>
  <si>
    <t>2:18:20 PM</t>
  </si>
  <si>
    <t>2:18:38 PM</t>
  </si>
  <si>
    <t>2:19:32 PM</t>
  </si>
  <si>
    <t>2:20:44 PM</t>
  </si>
  <si>
    <t>2:21:02 PM</t>
  </si>
  <si>
    <t>2:21:56 PM</t>
  </si>
  <si>
    <t>2:22:14 PM</t>
  </si>
  <si>
    <t>2:23:08 PM</t>
  </si>
  <si>
    <t>2:23:26 PM</t>
  </si>
  <si>
    <t>2:24:20 PM</t>
  </si>
  <si>
    <t>2:24:38 PM</t>
  </si>
  <si>
    <t>2:25:32 PM</t>
  </si>
  <si>
    <t>2:25:50 PM</t>
  </si>
  <si>
    <t>2:26:44 PM</t>
  </si>
  <si>
    <t>2:27:02 PM</t>
  </si>
  <si>
    <t>2:27:56 PM</t>
  </si>
  <si>
    <t>2:28:14 PM</t>
  </si>
  <si>
    <t>2:29:08 PM</t>
  </si>
  <si>
    <t>2:29:26 PM</t>
  </si>
  <si>
    <t>2:30:20 PM</t>
  </si>
  <si>
    <t>2:30:38 PM</t>
  </si>
  <si>
    <t>2:31:32 PM</t>
  </si>
  <si>
    <t>2:32:44 PM</t>
  </si>
  <si>
    <t>2:33:02 PM</t>
  </si>
  <si>
    <t>2:33:56 PM</t>
  </si>
  <si>
    <t>2:35:09 PM</t>
  </si>
  <si>
    <t>2:35:27 PM</t>
  </si>
  <si>
    <t>2:36:21 PM</t>
  </si>
  <si>
    <t>2:36:39 PM</t>
  </si>
  <si>
    <t>Pelican Lake</t>
  </si>
  <si>
    <t>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</si>
</sst>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9">
    <xf numFmtId="0" fontId="0" fillId="0" borderId="0" xfId="0"/>
    <xf numFmtId="0" fontId="18" fillId="0" borderId="0" xfId="0" applyFont="1" applyFill="1" applyBorder="1" applyAlignment="1">
      <alignment horizontal="center"/>
    </xf>
    <xf numFmtId="0" fontId="0" fillId="0" borderId="13" xfId="0" applyBorder="1"/>
    <xf numFmtId="0" fontId="0" fillId="0" borderId="0" xfId="0" applyFill="1" applyBorder="1"/>
    <xf numFmtId="0" fontId="16" fillId="0" borderId="13" xfId="0" applyFont="1" applyBorder="1"/>
    <xf numFmtId="0" fontId="16" fillId="0" borderId="14" xfId="0" applyFont="1" applyBorder="1"/>
    <xf numFmtId="0" fontId="16" fillId="0" borderId="0" xfId="0" applyFont="1" applyFill="1" applyBorder="1"/>
    <xf numFmtId="0" fontId="16" fillId="0" borderId="0" xfId="0" applyFont="1"/>
    <xf numFmtId="0" fontId="0" fillId="0" borderId="0" xfId="0" applyBorder="1"/>
    <xf numFmtId="0" fontId="16" fillId="0" borderId="0" xfId="0" applyFont="1" applyBorder="1"/>
    <xf numFmtId="0" fontId="0" fillId="0" borderId="11" xfId="0" applyBorder="1"/>
    <xf numFmtId="0" fontId="0" fillId="0" borderId="16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4" xfId="0" applyBorder="1"/>
    <xf numFmtId="10" fontId="0" fillId="0" borderId="14" xfId="1" applyNumberFormat="1" applyFont="1" applyBorder="1"/>
    <xf numFmtId="0" fontId="0" fillId="0" borderId="14" xfId="0" applyFill="1" applyBorder="1"/>
    <xf numFmtId="164" fontId="0" fillId="0" borderId="14" xfId="0" applyNumberFormat="1" applyBorder="1"/>
    <xf numFmtId="10" fontId="0" fillId="0" borderId="17" xfId="1" applyNumberFormat="1" applyFont="1" applyBorder="1"/>
    <xf numFmtId="0" fontId="0" fillId="0" borderId="17" xfId="0" applyBorder="1"/>
    <xf numFmtId="0" fontId="0" fillId="0" borderId="18" xfId="0" applyBorder="1"/>
    <xf numFmtId="2" fontId="0" fillId="0" borderId="14" xfId="0" applyNumberFormat="1" applyBorder="1"/>
    <xf numFmtId="10" fontId="0" fillId="0" borderId="15" xfId="1" applyNumberFormat="1" applyFont="1" applyBorder="1"/>
    <xf numFmtId="0" fontId="16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2" fontId="0" fillId="0" borderId="20" xfId="0" applyNumberFormat="1" applyBorder="1"/>
    <xf numFmtId="10" fontId="0" fillId="0" borderId="22" xfId="1" applyNumberFormat="1" applyFont="1" applyBorder="1"/>
    <xf numFmtId="2" fontId="19" fillId="0" borderId="0" xfId="0" applyNumberFormat="1" applyFont="1" applyBorder="1" applyAlignment="1">
      <alignment wrapText="1"/>
    </xf>
    <xf numFmtId="2" fontId="0" fillId="0" borderId="23" xfId="0" applyNumberFormat="1" applyBorder="1"/>
    <xf numFmtId="2" fontId="0" fillId="0" borderId="24" xfId="0" applyNumberFormat="1" applyBorder="1"/>
    <xf numFmtId="2" fontId="0" fillId="0" borderId="24" xfId="0" applyNumberFormat="1" applyBorder="1" applyAlignment="1">
      <alignment horizontal="center" wrapText="1"/>
    </xf>
    <xf numFmtId="2" fontId="0" fillId="0" borderId="25" xfId="0" applyNumberFormat="1" applyBorder="1" applyAlignment="1">
      <alignment horizontal="center" wrapText="1"/>
    </xf>
    <xf numFmtId="2" fontId="19" fillId="0" borderId="10" xfId="0" applyNumberFormat="1" applyFont="1" applyBorder="1" applyAlignment="1">
      <alignment wrapText="1" shrinkToFit="1"/>
    </xf>
    <xf numFmtId="2" fontId="19" fillId="0" borderId="11" xfId="0" applyNumberFormat="1" applyFont="1" applyBorder="1" applyAlignment="1">
      <alignment horizontal="right" wrapText="1" shrinkToFit="1"/>
    </xf>
    <xf numFmtId="2" fontId="19" fillId="0" borderId="11" xfId="0" applyNumberFormat="1" applyFont="1" applyBorder="1" applyAlignment="1">
      <alignment wrapText="1"/>
    </xf>
    <xf numFmtId="2" fontId="19" fillId="0" borderId="12" xfId="0" applyNumberFormat="1" applyFont="1" applyBorder="1" applyAlignment="1">
      <alignment wrapText="1"/>
    </xf>
    <xf numFmtId="2" fontId="19" fillId="0" borderId="0" xfId="0" applyNumberFormat="1" applyFont="1" applyBorder="1" applyAlignment="1"/>
    <xf numFmtId="2" fontId="0" fillId="0" borderId="26" xfId="0" applyNumberFormat="1" applyBorder="1"/>
    <xf numFmtId="2" fontId="0" fillId="0" borderId="27" xfId="0" applyNumberFormat="1" applyBorder="1" applyAlignment="1">
      <alignment horizontal="center" wrapText="1"/>
    </xf>
    <xf numFmtId="2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 wrapText="1"/>
    </xf>
    <xf numFmtId="2" fontId="21" fillId="0" borderId="27" xfId="0" applyNumberFormat="1" applyFont="1" applyBorder="1" applyAlignment="1">
      <alignment horizontal="center" vertical="center" wrapText="1"/>
    </xf>
    <xf numFmtId="2" fontId="0" fillId="0" borderId="28" xfId="0" applyNumberFormat="1" applyBorder="1"/>
    <xf numFmtId="2" fontId="19" fillId="0" borderId="13" xfId="0" applyNumberFormat="1" applyFont="1" applyBorder="1" applyAlignment="1">
      <alignment shrinkToFit="1"/>
    </xf>
    <xf numFmtId="165" fontId="0" fillId="0" borderId="14" xfId="0" applyNumberFormat="1" applyBorder="1"/>
    <xf numFmtId="10" fontId="19" fillId="0" borderId="14" xfId="1" applyNumberFormat="1" applyFont="1" applyBorder="1" applyAlignment="1">
      <alignment horizontal="right"/>
    </xf>
    <xf numFmtId="10" fontId="19" fillId="0" borderId="15" xfId="1" applyNumberFormat="1" applyFont="1" applyBorder="1" applyAlignment="1">
      <alignment horizontal="right"/>
    </xf>
    <xf numFmtId="2" fontId="0" fillId="0" borderId="0" xfId="0" applyNumberFormat="1" applyBorder="1"/>
    <xf numFmtId="0" fontId="0" fillId="0" borderId="29" xfId="0" applyBorder="1"/>
    <xf numFmtId="1" fontId="0" fillId="0" borderId="14" xfId="0" applyNumberFormat="1" applyBorder="1"/>
    <xf numFmtId="2" fontId="0" fillId="0" borderId="15" xfId="0" applyNumberFormat="1" applyBorder="1"/>
    <xf numFmtId="2" fontId="19" fillId="0" borderId="0" xfId="0" applyNumberFormat="1" applyFont="1" applyBorder="1" applyAlignment="1">
      <alignment horizontal="right"/>
    </xf>
    <xf numFmtId="2" fontId="0" fillId="0" borderId="13" xfId="0" applyNumberFormat="1" applyBorder="1"/>
    <xf numFmtId="2" fontId="19" fillId="0" borderId="0" xfId="0" applyNumberFormat="1" applyFont="1" applyBorder="1" applyAlignment="1">
      <alignment horizontal="left"/>
    </xf>
    <xf numFmtId="2" fontId="19" fillId="0" borderId="19" xfId="0" applyNumberFormat="1" applyFont="1" applyBorder="1" applyAlignment="1">
      <alignment shrinkToFit="1"/>
    </xf>
    <xf numFmtId="2" fontId="19" fillId="0" borderId="20" xfId="0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2" fontId="19" fillId="0" borderId="19" xfId="0" applyNumberFormat="1" applyFont="1" applyBorder="1"/>
    <xf numFmtId="1" fontId="0" fillId="0" borderId="20" xfId="0" applyNumberFormat="1" applyBorder="1"/>
    <xf numFmtId="164" fontId="0" fillId="0" borderId="20" xfId="0" applyNumberFormat="1" applyBorder="1"/>
    <xf numFmtId="2" fontId="0" fillId="0" borderId="30" xfId="0" applyNumberFormat="1" applyBorder="1"/>
    <xf numFmtId="2" fontId="0" fillId="0" borderId="22" xfId="0" applyNumberFormat="1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Fill="1" applyBorder="1"/>
    <xf numFmtId="10" fontId="0" fillId="0" borderId="0" xfId="1" applyNumberFormat="1" applyFont="1"/>
    <xf numFmtId="10" fontId="22" fillId="0" borderId="14" xfId="1" applyNumberFormat="1" applyFont="1" applyBorder="1"/>
    <xf numFmtId="165" fontId="0" fillId="0" borderId="15" xfId="0" applyNumberFormat="1" applyBorder="1"/>
    <xf numFmtId="0" fontId="22" fillId="0" borderId="13" xfId="0" applyFont="1" applyBorder="1"/>
    <xf numFmtId="165" fontId="22" fillId="0" borderId="14" xfId="0" applyNumberFormat="1" applyFont="1" applyBorder="1"/>
    <xf numFmtId="1" fontId="22" fillId="0" borderId="14" xfId="0" applyNumberFormat="1" applyFont="1" applyBorder="1"/>
    <xf numFmtId="10" fontId="22" fillId="0" borderId="15" xfId="1" applyNumberFormat="1" applyFont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22" fontId="0" fillId="0" borderId="14" xfId="0" applyNumberFormat="1" applyFont="1" applyFill="1" applyBorder="1"/>
    <xf numFmtId="0" fontId="0" fillId="0" borderId="19" xfId="0" applyFont="1" applyFill="1" applyBorder="1"/>
    <xf numFmtId="0" fontId="16" fillId="34" borderId="1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32" xfId="0" applyBorder="1"/>
    <xf numFmtId="0" fontId="0" fillId="0" borderId="13" xfId="0" applyFill="1" applyBorder="1" applyAlignment="1"/>
    <xf numFmtId="0" fontId="0" fillId="0" borderId="15" xfId="0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 wrapText="1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0" fillId="0" borderId="11" xfId="0" applyFont="1" applyFill="1" applyBorder="1"/>
    <xf numFmtId="22" fontId="0" fillId="0" borderId="11" xfId="0" applyNumberFormat="1" applyFont="1" applyFill="1" applyBorder="1"/>
    <xf numFmtId="0" fontId="0" fillId="0" borderId="15" xfId="0" applyBorder="1"/>
    <xf numFmtId="0" fontId="16" fillId="0" borderId="37" xfId="0" applyFont="1" applyBorder="1"/>
    <xf numFmtId="0" fontId="16" fillId="0" borderId="31" xfId="0" applyFont="1" applyBorder="1"/>
    <xf numFmtId="0" fontId="16" fillId="0" borderId="38" xfId="0" applyFont="1" applyBorder="1"/>
    <xf numFmtId="0" fontId="16" fillId="0" borderId="0" xfId="0" applyFont="1" applyFill="1" applyBorder="1" applyAlignment="1"/>
    <xf numFmtId="0" fontId="0" fillId="0" borderId="32" xfId="0" applyFill="1" applyBorder="1"/>
    <xf numFmtId="0" fontId="0" fillId="0" borderId="37" xfId="0" applyBorder="1"/>
    <xf numFmtId="0" fontId="0" fillId="35" borderId="40" xfId="0" applyFill="1" applyBorder="1"/>
    <xf numFmtId="0" fontId="16" fillId="35" borderId="39" xfId="0" applyFont="1" applyFill="1" applyBorder="1"/>
    <xf numFmtId="165" fontId="0" fillId="0" borderId="20" xfId="0" applyNumberFormat="1" applyBorder="1"/>
    <xf numFmtId="0" fontId="0" fillId="0" borderId="24" xfId="0" applyBorder="1"/>
    <xf numFmtId="0" fontId="0" fillId="0" borderId="25" xfId="0" applyBorder="1"/>
    <xf numFmtId="14" fontId="0" fillId="0" borderId="12" xfId="0" applyNumberFormat="1" applyFont="1" applyFill="1" applyBorder="1"/>
    <xf numFmtId="14" fontId="0" fillId="0" borderId="15" xfId="0" applyNumberFormat="1" applyFont="1" applyFill="1" applyBorder="1"/>
    <xf numFmtId="2" fontId="0" fillId="0" borderId="11" xfId="0" applyNumberFormat="1" applyFont="1" applyFill="1" applyBorder="1"/>
    <xf numFmtId="2" fontId="0" fillId="0" borderId="14" xfId="0" applyNumberFormat="1" applyFont="1" applyFill="1" applyBorder="1"/>
    <xf numFmtId="10" fontId="14" fillId="0" borderId="14" xfId="1" applyNumberFormat="1" applyFont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2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14" fontId="0" fillId="0" borderId="0" xfId="0" applyNumberFormat="1" applyFont="1" applyBorder="1"/>
    <xf numFmtId="0" fontId="0" fillId="0" borderId="20" xfId="0" applyFont="1" applyFill="1" applyBorder="1"/>
    <xf numFmtId="2" fontId="0" fillId="0" borderId="20" xfId="0" applyNumberFormat="1" applyFont="1" applyFill="1" applyBorder="1"/>
    <xf numFmtId="22" fontId="0" fillId="0" borderId="20" xfId="0" applyNumberFormat="1" applyFont="1" applyFill="1" applyBorder="1"/>
    <xf numFmtId="14" fontId="0" fillId="0" borderId="22" xfId="0" applyNumberFormat="1" applyFont="1" applyFill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34" borderId="44" xfId="0" applyFont="1" applyFill="1" applyBorder="1" applyAlignment="1">
      <alignment horizontal="center"/>
    </xf>
    <xf numFmtId="0" fontId="16" fillId="34" borderId="45" xfId="0" applyFont="1" applyFill="1" applyBorder="1" applyAlignment="1">
      <alignment horizontal="center"/>
    </xf>
    <xf numFmtId="0" fontId="16" fillId="34" borderId="46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43" xfId="0" applyBorder="1"/>
    <xf numFmtId="0" fontId="22" fillId="0" borderId="2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16" fillId="0" borderId="41" xfId="0" applyFont="1" applyBorder="1"/>
    <xf numFmtId="0" fontId="0" fillId="0" borderId="41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Pelican Lake Total</a:t>
            </a:r>
            <a:r>
              <a:rPr lang="en-US" baseline="0"/>
              <a:t> Phosphorus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'TP Results'!$D$4:$D$24</c:f>
              <c:numCache>
                <c:formatCode>0.00</c:formatCode>
                <c:ptCount val="21"/>
                <c:pt idx="0">
                  <c:v>1.2488008663695152</c:v>
                </c:pt>
                <c:pt idx="1">
                  <c:v>0.89246306593663116</c:v>
                </c:pt>
                <c:pt idx="2">
                  <c:v>0.81666626533723841</c:v>
                </c:pt>
                <c:pt idx="3">
                  <c:v>0.86339493783031251</c:v>
                </c:pt>
                <c:pt idx="4">
                  <c:v>0.83669721214489734</c:v>
                </c:pt>
                <c:pt idx="5">
                  <c:v>0.7639627446976397</c:v>
                </c:pt>
                <c:pt idx="6">
                  <c:v>0.79686662694560895</c:v>
                </c:pt>
                <c:pt idx="7">
                  <c:v>0.88940662009339166</c:v>
                </c:pt>
                <c:pt idx="8">
                  <c:v>1.0667331295809199</c:v>
                </c:pt>
                <c:pt idx="9">
                  <c:v>1.1045903074431453</c:v>
                </c:pt>
                <c:pt idx="10">
                  <c:v>1.1549539402840994</c:v>
                </c:pt>
                <c:pt idx="11">
                  <c:v>1.2167107766896408</c:v>
                </c:pt>
                <c:pt idx="12">
                  <c:v>1.0812783723847712</c:v>
                </c:pt>
                <c:pt idx="13">
                  <c:v>0.91940138400523941</c:v>
                </c:pt>
                <c:pt idx="14">
                  <c:v>0.90775201370643377</c:v>
                </c:pt>
                <c:pt idx="15">
                  <c:v>0.85589981944697857</c:v>
                </c:pt>
                <c:pt idx="16">
                  <c:v>0.91653054898823316</c:v>
                </c:pt>
                <c:pt idx="17">
                  <c:v>1.0609574025335102</c:v>
                </c:pt>
                <c:pt idx="18">
                  <c:v>1.0459086654058227</c:v>
                </c:pt>
                <c:pt idx="19">
                  <c:v>0.80548123741725353</c:v>
                </c:pt>
                <c:pt idx="20">
                  <c:v>0.74858375021648682</c:v>
                </c:pt>
              </c:numCache>
            </c:numRef>
          </c:xVal>
          <c:yVal>
            <c:numRef>
              <c:f>'TP Results'!$E$4:$E$24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3312"/>
        <c:axId val="97580160"/>
      </c:scatterChart>
      <c:valAx>
        <c:axId val="975333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mg P/g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97580160"/>
        <c:crosses val="autoZero"/>
        <c:crossBetween val="midCat"/>
      </c:valAx>
      <c:valAx>
        <c:axId val="975801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753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152400</xdr:rowOff>
    </xdr:from>
    <xdr:to>
      <xdr:col>12</xdr:col>
      <xdr:colOff>223839</xdr:colOff>
      <xdr:row>37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%20Results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 Results"/>
      <sheetName val="Excel TP"/>
      <sheetName val="CSV TP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abSelected="1" workbookViewId="0"/>
  </sheetViews>
  <sheetFormatPr defaultRowHeight="15" x14ac:dyDescent="0.25"/>
  <cols>
    <col min="5" max="5" width="10.85546875" bestFit="1" customWidth="1"/>
  </cols>
  <sheetData>
    <row r="1" spans="2:5" ht="15.75" thickBot="1" x14ac:dyDescent="0.3"/>
    <row r="2" spans="2:5" x14ac:dyDescent="0.25">
      <c r="B2" s="128" t="s">
        <v>122</v>
      </c>
      <c r="C2" s="129"/>
      <c r="D2" s="101"/>
      <c r="E2" s="102"/>
    </row>
    <row r="3" spans="2:5" x14ac:dyDescent="0.25">
      <c r="B3" s="130" t="s">
        <v>6</v>
      </c>
      <c r="C3" s="131"/>
      <c r="D3" s="6" t="s">
        <v>17</v>
      </c>
      <c r="E3" s="137" t="s">
        <v>123</v>
      </c>
    </row>
    <row r="4" spans="2:5" x14ac:dyDescent="0.25">
      <c r="B4" s="133" t="s">
        <v>46</v>
      </c>
      <c r="C4" s="134"/>
      <c r="D4" s="50">
        <v>1.2488008663695152</v>
      </c>
      <c r="E4" s="138">
        <v>1</v>
      </c>
    </row>
    <row r="5" spans="2:5" x14ac:dyDescent="0.25">
      <c r="B5" s="133" t="s">
        <v>47</v>
      </c>
      <c r="C5" s="134"/>
      <c r="D5" s="50">
        <v>0.89246306593663116</v>
      </c>
      <c r="E5" s="138">
        <v>3</v>
      </c>
    </row>
    <row r="6" spans="2:5" x14ac:dyDescent="0.25">
      <c r="B6" s="133" t="s">
        <v>48</v>
      </c>
      <c r="C6" s="134"/>
      <c r="D6" s="50">
        <v>0.81666626533723841</v>
      </c>
      <c r="E6" s="138">
        <v>5</v>
      </c>
    </row>
    <row r="7" spans="2:5" x14ac:dyDescent="0.25">
      <c r="B7" s="133" t="s">
        <v>49</v>
      </c>
      <c r="C7" s="134"/>
      <c r="D7" s="50">
        <v>0.86339493783031251</v>
      </c>
      <c r="E7" s="138">
        <v>7</v>
      </c>
    </row>
    <row r="8" spans="2:5" x14ac:dyDescent="0.25">
      <c r="B8" s="133" t="s">
        <v>50</v>
      </c>
      <c r="C8" s="134"/>
      <c r="D8" s="50">
        <v>0.83669721214489734</v>
      </c>
      <c r="E8" s="138">
        <v>9</v>
      </c>
    </row>
    <row r="9" spans="2:5" x14ac:dyDescent="0.25">
      <c r="B9" s="133" t="s">
        <v>53</v>
      </c>
      <c r="C9" s="134"/>
      <c r="D9" s="50">
        <v>0.7639627446976397</v>
      </c>
      <c r="E9" s="138">
        <v>11</v>
      </c>
    </row>
    <row r="10" spans="2:5" x14ac:dyDescent="0.25">
      <c r="B10" s="133" t="s">
        <v>54</v>
      </c>
      <c r="C10" s="134"/>
      <c r="D10" s="50">
        <v>0.79686662694560895</v>
      </c>
      <c r="E10" s="138">
        <v>13</v>
      </c>
    </row>
    <row r="11" spans="2:5" x14ac:dyDescent="0.25">
      <c r="B11" s="133" t="s">
        <v>55</v>
      </c>
      <c r="C11" s="134"/>
      <c r="D11" s="50">
        <v>0.88940662009339166</v>
      </c>
      <c r="E11" s="138">
        <v>15</v>
      </c>
    </row>
    <row r="12" spans="2:5" x14ac:dyDescent="0.25">
      <c r="B12" s="133" t="s">
        <v>56</v>
      </c>
      <c r="C12" s="134"/>
      <c r="D12" s="50">
        <v>1.0667331295809199</v>
      </c>
      <c r="E12" s="138">
        <v>17</v>
      </c>
    </row>
    <row r="13" spans="2:5" x14ac:dyDescent="0.25">
      <c r="B13" s="133" t="s">
        <v>57</v>
      </c>
      <c r="C13" s="134"/>
      <c r="D13" s="50">
        <v>1.1045903074431453</v>
      </c>
      <c r="E13" s="138">
        <v>19</v>
      </c>
    </row>
    <row r="14" spans="2:5" x14ac:dyDescent="0.25">
      <c r="B14" s="133" t="s">
        <v>60</v>
      </c>
      <c r="C14" s="134"/>
      <c r="D14" s="50">
        <v>1.1549539402840994</v>
      </c>
      <c r="E14" s="138">
        <v>21</v>
      </c>
    </row>
    <row r="15" spans="2:5" x14ac:dyDescent="0.25">
      <c r="B15" s="133" t="s">
        <v>62</v>
      </c>
      <c r="C15" s="134"/>
      <c r="D15" s="50">
        <v>1.2167107766896408</v>
      </c>
      <c r="E15" s="138">
        <v>23</v>
      </c>
    </row>
    <row r="16" spans="2:5" x14ac:dyDescent="0.25">
      <c r="B16" s="133" t="s">
        <v>63</v>
      </c>
      <c r="C16" s="134"/>
      <c r="D16" s="50">
        <v>1.0812783723847712</v>
      </c>
      <c r="E16" s="138">
        <v>25</v>
      </c>
    </row>
    <row r="17" spans="2:5" x14ac:dyDescent="0.25">
      <c r="B17" s="133" t="s">
        <v>64</v>
      </c>
      <c r="C17" s="134"/>
      <c r="D17" s="50">
        <v>0.91940138400523941</v>
      </c>
      <c r="E17" s="138">
        <v>27</v>
      </c>
    </row>
    <row r="18" spans="2:5" x14ac:dyDescent="0.25">
      <c r="B18" s="133" t="s">
        <v>65</v>
      </c>
      <c r="C18" s="134"/>
      <c r="D18" s="50">
        <v>0.90775201370643377</v>
      </c>
      <c r="E18" s="138">
        <v>29</v>
      </c>
    </row>
    <row r="19" spans="2:5" x14ac:dyDescent="0.25">
      <c r="B19" s="133" t="s">
        <v>66</v>
      </c>
      <c r="C19" s="134"/>
      <c r="D19" s="50">
        <v>0.85589981944697857</v>
      </c>
      <c r="E19" s="138">
        <v>31</v>
      </c>
    </row>
    <row r="20" spans="2:5" x14ac:dyDescent="0.25">
      <c r="B20" s="133" t="s">
        <v>67</v>
      </c>
      <c r="C20" s="134"/>
      <c r="D20" s="50">
        <v>0.91653054898823316</v>
      </c>
      <c r="E20" s="138">
        <v>33</v>
      </c>
    </row>
    <row r="21" spans="2:5" x14ac:dyDescent="0.25">
      <c r="B21" s="133" t="s">
        <v>70</v>
      </c>
      <c r="C21" s="134"/>
      <c r="D21" s="50">
        <v>1.0609574025335102</v>
      </c>
      <c r="E21" s="138">
        <v>35</v>
      </c>
    </row>
    <row r="22" spans="2:5" x14ac:dyDescent="0.25">
      <c r="B22" s="133" t="s">
        <v>71</v>
      </c>
      <c r="C22" s="134"/>
      <c r="D22" s="50">
        <v>1.0459086654058227</v>
      </c>
      <c r="E22" s="138">
        <v>37</v>
      </c>
    </row>
    <row r="23" spans="2:5" x14ac:dyDescent="0.25">
      <c r="B23" s="133" t="s">
        <v>72</v>
      </c>
      <c r="C23" s="134"/>
      <c r="D23" s="50">
        <v>0.80548123741725353</v>
      </c>
      <c r="E23" s="138">
        <v>39</v>
      </c>
    </row>
    <row r="24" spans="2:5" ht="15.75" thickBot="1" x14ac:dyDescent="0.3">
      <c r="B24" s="135" t="s">
        <v>73</v>
      </c>
      <c r="C24" s="136"/>
      <c r="D24" s="63">
        <v>0.74858375021648682</v>
      </c>
      <c r="E24" s="132">
        <v>41</v>
      </c>
    </row>
    <row r="25" spans="2:5" x14ac:dyDescent="0.25">
      <c r="B25" s="8"/>
      <c r="C25" s="8"/>
      <c r="D25" s="8"/>
    </row>
    <row r="26" spans="2:5" x14ac:dyDescent="0.25">
      <c r="B26" s="6"/>
      <c r="C26" s="6"/>
      <c r="D26" s="6"/>
    </row>
    <row r="27" spans="2:5" x14ac:dyDescent="0.25">
      <c r="B27" s="8"/>
      <c r="C27" s="8"/>
      <c r="D27" s="80"/>
    </row>
    <row r="28" spans="2:5" x14ac:dyDescent="0.25">
      <c r="B28" s="8"/>
      <c r="C28" s="8"/>
      <c r="D28" s="80"/>
    </row>
    <row r="29" spans="2:5" x14ac:dyDescent="0.25">
      <c r="B29" s="8"/>
      <c r="C29" s="8"/>
      <c r="D29" s="80"/>
    </row>
    <row r="30" spans="2:5" x14ac:dyDescent="0.25">
      <c r="B30" s="8"/>
      <c r="C30" s="8"/>
      <c r="D30" s="80"/>
    </row>
    <row r="31" spans="2:5" x14ac:dyDescent="0.25">
      <c r="B31" s="8"/>
      <c r="C31" s="8"/>
      <c r="D31" s="80"/>
    </row>
    <row r="32" spans="2:5" x14ac:dyDescent="0.25">
      <c r="B32" s="8"/>
      <c r="C32" s="8"/>
      <c r="D32" s="80"/>
    </row>
    <row r="33" spans="2:4" x14ac:dyDescent="0.25">
      <c r="B33" s="8"/>
      <c r="C33" s="8"/>
      <c r="D33" s="80"/>
    </row>
    <row r="34" spans="2:4" x14ac:dyDescent="0.25">
      <c r="B34" s="8"/>
      <c r="C34" s="8"/>
      <c r="D34" s="80"/>
    </row>
    <row r="35" spans="2:4" x14ac:dyDescent="0.25">
      <c r="B35" s="8"/>
      <c r="C35" s="8"/>
      <c r="D35" s="80"/>
    </row>
    <row r="36" spans="2:4" x14ac:dyDescent="0.25">
      <c r="B36" s="8"/>
      <c r="C36" s="8"/>
      <c r="D36" s="80"/>
    </row>
    <row r="37" spans="2:4" x14ac:dyDescent="0.25">
      <c r="B37" s="8"/>
      <c r="C37" s="8"/>
      <c r="D37" s="80"/>
    </row>
    <row r="38" spans="2:4" x14ac:dyDescent="0.25">
      <c r="B38" s="8"/>
      <c r="C38" s="8"/>
      <c r="D38" s="80"/>
    </row>
    <row r="39" spans="2:4" x14ac:dyDescent="0.25">
      <c r="B39" s="8"/>
      <c r="C39" s="8"/>
      <c r="D39" s="80"/>
    </row>
    <row r="40" spans="2:4" x14ac:dyDescent="0.25">
      <c r="B40" s="8"/>
      <c r="C40" s="8"/>
      <c r="D40" s="80"/>
    </row>
    <row r="41" spans="2:4" x14ac:dyDescent="0.25">
      <c r="B41" s="8"/>
      <c r="C41" s="8"/>
      <c r="D41" s="80"/>
    </row>
    <row r="42" spans="2:4" x14ac:dyDescent="0.25">
      <c r="B42" s="8"/>
      <c r="C42" s="8"/>
      <c r="D42" s="80"/>
    </row>
    <row r="43" spans="2:4" x14ac:dyDescent="0.25">
      <c r="B43" s="8"/>
      <c r="C43" s="8"/>
      <c r="D43" s="80"/>
    </row>
    <row r="44" spans="2:4" x14ac:dyDescent="0.25">
      <c r="B44" s="8"/>
      <c r="C44" s="8"/>
      <c r="D44" s="80"/>
    </row>
    <row r="45" spans="2:4" x14ac:dyDescent="0.25">
      <c r="B45" s="8"/>
      <c r="C45" s="8"/>
      <c r="D45" s="80"/>
    </row>
    <row r="46" spans="2:4" x14ac:dyDescent="0.25">
      <c r="B46" s="8"/>
      <c r="C46" s="8"/>
      <c r="D46" s="80"/>
    </row>
    <row r="47" spans="2:4" x14ac:dyDescent="0.25">
      <c r="B47" s="8"/>
      <c r="C47" s="8"/>
      <c r="D47" s="8"/>
    </row>
    <row r="48" spans="2:4" x14ac:dyDescent="0.25">
      <c r="B48" s="8"/>
      <c r="C48" s="8"/>
      <c r="D48" s="8"/>
    </row>
    <row r="49" spans="2:4" x14ac:dyDescent="0.25">
      <c r="B49" s="8"/>
      <c r="C49" s="8"/>
      <c r="D49" s="8"/>
    </row>
    <row r="50" spans="2:4" x14ac:dyDescent="0.25">
      <c r="B50" s="8"/>
      <c r="C50" s="8"/>
      <c r="D50" s="8"/>
    </row>
    <row r="51" spans="2:4" x14ac:dyDescent="0.25">
      <c r="B51" s="8"/>
      <c r="C51" s="8"/>
      <c r="D51" s="8"/>
    </row>
    <row r="52" spans="2:4" x14ac:dyDescent="0.25">
      <c r="B52" s="8"/>
      <c r="C52" s="8"/>
      <c r="D52" s="8"/>
    </row>
    <row r="53" spans="2:4" x14ac:dyDescent="0.25">
      <c r="B53" s="8"/>
      <c r="C53" s="8"/>
      <c r="D53" s="8"/>
    </row>
  </sheetData>
  <mergeCells count="23">
    <mergeCell ref="B20:C20"/>
    <mergeCell ref="B21:C21"/>
    <mergeCell ref="B22:C22"/>
    <mergeCell ref="B23:C23"/>
    <mergeCell ref="B24:C24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28" workbookViewId="0">
      <selection activeCell="B52" sqref="B52"/>
    </sheetView>
  </sheetViews>
  <sheetFormatPr defaultRowHeight="15" x14ac:dyDescent="0.25"/>
  <cols>
    <col min="1" max="1" width="19.5703125" style="112" bestFit="1" customWidth="1"/>
    <col min="2" max="2" width="15.28515625" style="112" bestFit="1" customWidth="1"/>
    <col min="3" max="3" width="7.7109375" style="112" bestFit="1" customWidth="1"/>
    <col min="4" max="4" width="8.140625" style="112" bestFit="1" customWidth="1"/>
    <col min="5" max="5" width="14.85546875" style="112" bestFit="1" customWidth="1"/>
    <col min="6" max="6" width="14.85546875" style="112" customWidth="1"/>
    <col min="7" max="7" width="14.85546875" style="114" customWidth="1"/>
    <col min="9" max="9" width="19" bestFit="1" customWidth="1"/>
    <col min="10" max="10" width="8.5703125" bestFit="1" customWidth="1"/>
    <col min="12" max="12" width="9.85546875" bestFit="1" customWidth="1"/>
    <col min="13" max="13" width="8.5703125" bestFit="1" customWidth="1"/>
    <col min="14" max="14" width="9.85546875" bestFit="1" customWidth="1"/>
    <col min="15" max="15" width="18.5703125" customWidth="1"/>
    <col min="16" max="16" width="7.7109375" bestFit="1" customWidth="1"/>
    <col min="17" max="17" width="8.140625" bestFit="1" customWidth="1"/>
    <col min="18" max="18" width="14.42578125" bestFit="1" customWidth="1"/>
    <col min="19" max="19" width="8.85546875" bestFit="1" customWidth="1"/>
    <col min="21" max="21" width="10.7109375" customWidth="1"/>
  </cols>
  <sheetData>
    <row r="1" spans="1:25" ht="21" x14ac:dyDescent="0.35">
      <c r="A1" s="119" t="s">
        <v>4</v>
      </c>
      <c r="B1" s="120"/>
      <c r="C1" s="120"/>
      <c r="D1" s="120"/>
      <c r="E1" s="120"/>
      <c r="F1" s="120"/>
      <c r="G1" s="121"/>
      <c r="H1" s="1"/>
    </row>
    <row r="2" spans="1:25" x14ac:dyDescent="0.25">
      <c r="A2" s="82"/>
      <c r="B2" s="122" t="s">
        <v>5</v>
      </c>
      <c r="C2" s="122"/>
      <c r="D2" s="122"/>
      <c r="E2" s="122"/>
      <c r="F2" s="122"/>
      <c r="G2" s="83"/>
      <c r="H2" s="3"/>
    </row>
    <row r="3" spans="1:25" s="7" customFormat="1" ht="30.75" thickBot="1" x14ac:dyDescent="0.3">
      <c r="A3" s="84" t="s">
        <v>6</v>
      </c>
      <c r="B3" s="85" t="s">
        <v>40</v>
      </c>
      <c r="C3" s="86" t="s">
        <v>7</v>
      </c>
      <c r="D3" s="86" t="s">
        <v>9</v>
      </c>
      <c r="E3" s="87" t="s">
        <v>30</v>
      </c>
      <c r="F3" s="87" t="s">
        <v>8</v>
      </c>
      <c r="G3" s="88" t="s">
        <v>42</v>
      </c>
      <c r="H3" s="6"/>
      <c r="O3" s="8"/>
      <c r="P3" s="9"/>
      <c r="Q3" s="8"/>
      <c r="R3" s="9"/>
      <c r="S3" s="9"/>
      <c r="T3" s="9"/>
      <c r="U3" s="9"/>
      <c r="V3" s="9"/>
      <c r="W3" s="9"/>
      <c r="X3" s="9"/>
      <c r="Y3" s="9"/>
    </row>
    <row r="4" spans="1:25" x14ac:dyDescent="0.25">
      <c r="A4" s="74" t="s">
        <v>44</v>
      </c>
      <c r="B4" s="89">
        <v>-1.5E-3</v>
      </c>
      <c r="C4" s="89">
        <v>2.0000000000000001E-4</v>
      </c>
      <c r="D4" s="89">
        <v>1</v>
      </c>
      <c r="E4" s="105">
        <v>0</v>
      </c>
      <c r="F4" s="90" t="s">
        <v>79</v>
      </c>
      <c r="G4" s="103">
        <v>42352</v>
      </c>
      <c r="I4" s="79" t="s">
        <v>10</v>
      </c>
      <c r="J4" s="10"/>
      <c r="K4" s="10"/>
      <c r="L4" s="10"/>
      <c r="M4" s="10"/>
      <c r="N4" s="11"/>
      <c r="O4" s="12" t="s">
        <v>11</v>
      </c>
      <c r="P4" s="13" t="s">
        <v>12</v>
      </c>
      <c r="Q4" s="13" t="s">
        <v>13</v>
      </c>
      <c r="R4" s="13" t="s">
        <v>14</v>
      </c>
      <c r="S4" s="14" t="s">
        <v>12</v>
      </c>
      <c r="T4" s="8"/>
      <c r="U4" s="8"/>
    </row>
    <row r="5" spans="1:25" x14ac:dyDescent="0.25">
      <c r="A5" s="75" t="s">
        <v>2</v>
      </c>
      <c r="B5" s="76">
        <v>5.1900000000000002E-2</v>
      </c>
      <c r="C5" s="76">
        <v>5.7999999999999996E-3</v>
      </c>
      <c r="D5" s="76">
        <v>1</v>
      </c>
      <c r="E5" s="106">
        <v>96.42</v>
      </c>
      <c r="F5" s="77" t="s">
        <v>80</v>
      </c>
      <c r="G5" s="104">
        <v>42352</v>
      </c>
      <c r="I5" s="2"/>
      <c r="J5" s="5"/>
      <c r="K5" s="5"/>
      <c r="L5" s="123" t="s">
        <v>15</v>
      </c>
      <c r="M5" s="15"/>
      <c r="N5" s="124" t="s">
        <v>15</v>
      </c>
      <c r="O5" s="2" t="s">
        <v>51</v>
      </c>
      <c r="P5" s="15">
        <v>0.18329999999999999</v>
      </c>
      <c r="Q5" s="15"/>
      <c r="R5" s="15" t="s">
        <v>45</v>
      </c>
      <c r="S5" s="69">
        <v>1.4E-3</v>
      </c>
    </row>
    <row r="6" spans="1:25" x14ac:dyDescent="0.25">
      <c r="A6" s="75" t="s">
        <v>3</v>
      </c>
      <c r="B6" s="76">
        <v>0.41189999999999999</v>
      </c>
      <c r="C6" s="76">
        <v>4.36E-2</v>
      </c>
      <c r="D6" s="76">
        <v>1</v>
      </c>
      <c r="E6" s="106">
        <v>101.38</v>
      </c>
      <c r="F6" s="77" t="s">
        <v>81</v>
      </c>
      <c r="G6" s="104">
        <v>42352</v>
      </c>
      <c r="I6" s="4" t="s">
        <v>43</v>
      </c>
      <c r="J6" s="5" t="s">
        <v>0</v>
      </c>
      <c r="K6" s="5" t="s">
        <v>2</v>
      </c>
      <c r="L6" s="123"/>
      <c r="M6" s="5" t="s">
        <v>3</v>
      </c>
      <c r="N6" s="124"/>
      <c r="O6" s="2" t="s">
        <v>52</v>
      </c>
      <c r="P6" s="15">
        <v>0.189</v>
      </c>
      <c r="Q6" s="16">
        <f>(P6-P5)/AVERAGE(P5:P6)</f>
        <v>3.0620467365028263E-2</v>
      </c>
      <c r="R6" s="15" t="s">
        <v>58</v>
      </c>
      <c r="S6" s="69">
        <v>1.4E-3</v>
      </c>
    </row>
    <row r="7" spans="1:25" x14ac:dyDescent="0.25">
      <c r="A7" s="75" t="s">
        <v>45</v>
      </c>
      <c r="B7" s="76">
        <v>1.4E-3</v>
      </c>
      <c r="C7" s="76">
        <v>5.0000000000000001E-4</v>
      </c>
      <c r="D7" s="76">
        <v>1</v>
      </c>
      <c r="E7" s="106">
        <v>0</v>
      </c>
      <c r="F7" s="77" t="s">
        <v>82</v>
      </c>
      <c r="G7" s="104">
        <v>42352</v>
      </c>
      <c r="I7" s="2">
        <v>-2.9999999999999997E-4</v>
      </c>
      <c r="J7" s="17">
        <v>-1.5E-3</v>
      </c>
      <c r="K7" s="18">
        <v>5.1900000000000002E-2</v>
      </c>
      <c r="L7" s="68">
        <f>(K7-K$19)/K$19</f>
        <v>-3.5853613226825211E-2</v>
      </c>
      <c r="M7" s="18">
        <v>0.41189999999999999</v>
      </c>
      <c r="N7" s="19">
        <f>(M7-M$19)/M$19</f>
        <v>1.378291902535071E-2</v>
      </c>
      <c r="O7" s="2" t="s">
        <v>60</v>
      </c>
      <c r="P7" s="15">
        <v>0.26900000000000002</v>
      </c>
      <c r="Q7" s="16"/>
      <c r="R7" s="15" t="s">
        <v>76</v>
      </c>
      <c r="S7" s="69">
        <v>4.0000000000000002E-4</v>
      </c>
    </row>
    <row r="8" spans="1:25" x14ac:dyDescent="0.25">
      <c r="A8" s="75" t="s">
        <v>46</v>
      </c>
      <c r="B8" s="76">
        <v>0.29480000000000001</v>
      </c>
      <c r="C8" s="76">
        <v>3.1300000000000001E-2</v>
      </c>
      <c r="D8" s="76">
        <v>1</v>
      </c>
      <c r="E8" s="106">
        <v>0</v>
      </c>
      <c r="F8" s="77" t="s">
        <v>83</v>
      </c>
      <c r="G8" s="104">
        <v>42352</v>
      </c>
      <c r="I8" s="2">
        <v>-1.1000000000000001E-3</v>
      </c>
      <c r="J8" s="17">
        <v>-6.1999999999999998E-3</v>
      </c>
      <c r="K8" s="18">
        <v>5.28E-2</v>
      </c>
      <c r="L8" s="68">
        <f>(K8-K$19)/K$19</f>
        <v>-1.9134311722088113E-2</v>
      </c>
      <c r="M8" s="18">
        <v>0.40910000000000002</v>
      </c>
      <c r="N8" s="19">
        <f>(M8-M$19)/M$19</f>
        <v>6.8914595126754238E-3</v>
      </c>
      <c r="O8" s="2" t="s">
        <v>61</v>
      </c>
      <c r="P8" s="15">
        <v>0.27860000000000001</v>
      </c>
      <c r="Q8" s="16">
        <f>(P8-P7)/AVERAGE(P7:P8)</f>
        <v>3.5062089116143155E-2</v>
      </c>
      <c r="R8" s="15" t="s">
        <v>77</v>
      </c>
      <c r="S8" s="69">
        <v>-8.0999999999999996E-3</v>
      </c>
    </row>
    <row r="9" spans="1:25" x14ac:dyDescent="0.25">
      <c r="A9" s="75" t="s">
        <v>47</v>
      </c>
      <c r="B9" s="76">
        <v>0.2109</v>
      </c>
      <c r="C9" s="76">
        <v>2.2499999999999999E-2</v>
      </c>
      <c r="D9" s="76">
        <v>1</v>
      </c>
      <c r="E9" s="106">
        <v>0</v>
      </c>
      <c r="F9" s="77" t="s">
        <v>84</v>
      </c>
      <c r="G9" s="104">
        <v>42352</v>
      </c>
      <c r="I9" s="2">
        <v>-2.9999999999999997E-4</v>
      </c>
      <c r="J9" s="17">
        <v>-1.5E-3</v>
      </c>
      <c r="K9" s="18">
        <v>4.5199999999999997E-2</v>
      </c>
      <c r="L9" s="107">
        <f t="shared" ref="L9" si="0">(K9-K$19)/K$19</f>
        <v>-0.1603195244287573</v>
      </c>
      <c r="M9" s="18">
        <v>0.3957</v>
      </c>
      <c r="N9" s="19">
        <f t="shared" ref="N9" si="1">(M9-M$19)/M$19</f>
        <v>-2.6089096726556727E-2</v>
      </c>
      <c r="O9" s="2" t="s">
        <v>68</v>
      </c>
      <c r="P9" s="15">
        <v>0.22900000000000001</v>
      </c>
      <c r="Q9" s="16"/>
      <c r="R9" s="15"/>
      <c r="S9" s="91"/>
    </row>
    <row r="10" spans="1:25" ht="15.75" thickBot="1" x14ac:dyDescent="0.3">
      <c r="A10" s="75" t="s">
        <v>48</v>
      </c>
      <c r="B10" s="76">
        <v>0.18709999999999999</v>
      </c>
      <c r="C10" s="76">
        <v>0.02</v>
      </c>
      <c r="D10" s="76">
        <v>1</v>
      </c>
      <c r="E10" s="106">
        <v>0</v>
      </c>
      <c r="F10" s="77" t="s">
        <v>85</v>
      </c>
      <c r="G10" s="104">
        <v>42352</v>
      </c>
      <c r="I10" s="21">
        <v>-1.1000000000000001E-3</v>
      </c>
      <c r="J10" s="17"/>
      <c r="K10" s="18"/>
      <c r="L10" s="68"/>
      <c r="M10" s="18"/>
      <c r="N10" s="19"/>
      <c r="O10" s="2" t="s">
        <v>69</v>
      </c>
      <c r="P10" s="15">
        <v>0.2233</v>
      </c>
      <c r="Q10" s="16">
        <f>(P10-P9)/AVERAGE(P9:P10)</f>
        <v>-2.5204510280787133E-2</v>
      </c>
      <c r="R10" s="15"/>
      <c r="S10" s="91"/>
    </row>
    <row r="11" spans="1:25" x14ac:dyDescent="0.25">
      <c r="A11" s="75" t="s">
        <v>49</v>
      </c>
      <c r="B11" s="76">
        <v>0.20899999999999999</v>
      </c>
      <c r="C11" s="76">
        <v>2.23E-2</v>
      </c>
      <c r="D11" s="76">
        <v>1</v>
      </c>
      <c r="E11" s="106">
        <v>0</v>
      </c>
      <c r="F11" s="77" t="s">
        <v>86</v>
      </c>
      <c r="G11" s="104">
        <v>42352</v>
      </c>
      <c r="I11" s="99" t="s">
        <v>41</v>
      </c>
      <c r="J11" s="96"/>
      <c r="K11" s="18"/>
      <c r="L11" s="68"/>
      <c r="M11" s="18"/>
      <c r="N11" s="19"/>
      <c r="O11" s="2"/>
      <c r="P11" s="15"/>
      <c r="Q11" s="15"/>
      <c r="R11" s="15"/>
      <c r="S11" s="91"/>
    </row>
    <row r="12" spans="1:25" ht="15.75" thickBot="1" x14ac:dyDescent="0.3">
      <c r="A12" s="75" t="s">
        <v>50</v>
      </c>
      <c r="B12" s="76">
        <v>0.19950000000000001</v>
      </c>
      <c r="C12" s="76">
        <v>2.1299999999999999E-2</v>
      </c>
      <c r="D12" s="76">
        <v>1</v>
      </c>
      <c r="E12" s="106">
        <v>0</v>
      </c>
      <c r="F12" s="77" t="s">
        <v>87</v>
      </c>
      <c r="G12" s="104">
        <v>42352</v>
      </c>
      <c r="I12" s="98">
        <v>0.99990000000000001</v>
      </c>
      <c r="J12" s="81"/>
      <c r="K12" s="15"/>
      <c r="L12" s="15"/>
      <c r="M12" s="15"/>
      <c r="N12" s="20"/>
      <c r="O12" s="2"/>
      <c r="P12" s="15"/>
      <c r="Q12" s="16"/>
      <c r="R12" s="15"/>
      <c r="S12" s="91"/>
    </row>
    <row r="13" spans="1:25" x14ac:dyDescent="0.25">
      <c r="A13" s="75" t="s">
        <v>51</v>
      </c>
      <c r="B13" s="76">
        <v>0.18329999999999999</v>
      </c>
      <c r="C13" s="76">
        <v>1.9599999999999999E-2</v>
      </c>
      <c r="D13" s="76">
        <v>1</v>
      </c>
      <c r="E13" s="106">
        <v>0</v>
      </c>
      <c r="F13" s="77" t="s">
        <v>88</v>
      </c>
      <c r="G13" s="104">
        <v>42352</v>
      </c>
      <c r="I13" s="97"/>
      <c r="J13" s="15"/>
      <c r="K13" s="15"/>
      <c r="L13" s="15"/>
      <c r="M13" s="15"/>
      <c r="N13" s="20"/>
      <c r="O13" s="92" t="s">
        <v>16</v>
      </c>
      <c r="P13" s="93" t="s">
        <v>12</v>
      </c>
      <c r="Q13" s="93" t="s">
        <v>9</v>
      </c>
      <c r="R13" s="93" t="s">
        <v>17</v>
      </c>
      <c r="S13" s="94" t="s">
        <v>18</v>
      </c>
    </row>
    <row r="14" spans="1:25" x14ac:dyDescent="0.25">
      <c r="A14" s="75" t="s">
        <v>52</v>
      </c>
      <c r="B14" s="76">
        <v>0.189</v>
      </c>
      <c r="C14" s="76">
        <v>2.0199999999999999E-2</v>
      </c>
      <c r="D14" s="76">
        <v>1</v>
      </c>
      <c r="E14" s="106">
        <v>-3.07</v>
      </c>
      <c r="F14" s="77" t="s">
        <v>89</v>
      </c>
      <c r="G14" s="104">
        <v>42352</v>
      </c>
      <c r="I14" s="4" t="s">
        <v>19</v>
      </c>
      <c r="J14" s="18">
        <f>AVERAGE(J7:J12)</f>
        <v>-3.0666666666666668E-3</v>
      </c>
      <c r="K14" s="18">
        <f t="shared" ref="K14:M14" si="2">AVERAGE(K7:K12)</f>
        <v>4.9966666666666666E-2</v>
      </c>
      <c r="L14" s="18"/>
      <c r="M14" s="18">
        <f t="shared" si="2"/>
        <v>0.40556666666666663</v>
      </c>
      <c r="N14" s="20"/>
      <c r="O14" s="2" t="s">
        <v>50</v>
      </c>
      <c r="P14" s="22">
        <v>0.19950000000000001</v>
      </c>
      <c r="Q14" s="52">
        <v>4193.9709881949739</v>
      </c>
      <c r="R14" s="22">
        <f>(Q14*P14)/1000</f>
        <v>0.83669721214489734</v>
      </c>
      <c r="S14" s="23">
        <f>(STDEV(R14:R15)/AVERAGE(R14:R15))</f>
        <v>3.6477944796385567E-2</v>
      </c>
    </row>
    <row r="15" spans="1:25" x14ac:dyDescent="0.25">
      <c r="A15" s="75" t="s">
        <v>53</v>
      </c>
      <c r="B15" s="76">
        <v>0.1719</v>
      </c>
      <c r="C15" s="76">
        <v>1.84E-2</v>
      </c>
      <c r="D15" s="76">
        <v>1</v>
      </c>
      <c r="E15" s="106">
        <v>0</v>
      </c>
      <c r="F15" s="77" t="s">
        <v>90</v>
      </c>
      <c r="G15" s="104">
        <v>42352</v>
      </c>
      <c r="I15" s="4" t="s">
        <v>20</v>
      </c>
      <c r="J15" s="18">
        <f>STDEV(J7:J12)</f>
        <v>2.7135462651912412E-3</v>
      </c>
      <c r="K15" s="18">
        <f t="shared" ref="K15:M15" si="3">STDEV(K7:K12)</f>
        <v>4.1525092815469233E-3</v>
      </c>
      <c r="L15" s="18"/>
      <c r="M15" s="18">
        <f t="shared" si="3"/>
        <v>8.6587143002488168E-3</v>
      </c>
      <c r="N15" s="20"/>
      <c r="O15" s="2" t="s">
        <v>51</v>
      </c>
      <c r="P15" s="22">
        <v>0.18329999999999999</v>
      </c>
      <c r="Q15" s="52">
        <v>4335.0755886069564</v>
      </c>
      <c r="R15" s="22">
        <f>(Q15*P15)/1000</f>
        <v>0.79461935539165507</v>
      </c>
      <c r="S15" s="23"/>
    </row>
    <row r="16" spans="1:25" x14ac:dyDescent="0.25">
      <c r="A16" s="75" t="s">
        <v>54</v>
      </c>
      <c r="B16" s="76">
        <v>0.1862</v>
      </c>
      <c r="C16" s="76">
        <v>1.9900000000000001E-2</v>
      </c>
      <c r="D16" s="76">
        <v>1</v>
      </c>
      <c r="E16" s="106">
        <v>0</v>
      </c>
      <c r="F16" s="77" t="s">
        <v>91</v>
      </c>
      <c r="G16" s="104">
        <v>42352</v>
      </c>
      <c r="I16" s="4" t="s">
        <v>21</v>
      </c>
      <c r="J16" s="18">
        <f>MIN(J7:J12)</f>
        <v>-6.1999999999999998E-3</v>
      </c>
      <c r="K16" s="18">
        <f t="shared" ref="K16:M16" si="4">MIN(K7:K12)</f>
        <v>4.5199999999999997E-2</v>
      </c>
      <c r="L16" s="18"/>
      <c r="M16" s="18">
        <f t="shared" si="4"/>
        <v>0.3957</v>
      </c>
      <c r="N16" s="20"/>
      <c r="O16" s="2"/>
      <c r="P16" s="22"/>
      <c r="Q16" s="22"/>
      <c r="R16" s="22"/>
      <c r="S16" s="23"/>
    </row>
    <row r="17" spans="1:19" x14ac:dyDescent="0.25">
      <c r="A17" s="75" t="s">
        <v>55</v>
      </c>
      <c r="B17" s="76">
        <v>0.20619999999999999</v>
      </c>
      <c r="C17" s="76">
        <v>2.1999999999999999E-2</v>
      </c>
      <c r="D17" s="76">
        <v>1</v>
      </c>
      <c r="E17" s="106">
        <v>0</v>
      </c>
      <c r="F17" s="77" t="s">
        <v>92</v>
      </c>
      <c r="G17" s="104">
        <v>42352</v>
      </c>
      <c r="I17" s="4" t="s">
        <v>22</v>
      </c>
      <c r="J17" s="18">
        <f>MAX(J7:J12)</f>
        <v>-1.5E-3</v>
      </c>
      <c r="K17" s="18">
        <f t="shared" ref="K17:M17" si="5">MAX(K7:K12)</f>
        <v>5.28E-2</v>
      </c>
      <c r="L17" s="18"/>
      <c r="M17" s="18">
        <f t="shared" si="5"/>
        <v>0.41189999999999999</v>
      </c>
      <c r="N17" s="20"/>
      <c r="O17" s="2" t="s">
        <v>67</v>
      </c>
      <c r="P17" s="22">
        <v>0.2109</v>
      </c>
      <c r="Q17" s="52">
        <v>4345.8063015089292</v>
      </c>
      <c r="R17" s="22">
        <f>(Q17*P17)/1000</f>
        <v>0.91653054898823316</v>
      </c>
      <c r="S17" s="73">
        <f>(STDEV(R17:R18)/AVERAGE(R17:R18))</f>
        <v>1.1071511798044503E-2</v>
      </c>
    </row>
    <row r="18" spans="1:19" x14ac:dyDescent="0.25">
      <c r="A18" s="75" t="s">
        <v>56</v>
      </c>
      <c r="B18" s="76">
        <v>0.24709999999999999</v>
      </c>
      <c r="C18" s="76">
        <v>2.63E-2</v>
      </c>
      <c r="D18" s="76">
        <v>1</v>
      </c>
      <c r="E18" s="106">
        <v>0</v>
      </c>
      <c r="F18" s="77" t="s">
        <v>93</v>
      </c>
      <c r="G18" s="104">
        <v>42352</v>
      </c>
      <c r="I18" s="4"/>
      <c r="J18" s="15"/>
      <c r="K18" s="15"/>
      <c r="L18" s="15"/>
      <c r="M18" s="15"/>
      <c r="N18" s="20"/>
      <c r="O18" s="2" t="s">
        <v>68</v>
      </c>
      <c r="P18" s="22">
        <v>0.22900000000000001</v>
      </c>
      <c r="Q18" s="52">
        <v>4065.4774802996039</v>
      </c>
      <c r="R18" s="22">
        <f>(Q18*P18)/1000</f>
        <v>0.93099434298860928</v>
      </c>
      <c r="S18" s="23"/>
    </row>
    <row r="19" spans="1:19" ht="15.75" thickBot="1" x14ac:dyDescent="0.3">
      <c r="A19" s="75" t="s">
        <v>57</v>
      </c>
      <c r="B19" s="76">
        <v>0.26140000000000002</v>
      </c>
      <c r="C19" s="76">
        <v>2.7799999999999998E-2</v>
      </c>
      <c r="D19" s="76">
        <v>1</v>
      </c>
      <c r="E19" s="106">
        <v>0</v>
      </c>
      <c r="F19" s="77" t="s">
        <v>94</v>
      </c>
      <c r="G19" s="104">
        <v>42352</v>
      </c>
      <c r="I19" s="24" t="s">
        <v>23</v>
      </c>
      <c r="J19" s="25">
        <v>0</v>
      </c>
      <c r="K19" s="62">
        <v>5.3830000000000003E-2</v>
      </c>
      <c r="L19" s="25"/>
      <c r="M19" s="25">
        <v>0.40629999999999999</v>
      </c>
      <c r="N19" s="26"/>
      <c r="O19" s="27"/>
      <c r="P19" s="25"/>
      <c r="Q19" s="28"/>
      <c r="R19" s="28"/>
      <c r="S19" s="29"/>
    </row>
    <row r="20" spans="1:19" x14ac:dyDescent="0.25">
      <c r="A20" s="75" t="s">
        <v>58</v>
      </c>
      <c r="B20" s="76">
        <v>1.4E-3</v>
      </c>
      <c r="C20" s="76">
        <v>5.0000000000000001E-4</v>
      </c>
      <c r="D20" s="76">
        <v>1</v>
      </c>
      <c r="E20" s="106">
        <v>0</v>
      </c>
      <c r="F20" s="77" t="s">
        <v>95</v>
      </c>
      <c r="G20" s="104">
        <v>42352</v>
      </c>
      <c r="N20" s="8"/>
    </row>
    <row r="21" spans="1:19" x14ac:dyDescent="0.25">
      <c r="A21" s="75" t="s">
        <v>59</v>
      </c>
      <c r="B21" s="76">
        <v>0.53480000000000005</v>
      </c>
      <c r="C21" s="76">
        <v>5.6500000000000002E-2</v>
      </c>
      <c r="D21" s="76">
        <v>1</v>
      </c>
      <c r="E21" s="106">
        <v>92.6</v>
      </c>
      <c r="F21" s="77" t="s">
        <v>96</v>
      </c>
      <c r="G21" s="104">
        <v>42352</v>
      </c>
      <c r="N21" s="30"/>
    </row>
    <row r="22" spans="1:19" x14ac:dyDescent="0.25">
      <c r="A22" s="75" t="s">
        <v>60</v>
      </c>
      <c r="B22" s="76">
        <v>0.26900000000000002</v>
      </c>
      <c r="C22" s="76">
        <v>2.86E-2</v>
      </c>
      <c r="D22" s="76">
        <v>1</v>
      </c>
      <c r="E22" s="106">
        <v>0</v>
      </c>
      <c r="F22" s="77" t="s">
        <v>97</v>
      </c>
      <c r="G22" s="104">
        <v>42352</v>
      </c>
      <c r="N22" s="39"/>
    </row>
    <row r="23" spans="1:19" x14ac:dyDescent="0.25">
      <c r="A23" s="75" t="s">
        <v>61</v>
      </c>
      <c r="B23" s="76">
        <v>0.27860000000000001</v>
      </c>
      <c r="C23" s="76">
        <v>2.9600000000000001E-2</v>
      </c>
      <c r="D23" s="76">
        <v>1</v>
      </c>
      <c r="E23" s="106">
        <v>-3.48</v>
      </c>
      <c r="F23" s="77" t="s">
        <v>98</v>
      </c>
      <c r="G23" s="104">
        <v>42352</v>
      </c>
      <c r="N23" s="50"/>
    </row>
    <row r="24" spans="1:19" x14ac:dyDescent="0.25">
      <c r="A24" s="75" t="s">
        <v>62</v>
      </c>
      <c r="B24" s="76">
        <v>0.29480000000000001</v>
      </c>
      <c r="C24" s="76">
        <v>3.1300000000000001E-2</v>
      </c>
      <c r="D24" s="76">
        <v>1</v>
      </c>
      <c r="E24" s="106">
        <v>0</v>
      </c>
      <c r="F24" s="77" t="s">
        <v>99</v>
      </c>
      <c r="G24" s="104">
        <v>42352</v>
      </c>
      <c r="N24" s="54"/>
    </row>
    <row r="25" spans="1:19" x14ac:dyDescent="0.25">
      <c r="A25" s="75" t="s">
        <v>63</v>
      </c>
      <c r="B25" s="76">
        <v>0.26140000000000002</v>
      </c>
      <c r="C25" s="76">
        <v>2.7799999999999998E-2</v>
      </c>
      <c r="D25" s="76">
        <v>1</v>
      </c>
      <c r="E25" s="106">
        <v>0</v>
      </c>
      <c r="F25" s="77" t="s">
        <v>100</v>
      </c>
      <c r="G25" s="104">
        <v>42352</v>
      </c>
      <c r="N25" s="56"/>
    </row>
    <row r="26" spans="1:19" x14ac:dyDescent="0.25">
      <c r="A26" s="75" t="s">
        <v>64</v>
      </c>
      <c r="B26" s="76">
        <v>0.2167</v>
      </c>
      <c r="C26" s="76">
        <v>2.3099999999999999E-2</v>
      </c>
      <c r="D26" s="76">
        <v>1</v>
      </c>
      <c r="E26" s="106">
        <v>0</v>
      </c>
      <c r="F26" s="77" t="s">
        <v>101</v>
      </c>
      <c r="G26" s="104">
        <v>42352</v>
      </c>
      <c r="N26" s="56"/>
    </row>
    <row r="27" spans="1:19" x14ac:dyDescent="0.25">
      <c r="A27" s="75" t="s">
        <v>65</v>
      </c>
      <c r="B27" s="76">
        <v>0.20810000000000001</v>
      </c>
      <c r="C27" s="76">
        <v>2.2200000000000001E-2</v>
      </c>
      <c r="D27" s="76">
        <v>1</v>
      </c>
      <c r="E27" s="106">
        <v>0</v>
      </c>
      <c r="F27" s="77" t="s">
        <v>102</v>
      </c>
      <c r="G27" s="104">
        <v>42352</v>
      </c>
      <c r="I27" s="50"/>
      <c r="J27" s="54"/>
      <c r="K27" s="54"/>
      <c r="L27" s="65"/>
      <c r="M27" s="65"/>
      <c r="N27" s="54"/>
    </row>
    <row r="28" spans="1:19" ht="15.75" thickBot="1" x14ac:dyDescent="0.3">
      <c r="A28" s="75" t="s">
        <v>66</v>
      </c>
      <c r="B28" s="76">
        <v>0.19189999999999999</v>
      </c>
      <c r="C28" s="76">
        <v>2.0500000000000001E-2</v>
      </c>
      <c r="D28" s="76">
        <v>1</v>
      </c>
      <c r="E28" s="106">
        <v>0</v>
      </c>
      <c r="F28" s="77" t="s">
        <v>103</v>
      </c>
      <c r="G28" s="104">
        <v>42352</v>
      </c>
      <c r="I28" s="50"/>
      <c r="J28" s="50"/>
      <c r="K28" s="50"/>
      <c r="L28" s="50"/>
      <c r="M28" s="50"/>
      <c r="N28" s="50"/>
    </row>
    <row r="29" spans="1:19" ht="39.75" thickBot="1" x14ac:dyDescent="0.3">
      <c r="A29" s="75" t="s">
        <v>67</v>
      </c>
      <c r="B29" s="76">
        <v>0.2109</v>
      </c>
      <c r="C29" s="76">
        <v>2.2499999999999999E-2</v>
      </c>
      <c r="D29" s="76">
        <v>1</v>
      </c>
      <c r="E29" s="106">
        <v>0</v>
      </c>
      <c r="F29" s="77" t="s">
        <v>104</v>
      </c>
      <c r="G29" s="104">
        <v>42352</v>
      </c>
      <c r="I29" s="125" t="s">
        <v>37</v>
      </c>
      <c r="J29" s="126"/>
      <c r="K29" s="126"/>
      <c r="L29" s="127"/>
      <c r="N29" s="95"/>
      <c r="O29" s="35" t="s">
        <v>26</v>
      </c>
      <c r="P29" s="36" t="s">
        <v>27</v>
      </c>
      <c r="Q29" s="36" t="s">
        <v>28</v>
      </c>
      <c r="R29" s="37" t="s">
        <v>29</v>
      </c>
      <c r="S29" s="38" t="s">
        <v>30</v>
      </c>
    </row>
    <row r="30" spans="1:19" x14ac:dyDescent="0.25">
      <c r="A30" s="75" t="s">
        <v>2</v>
      </c>
      <c r="B30" s="76">
        <v>5.28E-2</v>
      </c>
      <c r="C30" s="76">
        <v>5.8999999999999999E-3</v>
      </c>
      <c r="D30" s="76">
        <v>1</v>
      </c>
      <c r="E30" s="106">
        <v>98.19</v>
      </c>
      <c r="F30" s="77" t="s">
        <v>105</v>
      </c>
      <c r="G30" s="104">
        <v>42352</v>
      </c>
      <c r="I30" s="12" t="s">
        <v>6</v>
      </c>
      <c r="J30" s="13" t="s">
        <v>1</v>
      </c>
      <c r="K30" s="13" t="s">
        <v>38</v>
      </c>
      <c r="L30" s="14" t="s">
        <v>17</v>
      </c>
      <c r="M30" s="6"/>
      <c r="N30" s="6"/>
      <c r="O30" s="46" t="str">
        <f>CONCATENATE("LFB ",O38)</f>
        <v>LFB Blank 2</v>
      </c>
      <c r="P30" s="47">
        <f>U38</f>
        <v>0.57750586206896559</v>
      </c>
      <c r="Q30" s="15">
        <v>0.53480000000000005</v>
      </c>
      <c r="R30" s="48">
        <f>((P30-Q30)/P30)</f>
        <v>7.3948794071055882E-2</v>
      </c>
      <c r="S30" s="49">
        <f>Q30/P30</f>
        <v>0.92605120592894408</v>
      </c>
    </row>
    <row r="31" spans="1:19" x14ac:dyDescent="0.25">
      <c r="A31" s="75" t="s">
        <v>3</v>
      </c>
      <c r="B31" s="76">
        <v>0.40910000000000002</v>
      </c>
      <c r="C31" s="76">
        <v>4.3299999999999998E-2</v>
      </c>
      <c r="D31" s="76">
        <v>1</v>
      </c>
      <c r="E31" s="106">
        <v>100.68</v>
      </c>
      <c r="F31" s="77" t="s">
        <v>106</v>
      </c>
      <c r="G31" s="104">
        <v>42352</v>
      </c>
      <c r="I31" s="70" t="s">
        <v>46</v>
      </c>
      <c r="J31" s="71">
        <v>0.29480000000000001</v>
      </c>
      <c r="K31" s="72">
        <v>4236.0952047812589</v>
      </c>
      <c r="L31" s="53">
        <f>(K31*J31)/1000</f>
        <v>1.2488008663695152</v>
      </c>
      <c r="O31" s="46" t="str">
        <f>"Spike "&amp;O39</f>
        <v>Spike CalStd2</v>
      </c>
      <c r="P31" s="47">
        <f>U39</f>
        <v>1.6352162068965517</v>
      </c>
      <c r="Q31" s="15">
        <v>1.6044</v>
      </c>
      <c r="R31" s="48">
        <f>((P31-Q31)/P31)</f>
        <v>1.8845340919802382E-2</v>
      </c>
      <c r="S31" s="49">
        <f>Q31/P31</f>
        <v>0.98115465908019761</v>
      </c>
    </row>
    <row r="32" spans="1:19" x14ac:dyDescent="0.25">
      <c r="A32" s="75" t="s">
        <v>44</v>
      </c>
      <c r="B32" s="76">
        <v>-6.1999999999999998E-3</v>
      </c>
      <c r="C32" s="76">
        <v>-2.9999999999999997E-4</v>
      </c>
      <c r="D32" s="76">
        <v>1</v>
      </c>
      <c r="E32" s="106">
        <v>0</v>
      </c>
      <c r="F32" s="77" t="s">
        <v>107</v>
      </c>
      <c r="G32" s="104">
        <v>42352</v>
      </c>
      <c r="I32" s="70" t="s">
        <v>47</v>
      </c>
      <c r="J32" s="71">
        <v>0.2109</v>
      </c>
      <c r="K32" s="72">
        <v>4231.6883164373221</v>
      </c>
      <c r="L32" s="53">
        <f t="shared" ref="L32:L34" si="6">(K32*J32)/1000</f>
        <v>0.89246306593663116</v>
      </c>
      <c r="O32" s="46" t="str">
        <f>CONCATENATE("LFB ",O40)</f>
        <v>LFB Blank 3</v>
      </c>
      <c r="P32" s="47">
        <f>U40</f>
        <v>0.5768506896551725</v>
      </c>
      <c r="Q32" s="15">
        <v>0.52810000000000001</v>
      </c>
      <c r="R32" s="48">
        <f>((P32-Q32)/P32)</f>
        <v>8.4511799204599156E-2</v>
      </c>
      <c r="S32" s="49">
        <f>Q32/P32</f>
        <v>0.91548820079540083</v>
      </c>
    </row>
    <row r="33" spans="1:21" ht="15.75" thickBot="1" x14ac:dyDescent="0.3">
      <c r="A33" s="75" t="s">
        <v>68</v>
      </c>
      <c r="B33" s="76">
        <v>0.22900000000000001</v>
      </c>
      <c r="C33" s="76">
        <v>2.4400000000000002E-2</v>
      </c>
      <c r="D33" s="76">
        <v>1</v>
      </c>
      <c r="E33" s="106">
        <v>0</v>
      </c>
      <c r="F33" s="77" t="s">
        <v>108</v>
      </c>
      <c r="G33" s="104">
        <v>42352</v>
      </c>
      <c r="I33" s="70" t="s">
        <v>48</v>
      </c>
      <c r="J33" s="71">
        <v>0.18709999999999999</v>
      </c>
      <c r="K33" s="72">
        <v>4364.8651274037329</v>
      </c>
      <c r="L33" s="53">
        <f t="shared" si="6"/>
        <v>0.81666626533723841</v>
      </c>
      <c r="O33" s="57"/>
      <c r="P33" s="28"/>
      <c r="Q33" s="28"/>
      <c r="R33" s="58"/>
      <c r="S33" s="59"/>
    </row>
    <row r="34" spans="1:21" x14ac:dyDescent="0.25">
      <c r="A34" s="75" t="s">
        <v>69</v>
      </c>
      <c r="B34" s="76">
        <v>0.2233</v>
      </c>
      <c r="C34" s="76">
        <v>2.3800000000000002E-2</v>
      </c>
      <c r="D34" s="76">
        <v>1</v>
      </c>
      <c r="E34" s="106">
        <v>2.5299999999999998</v>
      </c>
      <c r="F34" s="77" t="s">
        <v>109</v>
      </c>
      <c r="G34" s="104">
        <v>42352</v>
      </c>
      <c r="I34" s="70" t="s">
        <v>49</v>
      </c>
      <c r="J34" s="71">
        <v>0.20899999999999999</v>
      </c>
      <c r="K34" s="72">
        <v>4131.0762575613044</v>
      </c>
      <c r="L34" s="53">
        <f t="shared" si="6"/>
        <v>0.86339493783031251</v>
      </c>
      <c r="O34" s="3"/>
      <c r="P34" s="66"/>
      <c r="Q34" s="66"/>
      <c r="R34" s="67"/>
    </row>
    <row r="35" spans="1:21" ht="15.75" thickBot="1" x14ac:dyDescent="0.3">
      <c r="A35" s="75" t="s">
        <v>70</v>
      </c>
      <c r="B35" s="76">
        <v>0.24429999999999999</v>
      </c>
      <c r="C35" s="76">
        <v>2.5999999999999999E-2</v>
      </c>
      <c r="D35" s="76">
        <v>1</v>
      </c>
      <c r="E35" s="106">
        <v>0</v>
      </c>
      <c r="F35" s="77" t="s">
        <v>110</v>
      </c>
      <c r="G35" s="104">
        <v>42352</v>
      </c>
      <c r="I35" s="70" t="s">
        <v>50</v>
      </c>
      <c r="J35" s="71">
        <v>0.19950000000000001</v>
      </c>
      <c r="K35" s="72">
        <v>4193.9709881949739</v>
      </c>
      <c r="L35" s="53">
        <f>(K35*J35)/1000</f>
        <v>0.83669721214489734</v>
      </c>
      <c r="O35" s="3"/>
      <c r="P35" s="66"/>
      <c r="Q35" s="66"/>
      <c r="R35" s="67"/>
    </row>
    <row r="36" spans="1:21" ht="45.75" thickBot="1" x14ac:dyDescent="0.3">
      <c r="A36" s="75" t="s">
        <v>71</v>
      </c>
      <c r="B36" s="76">
        <v>0.25290000000000001</v>
      </c>
      <c r="C36" s="76">
        <v>2.69E-2</v>
      </c>
      <c r="D36" s="76">
        <v>1</v>
      </c>
      <c r="E36" s="106">
        <v>0</v>
      </c>
      <c r="F36" s="77" t="s">
        <v>111</v>
      </c>
      <c r="G36" s="104">
        <v>42352</v>
      </c>
      <c r="I36" s="70" t="s">
        <v>51</v>
      </c>
      <c r="J36" s="71">
        <v>0.18329999999999999</v>
      </c>
      <c r="K36" s="72">
        <v>4335.0755886069564</v>
      </c>
      <c r="L36" s="53">
        <f>(K36*J36)/1000</f>
        <v>0.79461935539165507</v>
      </c>
      <c r="N36" s="3"/>
      <c r="O36" s="31"/>
      <c r="P36" s="32"/>
      <c r="Q36" s="32"/>
      <c r="R36" s="32"/>
      <c r="S36" s="32"/>
      <c r="T36" s="33" t="s">
        <v>24</v>
      </c>
      <c r="U36" s="34" t="s">
        <v>25</v>
      </c>
    </row>
    <row r="37" spans="1:21" ht="45" x14ac:dyDescent="0.25">
      <c r="A37" s="75" t="s">
        <v>72</v>
      </c>
      <c r="B37" s="76">
        <v>0.1976</v>
      </c>
      <c r="C37" s="76">
        <v>2.1100000000000001E-2</v>
      </c>
      <c r="D37" s="76">
        <v>1</v>
      </c>
      <c r="E37" s="106">
        <v>0</v>
      </c>
      <c r="F37" s="77" t="s">
        <v>112</v>
      </c>
      <c r="G37" s="104">
        <v>42352</v>
      </c>
      <c r="I37" s="70" t="s">
        <v>53</v>
      </c>
      <c r="J37" s="71">
        <v>0.1719</v>
      </c>
      <c r="K37" s="72">
        <v>4444.2277178454897</v>
      </c>
      <c r="L37" s="53">
        <f>(K37*J37)/1000</f>
        <v>0.7639627446976397</v>
      </c>
      <c r="N37" s="3"/>
      <c r="O37" s="40" t="s">
        <v>31</v>
      </c>
      <c r="P37" s="41" t="s">
        <v>32</v>
      </c>
      <c r="Q37" s="41" t="s">
        <v>33</v>
      </c>
      <c r="R37" s="42" t="s">
        <v>34</v>
      </c>
      <c r="S37" s="43" t="s">
        <v>35</v>
      </c>
      <c r="T37" s="44" t="s">
        <v>36</v>
      </c>
      <c r="U37" s="45"/>
    </row>
    <row r="38" spans="1:21" x14ac:dyDescent="0.25">
      <c r="A38" s="75" t="s">
        <v>73</v>
      </c>
      <c r="B38" s="76">
        <v>0.17949999999999999</v>
      </c>
      <c r="C38" s="76">
        <v>1.9199999999999998E-2</v>
      </c>
      <c r="D38" s="76">
        <v>1</v>
      </c>
      <c r="E38" s="106">
        <v>0</v>
      </c>
      <c r="F38" s="77" t="s">
        <v>113</v>
      </c>
      <c r="G38" s="104">
        <v>42352</v>
      </c>
      <c r="I38" s="70" t="s">
        <v>54</v>
      </c>
      <c r="J38" s="71">
        <v>0.1862</v>
      </c>
      <c r="K38" s="72">
        <v>4279.6274272052033</v>
      </c>
      <c r="L38" s="53">
        <f t="shared" ref="L38:L53" si="7">(K38*J38)/1000</f>
        <v>0.79686662694560895</v>
      </c>
      <c r="N38" s="3"/>
      <c r="O38" s="51" t="s">
        <v>58</v>
      </c>
      <c r="P38" s="52">
        <v>38</v>
      </c>
      <c r="Q38" s="52">
        <v>20</v>
      </c>
      <c r="R38" s="52">
        <f>P38+Q38</f>
        <v>58</v>
      </c>
      <c r="S38" s="22">
        <v>1.672107</v>
      </c>
      <c r="T38" s="15">
        <v>1.4E-3</v>
      </c>
      <c r="U38" s="53">
        <f>(P38/R38)*T38+(Q38/R38)*S38</f>
        <v>0.57750586206896559</v>
      </c>
    </row>
    <row r="39" spans="1:21" x14ac:dyDescent="0.25">
      <c r="A39" s="75" t="s">
        <v>74</v>
      </c>
      <c r="B39" s="76">
        <v>1.6157999999999999</v>
      </c>
      <c r="C39" s="76">
        <v>0.17</v>
      </c>
      <c r="D39" s="76">
        <v>1</v>
      </c>
      <c r="E39" s="106">
        <v>0</v>
      </c>
      <c r="F39" s="77" t="s">
        <v>114</v>
      </c>
      <c r="G39" s="104">
        <v>42352</v>
      </c>
      <c r="I39" s="70" t="s">
        <v>55</v>
      </c>
      <c r="J39" s="71">
        <v>0.20619999999999999</v>
      </c>
      <c r="K39" s="72">
        <v>4313.320175040697</v>
      </c>
      <c r="L39" s="53">
        <f t="shared" si="7"/>
        <v>0.88940662009339166</v>
      </c>
      <c r="N39" s="3"/>
      <c r="O39" s="55" t="s">
        <v>74</v>
      </c>
      <c r="P39" s="52">
        <v>38</v>
      </c>
      <c r="Q39" s="52">
        <v>20</v>
      </c>
      <c r="R39" s="52">
        <f>P39+Q39</f>
        <v>58</v>
      </c>
      <c r="S39" s="22">
        <v>1.672107</v>
      </c>
      <c r="T39" s="15">
        <v>1.6157999999999999</v>
      </c>
      <c r="U39" s="53">
        <f>(P39/R39)*T39+(Q39/R39)*S39</f>
        <v>1.6352162068965517</v>
      </c>
    </row>
    <row r="40" spans="1:21" x14ac:dyDescent="0.25">
      <c r="A40" s="75" t="s">
        <v>75</v>
      </c>
      <c r="B40" s="76">
        <v>1.6044</v>
      </c>
      <c r="C40" s="76">
        <v>0.16880000000000001</v>
      </c>
      <c r="D40" s="76">
        <v>1</v>
      </c>
      <c r="E40" s="106">
        <v>98.11</v>
      </c>
      <c r="F40" s="77" t="s">
        <v>115</v>
      </c>
      <c r="G40" s="104">
        <v>42352</v>
      </c>
      <c r="I40" s="70" t="s">
        <v>56</v>
      </c>
      <c r="J40" s="71">
        <v>0.24709999999999999</v>
      </c>
      <c r="K40" s="72">
        <v>4317.0098323792799</v>
      </c>
      <c r="L40" s="53">
        <f t="shared" si="7"/>
        <v>1.0667331295809199</v>
      </c>
      <c r="O40" s="2" t="s">
        <v>76</v>
      </c>
      <c r="P40" s="52">
        <v>38</v>
      </c>
      <c r="Q40" s="52">
        <v>20</v>
      </c>
      <c r="R40" s="52">
        <f>P40+Q40</f>
        <v>58</v>
      </c>
      <c r="S40" s="22">
        <v>1.672107</v>
      </c>
      <c r="T40" s="15">
        <v>4.0000000000000002E-4</v>
      </c>
      <c r="U40" s="53">
        <f>(P40/R40)*T40+(Q40/R40)*S40</f>
        <v>0.5768506896551725</v>
      </c>
    </row>
    <row r="41" spans="1:21" ht="15.75" thickBot="1" x14ac:dyDescent="0.3">
      <c r="A41" s="75" t="s">
        <v>76</v>
      </c>
      <c r="B41" s="76">
        <v>4.0000000000000002E-4</v>
      </c>
      <c r="C41" s="76">
        <v>4.0000000000000002E-4</v>
      </c>
      <c r="D41" s="76">
        <v>1</v>
      </c>
      <c r="E41" s="106">
        <v>0</v>
      </c>
      <c r="F41" s="77" t="s">
        <v>116</v>
      </c>
      <c r="G41" s="104">
        <v>42352</v>
      </c>
      <c r="I41" s="70" t="s">
        <v>57</v>
      </c>
      <c r="J41" s="71">
        <v>0.26140000000000002</v>
      </c>
      <c r="K41" s="72">
        <v>4225.6706482140216</v>
      </c>
      <c r="L41" s="53">
        <f t="shared" si="7"/>
        <v>1.1045903074431453</v>
      </c>
      <c r="O41" s="60"/>
      <c r="P41" s="61"/>
      <c r="Q41" s="61"/>
      <c r="R41" s="62"/>
      <c r="S41" s="62"/>
      <c r="T41" s="63"/>
      <c r="U41" s="64"/>
    </row>
    <row r="42" spans="1:21" x14ac:dyDescent="0.25">
      <c r="A42" s="75" t="s">
        <v>77</v>
      </c>
      <c r="B42" s="76">
        <v>-8.0999999999999996E-3</v>
      </c>
      <c r="C42" s="76">
        <v>-5.0000000000000001E-4</v>
      </c>
      <c r="D42" s="76">
        <v>1</v>
      </c>
      <c r="E42" s="106">
        <v>-222.94</v>
      </c>
      <c r="F42" s="77" t="s">
        <v>117</v>
      </c>
      <c r="G42" s="104">
        <v>42352</v>
      </c>
      <c r="I42" s="70" t="s">
        <v>60</v>
      </c>
      <c r="J42" s="71">
        <v>0.26900000000000002</v>
      </c>
      <c r="K42" s="72">
        <v>4293.5090716881014</v>
      </c>
      <c r="L42" s="53">
        <f t="shared" si="7"/>
        <v>1.1549539402840994</v>
      </c>
      <c r="O42" s="54"/>
    </row>
    <row r="43" spans="1:21" x14ac:dyDescent="0.25">
      <c r="A43" s="75" t="s">
        <v>78</v>
      </c>
      <c r="B43" s="76">
        <v>0.52810000000000001</v>
      </c>
      <c r="C43" s="76">
        <v>5.5800000000000002E-2</v>
      </c>
      <c r="D43" s="76">
        <v>1</v>
      </c>
      <c r="E43" s="106">
        <v>91.55</v>
      </c>
      <c r="F43" s="77" t="s">
        <v>118</v>
      </c>
      <c r="G43" s="104">
        <v>42352</v>
      </c>
      <c r="I43" s="70" t="s">
        <v>62</v>
      </c>
      <c r="J43" s="71">
        <v>0.29480000000000001</v>
      </c>
      <c r="K43" s="72">
        <v>4127.241440602581</v>
      </c>
      <c r="L43" s="53">
        <f t="shared" si="7"/>
        <v>1.2167107766896408</v>
      </c>
      <c r="O43" s="50" t="s">
        <v>39</v>
      </c>
    </row>
    <row r="44" spans="1:21" x14ac:dyDescent="0.25">
      <c r="A44" s="75" t="s">
        <v>2</v>
      </c>
      <c r="B44" s="76">
        <v>4.5199999999999997E-2</v>
      </c>
      <c r="C44" s="76">
        <v>5.1000000000000004E-3</v>
      </c>
      <c r="D44" s="76">
        <v>1</v>
      </c>
      <c r="E44" s="106">
        <v>84.03</v>
      </c>
      <c r="F44" s="77" t="s">
        <v>119</v>
      </c>
      <c r="G44" s="104">
        <v>42352</v>
      </c>
      <c r="I44" s="70" t="s">
        <v>63</v>
      </c>
      <c r="J44" s="71">
        <v>0.26140000000000002</v>
      </c>
      <c r="K44" s="72">
        <v>4136.4895653587264</v>
      </c>
      <c r="L44" s="53">
        <f t="shared" si="7"/>
        <v>1.0812783723847712</v>
      </c>
    </row>
    <row r="45" spans="1:21" x14ac:dyDescent="0.25">
      <c r="A45" s="75" t="s">
        <v>3</v>
      </c>
      <c r="B45" s="76">
        <v>0.3957</v>
      </c>
      <c r="C45" s="76">
        <v>4.19E-2</v>
      </c>
      <c r="D45" s="76">
        <v>1</v>
      </c>
      <c r="E45" s="106">
        <v>97.4</v>
      </c>
      <c r="F45" s="77" t="s">
        <v>120</v>
      </c>
      <c r="G45" s="104">
        <v>42352</v>
      </c>
      <c r="I45" s="70" t="s">
        <v>64</v>
      </c>
      <c r="J45" s="71">
        <v>0.2167</v>
      </c>
      <c r="K45" s="72">
        <v>4242.7382741358533</v>
      </c>
      <c r="L45" s="53">
        <f t="shared" si="7"/>
        <v>0.91940138400523941</v>
      </c>
    </row>
    <row r="46" spans="1:21" ht="15.75" thickBot="1" x14ac:dyDescent="0.3">
      <c r="A46" s="78" t="s">
        <v>44</v>
      </c>
      <c r="B46" s="115">
        <v>-1.5E-3</v>
      </c>
      <c r="C46" s="115">
        <v>2.0000000000000001E-4</v>
      </c>
      <c r="D46" s="115">
        <v>1</v>
      </c>
      <c r="E46" s="116">
        <v>0</v>
      </c>
      <c r="F46" s="117" t="s">
        <v>121</v>
      </c>
      <c r="G46" s="118">
        <v>42352</v>
      </c>
      <c r="I46" s="70" t="s">
        <v>65</v>
      </c>
      <c r="J46" s="71">
        <v>0.20810000000000001</v>
      </c>
      <c r="K46" s="72">
        <v>4362.0952124288024</v>
      </c>
      <c r="L46" s="53">
        <f t="shared" si="7"/>
        <v>0.90775201370643377</v>
      </c>
    </row>
    <row r="47" spans="1:21" x14ac:dyDescent="0.25">
      <c r="A47" s="108"/>
      <c r="B47" s="108"/>
      <c r="C47" s="108"/>
      <c r="D47" s="108"/>
      <c r="E47" s="109"/>
      <c r="F47" s="110"/>
      <c r="G47" s="111"/>
      <c r="I47" s="70" t="s">
        <v>66</v>
      </c>
      <c r="J47" s="71">
        <v>0.19189999999999999</v>
      </c>
      <c r="K47" s="72">
        <v>4460.1345463625776</v>
      </c>
      <c r="L47" s="53">
        <f t="shared" si="7"/>
        <v>0.85589981944697857</v>
      </c>
    </row>
    <row r="48" spans="1:21" x14ac:dyDescent="0.25">
      <c r="A48" s="108"/>
      <c r="B48" s="108"/>
      <c r="C48" s="108"/>
      <c r="D48" s="108"/>
      <c r="E48" s="109"/>
      <c r="F48" s="110"/>
      <c r="G48" s="111"/>
      <c r="I48" s="70" t="s">
        <v>67</v>
      </c>
      <c r="J48" s="71">
        <v>0.2109</v>
      </c>
      <c r="K48" s="72">
        <v>4345.8063015089292</v>
      </c>
      <c r="L48" s="53">
        <f t="shared" si="7"/>
        <v>0.91653054898823316</v>
      </c>
    </row>
    <row r="49" spans="1:12" x14ac:dyDescent="0.25">
      <c r="A49" s="108"/>
      <c r="B49" s="108"/>
      <c r="C49" s="108"/>
      <c r="D49" s="108"/>
      <c r="E49" s="109"/>
      <c r="F49" s="110"/>
      <c r="G49" s="111"/>
      <c r="I49" s="70" t="s">
        <v>68</v>
      </c>
      <c r="J49" s="71">
        <v>0.22900000000000001</v>
      </c>
      <c r="K49" s="72">
        <v>4065.4774802996039</v>
      </c>
      <c r="L49" s="53">
        <f t="shared" si="7"/>
        <v>0.93099434298860928</v>
      </c>
    </row>
    <row r="50" spans="1:12" x14ac:dyDescent="0.25">
      <c r="A50" s="108"/>
      <c r="B50" s="108"/>
      <c r="C50" s="108"/>
      <c r="D50" s="108"/>
      <c r="E50" s="109"/>
      <c r="F50" s="110"/>
      <c r="G50" s="111"/>
      <c r="I50" s="70" t="s">
        <v>70</v>
      </c>
      <c r="J50" s="71">
        <v>0.24429999999999999</v>
      </c>
      <c r="K50" s="72">
        <v>4342.8465105751548</v>
      </c>
      <c r="L50" s="53">
        <f t="shared" si="7"/>
        <v>1.0609574025335102</v>
      </c>
    </row>
    <row r="51" spans="1:12" x14ac:dyDescent="0.25">
      <c r="A51" s="108"/>
      <c r="B51" s="108"/>
      <c r="C51" s="108"/>
      <c r="D51" s="108"/>
      <c r="E51" s="109"/>
      <c r="F51" s="110"/>
      <c r="G51" s="111"/>
      <c r="I51" s="70" t="s">
        <v>71</v>
      </c>
      <c r="J51" s="71">
        <v>0.25290000000000001</v>
      </c>
      <c r="K51" s="72">
        <v>4135.6609940918261</v>
      </c>
      <c r="L51" s="53">
        <f t="shared" si="7"/>
        <v>1.0459086654058227</v>
      </c>
    </row>
    <row r="52" spans="1:12" x14ac:dyDescent="0.25">
      <c r="A52" s="108"/>
      <c r="B52" s="108"/>
      <c r="C52" s="108"/>
      <c r="D52" s="108"/>
      <c r="E52" s="109"/>
      <c r="F52" s="110"/>
      <c r="G52" s="111"/>
      <c r="I52" s="2" t="s">
        <v>72</v>
      </c>
      <c r="J52" s="47">
        <v>0.1976</v>
      </c>
      <c r="K52" s="52">
        <v>4076.3220517067484</v>
      </c>
      <c r="L52" s="53">
        <f t="shared" si="7"/>
        <v>0.80548123741725353</v>
      </c>
    </row>
    <row r="53" spans="1:12" ht="15.75" thickBot="1" x14ac:dyDescent="0.3">
      <c r="A53" s="108"/>
      <c r="B53" s="108"/>
      <c r="C53" s="108"/>
      <c r="D53" s="108"/>
      <c r="E53" s="109"/>
      <c r="F53" s="110"/>
      <c r="G53" s="111"/>
      <c r="I53" s="27" t="s">
        <v>73</v>
      </c>
      <c r="J53" s="100">
        <v>0.17949999999999999</v>
      </c>
      <c r="K53" s="61">
        <v>4170.3830095626008</v>
      </c>
      <c r="L53" s="64">
        <f t="shared" si="7"/>
        <v>0.74858375021648682</v>
      </c>
    </row>
    <row r="54" spans="1:12" x14ac:dyDescent="0.25">
      <c r="A54" s="108"/>
      <c r="B54" s="108"/>
      <c r="C54" s="108"/>
      <c r="D54" s="108"/>
      <c r="E54" s="109"/>
      <c r="F54" s="110"/>
      <c r="G54" s="111"/>
    </row>
    <row r="55" spans="1:12" x14ac:dyDescent="0.25">
      <c r="A55" s="108"/>
      <c r="B55" s="108"/>
      <c r="C55" s="108"/>
      <c r="D55" s="108"/>
      <c r="E55" s="109"/>
      <c r="F55" s="110"/>
      <c r="G55" s="111"/>
    </row>
    <row r="56" spans="1:12" x14ac:dyDescent="0.25">
      <c r="A56" s="108"/>
      <c r="B56" s="108"/>
      <c r="C56" s="108"/>
      <c r="D56" s="108"/>
      <c r="E56" s="109"/>
      <c r="F56" s="110"/>
      <c r="G56" s="111"/>
    </row>
    <row r="57" spans="1:12" x14ac:dyDescent="0.25">
      <c r="A57" s="108"/>
      <c r="B57" s="108"/>
      <c r="C57" s="108"/>
      <c r="D57" s="108"/>
      <c r="E57" s="109"/>
      <c r="F57" s="110"/>
      <c r="G57" s="111"/>
    </row>
    <row r="58" spans="1:12" x14ac:dyDescent="0.25">
      <c r="A58" s="108"/>
      <c r="B58" s="108"/>
      <c r="C58" s="108"/>
      <c r="D58" s="108"/>
      <c r="E58" s="109"/>
      <c r="F58" s="110"/>
      <c r="G58" s="111"/>
    </row>
    <row r="59" spans="1:12" x14ac:dyDescent="0.25">
      <c r="A59" s="108"/>
      <c r="B59" s="108"/>
      <c r="C59" s="108"/>
      <c r="D59" s="108"/>
      <c r="E59" s="109"/>
      <c r="F59" s="110"/>
      <c r="G59" s="111"/>
    </row>
    <row r="60" spans="1:12" x14ac:dyDescent="0.25">
      <c r="A60" s="108"/>
      <c r="B60" s="108"/>
      <c r="C60" s="108"/>
      <c r="D60" s="108"/>
      <c r="E60" s="109"/>
      <c r="F60" s="110"/>
      <c r="G60" s="111"/>
    </row>
    <row r="61" spans="1:12" x14ac:dyDescent="0.25">
      <c r="A61" s="108"/>
      <c r="B61" s="108"/>
      <c r="C61" s="108"/>
      <c r="D61" s="108"/>
      <c r="E61" s="109"/>
      <c r="F61" s="110"/>
      <c r="G61" s="111"/>
    </row>
    <row r="62" spans="1:12" x14ac:dyDescent="0.25">
      <c r="A62" s="108"/>
      <c r="B62" s="108"/>
      <c r="C62" s="108"/>
      <c r="D62" s="108"/>
      <c r="E62" s="109"/>
      <c r="F62" s="110"/>
      <c r="G62" s="111"/>
    </row>
    <row r="63" spans="1:12" x14ac:dyDescent="0.25">
      <c r="A63" s="108"/>
      <c r="B63" s="108"/>
      <c r="C63" s="108"/>
      <c r="D63" s="108"/>
      <c r="E63" s="109"/>
      <c r="F63" s="110"/>
      <c r="G63" s="111"/>
    </row>
    <row r="64" spans="1:12" x14ac:dyDescent="0.25">
      <c r="E64" s="113"/>
      <c r="G64" s="111"/>
    </row>
    <row r="65" spans="5:7" x14ac:dyDescent="0.25">
      <c r="E65" s="113"/>
      <c r="G65" s="111"/>
    </row>
    <row r="66" spans="5:7" x14ac:dyDescent="0.25">
      <c r="E66" s="113"/>
      <c r="G66" s="111"/>
    </row>
    <row r="67" spans="5:7" x14ac:dyDescent="0.25">
      <c r="E67" s="113"/>
      <c r="G67" s="111"/>
    </row>
    <row r="68" spans="5:7" x14ac:dyDescent="0.25">
      <c r="E68" s="113"/>
      <c r="G68" s="111"/>
    </row>
    <row r="69" spans="5:7" x14ac:dyDescent="0.25">
      <c r="E69" s="113"/>
      <c r="G69" s="111"/>
    </row>
    <row r="70" spans="5:7" x14ac:dyDescent="0.25">
      <c r="E70" s="113"/>
      <c r="G70" s="111"/>
    </row>
    <row r="71" spans="5:7" x14ac:dyDescent="0.25">
      <c r="E71" s="113"/>
      <c r="G71" s="111"/>
    </row>
    <row r="72" spans="5:7" x14ac:dyDescent="0.25">
      <c r="E72" s="113"/>
      <c r="G72" s="111"/>
    </row>
    <row r="73" spans="5:7" x14ac:dyDescent="0.25">
      <c r="E73" s="113"/>
      <c r="G73" s="111"/>
    </row>
    <row r="74" spans="5:7" x14ac:dyDescent="0.25">
      <c r="E74" s="113"/>
      <c r="G74" s="111"/>
    </row>
    <row r="75" spans="5:7" x14ac:dyDescent="0.25">
      <c r="E75" s="113"/>
      <c r="G75" s="111"/>
    </row>
    <row r="76" spans="5:7" x14ac:dyDescent="0.25">
      <c r="E76" s="113"/>
      <c r="G76" s="111"/>
    </row>
    <row r="77" spans="5:7" x14ac:dyDescent="0.25">
      <c r="E77" s="113"/>
      <c r="G77" s="111"/>
    </row>
    <row r="78" spans="5:7" x14ac:dyDescent="0.25">
      <c r="E78" s="113"/>
      <c r="G78" s="111"/>
    </row>
    <row r="79" spans="5:7" x14ac:dyDescent="0.25">
      <c r="E79" s="113"/>
      <c r="G79" s="111"/>
    </row>
    <row r="80" spans="5:7" x14ac:dyDescent="0.25">
      <c r="E80" s="113"/>
      <c r="G80" s="111"/>
    </row>
    <row r="81" spans="5:7" x14ac:dyDescent="0.25">
      <c r="E81" s="113"/>
      <c r="G81" s="111"/>
    </row>
    <row r="82" spans="5:7" x14ac:dyDescent="0.25">
      <c r="E82" s="113"/>
      <c r="G82" s="111"/>
    </row>
    <row r="83" spans="5:7" x14ac:dyDescent="0.25">
      <c r="E83" s="113"/>
      <c r="G83" s="111"/>
    </row>
  </sheetData>
  <mergeCells count="5">
    <mergeCell ref="A1:G1"/>
    <mergeCell ref="B2:F2"/>
    <mergeCell ref="L5:L6"/>
    <mergeCell ref="N5:N6"/>
    <mergeCell ref="I29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 Results</vt:lpstr>
      <vt:lpstr>QAQC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Natarajan</dc:creator>
  <cp:lastModifiedBy>Michelle Natarajan</cp:lastModifiedBy>
  <dcterms:created xsi:type="dcterms:W3CDTF">2015-04-30T18:56:27Z</dcterms:created>
  <dcterms:modified xsi:type="dcterms:W3CDTF">2015-12-15T19:47:16Z</dcterms:modified>
</cp:coreProperties>
</file>