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epmed\OneDrive\Desktop\0 SCBI - LTCI DATA\"/>
    </mc:Choice>
  </mc:AlternateContent>
  <xr:revisionPtr revIDLastSave="0" documentId="13_ncr:1_{C58A675F-A5C7-49E4-917E-762D6EA6F41C}" xr6:coauthVersionLast="46" xr6:coauthVersionMax="46" xr10:uidLastSave="{00000000-0000-0000-0000-000000000000}"/>
  <bookViews>
    <workbookView xWindow="-96" yWindow="-96" windowWidth="23232" windowHeight="12552" activeTab="3" xr2:uid="{00000000-000D-0000-FFFF-FFFF00000000}"/>
  </bookViews>
  <sheets>
    <sheet name="ATLANTIC FOREST (11)" sheetId="15" r:id="rId1"/>
    <sheet name="PANTANAL (46)" sheetId="16" r:id="rId2"/>
    <sheet name="CERRADO (19)" sheetId="17" r:id="rId3"/>
    <sheet name="LITERATURE" sheetId="14" r:id="rId4"/>
  </sheets>
  <definedNames>
    <definedName name="_xlnm._FilterDatabase" localSheetId="2" hidden="1">'CERRADO (19)'!$E$1:$E$32</definedName>
    <definedName name="_xlnm._FilterDatabase" localSheetId="1" hidden="1">'PANTANAL (46)'!$E$1:$E$65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9" i="16" l="1"/>
  <c r="O51" i="16"/>
  <c r="O22" i="17"/>
  <c r="O24" i="17"/>
  <c r="M49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L49" i="16"/>
  <c r="BA4" i="16"/>
  <c r="BA6" i="16"/>
  <c r="BA10" i="16"/>
  <c r="BA11" i="16"/>
  <c r="BA12" i="16"/>
  <c r="BA15" i="16"/>
  <c r="BA19" i="16"/>
  <c r="BA21" i="16"/>
  <c r="BA22" i="16"/>
  <c r="BA25" i="16"/>
  <c r="BA27" i="16"/>
  <c r="BA28" i="16"/>
  <c r="BA34" i="16"/>
  <c r="BA35" i="16"/>
  <c r="BA36" i="16"/>
  <c r="BA41" i="16"/>
  <c r="BA42" i="16"/>
  <c r="BA44" i="16"/>
  <c r="BA45" i="16"/>
  <c r="BA47" i="16"/>
  <c r="BA29" i="16"/>
  <c r="BA50" i="16"/>
  <c r="BA3" i="16"/>
  <c r="BA5" i="16"/>
  <c r="BA7" i="16"/>
  <c r="BA8" i="16"/>
  <c r="BA9" i="16"/>
  <c r="BA13" i="16"/>
  <c r="BA14" i="16"/>
  <c r="BA16" i="16"/>
  <c r="BA17" i="16"/>
  <c r="BA18" i="16"/>
  <c r="BA20" i="16"/>
  <c r="BA23" i="16"/>
  <c r="BA24" i="16"/>
  <c r="BA26" i="16"/>
  <c r="BA30" i="16"/>
  <c r="BA31" i="16"/>
  <c r="BA32" i="16"/>
  <c r="BA33" i="16"/>
  <c r="BA37" i="16"/>
  <c r="BA38" i="16"/>
  <c r="BA39" i="16"/>
  <c r="BA40" i="16"/>
  <c r="BA43" i="16"/>
  <c r="BA46" i="16"/>
  <c r="BA48" i="16"/>
  <c r="BA51" i="16"/>
  <c r="AZ51" i="16"/>
  <c r="AY51" i="16"/>
  <c r="AX51" i="16"/>
  <c r="AZ50" i="16"/>
  <c r="AY50" i="16"/>
  <c r="AX50" i="16"/>
  <c r="AU51" i="16"/>
  <c r="AT51" i="16"/>
  <c r="AS51" i="16"/>
  <c r="AU50" i="16"/>
  <c r="AT50" i="16"/>
  <c r="AS50" i="16"/>
  <c r="AQ51" i="16"/>
  <c r="AP51" i="16"/>
  <c r="AO51" i="16"/>
  <c r="AQ50" i="16"/>
  <c r="AP50" i="16"/>
  <c r="AO50" i="16"/>
  <c r="AM51" i="16"/>
  <c r="AL51" i="16"/>
  <c r="AK51" i="16"/>
  <c r="AM50" i="16"/>
  <c r="AL50" i="16"/>
  <c r="AK50" i="16"/>
  <c r="AH51" i="16"/>
  <c r="AI51" i="16"/>
  <c r="AG51" i="16"/>
  <c r="AH50" i="16"/>
  <c r="AI50" i="16"/>
  <c r="AG50" i="16"/>
  <c r="BA49" i="16"/>
  <c r="AZ49" i="16"/>
  <c r="AY49" i="16"/>
  <c r="AX49" i="16"/>
  <c r="AV4" i="16"/>
  <c r="AV5" i="16"/>
  <c r="AV6" i="16"/>
  <c r="AV7" i="16"/>
  <c r="AV8" i="16"/>
  <c r="AV9" i="16"/>
  <c r="AV10" i="16"/>
  <c r="AV11" i="16"/>
  <c r="AV12" i="16"/>
  <c r="AV13" i="16"/>
  <c r="AV14" i="16"/>
  <c r="AV15" i="16"/>
  <c r="AV16" i="16"/>
  <c r="AV17" i="16"/>
  <c r="AV18" i="16"/>
  <c r="AV19" i="16"/>
  <c r="AV20" i="16"/>
  <c r="AV21" i="16"/>
  <c r="AV22" i="16"/>
  <c r="AV23" i="16"/>
  <c r="AV24" i="16"/>
  <c r="AV25" i="16"/>
  <c r="AV26" i="16"/>
  <c r="AV27" i="16"/>
  <c r="AV28" i="16"/>
  <c r="AV29" i="16"/>
  <c r="AV30" i="16"/>
  <c r="AV31" i="16"/>
  <c r="AV32" i="16"/>
  <c r="AV33" i="16"/>
  <c r="AV34" i="16"/>
  <c r="AV35" i="16"/>
  <c r="AV36" i="16"/>
  <c r="AV37" i="16"/>
  <c r="AV38" i="16"/>
  <c r="AV39" i="16"/>
  <c r="AV40" i="16"/>
  <c r="AV41" i="16"/>
  <c r="AV42" i="16"/>
  <c r="AV43" i="16"/>
  <c r="AV44" i="16"/>
  <c r="AV45" i="16"/>
  <c r="AV46" i="16"/>
  <c r="AV47" i="16"/>
  <c r="AV48" i="16"/>
  <c r="AV49" i="16"/>
  <c r="AU49" i="16"/>
  <c r="AT49" i="16"/>
  <c r="AS49" i="16"/>
  <c r="AQ49" i="16"/>
  <c r="AP49" i="16"/>
  <c r="AO49" i="16"/>
  <c r="AM49" i="16"/>
  <c r="AL49" i="16"/>
  <c r="AK49" i="16"/>
  <c r="AH49" i="16"/>
  <c r="AI49" i="16"/>
  <c r="AG49" i="16"/>
  <c r="BP48" i="16"/>
  <c r="BN48" i="16"/>
  <c r="AM24" i="17"/>
  <c r="AL24" i="17"/>
  <c r="AK24" i="17"/>
  <c r="AM23" i="17"/>
  <c r="AL23" i="17"/>
  <c r="AK23" i="17"/>
  <c r="AM22" i="17"/>
  <c r="AL22" i="17"/>
  <c r="AK22" i="17"/>
  <c r="BS51" i="16"/>
  <c r="BR51" i="16"/>
  <c r="BQ51" i="16"/>
  <c r="BO51" i="16"/>
  <c r="BM51" i="16"/>
  <c r="BL51" i="16"/>
  <c r="BS50" i="16"/>
  <c r="BR50" i="16"/>
  <c r="BQ50" i="16"/>
  <c r="BO50" i="16"/>
  <c r="BM50" i="16"/>
  <c r="BL50" i="16"/>
  <c r="BS49" i="16"/>
  <c r="BR49" i="16"/>
  <c r="BQ49" i="16"/>
  <c r="BO49" i="16"/>
  <c r="BM49" i="16"/>
  <c r="BL49" i="16"/>
  <c r="BJ51" i="16"/>
  <c r="BJ50" i="16"/>
  <c r="BJ49" i="16"/>
  <c r="BF51" i="16"/>
  <c r="BF50" i="16"/>
  <c r="BF49" i="16"/>
  <c r="BD51" i="16"/>
  <c r="BD50" i="16"/>
  <c r="BD49" i="16"/>
  <c r="BI51" i="16"/>
  <c r="BI50" i="16"/>
  <c r="BI49" i="16"/>
  <c r="BH51" i="16"/>
  <c r="BH50" i="16"/>
  <c r="BH49" i="16"/>
  <c r="BC51" i="16"/>
  <c r="BC50" i="16"/>
  <c r="BC49" i="16"/>
  <c r="BP47" i="16"/>
  <c r="BN47" i="16"/>
  <c r="BP40" i="16"/>
  <c r="BN40" i="16"/>
  <c r="Z48" i="16"/>
  <c r="X48" i="16"/>
  <c r="Z47" i="16"/>
  <c r="X47" i="16"/>
  <c r="Z40" i="16"/>
  <c r="X40" i="16"/>
  <c r="H40" i="16"/>
  <c r="I40" i="16"/>
  <c r="J40" i="16"/>
  <c r="BE40" i="16"/>
  <c r="BG40" i="16"/>
  <c r="BG48" i="16"/>
  <c r="BG47" i="16"/>
  <c r="BE48" i="16"/>
  <c r="BE47" i="16"/>
  <c r="K49" i="16"/>
  <c r="H48" i="16"/>
  <c r="I48" i="16"/>
  <c r="J48" i="16"/>
  <c r="H47" i="16"/>
  <c r="I47" i="16"/>
  <c r="J47" i="16"/>
  <c r="AI24" i="17"/>
  <c r="AH24" i="17"/>
  <c r="AG24" i="17"/>
  <c r="AI23" i="17"/>
  <c r="AH23" i="17"/>
  <c r="AG23" i="17"/>
  <c r="AI22" i="17"/>
  <c r="AH22" i="17"/>
  <c r="AG22" i="17"/>
  <c r="Z46" i="16"/>
  <c r="Z45" i="16"/>
  <c r="Z44" i="16"/>
  <c r="Z43" i="16"/>
  <c r="Z42" i="16"/>
  <c r="Z41" i="16"/>
  <c r="Z39" i="16"/>
  <c r="Z38" i="16"/>
  <c r="Z37" i="16"/>
  <c r="Z36" i="16"/>
  <c r="Z35" i="16"/>
  <c r="Z34" i="16"/>
  <c r="Z33" i="16"/>
  <c r="Z32" i="16"/>
  <c r="Z31" i="16"/>
  <c r="Z30" i="16"/>
  <c r="Z29" i="16"/>
  <c r="Z27" i="16"/>
  <c r="Z26" i="16"/>
  <c r="Z25" i="16"/>
  <c r="Z21" i="16"/>
  <c r="Z14" i="16"/>
  <c r="Z15" i="16"/>
  <c r="Z11" i="16"/>
  <c r="Z10" i="16"/>
  <c r="Z6" i="16"/>
  <c r="Z20" i="17"/>
  <c r="Z19" i="17"/>
  <c r="Z18" i="17"/>
  <c r="Z17" i="17"/>
  <c r="Z16" i="17"/>
  <c r="Z15" i="17"/>
  <c r="Z14" i="17"/>
  <c r="Z13" i="17"/>
  <c r="Z11" i="17"/>
  <c r="Z10" i="17"/>
  <c r="Z9" i="17"/>
  <c r="Z8" i="17"/>
  <c r="Z4" i="17"/>
  <c r="Z3" i="17"/>
  <c r="Q4" i="15"/>
  <c r="Q5" i="15"/>
  <c r="Q6" i="15"/>
  <c r="Q7" i="15"/>
  <c r="Q8" i="15"/>
  <c r="Q9" i="15"/>
  <c r="Q10" i="15"/>
  <c r="Q11" i="15"/>
  <c r="Q12" i="15"/>
  <c r="Q13" i="15"/>
  <c r="Q3" i="15"/>
  <c r="X46" i="16"/>
  <c r="X45" i="16"/>
  <c r="X44" i="16"/>
  <c r="X43" i="16"/>
  <c r="X42" i="16"/>
  <c r="X41" i="16"/>
  <c r="X39" i="16"/>
  <c r="X38" i="16"/>
  <c r="X37" i="16"/>
  <c r="X36" i="16"/>
  <c r="X35" i="16"/>
  <c r="X34" i="16"/>
  <c r="X33" i="16"/>
  <c r="X32" i="16"/>
  <c r="X31" i="16"/>
  <c r="X30" i="16"/>
  <c r="X29" i="16"/>
  <c r="X27" i="16"/>
  <c r="X26" i="16"/>
  <c r="X25" i="16"/>
  <c r="X21" i="16"/>
  <c r="X14" i="16"/>
  <c r="X15" i="16"/>
  <c r="X11" i="16"/>
  <c r="X10" i="16"/>
  <c r="X6" i="16"/>
  <c r="X20" i="17"/>
  <c r="X19" i="17"/>
  <c r="X18" i="17"/>
  <c r="X17" i="17"/>
  <c r="X16" i="17"/>
  <c r="X15" i="17"/>
  <c r="X14" i="17"/>
  <c r="X13" i="17"/>
  <c r="X11" i="17"/>
  <c r="X10" i="17"/>
  <c r="X9" i="17"/>
  <c r="X8" i="17"/>
  <c r="X4" i="17"/>
  <c r="X3" i="17"/>
  <c r="BH24" i="17"/>
  <c r="H4" i="17"/>
  <c r="H5" i="17"/>
  <c r="I5" i="17"/>
  <c r="J5" i="17"/>
  <c r="H6" i="17"/>
  <c r="I6" i="17"/>
  <c r="J6" i="17"/>
  <c r="H7" i="17"/>
  <c r="I7" i="17"/>
  <c r="J7" i="17"/>
  <c r="H8" i="17"/>
  <c r="I8" i="17"/>
  <c r="J8" i="17"/>
  <c r="H9" i="17"/>
  <c r="I9" i="17"/>
  <c r="J9" i="17"/>
  <c r="H10" i="17"/>
  <c r="I10" i="17"/>
  <c r="J10" i="17"/>
  <c r="H11" i="17"/>
  <c r="I11" i="17"/>
  <c r="J11" i="17"/>
  <c r="H12" i="17"/>
  <c r="I12" i="17"/>
  <c r="J12" i="17"/>
  <c r="H13" i="17"/>
  <c r="I13" i="17"/>
  <c r="J13" i="17"/>
  <c r="H14" i="17"/>
  <c r="I14" i="17"/>
  <c r="J14" i="17"/>
  <c r="H15" i="17"/>
  <c r="I15" i="17"/>
  <c r="J15" i="17"/>
  <c r="H16" i="17"/>
  <c r="I16" i="17"/>
  <c r="J16" i="17"/>
  <c r="H17" i="17"/>
  <c r="I17" i="17"/>
  <c r="J17" i="17"/>
  <c r="H18" i="17"/>
  <c r="I18" i="17"/>
  <c r="J18" i="17"/>
  <c r="H19" i="17"/>
  <c r="I19" i="17"/>
  <c r="J19" i="17"/>
  <c r="H20" i="17"/>
  <c r="I20" i="17"/>
  <c r="J20" i="17"/>
  <c r="H21" i="17"/>
  <c r="I21" i="17"/>
  <c r="J21" i="17"/>
  <c r="H3" i="17"/>
  <c r="I3" i="17"/>
  <c r="H15" i="16"/>
  <c r="I15" i="16"/>
  <c r="J15" i="16"/>
  <c r="H23" i="16"/>
  <c r="I23" i="16"/>
  <c r="J23" i="16"/>
  <c r="H31" i="16"/>
  <c r="I31" i="16"/>
  <c r="J31" i="16"/>
  <c r="BP42" i="16"/>
  <c r="BP41" i="16"/>
  <c r="BP38" i="16"/>
  <c r="BN42" i="16"/>
  <c r="BN41" i="16"/>
  <c r="BN38" i="16"/>
  <c r="BG42" i="16"/>
  <c r="BG41" i="16"/>
  <c r="BE42" i="16"/>
  <c r="BE41" i="16"/>
  <c r="BG38" i="16"/>
  <c r="BE38" i="16"/>
  <c r="H42" i="16"/>
  <c r="I42" i="16"/>
  <c r="J42" i="16"/>
  <c r="H41" i="16"/>
  <c r="I41" i="16"/>
  <c r="J41" i="16"/>
  <c r="H38" i="16"/>
  <c r="I38" i="16"/>
  <c r="J38" i="16"/>
  <c r="BP3" i="16"/>
  <c r="BP5" i="16"/>
  <c r="BP7" i="16"/>
  <c r="BP8" i="16"/>
  <c r="BP9" i="16"/>
  <c r="BP13" i="16"/>
  <c r="BP14" i="16"/>
  <c r="BP16" i="16"/>
  <c r="BP17" i="16"/>
  <c r="BP18" i="16"/>
  <c r="BP20" i="16"/>
  <c r="BP23" i="16"/>
  <c r="BP24" i="16"/>
  <c r="BP26" i="16"/>
  <c r="BP30" i="16"/>
  <c r="BP31" i="16"/>
  <c r="BP32" i="16"/>
  <c r="BP33" i="16"/>
  <c r="BP37" i="16"/>
  <c r="BP39" i="16"/>
  <c r="BP43" i="16"/>
  <c r="BP46" i="16"/>
  <c r="BN3" i="16"/>
  <c r="BN4" i="16"/>
  <c r="BN6" i="16"/>
  <c r="BN10" i="16"/>
  <c r="BN11" i="16"/>
  <c r="BN12" i="16"/>
  <c r="BN15" i="16"/>
  <c r="BN19" i="16"/>
  <c r="BN21" i="16"/>
  <c r="BN22" i="16"/>
  <c r="BN25" i="16"/>
  <c r="BN27" i="16"/>
  <c r="BN28" i="16"/>
  <c r="BN29" i="16"/>
  <c r="BN34" i="16"/>
  <c r="BN35" i="16"/>
  <c r="BN36" i="16"/>
  <c r="BN44" i="16"/>
  <c r="BN45" i="16"/>
  <c r="BN50" i="16"/>
  <c r="BN5" i="16"/>
  <c r="BN7" i="16"/>
  <c r="BN8" i="16"/>
  <c r="BN9" i="16"/>
  <c r="BN13" i="16"/>
  <c r="BN14" i="16"/>
  <c r="BN16" i="16"/>
  <c r="BN17" i="16"/>
  <c r="BN18" i="16"/>
  <c r="BN20" i="16"/>
  <c r="BN23" i="16"/>
  <c r="BN24" i="16"/>
  <c r="BN26" i="16"/>
  <c r="BN30" i="16"/>
  <c r="BN31" i="16"/>
  <c r="BN32" i="16"/>
  <c r="BN33" i="16"/>
  <c r="BN37" i="16"/>
  <c r="BN39" i="16"/>
  <c r="BN43" i="16"/>
  <c r="BN46" i="16"/>
  <c r="BP4" i="16"/>
  <c r="BP6" i="16"/>
  <c r="BP10" i="16"/>
  <c r="BP11" i="16"/>
  <c r="BP12" i="16"/>
  <c r="BP15" i="16"/>
  <c r="BP19" i="16"/>
  <c r="BP21" i="16"/>
  <c r="BP22" i="16"/>
  <c r="BP25" i="16"/>
  <c r="BP27" i="16"/>
  <c r="BP28" i="16"/>
  <c r="BP29" i="16"/>
  <c r="BP34" i="16"/>
  <c r="BP35" i="16"/>
  <c r="BP36" i="16"/>
  <c r="BP44" i="16"/>
  <c r="BP45" i="16"/>
  <c r="BE3" i="16"/>
  <c r="BE5" i="16"/>
  <c r="BE7" i="16"/>
  <c r="BE8" i="16"/>
  <c r="BE9" i="16"/>
  <c r="BE13" i="16"/>
  <c r="BE14" i="16"/>
  <c r="BE16" i="16"/>
  <c r="BE17" i="16"/>
  <c r="BE18" i="16"/>
  <c r="BE20" i="16"/>
  <c r="BE23" i="16"/>
  <c r="BE24" i="16"/>
  <c r="BE26" i="16"/>
  <c r="BE30" i="16"/>
  <c r="BE31" i="16"/>
  <c r="BE32" i="16"/>
  <c r="BE33" i="16"/>
  <c r="BE37" i="16"/>
  <c r="BE39" i="16"/>
  <c r="BE43" i="16"/>
  <c r="BE46" i="16"/>
  <c r="BG3" i="16"/>
  <c r="BG4" i="16"/>
  <c r="BG6" i="16"/>
  <c r="BG10" i="16"/>
  <c r="BG11" i="16"/>
  <c r="BG12" i="16"/>
  <c r="BG15" i="16"/>
  <c r="BG19" i="16"/>
  <c r="BG21" i="16"/>
  <c r="BG22" i="16"/>
  <c r="BG25" i="16"/>
  <c r="BG27" i="16"/>
  <c r="BG28" i="16"/>
  <c r="BG29" i="16"/>
  <c r="BG34" i="16"/>
  <c r="BG35" i="16"/>
  <c r="BG36" i="16"/>
  <c r="BG44" i="16"/>
  <c r="BG45" i="16"/>
  <c r="BG50" i="16"/>
  <c r="BG5" i="16"/>
  <c r="BG7" i="16"/>
  <c r="BG8" i="16"/>
  <c r="BG9" i="16"/>
  <c r="BG13" i="16"/>
  <c r="BG14" i="16"/>
  <c r="BG16" i="16"/>
  <c r="BG17" i="16"/>
  <c r="BG18" i="16"/>
  <c r="BG20" i="16"/>
  <c r="BG23" i="16"/>
  <c r="BG24" i="16"/>
  <c r="BG26" i="16"/>
  <c r="BG30" i="16"/>
  <c r="BG31" i="16"/>
  <c r="BG32" i="16"/>
  <c r="BG33" i="16"/>
  <c r="BG37" i="16"/>
  <c r="BG39" i="16"/>
  <c r="BG43" i="16"/>
  <c r="BG46" i="16"/>
  <c r="BE44" i="16"/>
  <c r="BE45" i="16"/>
  <c r="BE4" i="16"/>
  <c r="BE6" i="16"/>
  <c r="BE10" i="16"/>
  <c r="BE11" i="16"/>
  <c r="BE12" i="16"/>
  <c r="BE15" i="16"/>
  <c r="BE19" i="16"/>
  <c r="BE21" i="16"/>
  <c r="BE22" i="16"/>
  <c r="BE25" i="16"/>
  <c r="BE27" i="16"/>
  <c r="BE28" i="16"/>
  <c r="BE29" i="16"/>
  <c r="BE34" i="16"/>
  <c r="BE35" i="16"/>
  <c r="BE36" i="16"/>
  <c r="BF22" i="17"/>
  <c r="BH22" i="17"/>
  <c r="BJ24" i="17"/>
  <c r="BJ23" i="17"/>
  <c r="BJ22" i="17"/>
  <c r="BI24" i="17"/>
  <c r="BI23" i="17"/>
  <c r="BH23" i="17"/>
  <c r="BI22" i="17"/>
  <c r="BP3" i="17"/>
  <c r="BP4" i="17"/>
  <c r="BP10" i="17"/>
  <c r="BP11" i="17"/>
  <c r="BP12" i="17"/>
  <c r="BP13" i="17"/>
  <c r="BO24" i="17"/>
  <c r="BN3" i="17"/>
  <c r="BN4" i="17"/>
  <c r="BN10" i="17"/>
  <c r="BN11" i="17"/>
  <c r="BN12" i="17"/>
  <c r="BN13" i="17"/>
  <c r="BM24" i="17"/>
  <c r="BL24" i="17"/>
  <c r="BP5" i="17"/>
  <c r="BP6" i="17"/>
  <c r="BP7" i="17"/>
  <c r="BP8" i="17"/>
  <c r="BP9" i="17"/>
  <c r="BP14" i="17"/>
  <c r="BP15" i="17"/>
  <c r="BP16" i="17"/>
  <c r="BP17" i="17"/>
  <c r="BP18" i="17"/>
  <c r="BP19" i="17"/>
  <c r="BP20" i="17"/>
  <c r="BP21" i="17"/>
  <c r="BO23" i="17"/>
  <c r="BN5" i="17"/>
  <c r="BN6" i="17"/>
  <c r="BN7" i="17"/>
  <c r="BN8" i="17"/>
  <c r="BN9" i="17"/>
  <c r="BN14" i="17"/>
  <c r="BN15" i="17"/>
  <c r="BN16" i="17"/>
  <c r="BN17" i="17"/>
  <c r="BN18" i="17"/>
  <c r="BN19" i="17"/>
  <c r="BN20" i="17"/>
  <c r="BN21" i="17"/>
  <c r="BM23" i="17"/>
  <c r="BL23" i="17"/>
  <c r="BO22" i="17"/>
  <c r="BM22" i="17"/>
  <c r="BL22" i="17"/>
  <c r="N6" i="17"/>
  <c r="N5" i="17"/>
  <c r="N4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3" i="17"/>
  <c r="L22" i="17"/>
  <c r="K22" i="17"/>
  <c r="M22" i="17"/>
  <c r="H39" i="16"/>
  <c r="I39" i="16"/>
  <c r="J39" i="16"/>
  <c r="H43" i="16"/>
  <c r="I43" i="16"/>
  <c r="J43" i="16"/>
  <c r="H46" i="16"/>
  <c r="I46" i="16"/>
  <c r="J46" i="16"/>
  <c r="H3" i="16"/>
  <c r="I3" i="16"/>
  <c r="H4" i="16"/>
  <c r="I4" i="16"/>
  <c r="J4" i="16"/>
  <c r="H5" i="16"/>
  <c r="I5" i="16"/>
  <c r="J5" i="16"/>
  <c r="H6" i="16"/>
  <c r="I6" i="16"/>
  <c r="J6" i="16"/>
  <c r="H7" i="16"/>
  <c r="I7" i="16"/>
  <c r="J7" i="16"/>
  <c r="H8" i="16"/>
  <c r="I8" i="16"/>
  <c r="J8" i="16"/>
  <c r="H9" i="16"/>
  <c r="I9" i="16"/>
  <c r="J9" i="16"/>
  <c r="H10" i="16"/>
  <c r="I10" i="16"/>
  <c r="J10" i="16"/>
  <c r="H11" i="16"/>
  <c r="I11" i="16"/>
  <c r="J11" i="16"/>
  <c r="H12" i="16"/>
  <c r="I12" i="16"/>
  <c r="J12" i="16"/>
  <c r="H13" i="16"/>
  <c r="I13" i="16"/>
  <c r="J13" i="16"/>
  <c r="H14" i="16"/>
  <c r="I14" i="16"/>
  <c r="J14" i="16"/>
  <c r="H16" i="16"/>
  <c r="I16" i="16"/>
  <c r="J16" i="16"/>
  <c r="H17" i="16"/>
  <c r="I17" i="16"/>
  <c r="J17" i="16"/>
  <c r="H18" i="16"/>
  <c r="I18" i="16"/>
  <c r="J18" i="16"/>
  <c r="H19" i="16"/>
  <c r="I19" i="16"/>
  <c r="J19" i="16"/>
  <c r="H20" i="16"/>
  <c r="I20" i="16"/>
  <c r="J20" i="16"/>
  <c r="H21" i="16"/>
  <c r="I21" i="16"/>
  <c r="J21" i="16"/>
  <c r="H22" i="16"/>
  <c r="I22" i="16"/>
  <c r="J22" i="16"/>
  <c r="H24" i="16"/>
  <c r="I24" i="16"/>
  <c r="J24" i="16"/>
  <c r="H25" i="16"/>
  <c r="I25" i="16"/>
  <c r="J25" i="16"/>
  <c r="H26" i="16"/>
  <c r="I26" i="16"/>
  <c r="J26" i="16"/>
  <c r="H27" i="16"/>
  <c r="I27" i="16"/>
  <c r="J27" i="16"/>
  <c r="H28" i="16"/>
  <c r="I28" i="16"/>
  <c r="J28" i="16"/>
  <c r="H29" i="16"/>
  <c r="I29" i="16"/>
  <c r="J29" i="16"/>
  <c r="H30" i="16"/>
  <c r="I30" i="16"/>
  <c r="J30" i="16"/>
  <c r="H32" i="16"/>
  <c r="I32" i="16"/>
  <c r="J32" i="16"/>
  <c r="H33" i="16"/>
  <c r="I33" i="16"/>
  <c r="J33" i="16"/>
  <c r="H34" i="16"/>
  <c r="I34" i="16"/>
  <c r="J34" i="16"/>
  <c r="H35" i="16"/>
  <c r="I35" i="16"/>
  <c r="J35" i="16"/>
  <c r="H36" i="16"/>
  <c r="I36" i="16"/>
  <c r="J36" i="16"/>
  <c r="H37" i="16"/>
  <c r="I37" i="16"/>
  <c r="J37" i="16"/>
  <c r="H44" i="16"/>
  <c r="I44" i="16"/>
  <c r="J44" i="16"/>
  <c r="H45" i="16"/>
  <c r="I45" i="16"/>
  <c r="J45" i="16"/>
  <c r="AO22" i="17"/>
  <c r="AO23" i="17"/>
  <c r="AO24" i="17"/>
  <c r="AV3" i="16"/>
  <c r="AZ24" i="17"/>
  <c r="AY24" i="17"/>
  <c r="AX24" i="17"/>
  <c r="AZ23" i="17"/>
  <c r="AY23" i="17"/>
  <c r="AX23" i="17"/>
  <c r="AZ22" i="17"/>
  <c r="AY22" i="17"/>
  <c r="AX22" i="17"/>
  <c r="AU24" i="17"/>
  <c r="AT24" i="17"/>
  <c r="AS24" i="17"/>
  <c r="AU23" i="17"/>
  <c r="AT23" i="17"/>
  <c r="AS23" i="17"/>
  <c r="AU22" i="17"/>
  <c r="AT22" i="17"/>
  <c r="AS22" i="17"/>
  <c r="BA4" i="17"/>
  <c r="BA3" i="17"/>
  <c r="BA10" i="17"/>
  <c r="BA11" i="17"/>
  <c r="BA12" i="17"/>
  <c r="BA13" i="17"/>
  <c r="BA5" i="17"/>
  <c r="BA6" i="17"/>
  <c r="BA7" i="17"/>
  <c r="BA8" i="17"/>
  <c r="BA9" i="17"/>
  <c r="BA14" i="17"/>
  <c r="BA15" i="17"/>
  <c r="BA16" i="17"/>
  <c r="BA17" i="17"/>
  <c r="BA18" i="17"/>
  <c r="BA19" i="17"/>
  <c r="BA20" i="17"/>
  <c r="BA21" i="17"/>
  <c r="AV4" i="17"/>
  <c r="AV5" i="17"/>
  <c r="AV6" i="17"/>
  <c r="AV7" i="17"/>
  <c r="AV8" i="17"/>
  <c r="AV9" i="17"/>
  <c r="AV14" i="17"/>
  <c r="AV15" i="17"/>
  <c r="AV16" i="17"/>
  <c r="AV17" i="17"/>
  <c r="AV18" i="17"/>
  <c r="AV19" i="17"/>
  <c r="AV20" i="17"/>
  <c r="AV21" i="17"/>
  <c r="AV3" i="17"/>
  <c r="AV10" i="17"/>
  <c r="AV11" i="17"/>
  <c r="AV12" i="17"/>
  <c r="AV13" i="17"/>
  <c r="BG4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G21" i="17"/>
  <c r="BE4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E21" i="17"/>
  <c r="BG3" i="17"/>
  <c r="BE3" i="17"/>
  <c r="AE4" i="15"/>
  <c r="AE5" i="15"/>
  <c r="AE14" i="15"/>
  <c r="AE3" i="15"/>
  <c r="AE6" i="15"/>
  <c r="AE8" i="15"/>
  <c r="AE9" i="15"/>
  <c r="AE11" i="15"/>
  <c r="AE15" i="15"/>
  <c r="AE12" i="15"/>
  <c r="AE13" i="15"/>
  <c r="AE7" i="15"/>
  <c r="AE10" i="15"/>
  <c r="AE16" i="15"/>
  <c r="Z4" i="15"/>
  <c r="Z3" i="15"/>
  <c r="Z15" i="15"/>
  <c r="Z5" i="15"/>
  <c r="Z6" i="15"/>
  <c r="Z7" i="15"/>
  <c r="Z16" i="15"/>
  <c r="Z8" i="15"/>
  <c r="Z9" i="15"/>
  <c r="Z11" i="15"/>
  <c r="Z12" i="15"/>
  <c r="Z13" i="15"/>
  <c r="Z10" i="15"/>
  <c r="AI4" i="15"/>
  <c r="AI5" i="15"/>
  <c r="AI3" i="15"/>
  <c r="AI6" i="15"/>
  <c r="AI15" i="15"/>
  <c r="AI8" i="15"/>
  <c r="AI9" i="15"/>
  <c r="AI11" i="15"/>
  <c r="AI12" i="15"/>
  <c r="AI13" i="15"/>
  <c r="AI7" i="15"/>
  <c r="AI10" i="15"/>
  <c r="AI16" i="15"/>
  <c r="AD16" i="15"/>
  <c r="AC16" i="15"/>
  <c r="AB16" i="15"/>
  <c r="AD15" i="15"/>
  <c r="AC15" i="15"/>
  <c r="AB15" i="15"/>
  <c r="AD14" i="15"/>
  <c r="AC14" i="15"/>
  <c r="AB14" i="15"/>
  <c r="Y16" i="15"/>
  <c r="X16" i="15"/>
  <c r="W16" i="15"/>
  <c r="Y15" i="15"/>
  <c r="X15" i="15"/>
  <c r="W15" i="15"/>
  <c r="Y14" i="15"/>
  <c r="X14" i="15"/>
  <c r="W14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3" i="15"/>
  <c r="I3" i="15"/>
  <c r="I14" i="15"/>
  <c r="BS24" i="17"/>
  <c r="BS23" i="17"/>
  <c r="BS22" i="17"/>
  <c r="BR24" i="17"/>
  <c r="BR23" i="17"/>
  <c r="BR22" i="17"/>
  <c r="BF24" i="17"/>
  <c r="BF23" i="17"/>
  <c r="BD24" i="17"/>
  <c r="BD23" i="17"/>
  <c r="BD22" i="17"/>
  <c r="BC24" i="17"/>
  <c r="BC23" i="17"/>
  <c r="BC22" i="17"/>
  <c r="BQ24" i="17"/>
  <c r="BQ23" i="17"/>
  <c r="BQ22" i="17"/>
  <c r="AQ24" i="17"/>
  <c r="AQ23" i="17"/>
  <c r="AQ22" i="17"/>
  <c r="AP24" i="17"/>
  <c r="AP23" i="17"/>
  <c r="AP22" i="17"/>
  <c r="AM16" i="15"/>
  <c r="AM15" i="15"/>
  <c r="AM14" i="15"/>
  <c r="AK7" i="15"/>
  <c r="AK10" i="15"/>
  <c r="AK16" i="15"/>
  <c r="AK3" i="15"/>
  <c r="AK14" i="15"/>
  <c r="AK4" i="15"/>
  <c r="AK5" i="15"/>
  <c r="AK6" i="15"/>
  <c r="AK15" i="15"/>
  <c r="AK8" i="15"/>
  <c r="AK9" i="15"/>
  <c r="AK11" i="15"/>
  <c r="AK12" i="15"/>
  <c r="AK13" i="15"/>
  <c r="AJ16" i="15"/>
  <c r="AJ15" i="15"/>
  <c r="AJ14" i="15"/>
  <c r="AH16" i="15"/>
  <c r="AH15" i="15"/>
  <c r="AH14" i="15"/>
  <c r="AG16" i="15"/>
  <c r="AL16" i="15"/>
  <c r="S16" i="15"/>
  <c r="T16" i="15"/>
  <c r="U16" i="15"/>
  <c r="AG15" i="15"/>
  <c r="AL15" i="15"/>
  <c r="S15" i="15"/>
  <c r="T15" i="15"/>
  <c r="U15" i="15"/>
  <c r="AG14" i="15"/>
  <c r="AL14" i="15"/>
  <c r="S14" i="15"/>
  <c r="T14" i="15"/>
  <c r="U14" i="15"/>
  <c r="J14" i="15"/>
  <c r="L14" i="15"/>
  <c r="M14" i="15"/>
  <c r="K14" i="15"/>
  <c r="AI14" i="15"/>
  <c r="AV50" i="16"/>
  <c r="BG51" i="16"/>
  <c r="BG49" i="16"/>
  <c r="BP50" i="16"/>
  <c r="BN51" i="16"/>
  <c r="BN49" i="16"/>
  <c r="AV51" i="16"/>
  <c r="BE50" i="16"/>
  <c r="BE51" i="16"/>
  <c r="BE49" i="16"/>
  <c r="BP51" i="16"/>
  <c r="BP49" i="16"/>
  <c r="I49" i="16"/>
  <c r="H49" i="16"/>
  <c r="H14" i="15"/>
  <c r="Z14" i="15"/>
  <c r="J3" i="16"/>
  <c r="J49" i="16"/>
  <c r="H22" i="17"/>
  <c r="BE24" i="17"/>
  <c r="BG22" i="17"/>
  <c r="AV24" i="17"/>
  <c r="N22" i="17"/>
  <c r="BP22" i="17"/>
  <c r="BG23" i="17"/>
  <c r="BE23" i="17"/>
  <c r="BG24" i="17"/>
  <c r="BP24" i="17"/>
  <c r="BA24" i="17"/>
  <c r="BP23" i="17"/>
  <c r="BN22" i="17"/>
  <c r="BA22" i="17"/>
  <c r="BN23" i="17"/>
  <c r="AV23" i="17"/>
  <c r="I4" i="17"/>
  <c r="J4" i="17"/>
  <c r="J3" i="17"/>
  <c r="AV22" i="17"/>
  <c r="BN24" i="17"/>
  <c r="BA23" i="17"/>
  <c r="BE22" i="17"/>
  <c r="J22" i="17"/>
  <c r="I22" i="17"/>
</calcChain>
</file>

<file path=xl/sharedStrings.xml><?xml version="1.0" encoding="utf-8"?>
<sst xmlns="http://schemas.openxmlformats.org/spreadsheetml/2006/main" count="1100" uniqueCount="234">
  <si>
    <t xml:space="preserve">CORE 50 </t>
  </si>
  <si>
    <t>CORE 25</t>
  </si>
  <si>
    <t>PANTANAL</t>
  </si>
  <si>
    <t>ATLANTIC FOREST</t>
  </si>
  <si>
    <t>CERRADO</t>
  </si>
  <si>
    <t>Brazil</t>
  </si>
  <si>
    <t>Amazon</t>
  </si>
  <si>
    <t>Bolivia</t>
  </si>
  <si>
    <t>Chaco</t>
  </si>
  <si>
    <t>Ayala (2003)</t>
  </si>
  <si>
    <t>Noss et al. (2003)</t>
  </si>
  <si>
    <t>Peru</t>
  </si>
  <si>
    <t>Tobler (2008)</t>
  </si>
  <si>
    <t xml:space="preserve">Location </t>
  </si>
  <si>
    <t xml:space="preserve">Biome </t>
  </si>
  <si>
    <t xml:space="preserve">Country </t>
  </si>
  <si>
    <t xml:space="preserve">Method </t>
  </si>
  <si>
    <t>Reference</t>
  </si>
  <si>
    <t>Kaa-Iya del Gran Chaco NP</t>
  </si>
  <si>
    <t>Los Amigos Conservation Concession</t>
  </si>
  <si>
    <t>Timeframe</t>
  </si>
  <si>
    <t># Individuals</t>
  </si>
  <si>
    <t>Home Range Size KM² (ESTIMATOR)</t>
  </si>
  <si>
    <t>12 months; 2100 locations</t>
  </si>
  <si>
    <t>5 (2 females, 3 males)</t>
  </si>
  <si>
    <t>22-29 months; 645-955 locations</t>
  </si>
  <si>
    <t>7-182 days; 78-6185 locations</t>
  </si>
  <si>
    <t>6 (4 females, 2 males)</t>
  </si>
  <si>
    <t>25-75%</t>
  </si>
  <si>
    <t>3 surveys (1st, 2nd, 3rd)</t>
  </si>
  <si>
    <t>2.48 KM² (MCP 95%)</t>
  </si>
  <si>
    <t>(1st) 0.97-3.74 KM²; (2nd) 1.03-4.83 KM²; (3rd) 0.50-5.78 KM²</t>
  </si>
  <si>
    <t>(1st) 4 individuals; (2nd) 4 ind.; (3rd) 6 ind.</t>
  </si>
  <si>
    <t>Core Area Size KM²</t>
  </si>
  <si>
    <t>CAM-TRAP</t>
  </si>
  <si>
    <t>14 (11 females, 3 males)</t>
  </si>
  <si>
    <t>8-36 months; 28-903 locations</t>
  </si>
  <si>
    <t xml:space="preserve">Morro do Diabo State Park </t>
  </si>
  <si>
    <t>Atlantic Forest</t>
  </si>
  <si>
    <t xml:space="preserve">37% (KERNEL 95%) </t>
  </si>
  <si>
    <t>Medici (2010)</t>
  </si>
  <si>
    <t>HR Overlap (%)</t>
  </si>
  <si>
    <t>VHF TELEMETRY</t>
  </si>
  <si>
    <t>GPS TELEMETRY</t>
  </si>
  <si>
    <t>43.5% - 32-55%</t>
  </si>
  <si>
    <r>
      <rPr>
        <b/>
        <sz val="11"/>
        <color theme="1"/>
        <rFont val="Calibri"/>
        <family val="2"/>
        <scheme val="minor"/>
      </rPr>
      <t>4.7 KM²</t>
    </r>
    <r>
      <rPr>
        <sz val="11"/>
        <color theme="1"/>
        <rFont val="Calibri"/>
        <family val="2"/>
        <scheme val="minor"/>
      </rPr>
      <t xml:space="preserve">; MIN 1.1 - MAX 14.2 </t>
    </r>
    <r>
      <rPr>
        <b/>
        <sz val="11"/>
        <color theme="1"/>
        <rFont val="Calibri"/>
        <family val="2"/>
        <scheme val="minor"/>
      </rPr>
      <t xml:space="preserve">(KERNEL 95%) </t>
    </r>
  </si>
  <si>
    <r>
      <rPr>
        <b/>
        <sz val="11"/>
        <color theme="1"/>
        <rFont val="Calibri"/>
        <family val="2"/>
        <scheme val="minor"/>
      </rPr>
      <t>4.4 KM²</t>
    </r>
    <r>
      <rPr>
        <sz val="11"/>
        <color theme="1"/>
        <rFont val="Calibri"/>
        <family val="2"/>
        <scheme val="minor"/>
      </rPr>
      <t xml:space="preserve">; MIN 1.0 - MAX 13.2 </t>
    </r>
    <r>
      <rPr>
        <b/>
        <sz val="11"/>
        <color theme="1"/>
        <rFont val="Calibri"/>
        <family val="2"/>
        <scheme val="minor"/>
      </rPr>
      <t>(MCP 95%)</t>
    </r>
  </si>
  <si>
    <t>FEMALES: 5.0 KM²; MIN 1.1 - MAX 14.2</t>
  </si>
  <si>
    <t xml:space="preserve">MALES: 3.6 KM²; MIN 1.9 - MAX 5.2 </t>
  </si>
  <si>
    <t xml:space="preserve">FEMALES: 3.8 KM²; MIN 1.0 - MAX 10.7 </t>
  </si>
  <si>
    <t>MALES: 6.5 KM²; MIN 1.5 - MAX 13.2</t>
  </si>
  <si>
    <r>
      <rPr>
        <b/>
        <sz val="11"/>
        <color theme="1"/>
        <rFont val="Calibri"/>
        <family val="2"/>
        <scheme val="minor"/>
      </rPr>
      <t>2.61 KM²</t>
    </r>
    <r>
      <rPr>
        <sz val="11"/>
        <color theme="1"/>
        <rFont val="Calibri"/>
        <family val="2"/>
        <scheme val="minor"/>
      </rPr>
      <t xml:space="preserve">; MIN 1.06 - MAX 3.86 </t>
    </r>
    <r>
      <rPr>
        <b/>
        <sz val="11"/>
        <color theme="1"/>
        <rFont val="Calibri"/>
        <family val="2"/>
        <scheme val="minor"/>
      </rPr>
      <t xml:space="preserve">(KERNEL 95%) </t>
    </r>
  </si>
  <si>
    <t>FEMALES: 2.86 KM², MALES: 2.11 KM²</t>
  </si>
  <si>
    <t xml:space="preserve">FEMALES: 2.53 KM², MALES: 1.66 KM² </t>
  </si>
  <si>
    <r>
      <rPr>
        <b/>
        <sz val="11"/>
        <color theme="1"/>
        <rFont val="Calibri"/>
        <family val="2"/>
        <scheme val="minor"/>
      </rPr>
      <t>2.25 KM²</t>
    </r>
    <r>
      <rPr>
        <sz val="11"/>
        <color theme="1"/>
        <rFont val="Calibri"/>
        <family val="2"/>
        <scheme val="minor"/>
      </rPr>
      <t xml:space="preserve">; MIN 0.95 - MAX 3.53 </t>
    </r>
    <r>
      <rPr>
        <b/>
        <sz val="11"/>
        <color theme="1"/>
        <rFont val="Calibri"/>
        <family val="2"/>
        <scheme val="minor"/>
      </rPr>
      <t>(MCP 95%)</t>
    </r>
  </si>
  <si>
    <t xml:space="preserve">KERNEL 50%: MIN 0.14 - MAX 0.88 </t>
  </si>
  <si>
    <t xml:space="preserve">KERNEL 25%: MIN 0.05 - MAX 0.33 </t>
  </si>
  <si>
    <r>
      <t xml:space="preserve">KERNEL 50%: </t>
    </r>
    <r>
      <rPr>
        <b/>
        <sz val="11"/>
        <color theme="1"/>
        <rFont val="Calibri"/>
        <family val="2"/>
        <scheme val="minor"/>
      </rPr>
      <t>0.8 KM²</t>
    </r>
    <r>
      <rPr>
        <sz val="11"/>
        <color theme="1"/>
        <rFont val="Calibri"/>
        <family val="2"/>
        <scheme val="minor"/>
      </rPr>
      <t xml:space="preserve">; MIN 0.10 - MAX 2.50 </t>
    </r>
  </si>
  <si>
    <r>
      <t xml:space="preserve">KERNEL 25%: </t>
    </r>
    <r>
      <rPr>
        <b/>
        <sz val="11"/>
        <color theme="1"/>
        <rFont val="Calibri"/>
        <family val="2"/>
        <scheme val="minor"/>
      </rPr>
      <t>0.3 KM²</t>
    </r>
    <r>
      <rPr>
        <sz val="11"/>
        <color theme="1"/>
        <rFont val="Calibri"/>
        <family val="2"/>
        <scheme val="minor"/>
      </rPr>
      <t xml:space="preserve">; MIN 0.03 - MAX 0.90 </t>
    </r>
  </si>
  <si>
    <t xml:space="preserve">FEMALES: 2.18 KM², MALES: 2.81 KM² (MCP 95%) </t>
  </si>
  <si>
    <t>SEX</t>
  </si>
  <si>
    <t>Interval</t>
  </si>
  <si>
    <t>Duration</t>
  </si>
  <si>
    <t>MODEL</t>
  </si>
  <si>
    <t>tau position</t>
  </si>
  <si>
    <t>CI low</t>
  </si>
  <si>
    <t>CI high</t>
  </si>
  <si>
    <t>01 JOANA</t>
  </si>
  <si>
    <t>OU anisotropic</t>
  </si>
  <si>
    <t>02 PAULETE</t>
  </si>
  <si>
    <t>05 CHU-CHU</t>
  </si>
  <si>
    <t>12 PATRICIA</t>
  </si>
  <si>
    <t>14 JAMES BOND</t>
  </si>
  <si>
    <t>15 GEORGETE</t>
  </si>
  <si>
    <t>17 ESPERTA</t>
  </si>
  <si>
    <t>OUF anisotropic</t>
  </si>
  <si>
    <t>20 CHICO</t>
  </si>
  <si>
    <t>23 TONHA</t>
  </si>
  <si>
    <t>24 TINA</t>
  </si>
  <si>
    <t>25 MAMA</t>
  </si>
  <si>
    <t>#LOC1</t>
  </si>
  <si>
    <t>#OUT</t>
  </si>
  <si>
    <t>#LOC2</t>
  </si>
  <si>
    <t>T1</t>
  </si>
  <si>
    <t>T2</t>
  </si>
  <si>
    <t>MINUTES</t>
  </si>
  <si>
    <t>HOURS</t>
  </si>
  <si>
    <t>MDM</t>
  </si>
  <si>
    <t>METERS</t>
  </si>
  <si>
    <t>tau velocity</t>
  </si>
  <si>
    <t>03 BANDAID</t>
  </si>
  <si>
    <t>05 KELLY</t>
  </si>
  <si>
    <t>09 SONIA-MADALENA</t>
  </si>
  <si>
    <t>16 DORA</t>
  </si>
  <si>
    <t>20 SY</t>
  </si>
  <si>
    <t>21 CAIO</t>
  </si>
  <si>
    <t>22 EMILIO</t>
  </si>
  <si>
    <t>24 LESLIE</t>
  </si>
  <si>
    <t>26 SACHIN</t>
  </si>
  <si>
    <t>28 DUDA</t>
  </si>
  <si>
    <t>29 KARIN</t>
  </si>
  <si>
    <t>31 JORDANO</t>
  </si>
  <si>
    <t>33 GABRIELA</t>
  </si>
  <si>
    <t>36 MICHELE</t>
  </si>
  <si>
    <t>38 CASSANDRA</t>
  </si>
  <si>
    <t>40 MALU</t>
  </si>
  <si>
    <t>47 MORENINHO</t>
  </si>
  <si>
    <t>48 TED</t>
  </si>
  <si>
    <t>49 WALLY</t>
  </si>
  <si>
    <t>51 MUCCI</t>
  </si>
  <si>
    <t>52 WIE</t>
  </si>
  <si>
    <t>54 PAULONA</t>
  </si>
  <si>
    <t>58 LIANA</t>
  </si>
  <si>
    <t xml:space="preserve">59 POPEYE </t>
  </si>
  <si>
    <t>VHF/GPS</t>
  </si>
  <si>
    <t>VHF</t>
  </si>
  <si>
    <t>KM/DAY</t>
  </si>
  <si>
    <t>speed</t>
  </si>
  <si>
    <t>GPS</t>
  </si>
  <si>
    <t>69 ANGELINA</t>
  </si>
  <si>
    <t>15 MORENA</t>
  </si>
  <si>
    <t>13 RITA</t>
  </si>
  <si>
    <t>12 FELIPPE</t>
  </si>
  <si>
    <t>11 LUIS</t>
  </si>
  <si>
    <t>10 VIVEK</t>
  </si>
  <si>
    <t>08 BENJAMIN</t>
  </si>
  <si>
    <t>03 LOU</t>
  </si>
  <si>
    <t xml:space="preserve">04 TITI </t>
  </si>
  <si>
    <t>08 COLOMBINA</t>
  </si>
  <si>
    <t>09 PANA</t>
  </si>
  <si>
    <t xml:space="preserve">10 ELIS </t>
  </si>
  <si>
    <t xml:space="preserve">11 ZACA </t>
  </si>
  <si>
    <t>13 SULI</t>
  </si>
  <si>
    <t>15 KURUKA</t>
  </si>
  <si>
    <t xml:space="preserve">17 ARNO </t>
  </si>
  <si>
    <t>23 CARABI</t>
  </si>
  <si>
    <t>27 DONA LINA</t>
  </si>
  <si>
    <t>28 ZIGGY</t>
  </si>
  <si>
    <t>31 ANNA</t>
  </si>
  <si>
    <t>34 DONA CIDA</t>
  </si>
  <si>
    <t>STUDY AREA</t>
  </si>
  <si>
    <t>WEST</t>
  </si>
  <si>
    <t>SOUTHEAST</t>
  </si>
  <si>
    <t>NORTHWEST</t>
  </si>
  <si>
    <t>CENTER</t>
  </si>
  <si>
    <t>BAR-MAN</t>
  </si>
  <si>
    <t>VAZ-LAC</t>
  </si>
  <si>
    <t>AREA-3</t>
  </si>
  <si>
    <t>AREA-1A</t>
  </si>
  <si>
    <t>AREA-2A</t>
  </si>
  <si>
    <t>AREA-1B</t>
  </si>
  <si>
    <t>AREA-2B</t>
  </si>
  <si>
    <t>DAYS</t>
  </si>
  <si>
    <t>MONTHS</t>
  </si>
  <si>
    <t>AKDE95</t>
  </si>
  <si>
    <t>AKDE50</t>
  </si>
  <si>
    <t>AKDE25</t>
  </si>
  <si>
    <t xml:space="preserve">IND. [N=11] </t>
  </si>
  <si>
    <t xml:space="preserve">FEM [N=9] </t>
  </si>
  <si>
    <t xml:space="preserve">MAL [N=2] </t>
  </si>
  <si>
    <t xml:space="preserve">IND. [N=19] </t>
  </si>
  <si>
    <t xml:space="preserve">FEM [N=13] </t>
  </si>
  <si>
    <t>18 NIC</t>
  </si>
  <si>
    <t>23 RICK</t>
  </si>
  <si>
    <t>TAU - Autocorrelation timescale</t>
  </si>
  <si>
    <t>TAU POSITION - Time it takes for autocorrelation in positions to decay (HOME RANGE CROSSING TIME, hours)</t>
  </si>
  <si>
    <t>71 SIDNEY</t>
  </si>
  <si>
    <t>68 FAROFO</t>
  </si>
  <si>
    <t>62 PRETINHO</t>
  </si>
  <si>
    <t>65 VALENTINA</t>
  </si>
  <si>
    <t>67 CARMINHA</t>
  </si>
  <si>
    <t>MALE</t>
  </si>
  <si>
    <t xml:space="preserve">FEMALE </t>
  </si>
  <si>
    <t xml:space="preserve">MALE </t>
  </si>
  <si>
    <t>AGE CLASS</t>
  </si>
  <si>
    <t>ADULT</t>
  </si>
  <si>
    <t>SUB-ADULT</t>
  </si>
  <si>
    <t>FEMALE</t>
  </si>
  <si>
    <t>JUVENILE</t>
  </si>
  <si>
    <t xml:space="preserve">19 SERGIAO </t>
  </si>
  <si>
    <t>30 NELSAO</t>
  </si>
  <si>
    <t>34 CARIJO</t>
  </si>
  <si>
    <t>61 DOINHO</t>
  </si>
  <si>
    <t xml:space="preserve">19 SILVIO </t>
  </si>
  <si>
    <t>21 ZE MARIA</t>
  </si>
  <si>
    <t>22 ZEFA</t>
  </si>
  <si>
    <t>25 SEGRE</t>
  </si>
  <si>
    <t>35 SOFIA</t>
  </si>
  <si>
    <t>BANCO DE DADOS INTEIRO</t>
  </si>
  <si>
    <t>MCP95</t>
  </si>
  <si>
    <t>KER95</t>
  </si>
  <si>
    <t>KER50</t>
  </si>
  <si>
    <t>KER25</t>
  </si>
  <si>
    <t>MCP100</t>
  </si>
  <si>
    <t>74 LAURO</t>
  </si>
  <si>
    <t>NA</t>
  </si>
  <si>
    <t>YEARS</t>
  </si>
  <si>
    <t>DURATION</t>
  </si>
  <si>
    <t>INTERVAL</t>
  </si>
  <si>
    <t>VHF/GPS TS</t>
  </si>
  <si>
    <t>VHF/GPS TEL</t>
  </si>
  <si>
    <t>GPS+VHF</t>
  </si>
  <si>
    <t xml:space="preserve">MAL [N=6] </t>
  </si>
  <si>
    <t xml:space="preserve">31536.88	</t>
  </si>
  <si>
    <t xml:space="preserve">7966.39	</t>
  </si>
  <si>
    <t xml:space="preserve">59987.64	</t>
  </si>
  <si>
    <t xml:space="preserve">51665.66	</t>
  </si>
  <si>
    <t xml:space="preserve">66230.77	</t>
  </si>
  <si>
    <t xml:space="preserve">36092.52	</t>
  </si>
  <si>
    <t xml:space="preserve">26724.82	</t>
  </si>
  <si>
    <t xml:space="preserve">1439.07	</t>
  </si>
  <si>
    <t>SECONDS</t>
  </si>
  <si>
    <t>TAU VELOCITY - Time it takes for autocorrelation in velocity to decay - DIRECTIONAL PERSISTENCE (minutes)</t>
  </si>
  <si>
    <t>CTMMWEB</t>
  </si>
  <si>
    <t>CTMM</t>
  </si>
  <si>
    <t>RESULTADOS ARCGIS ENTIRE DATASET (COM OUTLIERS)</t>
  </si>
  <si>
    <t>RESULTADOS ARCGIS CTMMWEB (SEM OUTLIERS)</t>
  </si>
  <si>
    <t>KDE95</t>
  </si>
  <si>
    <t>64 COLUMBUS</t>
  </si>
  <si>
    <t>82 DONNA</t>
  </si>
  <si>
    <t>86 CUZINHO</t>
  </si>
  <si>
    <t xml:space="preserve">IND. [N=46] </t>
  </si>
  <si>
    <t xml:space="preserve">FEM [N=21] </t>
  </si>
  <si>
    <t xml:space="preserve">MAL [N=25] </t>
  </si>
  <si>
    <t>#LOC-ERROR</t>
  </si>
  <si>
    <t>MODEL                               WITH ERROR                    CALIBRATION</t>
  </si>
  <si>
    <t>ADULT-OLD</t>
  </si>
  <si>
    <t>MODEL                          WITHOUT ERROR CALIBRATION</t>
  </si>
  <si>
    <t>MODEL                                WITH ERROR            CALIBRATION</t>
  </si>
  <si>
    <t>MODEL                      WITHOUT ERROR CALIBRATION</t>
  </si>
  <si>
    <t xml:space="preserve">   REMOVIDOS PELA MODELAGEM COM ERROR CALIBRATION</t>
  </si>
  <si>
    <t xml:space="preserve">  LINHAS NA PLANILHA 3_CERRADO_ERRORDATASET.csv</t>
  </si>
  <si>
    <t xml:space="preserve">  LINHAS NA PLANILHA 2_PANTANAL_ERRORDATASET.csv</t>
  </si>
  <si>
    <t xml:space="preserve">  REMOVIDOS PELA MODELAGEM COM ERROR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</si>
</sst>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4"/>
      <color rgb="FF22222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charset val="128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441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" fontId="9" fillId="4" borderId="5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vertical="center"/>
    </xf>
    <xf numFmtId="2" fontId="14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164" fontId="1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4" fontId="0" fillId="0" borderId="1" xfId="0" applyNumberForma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left" vertical="center"/>
    </xf>
    <xf numFmtId="164" fontId="9" fillId="4" borderId="5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64" fontId="9" fillId="8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9" fillId="7" borderId="5" xfId="0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vertical="center"/>
    </xf>
    <xf numFmtId="1" fontId="14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4" fontId="11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8" fillId="4" borderId="5" xfId="0" applyNumberFormat="1" applyFont="1" applyFill="1" applyBorder="1" applyAlignment="1">
      <alignment horizontal="center" vertical="center"/>
    </xf>
    <xf numFmtId="164" fontId="8" fillId="8" borderId="5" xfId="0" applyNumberFormat="1" applyFont="1" applyFill="1" applyBorder="1" applyAlignment="1">
      <alignment horizontal="center" vertical="center"/>
    </xf>
    <xf numFmtId="164" fontId="8" fillId="7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1" fontId="14" fillId="0" borderId="2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14" fillId="0" borderId="4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2" fontId="10" fillId="3" borderId="1" xfId="0" applyNumberFormat="1" applyFont="1" applyFill="1" applyBorder="1" applyAlignment="1">
      <alignment horizontal="center" vertical="center"/>
    </xf>
    <xf numFmtId="2" fontId="19" fillId="3" borderId="1" xfId="0" applyNumberFormat="1" applyFont="1" applyFill="1" applyBorder="1" applyAlignment="1">
      <alignment horizontal="center" vertical="center"/>
    </xf>
    <xf numFmtId="164" fontId="9" fillId="9" borderId="1" xfId="0" applyNumberFormat="1" applyFont="1" applyFill="1" applyBorder="1" applyAlignment="1">
      <alignment horizontal="center" vertical="center"/>
    </xf>
    <xf numFmtId="164" fontId="8" fillId="9" borderId="1" xfId="0" applyNumberFormat="1" applyFont="1" applyFill="1" applyBorder="1" applyAlignment="1">
      <alignment horizontal="center" vertical="center"/>
    </xf>
    <xf numFmtId="164" fontId="8" fillId="10" borderId="5" xfId="0" applyNumberFormat="1" applyFont="1" applyFill="1" applyBorder="1" applyAlignment="1">
      <alignment horizontal="center" vertical="center"/>
    </xf>
    <xf numFmtId="164" fontId="9" fillId="10" borderId="5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14" fontId="21" fillId="0" borderId="1" xfId="0" applyNumberFormat="1" applyFont="1" applyBorder="1" applyAlignment="1">
      <alignment horizontal="left" vertical="center"/>
    </xf>
    <xf numFmtId="14" fontId="17" fillId="0" borderId="1" xfId="0" applyNumberFormat="1" applyFont="1" applyBorder="1" applyAlignment="1">
      <alignment horizontal="left" vertical="center"/>
    </xf>
    <xf numFmtId="164" fontId="8" fillId="9" borderId="2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11" borderId="2" xfId="0" applyNumberFormat="1" applyFont="1" applyFill="1" applyBorder="1" applyAlignment="1">
      <alignment horizontal="center" vertical="center"/>
    </xf>
    <xf numFmtId="164" fontId="9" fillId="9" borderId="2" xfId="0" applyNumberFormat="1" applyFont="1" applyFill="1" applyBorder="1" applyAlignment="1">
      <alignment horizontal="center" vertical="center"/>
    </xf>
    <xf numFmtId="164" fontId="9" fillId="2" borderId="2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64" fontId="9" fillId="11" borderId="2" xfId="0" applyNumberFormat="1" applyFont="1" applyFill="1" applyBorder="1" applyAlignment="1">
      <alignment horizontal="center" vertical="center"/>
    </xf>
    <xf numFmtId="164" fontId="9" fillId="11" borderId="1" xfId="0" applyNumberFormat="1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2" fontId="9" fillId="0" borderId="0" xfId="0" applyNumberFormat="1" applyFont="1" applyAlignment="1">
      <alignment horizontal="left" vertical="center"/>
    </xf>
    <xf numFmtId="164" fontId="9" fillId="9" borderId="3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9" xfId="0" applyNumberForma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10" fontId="14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165" fontId="14" fillId="0" borderId="5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164" fontId="11" fillId="0" borderId="10" xfId="0" applyNumberFormat="1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1" fontId="2" fillId="0" borderId="3" xfId="0" applyNumberFormat="1" applyFont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/>
    </xf>
    <xf numFmtId="164" fontId="6" fillId="4" borderId="5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6" fillId="4" borderId="5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2" fontId="27" fillId="3" borderId="1" xfId="0" applyNumberFormat="1" applyFont="1" applyFill="1" applyBorder="1" applyAlignment="1">
      <alignment horizontal="center" vertical="center"/>
    </xf>
    <xf numFmtId="164" fontId="5" fillId="4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" fontId="5" fillId="4" borderId="5" xfId="0" applyNumberFormat="1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64" fontId="13" fillId="0" borderId="3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64" fontId="9" fillId="11" borderId="3" xfId="0" applyNumberFormat="1" applyFont="1" applyFill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164" fontId="8" fillId="11" borderId="3" xfId="0" applyNumberFormat="1" applyFont="1" applyFill="1" applyBorder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4" fontId="9" fillId="2" borderId="3" xfId="0" applyNumberFormat="1" applyFont="1" applyFill="1" applyBorder="1" applyAlignment="1">
      <alignment horizontal="center" vertical="center"/>
    </xf>
    <xf numFmtId="1" fontId="14" fillId="0" borderId="1" xfId="2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7" fillId="0" borderId="4" xfId="0" applyFont="1" applyBorder="1" applyAlignment="1">
      <alignment horizontal="center" vertical="center"/>
    </xf>
    <xf numFmtId="1" fontId="26" fillId="0" borderId="4" xfId="0" applyNumberFormat="1" applyFont="1" applyBorder="1" applyAlignment="1">
      <alignment horizontal="center" vertical="center"/>
    </xf>
    <xf numFmtId="164" fontId="8" fillId="11" borderId="1" xfId="0" applyNumberFormat="1" applyFont="1" applyFill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1" fontId="30" fillId="0" borderId="1" xfId="2" applyNumberFormat="1" applyFont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164" fontId="11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4" fontId="31" fillId="13" borderId="1" xfId="0" applyNumberFormat="1" applyFont="1" applyFill="1" applyBorder="1" applyAlignment="1">
      <alignment horizontal="center" vertical="center" wrapText="1"/>
    </xf>
    <xf numFmtId="2" fontId="11" fillId="0" borderId="1" xfId="0" applyNumberFormat="1" applyFont="1" applyFill="1" applyBorder="1" applyAlignment="1">
      <alignment horizontal="center" vertical="center"/>
    </xf>
    <xf numFmtId="14" fontId="21" fillId="15" borderId="1" xfId="0" applyNumberFormat="1" applyFont="1" applyFill="1" applyBorder="1" applyAlignment="1">
      <alignment horizontal="left" vertical="center"/>
    </xf>
    <xf numFmtId="0" fontId="21" fillId="15" borderId="1" xfId="0" applyFont="1" applyFill="1" applyBorder="1" applyAlignment="1">
      <alignment horizontal="left" vertical="center"/>
    </xf>
    <xf numFmtId="14" fontId="11" fillId="15" borderId="1" xfId="0" applyNumberFormat="1" applyFont="1" applyFill="1" applyBorder="1" applyAlignment="1">
      <alignment horizontal="center" vertical="center"/>
    </xf>
    <xf numFmtId="1" fontId="11" fillId="15" borderId="1" xfId="0" applyNumberFormat="1" applyFont="1" applyFill="1" applyBorder="1" applyAlignment="1">
      <alignment horizontal="center" vertical="center"/>
    </xf>
    <xf numFmtId="164" fontId="12" fillId="15" borderId="1" xfId="0" applyNumberFormat="1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4" fontId="11" fillId="16" borderId="1" xfId="0" applyNumberFormat="1" applyFont="1" applyFill="1" applyBorder="1" applyAlignment="1">
      <alignment horizontal="left" vertical="center"/>
    </xf>
    <xf numFmtId="2" fontId="12" fillId="0" borderId="1" xfId="0" applyNumberFormat="1" applyFont="1" applyBorder="1" applyAlignment="1">
      <alignment horizontal="center" vertical="center" wrapText="1"/>
    </xf>
    <xf numFmtId="2" fontId="12" fillId="15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1" fontId="11" fillId="0" borderId="3" xfId="0" applyNumberFormat="1" applyFont="1" applyFill="1" applyBorder="1" applyAlignment="1">
      <alignment horizontal="center" vertical="center"/>
    </xf>
    <xf numFmtId="1" fontId="0" fillId="15" borderId="1" xfId="0" applyNumberForma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2" fontId="11" fillId="0" borderId="1" xfId="0" applyNumberFormat="1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/>
    </xf>
    <xf numFmtId="164" fontId="0" fillId="15" borderId="1" xfId="0" applyNumberFormat="1" applyFill="1" applyBorder="1" applyAlignment="1">
      <alignment horizontal="center" vertical="center" wrapText="1"/>
    </xf>
    <xf numFmtId="2" fontId="11" fillId="15" borderId="1" xfId="0" applyNumberFormat="1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17" fillId="15" borderId="1" xfId="0" applyFont="1" applyFill="1" applyBorder="1" applyAlignment="1">
      <alignment horizontal="left" vertical="center"/>
    </xf>
    <xf numFmtId="164" fontId="11" fillId="15" borderId="1" xfId="0" applyNumberFormat="1" applyFont="1" applyFill="1" applyBorder="1" applyAlignment="1">
      <alignment horizontal="center" vertical="center" wrapText="1"/>
    </xf>
    <xf numFmtId="0" fontId="17" fillId="16" borderId="1" xfId="0" applyFont="1" applyFill="1" applyBorder="1" applyAlignment="1">
      <alignment horizontal="left" vertical="center"/>
    </xf>
    <xf numFmtId="0" fontId="21" fillId="16" borderId="1" xfId="0" applyFont="1" applyFill="1" applyBorder="1" applyAlignment="1">
      <alignment horizontal="left" vertical="center"/>
    </xf>
    <xf numFmtId="14" fontId="11" fillId="16" borderId="1" xfId="0" applyNumberFormat="1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164" fontId="11" fillId="16" borderId="1" xfId="0" applyNumberFormat="1" applyFont="1" applyFill="1" applyBorder="1" applyAlignment="1">
      <alignment horizontal="center" vertical="center" wrapText="1"/>
    </xf>
    <xf numFmtId="2" fontId="11" fillId="16" borderId="1" xfId="0" applyNumberFormat="1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1" fontId="11" fillId="16" borderId="1" xfId="0" applyNumberFormat="1" applyFont="1" applyFill="1" applyBorder="1" applyAlignment="1">
      <alignment horizontal="center" vertical="center"/>
    </xf>
    <xf numFmtId="164" fontId="0" fillId="16" borderId="1" xfId="0" applyNumberFormat="1" applyFill="1" applyBorder="1" applyAlignment="1">
      <alignment horizontal="center" vertical="center" wrapText="1"/>
    </xf>
    <xf numFmtId="1" fontId="11" fillId="16" borderId="1" xfId="0" applyNumberFormat="1" applyFont="1" applyFill="1" applyBorder="1" applyAlignment="1">
      <alignment horizontal="center" vertical="center" wrapText="1"/>
    </xf>
    <xf numFmtId="10" fontId="13" fillId="0" borderId="5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164" fontId="31" fillId="13" borderId="2" xfId="0" applyNumberFormat="1" applyFont="1" applyFill="1" applyBorder="1" applyAlignment="1">
      <alignment horizontal="center" vertical="center" wrapText="1"/>
    </xf>
    <xf numFmtId="164" fontId="31" fillId="15" borderId="2" xfId="0" applyNumberFormat="1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64" fontId="31" fillId="0" borderId="4" xfId="0" applyNumberFormat="1" applyFont="1" applyFill="1" applyBorder="1" applyAlignment="1">
      <alignment horizontal="center" vertical="center" wrapText="1"/>
    </xf>
    <xf numFmtId="2" fontId="11" fillId="13" borderId="1" xfId="0" applyNumberFormat="1" applyFont="1" applyFill="1" applyBorder="1" applyAlignment="1">
      <alignment horizontal="center" vertical="center" wrapText="1"/>
    </xf>
    <xf numFmtId="2" fontId="11" fillId="16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Fill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 wrapText="1"/>
    </xf>
    <xf numFmtId="2" fontId="31" fillId="16" borderId="1" xfId="0" applyNumberFormat="1" applyFont="1" applyFill="1" applyBorder="1" applyAlignment="1">
      <alignment horizontal="center" vertical="center" wrapText="1"/>
    </xf>
    <xf numFmtId="2" fontId="31" fillId="0" borderId="1" xfId="0" applyNumberFormat="1" applyFont="1" applyFill="1" applyBorder="1" applyAlignment="1">
      <alignment horizontal="center" vertical="center" wrapText="1"/>
    </xf>
    <xf numFmtId="1" fontId="9" fillId="4" borderId="1" xfId="0" applyNumberFormat="1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164" fontId="31" fillId="0" borderId="10" xfId="0" applyNumberFormat="1" applyFont="1" applyFill="1" applyBorder="1" applyAlignment="1">
      <alignment horizontal="center" vertical="center" wrapText="1"/>
    </xf>
    <xf numFmtId="1" fontId="9" fillId="0" borderId="10" xfId="0" applyNumberFormat="1" applyFont="1" applyFill="1" applyBorder="1" applyAlignment="1">
      <alignment horizontal="center" vertical="center"/>
    </xf>
    <xf numFmtId="2" fontId="19" fillId="0" borderId="1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0" fillId="0" borderId="0" xfId="0" applyFill="1" applyAlignment="1">
      <alignment vertical="center"/>
    </xf>
    <xf numFmtId="1" fontId="0" fillId="0" borderId="1" xfId="0" applyNumberFormat="1" applyBorder="1" applyAlignment="1">
      <alignment horizontal="center" vertical="center" wrapText="1"/>
    </xf>
    <xf numFmtId="2" fontId="31" fillId="0" borderId="9" xfId="0" applyNumberFormat="1" applyFont="1" applyFill="1" applyBorder="1" applyAlignment="1">
      <alignment horizontal="center" vertical="center" wrapText="1"/>
    </xf>
    <xf numFmtId="2" fontId="18" fillId="0" borderId="9" xfId="0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 vertical="center" wrapText="1"/>
    </xf>
    <xf numFmtId="1" fontId="9" fillId="0" borderId="9" xfId="0" applyNumberFormat="1" applyFont="1" applyFill="1" applyBorder="1" applyAlignment="1">
      <alignment horizontal="center" vertical="center"/>
    </xf>
    <xf numFmtId="2" fontId="19" fillId="0" borderId="9" xfId="0" applyNumberFormat="1" applyFont="1" applyFill="1" applyBorder="1" applyAlignment="1">
      <alignment horizontal="center" vertical="center"/>
    </xf>
    <xf numFmtId="164" fontId="31" fillId="0" borderId="9" xfId="0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18" fillId="0" borderId="0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2" fontId="11" fillId="0" borderId="1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1" fontId="6" fillId="0" borderId="0" xfId="0" applyNumberFormat="1" applyFont="1" applyAlignment="1">
      <alignment vertical="center"/>
    </xf>
    <xf numFmtId="1" fontId="8" fillId="0" borderId="0" xfId="0" applyNumberFormat="1" applyFont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" fontId="2" fillId="0" borderId="1" xfId="0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vertical="center"/>
    </xf>
    <xf numFmtId="1" fontId="9" fillId="4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164" fontId="2" fillId="0" borderId="3" xfId="0" applyNumberFormat="1" applyFont="1" applyBorder="1" applyAlignment="1">
      <alignment horizontal="center" vertical="center"/>
    </xf>
    <xf numFmtId="164" fontId="8" fillId="9" borderId="3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164" fontId="31" fillId="5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2" fontId="11" fillId="0" borderId="9" xfId="0" applyNumberFormat="1" applyFont="1" applyFill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 wrapText="1"/>
    </xf>
    <xf numFmtId="1" fontId="13" fillId="0" borderId="1" xfId="2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 wrapText="1"/>
    </xf>
    <xf numFmtId="2" fontId="11" fillId="0" borderId="3" xfId="0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9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8" fillId="8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8" fillId="9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8" fillId="8" borderId="1" xfId="0" applyNumberFormat="1" applyFont="1" applyFill="1" applyBorder="1" applyAlignment="1">
      <alignment horizontal="center" vertical="center" wrapText="1"/>
    </xf>
    <xf numFmtId="164" fontId="8" fillId="9" borderId="3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left" vertical="center"/>
    </xf>
    <xf numFmtId="164" fontId="26" fillId="0" borderId="0" xfId="0" applyNumberFormat="1" applyFont="1" applyAlignment="1">
      <alignment vertical="center"/>
    </xf>
    <xf numFmtId="164" fontId="2" fillId="12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164" fontId="22" fillId="12" borderId="1" xfId="0" applyNumberFormat="1" applyFont="1" applyFill="1" applyBorder="1" applyAlignment="1">
      <alignment horizontal="center" vertical="center" wrapText="1"/>
    </xf>
    <xf numFmtId="164" fontId="23" fillId="9" borderId="1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164" fontId="22" fillId="0" borderId="3" xfId="0" applyNumberFormat="1" applyFont="1" applyBorder="1" applyAlignment="1">
      <alignment horizontal="center" vertical="center" wrapText="1"/>
    </xf>
    <xf numFmtId="164" fontId="23" fillId="9" borderId="3" xfId="0" applyNumberFormat="1" applyFont="1" applyFill="1" applyBorder="1" applyAlignment="1">
      <alignment horizontal="center" vertical="center" wrapText="1"/>
    </xf>
    <xf numFmtId="164" fontId="22" fillId="12" borderId="3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14" fontId="11" fillId="5" borderId="1" xfId="0" applyNumberFormat="1" applyFont="1" applyFill="1" applyBorder="1" applyAlignment="1">
      <alignment horizontal="left" vertical="center"/>
    </xf>
    <xf numFmtId="2" fontId="11" fillId="5" borderId="1" xfId="0" applyNumberFormat="1" applyFont="1" applyFill="1" applyBorder="1" applyAlignment="1">
      <alignment horizontal="center" vertical="center" wrapText="1"/>
    </xf>
    <xf numFmtId="2" fontId="11" fillId="5" borderId="1" xfId="0" applyNumberFormat="1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horizontal="center" vertical="center" wrapText="1"/>
    </xf>
    <xf numFmtId="2" fontId="11" fillId="13" borderId="2" xfId="0" applyNumberFormat="1" applyFont="1" applyFill="1" applyBorder="1" applyAlignment="1">
      <alignment horizontal="center" vertical="center" wrapText="1"/>
    </xf>
    <xf numFmtId="2" fontId="18" fillId="16" borderId="1" xfId="0" applyNumberFormat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 vertical="center"/>
    </xf>
    <xf numFmtId="164" fontId="9" fillId="8" borderId="1" xfId="0" applyNumberFormat="1" applyFont="1" applyFill="1" applyBorder="1" applyAlignment="1">
      <alignment horizontal="center" vertical="center"/>
    </xf>
    <xf numFmtId="164" fontId="31" fillId="5" borderId="4" xfId="0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/>
    </xf>
    <xf numFmtId="164" fontId="2" fillId="5" borderId="3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164" fontId="2" fillId="13" borderId="1" xfId="0" applyNumberFormat="1" applyFont="1" applyFill="1" applyBorder="1" applyAlignment="1">
      <alignment horizontal="center" vertical="center"/>
    </xf>
    <xf numFmtId="164" fontId="2" fillId="13" borderId="1" xfId="0" applyNumberFormat="1" applyFont="1" applyFill="1" applyBorder="1" applyAlignment="1">
      <alignment horizontal="center" vertical="center" wrapText="1"/>
    </xf>
    <xf numFmtId="1" fontId="2" fillId="13" borderId="1" xfId="0" applyNumberFormat="1" applyFont="1" applyFill="1" applyBorder="1" applyAlignment="1">
      <alignment horizontal="center" vertical="center"/>
    </xf>
    <xf numFmtId="164" fontId="14" fillId="13" borderId="1" xfId="0" applyNumberFormat="1" applyFont="1" applyFill="1" applyBorder="1" applyAlignment="1">
      <alignment horizontal="center" vertical="center"/>
    </xf>
    <xf numFmtId="1" fontId="14" fillId="13" borderId="1" xfId="0" applyNumberFormat="1" applyFont="1" applyFill="1" applyBorder="1" applyAlignment="1">
      <alignment horizontal="center" vertical="center"/>
    </xf>
    <xf numFmtId="164" fontId="13" fillId="13" borderId="1" xfId="0" applyNumberFormat="1" applyFont="1" applyFill="1" applyBorder="1" applyAlignment="1">
      <alignment horizontal="center" vertical="center"/>
    </xf>
    <xf numFmtId="1" fontId="13" fillId="13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left" vertical="center"/>
    </xf>
    <xf numFmtId="0" fontId="21" fillId="5" borderId="1" xfId="0" applyFont="1" applyFill="1" applyBorder="1" applyAlignment="1">
      <alignment horizontal="left" vertical="center"/>
    </xf>
    <xf numFmtId="14" fontId="11" fillId="5" borderId="1" xfId="0" applyNumberFormat="1" applyFont="1" applyFill="1" applyBorder="1" applyAlignment="1">
      <alignment horizontal="center" vertical="center"/>
    </xf>
    <xf numFmtId="1" fontId="11" fillId="5" borderId="1" xfId="0" applyNumberFormat="1" applyFont="1" applyFill="1" applyBorder="1" applyAlignment="1">
      <alignment horizontal="center" vertical="center"/>
    </xf>
    <xf numFmtId="164" fontId="12" fillId="5" borderId="1" xfId="0" applyNumberFormat="1" applyFont="1" applyFill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164" fontId="11" fillId="5" borderId="1" xfId="0" applyNumberFormat="1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1" fontId="11" fillId="5" borderId="3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/>
    </xf>
    <xf numFmtId="1" fontId="2" fillId="5" borderId="3" xfId="0" applyNumberFormat="1" applyFont="1" applyFill="1" applyBorder="1" applyAlignment="1">
      <alignment horizontal="center" vertical="center"/>
    </xf>
    <xf numFmtId="164" fontId="14" fillId="5" borderId="1" xfId="0" applyNumberFormat="1" applyFont="1" applyFill="1" applyBorder="1" applyAlignment="1">
      <alignment horizontal="center" vertical="center"/>
    </xf>
    <xf numFmtId="1" fontId="14" fillId="5" borderId="1" xfId="0" applyNumberFormat="1" applyFont="1" applyFill="1" applyBorder="1" applyAlignment="1">
      <alignment horizontal="center" vertical="center"/>
    </xf>
    <xf numFmtId="164" fontId="13" fillId="5" borderId="1" xfId="0" applyNumberFormat="1" applyFont="1" applyFill="1" applyBorder="1" applyAlignment="1">
      <alignment horizontal="center" vertical="center"/>
    </xf>
    <xf numFmtId="1" fontId="13" fillId="5" borderId="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/>
    </xf>
    <xf numFmtId="164" fontId="2" fillId="16" borderId="1" xfId="0" applyNumberFormat="1" applyFont="1" applyFill="1" applyBorder="1" applyAlignment="1">
      <alignment horizontal="center" vertical="center" wrapText="1"/>
    </xf>
    <xf numFmtId="1" fontId="2" fillId="16" borderId="1" xfId="0" applyNumberFormat="1" applyFont="1" applyFill="1" applyBorder="1" applyAlignment="1">
      <alignment horizontal="center" vertical="center"/>
    </xf>
    <xf numFmtId="1" fontId="1" fillId="16" borderId="1" xfId="0" applyNumberFormat="1" applyFont="1" applyFill="1" applyBorder="1" applyAlignment="1">
      <alignment horizontal="center" vertical="center"/>
    </xf>
    <xf numFmtId="164" fontId="14" fillId="16" borderId="1" xfId="0" applyNumberFormat="1" applyFont="1" applyFill="1" applyBorder="1" applyAlignment="1">
      <alignment horizontal="center" vertical="center"/>
    </xf>
    <xf numFmtId="1" fontId="30" fillId="16" borderId="1" xfId="2" applyNumberFormat="1" applyFont="1" applyFill="1" applyBorder="1" applyAlignment="1">
      <alignment horizontal="center" vertical="center"/>
    </xf>
    <xf numFmtId="1" fontId="30" fillId="16" borderId="1" xfId="0" applyNumberFormat="1" applyFont="1" applyFill="1" applyBorder="1" applyAlignment="1">
      <alignment horizontal="center" vertical="center"/>
    </xf>
    <xf numFmtId="2" fontId="14" fillId="16" borderId="1" xfId="0" applyNumberFormat="1" applyFont="1" applyFill="1" applyBorder="1" applyAlignment="1">
      <alignment horizontal="center" vertical="center"/>
    </xf>
    <xf numFmtId="1" fontId="14" fillId="16" borderId="1" xfId="2" applyNumberFormat="1" applyFont="1" applyFill="1" applyBorder="1" applyAlignment="1">
      <alignment horizontal="center" vertical="center"/>
    </xf>
    <xf numFmtId="1" fontId="14" fillId="16" borderId="1" xfId="0" applyNumberFormat="1" applyFont="1" applyFill="1" applyBorder="1" applyAlignment="1">
      <alignment horizontal="center" vertical="center"/>
    </xf>
    <xf numFmtId="164" fontId="2" fillId="13" borderId="4" xfId="0" applyNumberFormat="1" applyFont="1" applyFill="1" applyBorder="1" applyAlignment="1">
      <alignment horizontal="center" vertical="center" wrapText="1"/>
    </xf>
    <xf numFmtId="164" fontId="22" fillId="13" borderId="1" xfId="0" applyNumberFormat="1" applyFont="1" applyFill="1" applyBorder="1" applyAlignment="1">
      <alignment horizontal="center" vertical="center" wrapText="1"/>
    </xf>
    <xf numFmtId="1" fontId="1" fillId="13" borderId="1" xfId="0" applyNumberFormat="1" applyFont="1" applyFill="1" applyBorder="1" applyAlignment="1">
      <alignment horizontal="center" vertical="center"/>
    </xf>
    <xf numFmtId="164" fontId="1" fillId="13" borderId="1" xfId="0" applyNumberFormat="1" applyFont="1" applyFill="1" applyBorder="1" applyAlignment="1">
      <alignment horizontal="center" vertical="center"/>
    </xf>
    <xf numFmtId="1" fontId="30" fillId="13" borderId="1" xfId="0" applyNumberFormat="1" applyFont="1" applyFill="1" applyBorder="1" applyAlignment="1">
      <alignment horizontal="center" vertical="center"/>
    </xf>
    <xf numFmtId="1" fontId="30" fillId="13" borderId="1" xfId="2" applyNumberFormat="1" applyFont="1" applyFill="1" applyBorder="1" applyAlignment="1">
      <alignment horizontal="center" vertical="center"/>
    </xf>
    <xf numFmtId="1" fontId="14" fillId="13" borderId="1" xfId="2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/>
    </xf>
    <xf numFmtId="164" fontId="23" fillId="8" borderId="1" xfId="0" applyNumberFormat="1" applyFont="1" applyFill="1" applyBorder="1" applyAlignment="1">
      <alignment horizontal="center" vertical="center" wrapText="1"/>
    </xf>
    <xf numFmtId="1" fontId="9" fillId="4" borderId="6" xfId="0" applyNumberFormat="1" applyFont="1" applyFill="1" applyBorder="1" applyAlignment="1">
      <alignment horizontal="center" vertical="center"/>
    </xf>
    <xf numFmtId="1" fontId="25" fillId="0" borderId="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8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9" fillId="8" borderId="1" xfId="0" applyNumberFormat="1" applyFont="1" applyFill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0" fontId="9" fillId="14" borderId="11" xfId="0" applyFont="1" applyFill="1" applyBorder="1" applyAlignment="1">
      <alignment horizontal="center" vertical="center"/>
    </xf>
    <xf numFmtId="0" fontId="9" fillId="14" borderId="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9" fillId="17" borderId="6" xfId="0" applyFont="1" applyFill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7" borderId="7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18" borderId="6" xfId="0" applyFont="1" applyFill="1" applyBorder="1" applyAlignment="1">
      <alignment horizontal="center" vertical="center"/>
    </xf>
    <xf numFmtId="0" fontId="9" fillId="18" borderId="11" xfId="0" applyFont="1" applyFill="1" applyBorder="1" applyAlignment="1">
      <alignment horizontal="center" vertical="center"/>
    </xf>
    <xf numFmtId="0" fontId="9" fillId="18" borderId="7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" fontId="38" fillId="4" borderId="1" xfId="0" applyNumberFormat="1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/>
    </xf>
    <xf numFmtId="0" fontId="36" fillId="4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1" fontId="39" fillId="4" borderId="1" xfId="0" applyNumberFormat="1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Medium4"/>
  <colors>
    <mruColors>
      <color rgb="FFFFFF99"/>
      <color rgb="FF00B050"/>
      <color rgb="FF000000"/>
      <color rgb="FFEBF1DE"/>
      <color rgb="FFFF66FF"/>
      <color rgb="FF0000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3"/>
  <sheetViews>
    <sheetView zoomScale="60" zoomScaleNormal="6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2"/>
    </sheetView>
  </sheetViews>
  <sheetFormatPr defaultColWidth="9.1015625" defaultRowHeight="25" customHeight="1"/>
  <cols>
    <col min="1" max="1" width="21.7890625" style="29" customWidth="1"/>
    <col min="2" max="2" width="10.578125" style="5" customWidth="1"/>
    <col min="3" max="4" width="10.578125" style="94" customWidth="1"/>
    <col min="5" max="5" width="10.578125" style="93" customWidth="1"/>
    <col min="6" max="7" width="10.578125" style="30" customWidth="1"/>
    <col min="8" max="8" width="10.578125" customWidth="1"/>
    <col min="9" max="10" width="10.578125" style="32" customWidth="1"/>
    <col min="11" max="13" width="10.578125" style="30" customWidth="1"/>
    <col min="14" max="14" width="5.578125" style="30" customWidth="1"/>
    <col min="15" max="17" width="15.578125" style="34" customWidth="1"/>
    <col min="18" max="18" width="5.578125" style="34" customWidth="1"/>
    <col min="19" max="19" width="10.578125" style="123" customWidth="1"/>
    <col min="20" max="20" width="10.578125" style="32" customWidth="1"/>
    <col min="21" max="21" width="10.578125" style="123" customWidth="1"/>
    <col min="22" max="22" width="3.578125" style="30" customWidth="1"/>
    <col min="23" max="23" width="10.578125" style="38" customWidth="1"/>
    <col min="24" max="24" width="10.578125" style="30" customWidth="1"/>
    <col min="25" max="26" width="10.578125" style="38" customWidth="1"/>
    <col min="27" max="27" width="3.578125" style="30" customWidth="1"/>
    <col min="28" max="28" width="10.578125" style="38" customWidth="1"/>
    <col min="29" max="29" width="10.578125" style="30" customWidth="1"/>
    <col min="30" max="31" width="10.578125" style="38" customWidth="1"/>
    <col min="32" max="32" width="5.578125" style="30" customWidth="1"/>
    <col min="33" max="34" width="10.578125" style="31" customWidth="1"/>
    <col min="35" max="35" width="10.578125" style="103" customWidth="1"/>
    <col min="36" max="36" width="10.578125" style="31" customWidth="1"/>
    <col min="37" max="37" width="10.578125" style="103" customWidth="1"/>
    <col min="38" max="39" width="10.578125" style="31" customWidth="1"/>
    <col min="40" max="94" width="12.7890625" style="30" customWidth="1"/>
    <col min="95" max="16384" width="9.1015625" style="30"/>
  </cols>
  <sheetData>
    <row r="1" spans="1:39" s="21" customFormat="1" ht="25" customHeight="1">
      <c r="A1" s="365" t="s">
        <v>3</v>
      </c>
      <c r="B1" s="367" t="s">
        <v>114</v>
      </c>
      <c r="C1" s="367" t="s">
        <v>60</v>
      </c>
      <c r="D1" s="367" t="s">
        <v>174</v>
      </c>
      <c r="E1" s="367" t="s">
        <v>140</v>
      </c>
      <c r="F1" s="367" t="s">
        <v>83</v>
      </c>
      <c r="G1" s="367" t="s">
        <v>84</v>
      </c>
      <c r="H1" s="22" t="s">
        <v>62</v>
      </c>
      <c r="I1" s="22" t="s">
        <v>62</v>
      </c>
      <c r="J1" s="22" t="s">
        <v>61</v>
      </c>
      <c r="K1" s="367" t="s">
        <v>80</v>
      </c>
      <c r="L1" s="367" t="s">
        <v>81</v>
      </c>
      <c r="M1" s="367" t="s">
        <v>82</v>
      </c>
      <c r="N1" s="372"/>
      <c r="O1" s="370" t="s">
        <v>63</v>
      </c>
      <c r="P1" s="214" t="s">
        <v>64</v>
      </c>
      <c r="Q1" s="250" t="s">
        <v>64</v>
      </c>
      <c r="R1" s="377"/>
      <c r="S1" s="374" t="s">
        <v>65</v>
      </c>
      <c r="T1" s="376" t="s">
        <v>154</v>
      </c>
      <c r="U1" s="374" t="s">
        <v>66</v>
      </c>
      <c r="V1" s="378"/>
      <c r="W1" s="374" t="s">
        <v>65</v>
      </c>
      <c r="X1" s="376" t="s">
        <v>155</v>
      </c>
      <c r="Y1" s="374" t="s">
        <v>66</v>
      </c>
      <c r="Z1" s="385" t="s">
        <v>0</v>
      </c>
      <c r="AA1" s="383"/>
      <c r="AB1" s="374" t="s">
        <v>65</v>
      </c>
      <c r="AC1" s="376" t="s">
        <v>156</v>
      </c>
      <c r="AD1" s="374" t="s">
        <v>66</v>
      </c>
      <c r="AE1" s="385" t="s">
        <v>1</v>
      </c>
      <c r="AF1" s="372"/>
      <c r="AG1" s="386" t="s">
        <v>190</v>
      </c>
      <c r="AH1" s="388" t="s">
        <v>191</v>
      </c>
      <c r="AI1" s="385" t="s">
        <v>0</v>
      </c>
      <c r="AJ1" s="388" t="s">
        <v>192</v>
      </c>
      <c r="AK1" s="385" t="s">
        <v>1</v>
      </c>
      <c r="AL1" s="389" t="s">
        <v>189</v>
      </c>
      <c r="AM1" s="87" t="s">
        <v>87</v>
      </c>
    </row>
    <row r="2" spans="1:39" s="21" customFormat="1" ht="25" customHeight="1">
      <c r="A2" s="366"/>
      <c r="B2" s="369"/>
      <c r="C2" s="368"/>
      <c r="D2" s="369"/>
      <c r="E2" s="368"/>
      <c r="F2" s="369"/>
      <c r="G2" s="369"/>
      <c r="H2" s="70" t="s">
        <v>152</v>
      </c>
      <c r="I2" s="70" t="s">
        <v>153</v>
      </c>
      <c r="J2" s="70" t="s">
        <v>85</v>
      </c>
      <c r="K2" s="369"/>
      <c r="L2" s="369"/>
      <c r="M2" s="369"/>
      <c r="N2" s="373"/>
      <c r="O2" s="371"/>
      <c r="P2" s="71" t="s">
        <v>211</v>
      </c>
      <c r="Q2" s="71" t="s">
        <v>86</v>
      </c>
      <c r="R2" s="377"/>
      <c r="S2" s="375"/>
      <c r="T2" s="366"/>
      <c r="U2" s="375"/>
      <c r="V2" s="379"/>
      <c r="W2" s="375"/>
      <c r="X2" s="366"/>
      <c r="Y2" s="375"/>
      <c r="Z2" s="375"/>
      <c r="AA2" s="384"/>
      <c r="AB2" s="375"/>
      <c r="AC2" s="366"/>
      <c r="AD2" s="375"/>
      <c r="AE2" s="375"/>
      <c r="AF2" s="373"/>
      <c r="AG2" s="387"/>
      <c r="AH2" s="366"/>
      <c r="AI2" s="375"/>
      <c r="AJ2" s="366"/>
      <c r="AK2" s="375"/>
      <c r="AL2" s="390"/>
      <c r="AM2" s="126" t="s">
        <v>88</v>
      </c>
    </row>
    <row r="3" spans="1:39" s="23" customFormat="1" ht="25" customHeight="1">
      <c r="A3" s="313" t="s">
        <v>67</v>
      </c>
      <c r="B3" s="77" t="s">
        <v>115</v>
      </c>
      <c r="C3" s="76" t="s">
        <v>177</v>
      </c>
      <c r="D3" s="76" t="s">
        <v>175</v>
      </c>
      <c r="E3" s="77" t="s">
        <v>141</v>
      </c>
      <c r="F3" s="53">
        <v>35605</v>
      </c>
      <c r="G3" s="53">
        <v>36685</v>
      </c>
      <c r="H3" s="24">
        <f>G3-F3</f>
        <v>1080</v>
      </c>
      <c r="I3" s="37">
        <f>H3/30</f>
        <v>36</v>
      </c>
      <c r="J3" s="24">
        <v>30</v>
      </c>
      <c r="K3" s="43">
        <v>903</v>
      </c>
      <c r="L3" s="43">
        <v>0</v>
      </c>
      <c r="M3" s="43">
        <v>903</v>
      </c>
      <c r="O3" s="40" t="s">
        <v>68</v>
      </c>
      <c r="P3" s="223">
        <v>28440</v>
      </c>
      <c r="Q3" s="162">
        <f>P3/3600</f>
        <v>7.9</v>
      </c>
      <c r="R3" s="104"/>
      <c r="S3" s="2">
        <v>6.96</v>
      </c>
      <c r="T3" s="72">
        <v>7.98</v>
      </c>
      <c r="U3" s="2">
        <v>9.07</v>
      </c>
      <c r="V3" s="25"/>
      <c r="W3" s="1">
        <v>2.0112000000000001</v>
      </c>
      <c r="X3" s="72">
        <v>2.3065000000000002</v>
      </c>
      <c r="Y3" s="1">
        <v>2.6217000000000001</v>
      </c>
      <c r="Z3" s="3">
        <f>(X3*100)/T3</f>
        <v>28.903508771929829</v>
      </c>
      <c r="AA3" s="25"/>
      <c r="AB3" s="1">
        <v>0.78480000000000005</v>
      </c>
      <c r="AC3" s="72">
        <v>0.9</v>
      </c>
      <c r="AD3" s="1">
        <v>1.0229999999999999</v>
      </c>
      <c r="AE3" s="3">
        <f>(AC3*100)/T3</f>
        <v>11.278195488721805</v>
      </c>
      <c r="AF3" s="25"/>
      <c r="AG3" s="84">
        <v>4.4000000000000004</v>
      </c>
      <c r="AH3" s="62">
        <v>0.8</v>
      </c>
      <c r="AI3" s="3">
        <f>(AH3*100)/AG3</f>
        <v>18.18181818181818</v>
      </c>
      <c r="AJ3" s="62">
        <v>0.2</v>
      </c>
      <c r="AK3" s="3">
        <f t="shared" ref="AK3:AK13" si="0">(AJ3*100)/AG3</f>
        <v>4.545454545454545</v>
      </c>
      <c r="AL3" s="86">
        <v>6.2</v>
      </c>
      <c r="AM3" s="66">
        <v>3314</v>
      </c>
    </row>
    <row r="4" spans="1:39" s="23" customFormat="1" ht="25" customHeight="1">
      <c r="A4" s="313" t="s">
        <v>69</v>
      </c>
      <c r="B4" s="77" t="s">
        <v>115</v>
      </c>
      <c r="C4" s="76" t="s">
        <v>177</v>
      </c>
      <c r="D4" s="76" t="s">
        <v>175</v>
      </c>
      <c r="E4" s="77" t="s">
        <v>141</v>
      </c>
      <c r="F4" s="53">
        <v>35816</v>
      </c>
      <c r="G4" s="53">
        <v>36805</v>
      </c>
      <c r="H4" s="24">
        <f t="shared" ref="H4:H13" si="1">G4-F4</f>
        <v>989</v>
      </c>
      <c r="I4" s="37">
        <f t="shared" ref="I4:I13" si="2">H4/30</f>
        <v>32.966666666666669</v>
      </c>
      <c r="J4" s="24">
        <v>57</v>
      </c>
      <c r="K4" s="43">
        <v>439</v>
      </c>
      <c r="L4" s="43">
        <v>3</v>
      </c>
      <c r="M4" s="43">
        <v>436</v>
      </c>
      <c r="O4" s="40" t="s">
        <v>68</v>
      </c>
      <c r="P4" s="223">
        <v>9720</v>
      </c>
      <c r="Q4" s="162">
        <f t="shared" ref="Q4:Q13" si="3">P4/3600</f>
        <v>2.7</v>
      </c>
      <c r="R4" s="104"/>
      <c r="S4" s="2">
        <v>5.86</v>
      </c>
      <c r="T4" s="73">
        <v>6.76</v>
      </c>
      <c r="U4" s="2">
        <v>7.72</v>
      </c>
      <c r="V4" s="25"/>
      <c r="W4" s="1">
        <v>1.2079</v>
      </c>
      <c r="X4" s="72">
        <v>1.3935</v>
      </c>
      <c r="Y4" s="1">
        <v>1.5921000000000001</v>
      </c>
      <c r="Z4" s="3">
        <f t="shared" ref="Z4:Z13" si="4">(X4*100)/T4</f>
        <v>20.613905325443788</v>
      </c>
      <c r="AA4" s="25"/>
      <c r="AB4" s="1">
        <v>0.49060000000000004</v>
      </c>
      <c r="AC4" s="72">
        <v>0.56600000000000006</v>
      </c>
      <c r="AD4" s="1">
        <v>0.64670000000000005</v>
      </c>
      <c r="AE4" s="3">
        <f t="shared" ref="AE4:AE13" si="5">(AC4*100)/T4</f>
        <v>8.3727810650887591</v>
      </c>
      <c r="AF4" s="25"/>
      <c r="AG4" s="84">
        <v>4.2</v>
      </c>
      <c r="AH4" s="62">
        <v>0.6</v>
      </c>
      <c r="AI4" s="3">
        <f t="shared" ref="AI4:AI13" si="6">(AH4*100)/AG4</f>
        <v>14.285714285714285</v>
      </c>
      <c r="AJ4" s="62">
        <v>0.1</v>
      </c>
      <c r="AK4" s="3">
        <f t="shared" si="0"/>
        <v>2.3809523809523809</v>
      </c>
      <c r="AL4" s="86">
        <v>6.3</v>
      </c>
      <c r="AM4" s="66">
        <v>3226</v>
      </c>
    </row>
    <row r="5" spans="1:39" s="23" customFormat="1" ht="25" customHeight="1">
      <c r="A5" s="308" t="s">
        <v>70</v>
      </c>
      <c r="B5" s="77" t="s">
        <v>115</v>
      </c>
      <c r="C5" s="76" t="s">
        <v>177</v>
      </c>
      <c r="D5" s="76" t="s">
        <v>176</v>
      </c>
      <c r="E5" s="77" t="s">
        <v>141</v>
      </c>
      <c r="F5" s="53">
        <v>35999</v>
      </c>
      <c r="G5" s="53">
        <v>37050</v>
      </c>
      <c r="H5" s="24">
        <f t="shared" si="1"/>
        <v>1051</v>
      </c>
      <c r="I5" s="37">
        <f t="shared" si="2"/>
        <v>35.033333333333331</v>
      </c>
      <c r="J5" s="24">
        <v>66</v>
      </c>
      <c r="K5" s="43">
        <v>294</v>
      </c>
      <c r="L5" s="43">
        <v>0</v>
      </c>
      <c r="M5" s="43">
        <v>294</v>
      </c>
      <c r="O5" s="40" t="s">
        <v>68</v>
      </c>
      <c r="P5" s="223">
        <v>281520</v>
      </c>
      <c r="Q5" s="162">
        <f t="shared" si="3"/>
        <v>78.2</v>
      </c>
      <c r="R5" s="104"/>
      <c r="S5" s="2">
        <v>15.55</v>
      </c>
      <c r="T5" s="283">
        <v>21.1</v>
      </c>
      <c r="U5" s="2">
        <v>27.5</v>
      </c>
      <c r="V5" s="25"/>
      <c r="W5" s="1">
        <v>3.2286999999999999</v>
      </c>
      <c r="X5" s="309">
        <v>4.3827999999999996</v>
      </c>
      <c r="Y5" s="1">
        <v>5.7105999999999995</v>
      </c>
      <c r="Z5" s="3">
        <f t="shared" si="4"/>
        <v>20.77156398104265</v>
      </c>
      <c r="AA5" s="25"/>
      <c r="AB5" s="1">
        <v>1.2756999999999998</v>
      </c>
      <c r="AC5" s="309">
        <v>1.7316999999999998</v>
      </c>
      <c r="AD5" s="1">
        <v>2.2563</v>
      </c>
      <c r="AE5" s="3">
        <f t="shared" si="5"/>
        <v>8.2071090047393351</v>
      </c>
      <c r="AF5" s="25"/>
      <c r="AG5" s="84">
        <v>14.2</v>
      </c>
      <c r="AH5" s="62">
        <v>2.5</v>
      </c>
      <c r="AI5" s="3">
        <f t="shared" si="6"/>
        <v>17.605633802816904</v>
      </c>
      <c r="AJ5" s="62">
        <v>0.7</v>
      </c>
      <c r="AK5" s="3">
        <f t="shared" si="0"/>
        <v>4.9295774647887329</v>
      </c>
      <c r="AL5" s="86">
        <v>10.7</v>
      </c>
      <c r="AM5" s="66">
        <v>6112</v>
      </c>
    </row>
    <row r="6" spans="1:39" s="23" customFormat="1" ht="25" customHeight="1">
      <c r="A6" s="313" t="s">
        <v>71</v>
      </c>
      <c r="B6" s="77" t="s">
        <v>115</v>
      </c>
      <c r="C6" s="76" t="s">
        <v>177</v>
      </c>
      <c r="D6" s="76" t="s">
        <v>178</v>
      </c>
      <c r="E6" s="77" t="s">
        <v>141</v>
      </c>
      <c r="F6" s="53">
        <v>36724</v>
      </c>
      <c r="G6" s="53">
        <v>37628</v>
      </c>
      <c r="H6" s="24">
        <f t="shared" si="1"/>
        <v>904</v>
      </c>
      <c r="I6" s="37">
        <f t="shared" si="2"/>
        <v>30.133333333333333</v>
      </c>
      <c r="J6" s="24">
        <v>96</v>
      </c>
      <c r="K6" s="43">
        <v>184</v>
      </c>
      <c r="L6" s="43">
        <v>6</v>
      </c>
      <c r="M6" s="43">
        <v>178</v>
      </c>
      <c r="O6" s="40" t="s">
        <v>68</v>
      </c>
      <c r="P6" s="223">
        <v>31320</v>
      </c>
      <c r="Q6" s="162">
        <f t="shared" si="3"/>
        <v>8.6999999999999993</v>
      </c>
      <c r="R6" s="104"/>
      <c r="S6" s="2">
        <v>6.14</v>
      </c>
      <c r="T6" s="73">
        <v>7.81</v>
      </c>
      <c r="U6" s="2">
        <v>9.68</v>
      </c>
      <c r="V6" s="25"/>
      <c r="W6" s="1">
        <v>1.7181999999999999</v>
      </c>
      <c r="X6" s="72">
        <v>2.1855000000000002</v>
      </c>
      <c r="Y6" s="1">
        <v>2.7081</v>
      </c>
      <c r="Z6" s="3">
        <f t="shared" si="4"/>
        <v>27.983354673495523</v>
      </c>
      <c r="AA6" s="25"/>
      <c r="AB6" s="1">
        <v>0.72299999999999998</v>
      </c>
      <c r="AC6" s="72">
        <v>0.91959999999999997</v>
      </c>
      <c r="AD6" s="1">
        <v>1.1395999999999999</v>
      </c>
      <c r="AE6" s="3">
        <f t="shared" si="5"/>
        <v>11.774647887323944</v>
      </c>
      <c r="AF6" s="25"/>
      <c r="AG6" s="84">
        <v>11.2</v>
      </c>
      <c r="AH6" s="62">
        <v>2.4</v>
      </c>
      <c r="AI6" s="3">
        <f t="shared" si="6"/>
        <v>21.428571428571431</v>
      </c>
      <c r="AJ6" s="62">
        <v>0.9</v>
      </c>
      <c r="AK6" s="3">
        <f t="shared" si="0"/>
        <v>8.0357142857142865</v>
      </c>
      <c r="AL6" s="86">
        <v>5.5</v>
      </c>
      <c r="AM6" s="66">
        <v>3818</v>
      </c>
    </row>
    <row r="7" spans="1:39" s="23" customFormat="1" ht="25" customHeight="1">
      <c r="A7" s="313" t="s">
        <v>72</v>
      </c>
      <c r="B7" s="77" t="s">
        <v>115</v>
      </c>
      <c r="C7" s="76" t="s">
        <v>171</v>
      </c>
      <c r="D7" s="76" t="s">
        <v>175</v>
      </c>
      <c r="E7" s="77" t="s">
        <v>142</v>
      </c>
      <c r="F7" s="53">
        <v>36908</v>
      </c>
      <c r="G7" s="53">
        <v>37796</v>
      </c>
      <c r="H7" s="24">
        <f t="shared" si="1"/>
        <v>888</v>
      </c>
      <c r="I7" s="37">
        <f t="shared" si="2"/>
        <v>29.6</v>
      </c>
      <c r="J7" s="24">
        <v>60</v>
      </c>
      <c r="K7" s="43">
        <v>292</v>
      </c>
      <c r="L7" s="43">
        <v>0</v>
      </c>
      <c r="M7" s="43">
        <v>292</v>
      </c>
      <c r="O7" s="40" t="s">
        <v>68</v>
      </c>
      <c r="P7" s="223">
        <v>13320</v>
      </c>
      <c r="Q7" s="162">
        <f t="shared" si="3"/>
        <v>3.7</v>
      </c>
      <c r="R7" s="104"/>
      <c r="S7" s="2">
        <v>1.74</v>
      </c>
      <c r="T7" s="73">
        <v>2.08</v>
      </c>
      <c r="U7" s="2">
        <v>2.4500000000000002</v>
      </c>
      <c r="V7" s="25"/>
      <c r="W7" s="1">
        <v>0.3382</v>
      </c>
      <c r="X7" s="72">
        <v>0.40509999999999996</v>
      </c>
      <c r="Y7" s="1">
        <v>0.47799999999999998</v>
      </c>
      <c r="Z7" s="3">
        <f t="shared" si="4"/>
        <v>19.475961538461537</v>
      </c>
      <c r="AA7" s="25"/>
      <c r="AB7" s="1">
        <v>0.14279999999999998</v>
      </c>
      <c r="AC7" s="72">
        <v>0.17100000000000001</v>
      </c>
      <c r="AD7" s="1">
        <v>0.20180000000000001</v>
      </c>
      <c r="AE7" s="3">
        <f t="shared" si="5"/>
        <v>8.2211538461538467</v>
      </c>
      <c r="AF7" s="25"/>
      <c r="AG7" s="84">
        <v>1.9</v>
      </c>
      <c r="AH7" s="62">
        <v>0.3</v>
      </c>
      <c r="AI7" s="3">
        <f t="shared" si="6"/>
        <v>15.789473684210527</v>
      </c>
      <c r="AJ7" s="62">
        <v>0.1</v>
      </c>
      <c r="AK7" s="3">
        <f t="shared" si="0"/>
        <v>5.2631578947368425</v>
      </c>
      <c r="AL7" s="86">
        <v>1.5</v>
      </c>
      <c r="AM7" s="66">
        <v>1691</v>
      </c>
    </row>
    <row r="8" spans="1:39" s="23" customFormat="1" ht="25" customHeight="1">
      <c r="A8" s="313" t="s">
        <v>73</v>
      </c>
      <c r="B8" s="77" t="s">
        <v>115</v>
      </c>
      <c r="C8" s="76" t="s">
        <v>177</v>
      </c>
      <c r="D8" s="76" t="s">
        <v>175</v>
      </c>
      <c r="E8" s="77" t="s">
        <v>142</v>
      </c>
      <c r="F8" s="53">
        <v>36909</v>
      </c>
      <c r="G8" s="53">
        <v>37658</v>
      </c>
      <c r="H8" s="24">
        <f t="shared" si="1"/>
        <v>749</v>
      </c>
      <c r="I8" s="37">
        <f t="shared" si="2"/>
        <v>24.966666666666665</v>
      </c>
      <c r="J8" s="24">
        <v>78</v>
      </c>
      <c r="K8" s="43">
        <v>205</v>
      </c>
      <c r="L8" s="43">
        <v>1</v>
      </c>
      <c r="M8" s="43">
        <v>204</v>
      </c>
      <c r="O8" s="40" t="s">
        <v>68</v>
      </c>
      <c r="P8" s="223">
        <v>4320</v>
      </c>
      <c r="Q8" s="162">
        <f t="shared" si="3"/>
        <v>1.2</v>
      </c>
      <c r="R8" s="104"/>
      <c r="S8" s="2">
        <v>0.99</v>
      </c>
      <c r="T8" s="73">
        <v>1.17</v>
      </c>
      <c r="U8" s="2">
        <v>1.37</v>
      </c>
      <c r="V8" s="25"/>
      <c r="W8" s="1">
        <v>0.1784</v>
      </c>
      <c r="X8" s="72">
        <v>0.21100000000000002</v>
      </c>
      <c r="Y8" s="1">
        <v>0.24629999999999999</v>
      </c>
      <c r="Z8" s="3">
        <f t="shared" si="4"/>
        <v>18.034188034188038</v>
      </c>
      <c r="AA8" s="25"/>
      <c r="AB8" s="1">
        <v>6.2699999999999992E-2</v>
      </c>
      <c r="AC8" s="72">
        <v>7.4200000000000002E-2</v>
      </c>
      <c r="AD8" s="1">
        <v>8.6599999999999996E-2</v>
      </c>
      <c r="AE8" s="3">
        <f t="shared" si="5"/>
        <v>6.3418803418803424</v>
      </c>
      <c r="AF8" s="25"/>
      <c r="AG8" s="84">
        <v>2</v>
      </c>
      <c r="AH8" s="62">
        <v>0.2</v>
      </c>
      <c r="AI8" s="3">
        <f t="shared" si="6"/>
        <v>10</v>
      </c>
      <c r="AJ8" s="62">
        <v>0.1</v>
      </c>
      <c r="AK8" s="3">
        <f t="shared" si="0"/>
        <v>5</v>
      </c>
      <c r="AL8" s="86">
        <v>1</v>
      </c>
      <c r="AM8" s="66">
        <v>1613</v>
      </c>
    </row>
    <row r="9" spans="1:39" s="23" customFormat="1" ht="25" customHeight="1">
      <c r="A9" s="313" t="s">
        <v>74</v>
      </c>
      <c r="B9" s="77" t="s">
        <v>115</v>
      </c>
      <c r="C9" s="76" t="s">
        <v>177</v>
      </c>
      <c r="D9" s="76" t="s">
        <v>175</v>
      </c>
      <c r="E9" s="78" t="s">
        <v>143</v>
      </c>
      <c r="F9" s="53">
        <v>37276</v>
      </c>
      <c r="G9" s="53">
        <v>38048</v>
      </c>
      <c r="H9" s="24">
        <f t="shared" si="1"/>
        <v>772</v>
      </c>
      <c r="I9" s="37">
        <f t="shared" si="2"/>
        <v>25.733333333333334</v>
      </c>
      <c r="J9" s="24">
        <v>42</v>
      </c>
      <c r="K9" s="43">
        <v>105</v>
      </c>
      <c r="L9" s="43">
        <v>6</v>
      </c>
      <c r="M9" s="43">
        <v>99</v>
      </c>
      <c r="O9" s="40" t="s">
        <v>68</v>
      </c>
      <c r="P9" s="223">
        <v>23760</v>
      </c>
      <c r="Q9" s="162">
        <f t="shared" si="3"/>
        <v>6.6</v>
      </c>
      <c r="R9" s="104"/>
      <c r="S9" s="1">
        <v>1.59</v>
      </c>
      <c r="T9" s="73">
        <v>2.2999999999999998</v>
      </c>
      <c r="U9" s="2">
        <v>3.14</v>
      </c>
      <c r="V9" s="25"/>
      <c r="W9" s="1">
        <v>0.45200000000000001</v>
      </c>
      <c r="X9" s="72">
        <v>0.65410000000000001</v>
      </c>
      <c r="Y9" s="1">
        <v>0.8931</v>
      </c>
      <c r="Z9" s="3">
        <f t="shared" si="4"/>
        <v>28.439130434782609</v>
      </c>
      <c r="AA9" s="25"/>
      <c r="AB9" s="1">
        <v>0.182</v>
      </c>
      <c r="AC9" s="72">
        <v>0.26350000000000001</v>
      </c>
      <c r="AD9" s="1">
        <v>0.35969999999999996</v>
      </c>
      <c r="AE9" s="3">
        <f t="shared" si="5"/>
        <v>11.456521739130435</v>
      </c>
      <c r="AF9" s="25"/>
      <c r="AG9" s="84">
        <v>1.1000000000000001</v>
      </c>
      <c r="AH9" s="62">
        <v>0.2</v>
      </c>
      <c r="AI9" s="3">
        <f t="shared" si="6"/>
        <v>18.18181818181818</v>
      </c>
      <c r="AJ9" s="62">
        <v>0.05</v>
      </c>
      <c r="AK9" s="3">
        <f t="shared" si="0"/>
        <v>4.545454545454545</v>
      </c>
      <c r="AL9" s="86">
        <v>1.5</v>
      </c>
      <c r="AM9" s="66">
        <v>2196</v>
      </c>
    </row>
    <row r="10" spans="1:39" s="23" customFormat="1" ht="25" customHeight="1">
      <c r="A10" s="308" t="s">
        <v>76</v>
      </c>
      <c r="B10" s="77" t="s">
        <v>115</v>
      </c>
      <c r="C10" s="76" t="s">
        <v>171</v>
      </c>
      <c r="D10" s="76" t="s">
        <v>175</v>
      </c>
      <c r="E10" s="77" t="s">
        <v>144</v>
      </c>
      <c r="F10" s="53">
        <v>37797</v>
      </c>
      <c r="G10" s="53">
        <v>38610</v>
      </c>
      <c r="H10" s="24">
        <f t="shared" si="1"/>
        <v>813</v>
      </c>
      <c r="I10" s="37">
        <f t="shared" si="2"/>
        <v>27.1</v>
      </c>
      <c r="J10" s="24">
        <v>46</v>
      </c>
      <c r="K10" s="43">
        <v>440</v>
      </c>
      <c r="L10" s="43">
        <v>3</v>
      </c>
      <c r="M10" s="43">
        <v>437</v>
      </c>
      <c r="O10" s="40" t="s">
        <v>68</v>
      </c>
      <c r="P10" s="223">
        <v>83520</v>
      </c>
      <c r="Q10" s="162">
        <f t="shared" si="3"/>
        <v>23.2</v>
      </c>
      <c r="R10" s="104"/>
      <c r="S10" s="2">
        <v>13.76</v>
      </c>
      <c r="T10" s="283">
        <v>16.64</v>
      </c>
      <c r="U10" s="2">
        <v>19.79</v>
      </c>
      <c r="V10" s="25"/>
      <c r="W10" s="1">
        <v>3.0236000000000001</v>
      </c>
      <c r="X10" s="309">
        <v>3.6566000000000001</v>
      </c>
      <c r="Y10" s="1">
        <v>4.3487999999999998</v>
      </c>
      <c r="Z10" s="3">
        <f t="shared" si="4"/>
        <v>21.974759615384617</v>
      </c>
      <c r="AA10" s="25"/>
      <c r="AB10" s="1">
        <v>1.1748000000000001</v>
      </c>
      <c r="AC10" s="309">
        <v>1.4206999999999999</v>
      </c>
      <c r="AD10" s="1">
        <v>1.6897</v>
      </c>
      <c r="AE10" s="3">
        <f t="shared" si="5"/>
        <v>8.5378605769230766</v>
      </c>
      <c r="AF10" s="25"/>
      <c r="AG10" s="84">
        <v>5.2</v>
      </c>
      <c r="AH10" s="62">
        <v>0.8</v>
      </c>
      <c r="AI10" s="3">
        <f t="shared" si="6"/>
        <v>15.384615384615383</v>
      </c>
      <c r="AJ10" s="62">
        <v>0.2</v>
      </c>
      <c r="AK10" s="3">
        <f t="shared" si="0"/>
        <v>3.8461538461538458</v>
      </c>
      <c r="AL10" s="86">
        <v>13.2</v>
      </c>
      <c r="AM10" s="66">
        <v>5740</v>
      </c>
    </row>
    <row r="11" spans="1:39" s="23" customFormat="1" ht="25" customHeight="1">
      <c r="A11" s="313" t="s">
        <v>77</v>
      </c>
      <c r="B11" s="77" t="s">
        <v>115</v>
      </c>
      <c r="C11" s="76" t="s">
        <v>177</v>
      </c>
      <c r="D11" s="76" t="s">
        <v>175</v>
      </c>
      <c r="E11" s="77" t="s">
        <v>144</v>
      </c>
      <c r="F11" s="53">
        <v>38096</v>
      </c>
      <c r="G11" s="53">
        <v>39056</v>
      </c>
      <c r="H11" s="24">
        <f t="shared" si="1"/>
        <v>960</v>
      </c>
      <c r="I11" s="37">
        <f t="shared" si="2"/>
        <v>32</v>
      </c>
      <c r="J11" s="24">
        <v>66</v>
      </c>
      <c r="K11" s="43">
        <v>535</v>
      </c>
      <c r="L11" s="43">
        <v>5</v>
      </c>
      <c r="M11" s="43">
        <v>530</v>
      </c>
      <c r="O11" s="40" t="s">
        <v>68</v>
      </c>
      <c r="P11" s="223">
        <v>13320</v>
      </c>
      <c r="Q11" s="162">
        <f t="shared" si="3"/>
        <v>3.7</v>
      </c>
      <c r="R11" s="104"/>
      <c r="S11" s="2">
        <v>1.78</v>
      </c>
      <c r="T11" s="73">
        <v>2.0299999999999998</v>
      </c>
      <c r="U11" s="2">
        <v>2.2999999999999998</v>
      </c>
      <c r="V11" s="25"/>
      <c r="W11" s="1">
        <v>0.30969999999999998</v>
      </c>
      <c r="X11" s="72">
        <v>0.35359999999999997</v>
      </c>
      <c r="Y11" s="1">
        <v>0.40049999999999997</v>
      </c>
      <c r="Z11" s="3">
        <f t="shared" si="4"/>
        <v>17.418719211822662</v>
      </c>
      <c r="AA11" s="25"/>
      <c r="AB11" s="1">
        <v>0.12520000000000001</v>
      </c>
      <c r="AC11" s="72">
        <v>0.14300000000000002</v>
      </c>
      <c r="AD11" s="1">
        <v>0.16190000000000002</v>
      </c>
      <c r="AE11" s="3">
        <f t="shared" si="5"/>
        <v>7.0443349753694591</v>
      </c>
      <c r="AF11" s="25"/>
      <c r="AG11" s="84">
        <v>3.1</v>
      </c>
      <c r="AH11" s="62">
        <v>0.3</v>
      </c>
      <c r="AI11" s="3">
        <f t="shared" si="6"/>
        <v>9.67741935483871</v>
      </c>
      <c r="AJ11" s="62">
        <v>0.1</v>
      </c>
      <c r="AK11" s="3">
        <f t="shared" si="0"/>
        <v>3.225806451612903</v>
      </c>
      <c r="AL11" s="86">
        <v>2.2000000000000002</v>
      </c>
      <c r="AM11" s="66">
        <v>2704</v>
      </c>
    </row>
    <row r="12" spans="1:39" s="23" customFormat="1" ht="25" customHeight="1">
      <c r="A12" s="313" t="s">
        <v>78</v>
      </c>
      <c r="B12" s="77" t="s">
        <v>115</v>
      </c>
      <c r="C12" s="76" t="s">
        <v>177</v>
      </c>
      <c r="D12" s="76" t="s">
        <v>175</v>
      </c>
      <c r="E12" s="77" t="s">
        <v>144</v>
      </c>
      <c r="F12" s="53">
        <v>38104</v>
      </c>
      <c r="G12" s="53">
        <v>38917</v>
      </c>
      <c r="H12" s="24">
        <f t="shared" si="1"/>
        <v>813</v>
      </c>
      <c r="I12" s="37">
        <f t="shared" si="2"/>
        <v>27.1</v>
      </c>
      <c r="J12" s="24">
        <v>35</v>
      </c>
      <c r="K12" s="43">
        <v>451</v>
      </c>
      <c r="L12" s="43">
        <v>1</v>
      </c>
      <c r="M12" s="43">
        <v>450</v>
      </c>
      <c r="O12" s="40" t="s">
        <v>68</v>
      </c>
      <c r="P12" s="223">
        <v>10800</v>
      </c>
      <c r="Q12" s="162">
        <f t="shared" si="3"/>
        <v>3</v>
      </c>
      <c r="R12" s="104"/>
      <c r="S12" s="2">
        <v>2.21</v>
      </c>
      <c r="T12" s="73">
        <v>2.57</v>
      </c>
      <c r="U12" s="2">
        <v>2.96</v>
      </c>
      <c r="V12" s="25"/>
      <c r="W12" s="1">
        <v>0.65110000000000001</v>
      </c>
      <c r="X12" s="72">
        <v>0.75700000000000001</v>
      </c>
      <c r="Y12" s="1">
        <v>0.87069999999999992</v>
      </c>
      <c r="Z12" s="3">
        <f t="shared" si="4"/>
        <v>29.45525291828794</v>
      </c>
      <c r="AA12" s="25"/>
      <c r="AB12" s="1">
        <v>0.26989999999999997</v>
      </c>
      <c r="AC12" s="72">
        <v>0.31379999999999997</v>
      </c>
      <c r="AD12" s="1">
        <v>0.36090000000000005</v>
      </c>
      <c r="AE12" s="3">
        <f t="shared" si="5"/>
        <v>12.210116731517509</v>
      </c>
      <c r="AF12" s="25"/>
      <c r="AG12" s="84">
        <v>2</v>
      </c>
      <c r="AH12" s="62">
        <v>0.4</v>
      </c>
      <c r="AI12" s="3">
        <f t="shared" si="6"/>
        <v>20</v>
      </c>
      <c r="AJ12" s="62">
        <v>0.1</v>
      </c>
      <c r="AK12" s="3">
        <f t="shared" si="0"/>
        <v>5</v>
      </c>
      <c r="AL12" s="86">
        <v>2.1</v>
      </c>
      <c r="AM12" s="66">
        <v>1807</v>
      </c>
    </row>
    <row r="13" spans="1:39" s="23" customFormat="1" ht="25" customHeight="1" thickBot="1">
      <c r="A13" s="313" t="s">
        <v>79</v>
      </c>
      <c r="B13" s="77" t="s">
        <v>115</v>
      </c>
      <c r="C13" s="76" t="s">
        <v>177</v>
      </c>
      <c r="D13" s="76" t="s">
        <v>175</v>
      </c>
      <c r="E13" s="77" t="s">
        <v>144</v>
      </c>
      <c r="F13" s="53">
        <v>38126</v>
      </c>
      <c r="G13" s="53">
        <v>38644</v>
      </c>
      <c r="H13" s="24">
        <f t="shared" si="1"/>
        <v>518</v>
      </c>
      <c r="I13" s="37">
        <f t="shared" si="2"/>
        <v>17.266666666666666</v>
      </c>
      <c r="J13" s="24">
        <v>41</v>
      </c>
      <c r="K13" s="54">
        <v>234</v>
      </c>
      <c r="L13" s="54">
        <v>4</v>
      </c>
      <c r="M13" s="54">
        <v>230</v>
      </c>
      <c r="O13" s="40" t="s">
        <v>68</v>
      </c>
      <c r="P13" s="223">
        <v>12960</v>
      </c>
      <c r="Q13" s="162">
        <f t="shared" si="3"/>
        <v>3.6</v>
      </c>
      <c r="R13" s="104"/>
      <c r="S13" s="2">
        <v>1.68</v>
      </c>
      <c r="T13" s="73">
        <v>2.0499999999999998</v>
      </c>
      <c r="U13" s="2">
        <v>2.4500000000000002</v>
      </c>
      <c r="V13" s="25"/>
      <c r="W13" s="100">
        <v>0.4325</v>
      </c>
      <c r="X13" s="99">
        <v>0.52749999999999997</v>
      </c>
      <c r="Y13" s="100">
        <v>0.63170000000000004</v>
      </c>
      <c r="Z13" s="101">
        <f t="shared" si="4"/>
        <v>25.731707317073173</v>
      </c>
      <c r="AA13" s="25"/>
      <c r="AB13" s="100">
        <v>0.1636</v>
      </c>
      <c r="AC13" s="99">
        <v>0.19949999999999998</v>
      </c>
      <c r="AD13" s="100">
        <v>0.23899999999999999</v>
      </c>
      <c r="AE13" s="101">
        <f t="shared" si="5"/>
        <v>9.7317073170731714</v>
      </c>
      <c r="AF13" s="25"/>
      <c r="AG13" s="84">
        <v>1.9</v>
      </c>
      <c r="AH13" s="62">
        <v>0.3</v>
      </c>
      <c r="AI13" s="3">
        <f t="shared" si="6"/>
        <v>15.789473684210527</v>
      </c>
      <c r="AJ13" s="62">
        <v>0.1</v>
      </c>
      <c r="AK13" s="3">
        <f t="shared" si="0"/>
        <v>5.2631578947368425</v>
      </c>
      <c r="AL13" s="86">
        <v>1.6</v>
      </c>
      <c r="AM13" s="66">
        <v>1595</v>
      </c>
    </row>
    <row r="14" spans="1:39" s="23" customFormat="1" ht="25" customHeight="1" thickTop="1" thickBot="1">
      <c r="B14" s="90"/>
      <c r="C14" s="91"/>
      <c r="D14" s="91"/>
      <c r="E14" s="92"/>
      <c r="F14" s="26"/>
      <c r="G14" s="26"/>
      <c r="H14" s="27">
        <f>SUM(H3:H13)/11</f>
        <v>867</v>
      </c>
      <c r="I14" s="41">
        <f>SUM(I3:I13)/11</f>
        <v>28.9</v>
      </c>
      <c r="J14" s="27">
        <f>SUM(J3:J13)/11</f>
        <v>56.090909090909093</v>
      </c>
      <c r="K14" s="42">
        <f>SUM(K3:K13)</f>
        <v>4082</v>
      </c>
      <c r="L14" s="42">
        <f t="shared" ref="L14:M14" si="7">SUM(L3:L13)</f>
        <v>29</v>
      </c>
      <c r="M14" s="42">
        <f t="shared" si="7"/>
        <v>4053</v>
      </c>
      <c r="N14" s="26"/>
      <c r="P14" s="142"/>
      <c r="Q14" s="142" t="s">
        <v>157</v>
      </c>
      <c r="R14" s="142"/>
      <c r="S14" s="121">
        <f t="shared" ref="S14:AG14" si="8">SUM(S3:S13)/11</f>
        <v>5.2963636363636368</v>
      </c>
      <c r="T14" s="56">
        <f t="shared" si="8"/>
        <v>6.59</v>
      </c>
      <c r="U14" s="121">
        <f t="shared" si="8"/>
        <v>8.0390909090909091</v>
      </c>
      <c r="V14" s="26"/>
      <c r="W14" s="121">
        <f t="shared" ref="W14:Z14" si="9">SUM(W3:W13)/11</f>
        <v>1.2319545454545453</v>
      </c>
      <c r="X14" s="56">
        <f t="shared" si="9"/>
        <v>1.5302909090909091</v>
      </c>
      <c r="Y14" s="121">
        <f t="shared" si="9"/>
        <v>1.8637818181818178</v>
      </c>
      <c r="Z14" s="124">
        <f t="shared" si="9"/>
        <v>23.527459256537487</v>
      </c>
      <c r="AA14" s="26"/>
      <c r="AB14" s="121">
        <f t="shared" ref="AB14:AE14" si="10">SUM(AB3:AB13)/11</f>
        <v>0.49046363636363632</v>
      </c>
      <c r="AC14" s="56">
        <f t="shared" si="10"/>
        <v>0.60936363636363633</v>
      </c>
      <c r="AD14" s="121">
        <f t="shared" si="10"/>
        <v>0.74229090909090911</v>
      </c>
      <c r="AE14" s="124">
        <f t="shared" si="10"/>
        <v>9.3796644521746977</v>
      </c>
      <c r="AF14" s="26"/>
      <c r="AG14" s="57">
        <f t="shared" si="8"/>
        <v>4.6545454545454552</v>
      </c>
      <c r="AH14" s="55">
        <f t="shared" ref="AH14:AM14" si="11">SUM(AH3:AH13)/11</f>
        <v>0.8</v>
      </c>
      <c r="AI14" s="124">
        <f t="shared" ref="AI14" si="12">SUM(AI3:AI13)/11</f>
        <v>16.029503453510376</v>
      </c>
      <c r="AJ14" s="55">
        <f t="shared" si="11"/>
        <v>0.24090909090909093</v>
      </c>
      <c r="AK14" s="124">
        <f t="shared" si="11"/>
        <v>4.7304935736004481</v>
      </c>
      <c r="AL14" s="74">
        <f>SUM(AL3:AL13)/11</f>
        <v>4.7090909090909099</v>
      </c>
      <c r="AM14" s="58">
        <f t="shared" si="11"/>
        <v>3074.181818181818</v>
      </c>
    </row>
    <row r="15" spans="1:39" ht="25" customHeight="1" thickTop="1" thickBot="1">
      <c r="B15" s="93"/>
      <c r="C15" s="91"/>
      <c r="D15" s="91"/>
      <c r="G15" s="31"/>
      <c r="I15" s="33"/>
      <c r="J15" s="33"/>
      <c r="L15" s="113">
        <v>7.0000000000000001E-3</v>
      </c>
      <c r="N15" s="31"/>
      <c r="P15" s="142"/>
      <c r="Q15" s="142" t="s">
        <v>158</v>
      </c>
      <c r="R15" s="142"/>
      <c r="S15" s="122">
        <f t="shared" ref="S15:U15" si="13">SUM(S3,S4,S5,S6,S8,S9,S11,S12,S13)/9</f>
        <v>4.7511111111111113</v>
      </c>
      <c r="T15" s="79">
        <f t="shared" si="13"/>
        <v>5.9744444444444449</v>
      </c>
      <c r="U15" s="122">
        <f t="shared" si="13"/>
        <v>7.3544444444444439</v>
      </c>
      <c r="V15" s="31"/>
      <c r="W15" s="122">
        <f t="shared" ref="W15:Z15" si="14">SUM(W3,W4,W5,W6,W8,W9,W11,W12,W13)/9</f>
        <v>1.1321888888888887</v>
      </c>
      <c r="X15" s="79">
        <f t="shared" si="14"/>
        <v>1.4190555555555555</v>
      </c>
      <c r="Y15" s="122">
        <f t="shared" si="14"/>
        <v>1.7416444444444441</v>
      </c>
      <c r="Z15" s="125">
        <f t="shared" si="14"/>
        <v>24.150147852007358</v>
      </c>
      <c r="AA15" s="31"/>
      <c r="AB15" s="122">
        <f t="shared" ref="AB15:AE15" si="15">SUM(AB3,AB4,AB5,AB6,AB8,AB9,AB11,AB12,AB13)/9</f>
        <v>0.45305555555555554</v>
      </c>
      <c r="AC15" s="79">
        <f t="shared" si="15"/>
        <v>0.56792222222222211</v>
      </c>
      <c r="AD15" s="122">
        <f t="shared" si="15"/>
        <v>0.6970777777777778</v>
      </c>
      <c r="AE15" s="125">
        <f t="shared" si="15"/>
        <v>9.6019216167605297</v>
      </c>
      <c r="AF15" s="31"/>
      <c r="AG15" s="80">
        <f t="shared" ref="AG15:AM15" si="16">SUM(AG3,AG4,AG5,AG6,AG8,AG9,AG11,AG12,AG13)/9</f>
        <v>4.9000000000000004</v>
      </c>
      <c r="AH15" s="59">
        <f t="shared" si="16"/>
        <v>0.85555555555555562</v>
      </c>
      <c r="AI15" s="125">
        <f t="shared" ref="AI15" si="17">SUM(AI3,AI4,AI5,AI6,AI8,AI9,AI11,AI12,AI13)/9</f>
        <v>16.127827657754249</v>
      </c>
      <c r="AJ15" s="59">
        <f t="shared" si="16"/>
        <v>0.26111111111111113</v>
      </c>
      <c r="AK15" s="125">
        <f t="shared" si="16"/>
        <v>4.7695686187460264</v>
      </c>
      <c r="AL15" s="81">
        <f>SUM(AL3,AL4,AL5,AL6,AL8,AL9,AL11,AL12,AL13)/9</f>
        <v>4.1222222222222227</v>
      </c>
      <c r="AM15" s="64">
        <f t="shared" si="16"/>
        <v>2931.6666666666665</v>
      </c>
    </row>
    <row r="16" spans="1:39" ht="25" customHeight="1" thickTop="1" thickBot="1">
      <c r="B16" s="93"/>
      <c r="C16" s="5"/>
      <c r="D16" s="5"/>
      <c r="G16" s="31"/>
      <c r="I16" s="28"/>
      <c r="J16" s="28"/>
      <c r="N16" s="31"/>
      <c r="P16" s="142"/>
      <c r="Q16" s="142" t="s">
        <v>159</v>
      </c>
      <c r="R16" s="142"/>
      <c r="S16" s="2">
        <f t="shared" ref="S16:U16" si="18">SUM(S7,S10)/2</f>
        <v>7.75</v>
      </c>
      <c r="T16" s="73">
        <f t="shared" si="18"/>
        <v>9.36</v>
      </c>
      <c r="U16" s="2">
        <f t="shared" si="18"/>
        <v>11.12</v>
      </c>
      <c r="V16" s="31"/>
      <c r="W16" s="2">
        <f t="shared" ref="W16:Z16" si="19">SUM(W7,W10)/2</f>
        <v>1.6809000000000001</v>
      </c>
      <c r="X16" s="73">
        <f t="shared" si="19"/>
        <v>2.03085</v>
      </c>
      <c r="Y16" s="2">
        <f t="shared" si="19"/>
        <v>2.4133999999999998</v>
      </c>
      <c r="Z16" s="4">
        <f t="shared" si="19"/>
        <v>20.725360576923077</v>
      </c>
      <c r="AA16" s="31"/>
      <c r="AB16" s="2">
        <f t="shared" ref="AB16:AE16" si="20">SUM(AB7,AB10)/2</f>
        <v>0.65880000000000005</v>
      </c>
      <c r="AC16" s="73">
        <f t="shared" si="20"/>
        <v>0.79584999999999995</v>
      </c>
      <c r="AD16" s="2">
        <f t="shared" si="20"/>
        <v>0.94574999999999998</v>
      </c>
      <c r="AE16" s="4">
        <f t="shared" si="20"/>
        <v>8.3795072115384617</v>
      </c>
      <c r="AF16" s="31"/>
      <c r="AG16" s="135">
        <f t="shared" ref="AG16:AM16" si="21">SUM(AG7,AG10)/2</f>
        <v>3.55</v>
      </c>
      <c r="AH16" s="131">
        <f t="shared" si="21"/>
        <v>0.55000000000000004</v>
      </c>
      <c r="AI16" s="119">
        <f t="shared" ref="AI16" si="22">SUM(AI7,AI10)/2</f>
        <v>15.587044534412955</v>
      </c>
      <c r="AJ16" s="131">
        <f t="shared" si="21"/>
        <v>0.15000000000000002</v>
      </c>
      <c r="AK16" s="119">
        <f t="shared" si="21"/>
        <v>4.5546558704453446</v>
      </c>
      <c r="AL16" s="136">
        <f>SUM(AL7,AL10)/2</f>
        <v>7.35</v>
      </c>
      <c r="AM16" s="137">
        <f t="shared" si="21"/>
        <v>3715.5</v>
      </c>
    </row>
    <row r="17" spans="2:39" ht="25" customHeight="1" thickTop="1" thickBot="1">
      <c r="B17" s="93"/>
      <c r="G17" s="31"/>
      <c r="N17" s="31"/>
      <c r="O17" s="255" t="s">
        <v>164</v>
      </c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G17" s="380" t="s">
        <v>188</v>
      </c>
      <c r="AH17" s="381"/>
      <c r="AI17" s="381"/>
      <c r="AJ17" s="381"/>
      <c r="AK17" s="381"/>
      <c r="AL17" s="381"/>
      <c r="AM17" s="382"/>
    </row>
    <row r="18" spans="2:39" ht="25" customHeight="1" thickTop="1">
      <c r="E18" s="36"/>
      <c r="O18" s="255" t="s">
        <v>165</v>
      </c>
      <c r="P18" s="35"/>
      <c r="Q18" s="35"/>
      <c r="R18" s="35"/>
      <c r="T18" s="123"/>
      <c r="AI18" s="38"/>
      <c r="AK18" s="38"/>
    </row>
    <row r="19" spans="2:39" ht="25" customHeight="1">
      <c r="E19" s="36"/>
      <c r="P19" s="35"/>
      <c r="Q19" s="35"/>
      <c r="R19" s="35"/>
      <c r="T19" s="123"/>
    </row>
    <row r="20" spans="2:39" ht="25" customHeight="1">
      <c r="E20" s="36"/>
      <c r="P20" s="35"/>
      <c r="Q20" s="35"/>
      <c r="R20" s="35"/>
      <c r="T20" s="123"/>
    </row>
    <row r="21" spans="2:39" ht="25" customHeight="1">
      <c r="E21" s="36"/>
      <c r="P21" s="35"/>
      <c r="Q21" s="35"/>
      <c r="R21" s="35"/>
    </row>
    <row r="22" spans="2:39" ht="25" customHeight="1">
      <c r="E22" s="36"/>
      <c r="P22" s="35"/>
      <c r="Q22" s="35"/>
      <c r="R22" s="35"/>
    </row>
    <row r="23" spans="2:39" ht="25" customHeight="1">
      <c r="E23" s="36"/>
      <c r="P23" s="35"/>
      <c r="Q23" s="35"/>
      <c r="R23" s="35"/>
    </row>
  </sheetData>
  <mergeCells count="34">
    <mergeCell ref="AG17:AM17"/>
    <mergeCell ref="AF1:AF2"/>
    <mergeCell ref="AA1:AA2"/>
    <mergeCell ref="Z1:Z2"/>
    <mergeCell ref="AE1:AE2"/>
    <mergeCell ref="AG1:AG2"/>
    <mergeCell ref="AH1:AH2"/>
    <mergeCell ref="AJ1:AJ2"/>
    <mergeCell ref="AK1:AK2"/>
    <mergeCell ref="AL1:AL2"/>
    <mergeCell ref="AI1:AI2"/>
    <mergeCell ref="Y1:Y2"/>
    <mergeCell ref="AC1:AC2"/>
    <mergeCell ref="AD1:AD2"/>
    <mergeCell ref="W1:W2"/>
    <mergeCell ref="AB1:AB2"/>
    <mergeCell ref="S1:S2"/>
    <mergeCell ref="T1:T2"/>
    <mergeCell ref="U1:U2"/>
    <mergeCell ref="X1:X2"/>
    <mergeCell ref="R1:R2"/>
    <mergeCell ref="V1:V2"/>
    <mergeCell ref="A1:A2"/>
    <mergeCell ref="C1:C2"/>
    <mergeCell ref="K1:K2"/>
    <mergeCell ref="L1:L2"/>
    <mergeCell ref="O1:O2"/>
    <mergeCell ref="M1:M2"/>
    <mergeCell ref="F1:F2"/>
    <mergeCell ref="B1:B2"/>
    <mergeCell ref="G1:G2"/>
    <mergeCell ref="E1:E2"/>
    <mergeCell ref="D1:D2"/>
    <mergeCell ref="N1:N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65"/>
  <sheetViews>
    <sheetView zoomScale="60" zoomScaleNormal="60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U50" sqref="U50"/>
    </sheetView>
  </sheetViews>
  <sheetFormatPr defaultColWidth="9.1015625" defaultRowHeight="25" customHeight="1"/>
  <cols>
    <col min="1" max="1" width="21.7890625" style="52" customWidth="1"/>
    <col min="2" max="2" width="10.578125" style="5" customWidth="1"/>
    <col min="3" max="3" width="10.578125" style="94" customWidth="1"/>
    <col min="4" max="4" width="12.3125" style="94" bestFit="1" customWidth="1"/>
    <col min="5" max="5" width="13.47265625" style="94" bestFit="1" customWidth="1"/>
    <col min="6" max="8" width="10.578125" style="30" customWidth="1"/>
    <col min="9" max="11" width="10.578125" style="28" customWidth="1"/>
    <col min="12" max="12" width="10.578125" style="49" customWidth="1"/>
    <col min="13" max="13" width="10.578125" style="197" customWidth="1"/>
    <col min="14" max="14" width="10.578125" style="51" customWidth="1"/>
    <col min="15" max="15" width="14.15625" style="51" bestFit="1" customWidth="1"/>
    <col min="16" max="16" width="5.578125" style="92" customWidth="1"/>
    <col min="17" max="17" width="20.578125" style="30" customWidth="1"/>
    <col min="18" max="20" width="15.578125" style="30" customWidth="1"/>
    <col min="21" max="21" width="5.578125" style="222" customWidth="1"/>
    <col min="22" max="22" width="20.578125" style="30" customWidth="1"/>
    <col min="23" max="26" width="15.578125" style="30" customWidth="1"/>
    <col min="27" max="27" width="5.578125" style="30" customWidth="1"/>
    <col min="28" max="28" width="20.578125" style="30" customWidth="1"/>
    <col min="29" max="31" width="15.578125" style="30" customWidth="1"/>
    <col min="32" max="32" width="5.578125" style="30" customWidth="1"/>
    <col min="33" max="35" width="10.578125" style="30" customWidth="1"/>
    <col min="36" max="36" width="5.578125" style="30" customWidth="1"/>
    <col min="37" max="39" width="10.578125" style="30" customWidth="1"/>
    <col min="40" max="40" width="5.578125" style="30" customWidth="1"/>
    <col min="41" max="41" width="10.578125" style="38" customWidth="1"/>
    <col min="42" max="42" width="10.578125" style="31" customWidth="1"/>
    <col min="43" max="43" width="10.578125" style="38" customWidth="1"/>
    <col min="44" max="44" width="5.578125" style="38" customWidth="1"/>
    <col min="45" max="45" width="10.578125" style="38" customWidth="1"/>
    <col min="46" max="46" width="10.578125" style="31" customWidth="1"/>
    <col min="47" max="48" width="10.578125" style="38" customWidth="1"/>
    <col min="49" max="49" width="5.578125" style="38" customWidth="1"/>
    <col min="50" max="50" width="10.578125" style="38" customWidth="1"/>
    <col min="51" max="51" width="10.578125" style="31" customWidth="1"/>
    <col min="52" max="53" width="10.578125" style="38" customWidth="1"/>
    <col min="54" max="54" width="5.578125" style="38" customWidth="1"/>
    <col min="55" max="55" width="10.578125" style="45" customWidth="1"/>
    <col min="56" max="56" width="10.578125" style="31" customWidth="1"/>
    <col min="57" max="57" width="10.578125" style="38" customWidth="1"/>
    <col min="58" max="58" width="10.578125" style="31" customWidth="1"/>
    <col min="59" max="59" width="10.578125" style="38" customWidth="1"/>
    <col min="60" max="61" width="10.578125" style="45" customWidth="1"/>
    <col min="62" max="62" width="10.578125" style="31" customWidth="1"/>
    <col min="63" max="63" width="5.578125" style="30" customWidth="1"/>
    <col min="64" max="64" width="10.578125" style="45" customWidth="1"/>
    <col min="65" max="65" width="10.578125" style="31" customWidth="1"/>
    <col min="66" max="66" width="10.578125" style="38" customWidth="1"/>
    <col min="67" max="67" width="10.578125" style="31" customWidth="1"/>
    <col min="68" max="68" width="10.578125" style="38" customWidth="1"/>
    <col min="69" max="70" width="10.578125" style="45" customWidth="1"/>
    <col min="71" max="71" width="10.578125" style="31" customWidth="1"/>
    <col min="72" max="122" width="12.7890625" style="30" customWidth="1"/>
    <col min="123" max="16384" width="9.1015625" style="30"/>
  </cols>
  <sheetData>
    <row r="1" spans="1:71" s="21" customFormat="1" ht="25" customHeight="1">
      <c r="A1" s="365" t="s">
        <v>2</v>
      </c>
      <c r="B1" s="405" t="s">
        <v>114</v>
      </c>
      <c r="C1" s="405" t="s">
        <v>60</v>
      </c>
      <c r="D1" s="367" t="s">
        <v>174</v>
      </c>
      <c r="E1" s="367" t="s">
        <v>140</v>
      </c>
      <c r="F1" s="405" t="s">
        <v>83</v>
      </c>
      <c r="G1" s="405" t="s">
        <v>84</v>
      </c>
      <c r="H1" s="22" t="s">
        <v>197</v>
      </c>
      <c r="I1" s="22" t="s">
        <v>197</v>
      </c>
      <c r="J1" s="22" t="s">
        <v>197</v>
      </c>
      <c r="K1" s="22" t="s">
        <v>198</v>
      </c>
      <c r="L1" s="407" t="s">
        <v>80</v>
      </c>
      <c r="M1" s="367" t="s">
        <v>81</v>
      </c>
      <c r="N1" s="367" t="s">
        <v>82</v>
      </c>
      <c r="O1" s="412" t="s">
        <v>224</v>
      </c>
      <c r="P1" s="411"/>
      <c r="Q1" s="409" t="s">
        <v>229</v>
      </c>
      <c r="R1" s="88" t="s">
        <v>64</v>
      </c>
      <c r="S1" s="88" t="s">
        <v>89</v>
      </c>
      <c r="T1" s="88" t="s">
        <v>117</v>
      </c>
      <c r="U1" s="227"/>
      <c r="V1" s="409" t="s">
        <v>225</v>
      </c>
      <c r="W1" s="214" t="s">
        <v>64</v>
      </c>
      <c r="X1" s="250" t="s">
        <v>64</v>
      </c>
      <c r="Y1" s="214" t="s">
        <v>89</v>
      </c>
      <c r="Z1" s="251" t="s">
        <v>89</v>
      </c>
      <c r="AA1" s="289"/>
      <c r="AB1" s="414" t="s">
        <v>214</v>
      </c>
      <c r="AC1" s="278" t="s">
        <v>64</v>
      </c>
      <c r="AD1" s="278" t="s">
        <v>89</v>
      </c>
      <c r="AE1" s="278" t="s">
        <v>117</v>
      </c>
      <c r="AF1" s="289"/>
      <c r="AG1" s="374" t="s">
        <v>65</v>
      </c>
      <c r="AH1" s="376" t="s">
        <v>154</v>
      </c>
      <c r="AI1" s="374" t="s">
        <v>66</v>
      </c>
      <c r="AJ1" s="279"/>
      <c r="AK1" s="374" t="s">
        <v>65</v>
      </c>
      <c r="AL1" s="396" t="s">
        <v>217</v>
      </c>
      <c r="AM1" s="374" t="s">
        <v>66</v>
      </c>
      <c r="AN1" s="403"/>
      <c r="AO1" s="374" t="s">
        <v>65</v>
      </c>
      <c r="AP1" s="376" t="s">
        <v>154</v>
      </c>
      <c r="AQ1" s="374" t="s">
        <v>66</v>
      </c>
      <c r="AR1" s="401"/>
      <c r="AS1" s="374" t="s">
        <v>65</v>
      </c>
      <c r="AT1" s="376" t="s">
        <v>155</v>
      </c>
      <c r="AU1" s="374" t="s">
        <v>66</v>
      </c>
      <c r="AV1" s="385" t="s">
        <v>0</v>
      </c>
      <c r="AW1" s="401"/>
      <c r="AX1" s="374" t="s">
        <v>65</v>
      </c>
      <c r="AY1" s="376" t="s">
        <v>156</v>
      </c>
      <c r="AZ1" s="374" t="s">
        <v>66</v>
      </c>
      <c r="BA1" s="385" t="s">
        <v>1</v>
      </c>
      <c r="BB1" s="416"/>
      <c r="BC1" s="396" t="s">
        <v>190</v>
      </c>
      <c r="BD1" s="388" t="s">
        <v>191</v>
      </c>
      <c r="BE1" s="385" t="s">
        <v>0</v>
      </c>
      <c r="BF1" s="388" t="s">
        <v>192</v>
      </c>
      <c r="BG1" s="385" t="s">
        <v>1</v>
      </c>
      <c r="BH1" s="389" t="s">
        <v>189</v>
      </c>
      <c r="BI1" s="389" t="s">
        <v>193</v>
      </c>
      <c r="BJ1" s="87" t="s">
        <v>87</v>
      </c>
      <c r="BK1" s="132"/>
      <c r="BL1" s="396" t="s">
        <v>190</v>
      </c>
      <c r="BM1" s="388" t="s">
        <v>191</v>
      </c>
      <c r="BN1" s="385" t="s">
        <v>0</v>
      </c>
      <c r="BO1" s="388" t="s">
        <v>192</v>
      </c>
      <c r="BP1" s="385" t="s">
        <v>1</v>
      </c>
      <c r="BQ1" s="389" t="s">
        <v>189</v>
      </c>
      <c r="BR1" s="389" t="s">
        <v>193</v>
      </c>
      <c r="BS1" s="87" t="s">
        <v>87</v>
      </c>
    </row>
    <row r="2" spans="1:71" s="21" customFormat="1" ht="25" customHeight="1">
      <c r="A2" s="366"/>
      <c r="B2" s="406"/>
      <c r="C2" s="406"/>
      <c r="D2" s="369"/>
      <c r="E2" s="368"/>
      <c r="F2" s="406"/>
      <c r="G2" s="406"/>
      <c r="H2" s="70" t="s">
        <v>152</v>
      </c>
      <c r="I2" s="70" t="s">
        <v>153</v>
      </c>
      <c r="J2" s="70" t="s">
        <v>196</v>
      </c>
      <c r="K2" s="70" t="s">
        <v>86</v>
      </c>
      <c r="L2" s="369"/>
      <c r="M2" s="408"/>
      <c r="N2" s="369"/>
      <c r="O2" s="413"/>
      <c r="P2" s="411"/>
      <c r="Q2" s="410"/>
      <c r="R2" s="71" t="s">
        <v>211</v>
      </c>
      <c r="S2" s="71" t="s">
        <v>211</v>
      </c>
      <c r="T2" s="71" t="s">
        <v>116</v>
      </c>
      <c r="U2" s="228"/>
      <c r="V2" s="410"/>
      <c r="W2" s="71" t="s">
        <v>211</v>
      </c>
      <c r="X2" s="71" t="s">
        <v>86</v>
      </c>
      <c r="Y2" s="71" t="s">
        <v>211</v>
      </c>
      <c r="Z2" s="71" t="s">
        <v>85</v>
      </c>
      <c r="AA2" s="289"/>
      <c r="AB2" s="415"/>
      <c r="AC2" s="71" t="s">
        <v>86</v>
      </c>
      <c r="AD2" s="71" t="s">
        <v>85</v>
      </c>
      <c r="AE2" s="71" t="s">
        <v>116</v>
      </c>
      <c r="AF2" s="289"/>
      <c r="AG2" s="375"/>
      <c r="AH2" s="394"/>
      <c r="AI2" s="375"/>
      <c r="AJ2" s="279"/>
      <c r="AK2" s="395"/>
      <c r="AL2" s="397"/>
      <c r="AM2" s="395"/>
      <c r="AN2" s="404"/>
      <c r="AO2" s="375"/>
      <c r="AP2" s="366"/>
      <c r="AQ2" s="375"/>
      <c r="AR2" s="402"/>
      <c r="AS2" s="375"/>
      <c r="AT2" s="366"/>
      <c r="AU2" s="375"/>
      <c r="AV2" s="375"/>
      <c r="AW2" s="402"/>
      <c r="AX2" s="375"/>
      <c r="AY2" s="366"/>
      <c r="AZ2" s="375"/>
      <c r="BA2" s="375"/>
      <c r="BB2" s="417"/>
      <c r="BC2" s="397"/>
      <c r="BD2" s="397"/>
      <c r="BE2" s="375"/>
      <c r="BF2" s="366"/>
      <c r="BG2" s="375"/>
      <c r="BH2" s="389"/>
      <c r="BI2" s="389"/>
      <c r="BJ2" s="126" t="s">
        <v>88</v>
      </c>
      <c r="BK2" s="144"/>
      <c r="BL2" s="397"/>
      <c r="BM2" s="366"/>
      <c r="BN2" s="375"/>
      <c r="BO2" s="366"/>
      <c r="BP2" s="375"/>
      <c r="BQ2" s="389"/>
      <c r="BR2" s="389"/>
      <c r="BS2" s="126" t="s">
        <v>88</v>
      </c>
    </row>
    <row r="3" spans="1:71" s="23" customFormat="1" ht="25" customHeight="1">
      <c r="A3" s="314" t="s">
        <v>90</v>
      </c>
      <c r="B3" s="163" t="s">
        <v>115</v>
      </c>
      <c r="C3" s="164" t="s">
        <v>173</v>
      </c>
      <c r="D3" s="164" t="s">
        <v>175</v>
      </c>
      <c r="E3" s="164" t="s">
        <v>145</v>
      </c>
      <c r="F3" s="165">
        <v>39710</v>
      </c>
      <c r="G3" s="165">
        <v>40375</v>
      </c>
      <c r="H3" s="178">
        <f t="shared" ref="H3:H18" si="0">G3-F3</f>
        <v>665</v>
      </c>
      <c r="I3" s="179">
        <f t="shared" ref="I3:I23" si="1">H3/30</f>
        <v>22.166666666666668</v>
      </c>
      <c r="J3" s="180">
        <f>I3/12</f>
        <v>1.8472222222222223</v>
      </c>
      <c r="K3" s="180">
        <v>0.89</v>
      </c>
      <c r="L3" s="182">
        <v>218</v>
      </c>
      <c r="M3" s="178">
        <v>5</v>
      </c>
      <c r="N3" s="166">
        <f>L3-M3</f>
        <v>213</v>
      </c>
      <c r="O3" s="178">
        <v>213</v>
      </c>
      <c r="Q3" s="116" t="s">
        <v>68</v>
      </c>
      <c r="R3" s="207">
        <v>8523.07</v>
      </c>
      <c r="S3" s="202" t="s">
        <v>195</v>
      </c>
      <c r="T3" s="202" t="s">
        <v>195</v>
      </c>
      <c r="U3" s="229"/>
      <c r="V3" s="202" t="s">
        <v>195</v>
      </c>
      <c r="W3" s="202" t="s">
        <v>195</v>
      </c>
      <c r="X3" s="202" t="s">
        <v>195</v>
      </c>
      <c r="Y3" s="202" t="s">
        <v>195</v>
      </c>
      <c r="Z3" s="202" t="s">
        <v>195</v>
      </c>
      <c r="AA3" s="289"/>
      <c r="AB3" s="116" t="s">
        <v>68</v>
      </c>
      <c r="AC3" s="306">
        <v>2.29</v>
      </c>
      <c r="AD3" s="202" t="s">
        <v>195</v>
      </c>
      <c r="AE3" s="202" t="s">
        <v>195</v>
      </c>
      <c r="AF3" s="289"/>
      <c r="AG3" s="316">
        <v>2.09</v>
      </c>
      <c r="AH3" s="73">
        <v>2.52</v>
      </c>
      <c r="AI3" s="316">
        <v>3</v>
      </c>
      <c r="AJ3" s="258"/>
      <c r="AK3" s="316">
        <v>2.0270000000000001</v>
      </c>
      <c r="AL3" s="150">
        <v>2.3290000000000002</v>
      </c>
      <c r="AM3" s="316">
        <v>2.65</v>
      </c>
      <c r="AN3" s="231"/>
      <c r="AO3" s="316">
        <v>2.09</v>
      </c>
      <c r="AP3" s="73">
        <v>2.52</v>
      </c>
      <c r="AQ3" s="316">
        <v>3</v>
      </c>
      <c r="AR3" s="291"/>
      <c r="AS3" s="316">
        <v>0.36530000000000001</v>
      </c>
      <c r="AT3" s="73">
        <v>0.44130000000000003</v>
      </c>
      <c r="AU3" s="316">
        <v>0.52429999999999999</v>
      </c>
      <c r="AV3" s="318">
        <f t="shared" ref="AV3:AV48" si="2">(AT3*100)/AP3</f>
        <v>17.511904761904763</v>
      </c>
      <c r="AW3" s="110"/>
      <c r="AX3" s="316">
        <v>0.13639999999999999</v>
      </c>
      <c r="AY3" s="73">
        <v>0.1648</v>
      </c>
      <c r="AZ3" s="316">
        <v>0.1958</v>
      </c>
      <c r="BA3" s="354">
        <f t="shared" ref="BA3:BA48" si="3">(AY3*100)/AP3</f>
        <v>6.5396825396825395</v>
      </c>
      <c r="BB3" s="25"/>
      <c r="BC3" s="84">
        <v>3.295668</v>
      </c>
      <c r="BD3" s="319">
        <v>0.345445</v>
      </c>
      <c r="BE3" s="354">
        <f>(BD3*100)/BC3</f>
        <v>10.481790034675823</v>
      </c>
      <c r="BF3" s="319">
        <v>0.11057599999999999</v>
      </c>
      <c r="BG3" s="354">
        <f>(BF3*100)/BC3</f>
        <v>3.3551923312663772</v>
      </c>
      <c r="BH3" s="86">
        <v>2.41</v>
      </c>
      <c r="BI3" s="86">
        <v>6.27</v>
      </c>
      <c r="BJ3" s="356">
        <v>4477.3999999999996</v>
      </c>
      <c r="BK3" s="102"/>
      <c r="BL3" s="84">
        <v>2.8889800000000001</v>
      </c>
      <c r="BM3" s="319">
        <v>0.33434799999999998</v>
      </c>
      <c r="BN3" s="354">
        <f>(BM3*100)/BL3</f>
        <v>11.573219613842946</v>
      </c>
      <c r="BO3" s="319">
        <v>0.10772</v>
      </c>
      <c r="BP3" s="354">
        <f>(BO3*100)/BL3</f>
        <v>3.7286516348330552</v>
      </c>
      <c r="BQ3" s="86">
        <v>2.1037599999999999</v>
      </c>
      <c r="BR3" s="86">
        <v>3.0619909999999999</v>
      </c>
      <c r="BS3" s="320">
        <v>2305.7098689999998</v>
      </c>
    </row>
    <row r="4" spans="1:71" s="23" customFormat="1" ht="25" customHeight="1">
      <c r="A4" s="314" t="s">
        <v>91</v>
      </c>
      <c r="B4" s="163" t="s">
        <v>115</v>
      </c>
      <c r="C4" s="164" t="s">
        <v>172</v>
      </c>
      <c r="D4" s="164" t="s">
        <v>175</v>
      </c>
      <c r="E4" s="164" t="s">
        <v>145</v>
      </c>
      <c r="F4" s="165">
        <v>39943</v>
      </c>
      <c r="G4" s="165">
        <v>40154</v>
      </c>
      <c r="H4" s="178">
        <f t="shared" si="0"/>
        <v>211</v>
      </c>
      <c r="I4" s="179">
        <f t="shared" si="1"/>
        <v>7.0333333333333332</v>
      </c>
      <c r="J4" s="180">
        <f t="shared" ref="J4:J46" si="4">I4/12</f>
        <v>0.58611111111111114</v>
      </c>
      <c r="K4" s="181">
        <v>0.67</v>
      </c>
      <c r="L4" s="182">
        <v>190</v>
      </c>
      <c r="M4" s="178">
        <v>1</v>
      </c>
      <c r="N4" s="166">
        <f t="shared" ref="N4:N36" si="5">L4-M4</f>
        <v>189</v>
      </c>
      <c r="O4" s="178">
        <v>189</v>
      </c>
      <c r="Q4" s="116" t="s">
        <v>68</v>
      </c>
      <c r="R4" s="207">
        <v>6966.72</v>
      </c>
      <c r="S4" s="202" t="s">
        <v>195</v>
      </c>
      <c r="T4" s="202" t="s">
        <v>195</v>
      </c>
      <c r="U4" s="229"/>
      <c r="V4" s="202" t="s">
        <v>195</v>
      </c>
      <c r="W4" s="202" t="s">
        <v>195</v>
      </c>
      <c r="X4" s="202" t="s">
        <v>195</v>
      </c>
      <c r="Y4" s="202" t="s">
        <v>195</v>
      </c>
      <c r="Z4" s="202" t="s">
        <v>195</v>
      </c>
      <c r="AA4" s="289"/>
      <c r="AB4" s="116" t="s">
        <v>68</v>
      </c>
      <c r="AC4" s="306">
        <v>1.94</v>
      </c>
      <c r="AD4" s="202" t="s">
        <v>195</v>
      </c>
      <c r="AE4" s="202" t="s">
        <v>195</v>
      </c>
      <c r="AF4" s="289"/>
      <c r="AG4" s="316">
        <v>2.04</v>
      </c>
      <c r="AH4" s="73">
        <v>2.5299999999999998</v>
      </c>
      <c r="AI4" s="316">
        <v>3.08</v>
      </c>
      <c r="AJ4" s="259"/>
      <c r="AK4" s="316">
        <v>2.0579999999999998</v>
      </c>
      <c r="AL4" s="150">
        <v>2.3860000000000001</v>
      </c>
      <c r="AM4" s="316">
        <v>2.738</v>
      </c>
      <c r="AN4" s="231"/>
      <c r="AO4" s="316">
        <v>2.04</v>
      </c>
      <c r="AP4" s="73">
        <v>2.5299999999999998</v>
      </c>
      <c r="AQ4" s="316">
        <v>3.08</v>
      </c>
      <c r="AR4" s="291"/>
      <c r="AS4" s="316">
        <v>0.40589999999999998</v>
      </c>
      <c r="AT4" s="73">
        <v>0.504</v>
      </c>
      <c r="AU4" s="316">
        <v>0.61240000000000006</v>
      </c>
      <c r="AV4" s="318">
        <f t="shared" si="2"/>
        <v>19.920948616600793</v>
      </c>
      <c r="AW4" s="110"/>
      <c r="AX4" s="316">
        <v>0.16089999999999999</v>
      </c>
      <c r="AY4" s="73">
        <v>0.19980000000000001</v>
      </c>
      <c r="AZ4" s="316">
        <v>0.24279999999999999</v>
      </c>
      <c r="BA4" s="354">
        <f t="shared" si="3"/>
        <v>7.8972332015810283</v>
      </c>
      <c r="BB4" s="25"/>
      <c r="BC4" s="84">
        <v>2.7548970000000002</v>
      </c>
      <c r="BD4" s="319">
        <v>0.38889600000000002</v>
      </c>
      <c r="BE4" s="354">
        <f t="shared" ref="BE4:BE42" si="6">(BD4*100)/BC4</f>
        <v>14.116535028351333</v>
      </c>
      <c r="BF4" s="319">
        <v>0.14388300000000001</v>
      </c>
      <c r="BG4" s="354">
        <f t="shared" ref="BG4:BG38" si="7">(BF4*100)/BC4</f>
        <v>5.2228086930291768</v>
      </c>
      <c r="BH4" s="86">
        <v>2.1803180000000002</v>
      </c>
      <c r="BI4" s="86">
        <v>3.11</v>
      </c>
      <c r="BJ4" s="356">
        <v>2591.3567870000002</v>
      </c>
      <c r="BK4" s="102"/>
      <c r="BL4" s="84">
        <v>2.6566360000000002</v>
      </c>
      <c r="BM4" s="319">
        <v>0.37874400000000003</v>
      </c>
      <c r="BN4" s="354">
        <f t="shared" ref="BN4:BN42" si="8">(BM4*100)/BL4</f>
        <v>14.256525922256568</v>
      </c>
      <c r="BO4" s="319">
        <v>0.14036699999999999</v>
      </c>
      <c r="BP4" s="354">
        <f t="shared" ref="BP4:BP42" si="9">(BO4*100)/BL4</f>
        <v>5.2836369002001025</v>
      </c>
      <c r="BQ4" s="86">
        <v>2.0596730000000001</v>
      </c>
      <c r="BR4" s="86">
        <v>3.0482179999999999</v>
      </c>
      <c r="BS4" s="320">
        <v>2555.6435590000001</v>
      </c>
    </row>
    <row r="5" spans="1:71" s="23" customFormat="1" ht="25" customHeight="1">
      <c r="A5" s="314" t="s">
        <v>125</v>
      </c>
      <c r="B5" s="183" t="s">
        <v>115</v>
      </c>
      <c r="C5" s="164" t="s">
        <v>173</v>
      </c>
      <c r="D5" s="164" t="s">
        <v>175</v>
      </c>
      <c r="E5" s="164" t="s">
        <v>145</v>
      </c>
      <c r="F5" s="165">
        <v>40079</v>
      </c>
      <c r="G5" s="165">
        <v>41230</v>
      </c>
      <c r="H5" s="178">
        <f t="shared" si="0"/>
        <v>1151</v>
      </c>
      <c r="I5" s="179">
        <f t="shared" si="1"/>
        <v>38.366666666666667</v>
      </c>
      <c r="J5" s="180">
        <f t="shared" si="4"/>
        <v>3.1972222222222224</v>
      </c>
      <c r="K5" s="181">
        <v>1.08</v>
      </c>
      <c r="L5" s="182">
        <v>537</v>
      </c>
      <c r="M5" s="178">
        <v>2</v>
      </c>
      <c r="N5" s="166">
        <f t="shared" si="5"/>
        <v>535</v>
      </c>
      <c r="O5" s="178">
        <v>535</v>
      </c>
      <c r="Q5" s="116" t="s">
        <v>68</v>
      </c>
      <c r="R5" s="207">
        <v>10118.1</v>
      </c>
      <c r="S5" s="202" t="s">
        <v>195</v>
      </c>
      <c r="T5" s="202" t="s">
        <v>195</v>
      </c>
      <c r="U5" s="229"/>
      <c r="V5" s="202" t="s">
        <v>195</v>
      </c>
      <c r="W5" s="202" t="s">
        <v>195</v>
      </c>
      <c r="X5" s="202" t="s">
        <v>195</v>
      </c>
      <c r="Y5" s="202" t="s">
        <v>195</v>
      </c>
      <c r="Z5" s="202" t="s">
        <v>195</v>
      </c>
      <c r="AA5" s="289"/>
      <c r="AB5" s="116" t="s">
        <v>68</v>
      </c>
      <c r="AC5" s="306">
        <v>2.81</v>
      </c>
      <c r="AD5" s="202" t="s">
        <v>195</v>
      </c>
      <c r="AE5" s="202" t="s">
        <v>195</v>
      </c>
      <c r="AF5" s="289"/>
      <c r="AG5" s="316">
        <v>4.0999999999999996</v>
      </c>
      <c r="AH5" s="73">
        <v>4.62</v>
      </c>
      <c r="AI5" s="316">
        <v>5.18</v>
      </c>
      <c r="AJ5" s="259"/>
      <c r="AK5" s="316">
        <v>4.468</v>
      </c>
      <c r="AL5" s="150">
        <v>4.87</v>
      </c>
      <c r="AM5" s="316">
        <v>5.29</v>
      </c>
      <c r="AN5" s="231"/>
      <c r="AO5" s="316">
        <v>4.0999999999999996</v>
      </c>
      <c r="AP5" s="73">
        <v>4.62</v>
      </c>
      <c r="AQ5" s="316">
        <v>5.18</v>
      </c>
      <c r="AR5" s="291"/>
      <c r="AS5" s="316">
        <v>0.96350000000000002</v>
      </c>
      <c r="AT5" s="73">
        <v>1.0868</v>
      </c>
      <c r="AU5" s="316">
        <v>1.2174</v>
      </c>
      <c r="AV5" s="318">
        <f t="shared" si="2"/>
        <v>23.523809523809522</v>
      </c>
      <c r="AW5" s="110"/>
      <c r="AX5" s="316">
        <v>0.4012</v>
      </c>
      <c r="AY5" s="73">
        <v>0.4526</v>
      </c>
      <c r="AZ5" s="316">
        <v>0.50700000000000001</v>
      </c>
      <c r="BA5" s="354">
        <f t="shared" si="3"/>
        <v>9.7965367965367953</v>
      </c>
      <c r="BB5" s="25"/>
      <c r="BC5" s="84">
        <v>4.7211889999999999</v>
      </c>
      <c r="BD5" s="319">
        <v>0.87205200000000005</v>
      </c>
      <c r="BE5" s="354">
        <f t="shared" si="6"/>
        <v>18.47102498967951</v>
      </c>
      <c r="BF5" s="319">
        <v>0.315743</v>
      </c>
      <c r="BG5" s="354">
        <f t="shared" si="7"/>
        <v>6.687785640439305</v>
      </c>
      <c r="BH5" s="86">
        <v>4.6057860000000002</v>
      </c>
      <c r="BI5" s="86">
        <v>6.5672309999999996</v>
      </c>
      <c r="BJ5" s="356">
        <v>3562.0359349999999</v>
      </c>
      <c r="BK5" s="102"/>
      <c r="BL5" s="84">
        <v>4.5408840000000001</v>
      </c>
      <c r="BM5" s="319">
        <v>0.85539200000000004</v>
      </c>
      <c r="BN5" s="354">
        <f t="shared" si="8"/>
        <v>18.837565548910742</v>
      </c>
      <c r="BO5" s="319">
        <v>0.30991299999999999</v>
      </c>
      <c r="BP5" s="354">
        <f t="shared" si="9"/>
        <v>6.8249486223387335</v>
      </c>
      <c r="BQ5" s="86">
        <v>4.461309</v>
      </c>
      <c r="BR5" s="86">
        <v>6.3923759999999996</v>
      </c>
      <c r="BS5" s="320">
        <v>3562.0359349999999</v>
      </c>
    </row>
    <row r="6" spans="1:71" s="23" customFormat="1" ht="25" customHeight="1">
      <c r="A6" s="314" t="s">
        <v>92</v>
      </c>
      <c r="B6" s="185" t="s">
        <v>199</v>
      </c>
      <c r="C6" s="186" t="s">
        <v>172</v>
      </c>
      <c r="D6" s="186" t="s">
        <v>175</v>
      </c>
      <c r="E6" s="186" t="s">
        <v>146</v>
      </c>
      <c r="F6" s="187">
        <v>40080</v>
      </c>
      <c r="G6" s="187">
        <v>41625</v>
      </c>
      <c r="H6" s="188">
        <f t="shared" si="0"/>
        <v>1545</v>
      </c>
      <c r="I6" s="189">
        <f t="shared" si="1"/>
        <v>51.5</v>
      </c>
      <c r="J6" s="190">
        <f t="shared" si="4"/>
        <v>4.291666666666667</v>
      </c>
      <c r="K6" s="195">
        <v>1.01</v>
      </c>
      <c r="L6" s="192">
        <v>1094</v>
      </c>
      <c r="M6" s="188">
        <v>5</v>
      </c>
      <c r="N6" s="193">
        <f t="shared" si="5"/>
        <v>1089</v>
      </c>
      <c r="O6" s="188">
        <v>672</v>
      </c>
      <c r="Q6" s="170" t="s">
        <v>68</v>
      </c>
      <c r="R6" s="208">
        <v>67923.41</v>
      </c>
      <c r="S6" s="212" t="s">
        <v>195</v>
      </c>
      <c r="T6" s="212" t="s">
        <v>195</v>
      </c>
      <c r="U6" s="224"/>
      <c r="V6" s="170" t="s">
        <v>75</v>
      </c>
      <c r="W6" s="190">
        <v>887125.86</v>
      </c>
      <c r="X6" s="208">
        <f>W6/3600</f>
        <v>246.42384999999999</v>
      </c>
      <c r="Y6" s="190">
        <v>5601.19</v>
      </c>
      <c r="Z6" s="190">
        <f>Y6/60</f>
        <v>93.353166666666667</v>
      </c>
      <c r="AA6" s="289"/>
      <c r="AB6" s="170" t="s">
        <v>75</v>
      </c>
      <c r="AC6" s="307">
        <v>584.4</v>
      </c>
      <c r="AD6" s="190">
        <v>40.729999999999997</v>
      </c>
      <c r="AE6" s="190">
        <v>1.24</v>
      </c>
      <c r="AF6" s="289"/>
      <c r="AG6" s="342">
        <v>5.49</v>
      </c>
      <c r="AH6" s="73">
        <v>7.67</v>
      </c>
      <c r="AI6" s="342">
        <v>10.220000000000001</v>
      </c>
      <c r="AJ6" s="259"/>
      <c r="AK6" s="342">
        <v>2.9977</v>
      </c>
      <c r="AL6" s="150">
        <v>3.24</v>
      </c>
      <c r="AM6" s="342">
        <v>3.49</v>
      </c>
      <c r="AN6" s="231"/>
      <c r="AO6" s="343">
        <v>8.89</v>
      </c>
      <c r="AP6" s="285">
        <v>10.23</v>
      </c>
      <c r="AQ6" s="343">
        <v>11.66</v>
      </c>
      <c r="AR6" s="291"/>
      <c r="AS6" s="343">
        <v>1.1245000000000001</v>
      </c>
      <c r="AT6" s="285">
        <v>1.2937000000000001</v>
      </c>
      <c r="AU6" s="343">
        <v>1.4744999999999999</v>
      </c>
      <c r="AV6" s="344">
        <f t="shared" si="2"/>
        <v>12.64613880742913</v>
      </c>
      <c r="AW6" s="110"/>
      <c r="AX6" s="342">
        <v>0.36449999999999999</v>
      </c>
      <c r="AY6" s="73">
        <v>0.41930000000000001</v>
      </c>
      <c r="AZ6" s="342">
        <v>0.47799999999999998</v>
      </c>
      <c r="BA6" s="345">
        <f t="shared" si="3"/>
        <v>4.0987292277614857</v>
      </c>
      <c r="BB6" s="25"/>
      <c r="BC6" s="84">
        <v>6.6006960000000001</v>
      </c>
      <c r="BD6" s="346">
        <v>1.7357999999999998E-2</v>
      </c>
      <c r="BE6" s="345">
        <f t="shared" si="6"/>
        <v>0.26297226837897092</v>
      </c>
      <c r="BF6" s="346">
        <v>2.7049999999999999E-3</v>
      </c>
      <c r="BG6" s="345">
        <f t="shared" si="7"/>
        <v>4.0980526902011545E-2</v>
      </c>
      <c r="BH6" s="86">
        <v>9.7309769999999993</v>
      </c>
      <c r="BI6" s="86">
        <v>13.99352</v>
      </c>
      <c r="BJ6" s="347">
        <v>5444.4705899999999</v>
      </c>
      <c r="BK6" s="102"/>
      <c r="BL6" s="84">
        <v>6.5674299999999999</v>
      </c>
      <c r="BM6" s="349">
        <v>1.6855999999999999E-2</v>
      </c>
      <c r="BN6" s="345">
        <f t="shared" si="8"/>
        <v>0.2566605201730357</v>
      </c>
      <c r="BO6" s="349">
        <v>5.2570000000000004E-3</v>
      </c>
      <c r="BP6" s="345">
        <f t="shared" si="9"/>
        <v>8.0046532661939312E-2</v>
      </c>
      <c r="BQ6" s="86">
        <v>9.6250540000000004</v>
      </c>
      <c r="BR6" s="86">
        <v>13.99352</v>
      </c>
      <c r="BS6" s="350">
        <v>5444.4705899999999</v>
      </c>
    </row>
    <row r="7" spans="1:71" s="23" customFormat="1" ht="25" customHeight="1">
      <c r="A7" s="314" t="s">
        <v>124</v>
      </c>
      <c r="B7" s="163" t="s">
        <v>115</v>
      </c>
      <c r="C7" s="164" t="s">
        <v>173</v>
      </c>
      <c r="D7" s="164" t="s">
        <v>175</v>
      </c>
      <c r="E7" s="164" t="s">
        <v>145</v>
      </c>
      <c r="F7" s="165">
        <v>40089</v>
      </c>
      <c r="G7" s="165">
        <v>42542</v>
      </c>
      <c r="H7" s="178">
        <f t="shared" si="0"/>
        <v>2453</v>
      </c>
      <c r="I7" s="179">
        <f t="shared" si="1"/>
        <v>81.766666666666666</v>
      </c>
      <c r="J7" s="180">
        <f t="shared" si="4"/>
        <v>6.8138888888888891</v>
      </c>
      <c r="K7" s="180">
        <v>2.42</v>
      </c>
      <c r="L7" s="182">
        <v>645</v>
      </c>
      <c r="M7" s="178">
        <v>1</v>
      </c>
      <c r="N7" s="166">
        <f t="shared" si="5"/>
        <v>644</v>
      </c>
      <c r="O7" s="178">
        <v>644</v>
      </c>
      <c r="Q7" s="116" t="s">
        <v>68</v>
      </c>
      <c r="R7" s="207">
        <v>9312.02</v>
      </c>
      <c r="S7" s="202" t="s">
        <v>195</v>
      </c>
      <c r="T7" s="202" t="s">
        <v>195</v>
      </c>
      <c r="U7" s="229"/>
      <c r="V7" s="202" t="s">
        <v>195</v>
      </c>
      <c r="W7" s="202" t="s">
        <v>195</v>
      </c>
      <c r="X7" s="202" t="s">
        <v>195</v>
      </c>
      <c r="Y7" s="202" t="s">
        <v>195</v>
      </c>
      <c r="Z7" s="202" t="s">
        <v>195</v>
      </c>
      <c r="AA7" s="289"/>
      <c r="AB7" s="116" t="s">
        <v>68</v>
      </c>
      <c r="AC7" s="306">
        <v>2.59</v>
      </c>
      <c r="AD7" s="202" t="s">
        <v>195</v>
      </c>
      <c r="AE7" s="202" t="s">
        <v>195</v>
      </c>
      <c r="AF7" s="289"/>
      <c r="AG7" s="316">
        <v>3.95</v>
      </c>
      <c r="AH7" s="73">
        <v>4.3499999999999996</v>
      </c>
      <c r="AI7" s="316">
        <v>4.78</v>
      </c>
      <c r="AJ7" s="258"/>
      <c r="AK7" s="316">
        <v>4.3689999999999998</v>
      </c>
      <c r="AL7" s="150">
        <v>4.7270000000000003</v>
      </c>
      <c r="AM7" s="316">
        <v>5.0990000000000002</v>
      </c>
      <c r="AN7" s="231"/>
      <c r="AO7" s="316">
        <v>3.95</v>
      </c>
      <c r="AP7" s="73">
        <v>4.3499999999999996</v>
      </c>
      <c r="AQ7" s="316">
        <v>4.78</v>
      </c>
      <c r="AR7" s="291"/>
      <c r="AS7" s="316">
        <v>0.78700000000000003</v>
      </c>
      <c r="AT7" s="73">
        <v>0.8679</v>
      </c>
      <c r="AU7" s="316">
        <v>0.95279999999999998</v>
      </c>
      <c r="AV7" s="318">
        <f t="shared" si="2"/>
        <v>19.951724137931038</v>
      </c>
      <c r="AW7" s="110"/>
      <c r="AX7" s="316">
        <v>0.2979</v>
      </c>
      <c r="AY7" s="73">
        <v>0.32850000000000001</v>
      </c>
      <c r="AZ7" s="316">
        <v>0.36059999999999998</v>
      </c>
      <c r="BA7" s="354">
        <f t="shared" si="3"/>
        <v>7.5517241379310356</v>
      </c>
      <c r="BB7" s="25"/>
      <c r="BC7" s="84">
        <v>4.1624140000000001</v>
      </c>
      <c r="BD7" s="319">
        <v>0.64650099999999999</v>
      </c>
      <c r="BE7" s="354">
        <f t="shared" si="6"/>
        <v>15.531876454384401</v>
      </c>
      <c r="BF7" s="319">
        <v>0.20951800000000001</v>
      </c>
      <c r="BG7" s="354">
        <f t="shared" si="7"/>
        <v>5.0335694623360387</v>
      </c>
      <c r="BH7" s="86">
        <v>5.1189099999999996</v>
      </c>
      <c r="BI7" s="86">
        <v>6.4224620000000003</v>
      </c>
      <c r="BJ7" s="356">
        <v>3739.6418279999998</v>
      </c>
      <c r="BK7" s="102"/>
      <c r="BL7" s="84">
        <v>4.1523519999999996</v>
      </c>
      <c r="BM7" s="319">
        <v>0.63938799999999996</v>
      </c>
      <c r="BN7" s="354">
        <f t="shared" si="8"/>
        <v>15.398212868273211</v>
      </c>
      <c r="BO7" s="319">
        <v>0.207508</v>
      </c>
      <c r="BP7" s="354">
        <f t="shared" si="9"/>
        <v>4.9973605320550858</v>
      </c>
      <c r="BQ7" s="86">
        <v>5.1078450000000002</v>
      </c>
      <c r="BR7" s="86">
        <v>6.1713880000000003</v>
      </c>
      <c r="BS7" s="320">
        <v>3709.1558340000001</v>
      </c>
    </row>
    <row r="8" spans="1:71" s="23" customFormat="1" ht="25" customHeight="1">
      <c r="A8" s="314" t="s">
        <v>123</v>
      </c>
      <c r="B8" s="163" t="s">
        <v>115</v>
      </c>
      <c r="C8" s="164" t="s">
        <v>173</v>
      </c>
      <c r="D8" s="164" t="s">
        <v>175</v>
      </c>
      <c r="E8" s="164" t="s">
        <v>145</v>
      </c>
      <c r="F8" s="165">
        <v>40314</v>
      </c>
      <c r="G8" s="165">
        <v>40801</v>
      </c>
      <c r="H8" s="178">
        <f t="shared" si="0"/>
        <v>487</v>
      </c>
      <c r="I8" s="179">
        <f t="shared" si="1"/>
        <v>16.233333333333334</v>
      </c>
      <c r="J8" s="180">
        <f t="shared" si="4"/>
        <v>1.3527777777777779</v>
      </c>
      <c r="K8" s="180">
        <v>1.5</v>
      </c>
      <c r="L8" s="182">
        <v>202</v>
      </c>
      <c r="M8" s="178">
        <v>7</v>
      </c>
      <c r="N8" s="166">
        <f t="shared" si="5"/>
        <v>195</v>
      </c>
      <c r="O8" s="178">
        <v>195</v>
      </c>
      <c r="Q8" s="116" t="s">
        <v>68</v>
      </c>
      <c r="R8" s="207">
        <v>5481.57</v>
      </c>
      <c r="S8" s="202" t="s">
        <v>195</v>
      </c>
      <c r="T8" s="202" t="s">
        <v>195</v>
      </c>
      <c r="U8" s="229"/>
      <c r="V8" s="202" t="s">
        <v>195</v>
      </c>
      <c r="W8" s="202" t="s">
        <v>195</v>
      </c>
      <c r="X8" s="202" t="s">
        <v>195</v>
      </c>
      <c r="Y8" s="202" t="s">
        <v>195</v>
      </c>
      <c r="Z8" s="202" t="s">
        <v>195</v>
      </c>
      <c r="AA8" s="289"/>
      <c r="AB8" s="116" t="s">
        <v>68</v>
      </c>
      <c r="AC8" s="306">
        <v>1.52</v>
      </c>
      <c r="AD8" s="202" t="s">
        <v>195</v>
      </c>
      <c r="AE8" s="202" t="s">
        <v>195</v>
      </c>
      <c r="AF8" s="289"/>
      <c r="AG8" s="316">
        <v>3.67</v>
      </c>
      <c r="AH8" s="73">
        <v>4.3499999999999996</v>
      </c>
      <c r="AI8" s="316">
        <v>5.08</v>
      </c>
      <c r="AJ8" s="259"/>
      <c r="AK8" s="316">
        <v>3.73</v>
      </c>
      <c r="AL8" s="150">
        <v>4.3156999999999996</v>
      </c>
      <c r="AM8" s="316">
        <v>4.9400000000000004</v>
      </c>
      <c r="AN8" s="231"/>
      <c r="AO8" s="316">
        <v>3.67</v>
      </c>
      <c r="AP8" s="73">
        <v>4.3499999999999996</v>
      </c>
      <c r="AQ8" s="316">
        <v>5.08</v>
      </c>
      <c r="AR8" s="291"/>
      <c r="AS8" s="316">
        <v>0.61</v>
      </c>
      <c r="AT8" s="73">
        <v>0.73</v>
      </c>
      <c r="AU8" s="316">
        <v>0.85</v>
      </c>
      <c r="AV8" s="318">
        <f t="shared" si="2"/>
        <v>16.7816091954023</v>
      </c>
      <c r="AW8" s="110"/>
      <c r="AX8" s="316">
        <v>0.21129999999999999</v>
      </c>
      <c r="AY8" s="73">
        <v>0.25040000000000001</v>
      </c>
      <c r="AZ8" s="316">
        <v>0.29270000000000002</v>
      </c>
      <c r="BA8" s="318">
        <f t="shared" si="3"/>
        <v>5.7563218390804609</v>
      </c>
      <c r="BB8" s="25"/>
      <c r="BC8" s="84">
        <v>4.5378629999999998</v>
      </c>
      <c r="BD8" s="319">
        <v>0.49753999999999998</v>
      </c>
      <c r="BE8" s="354">
        <f t="shared" si="6"/>
        <v>10.964191735184601</v>
      </c>
      <c r="BF8" s="319">
        <v>0.112576</v>
      </c>
      <c r="BG8" s="354">
        <f t="shared" si="7"/>
        <v>2.4808153088799729</v>
      </c>
      <c r="BH8" s="86">
        <v>4.2662430000000002</v>
      </c>
      <c r="BI8" s="86">
        <v>6.0377409999999996</v>
      </c>
      <c r="BJ8" s="356">
        <v>3589.7221340000001</v>
      </c>
      <c r="BK8" s="102"/>
      <c r="BL8" s="84">
        <v>4.3879210000000004</v>
      </c>
      <c r="BM8" s="319">
        <v>0.501884</v>
      </c>
      <c r="BN8" s="354">
        <f t="shared" si="8"/>
        <v>11.43785405434601</v>
      </c>
      <c r="BO8" s="319">
        <v>0.115873</v>
      </c>
      <c r="BP8" s="354">
        <f t="shared" si="9"/>
        <v>2.6407266675949725</v>
      </c>
      <c r="BQ8" s="86">
        <v>4.0740829999999999</v>
      </c>
      <c r="BR8" s="86">
        <v>5.455444</v>
      </c>
      <c r="BS8" s="320">
        <v>3589.7221340000001</v>
      </c>
    </row>
    <row r="9" spans="1:71" s="23" customFormat="1" ht="25" customHeight="1">
      <c r="A9" s="314" t="s">
        <v>122</v>
      </c>
      <c r="B9" s="163" t="s">
        <v>115</v>
      </c>
      <c r="C9" s="164" t="s">
        <v>173</v>
      </c>
      <c r="D9" s="164" t="s">
        <v>175</v>
      </c>
      <c r="E9" s="164" t="s">
        <v>145</v>
      </c>
      <c r="F9" s="165">
        <v>40314</v>
      </c>
      <c r="G9" s="165">
        <v>40851</v>
      </c>
      <c r="H9" s="178">
        <f t="shared" si="0"/>
        <v>537</v>
      </c>
      <c r="I9" s="179">
        <f t="shared" si="1"/>
        <v>17.899999999999999</v>
      </c>
      <c r="J9" s="180">
        <f t="shared" si="4"/>
        <v>1.4916666666666665</v>
      </c>
      <c r="K9" s="181">
        <v>14.74</v>
      </c>
      <c r="L9" s="182">
        <v>79</v>
      </c>
      <c r="M9" s="178">
        <v>4</v>
      </c>
      <c r="N9" s="166">
        <f t="shared" si="5"/>
        <v>75</v>
      </c>
      <c r="O9" s="178">
        <v>75</v>
      </c>
      <c r="Q9" s="116" t="s">
        <v>68</v>
      </c>
      <c r="R9" s="207">
        <v>10896.89</v>
      </c>
      <c r="S9" s="202" t="s">
        <v>195</v>
      </c>
      <c r="T9" s="202" t="s">
        <v>195</v>
      </c>
      <c r="U9" s="229"/>
      <c r="V9" s="202" t="s">
        <v>195</v>
      </c>
      <c r="W9" s="202" t="s">
        <v>195</v>
      </c>
      <c r="X9" s="202" t="s">
        <v>195</v>
      </c>
      <c r="Y9" s="202" t="s">
        <v>195</v>
      </c>
      <c r="Z9" s="202" t="s">
        <v>195</v>
      </c>
      <c r="AA9" s="289"/>
      <c r="AB9" s="116" t="s">
        <v>68</v>
      </c>
      <c r="AC9" s="306">
        <v>3.03</v>
      </c>
      <c r="AD9" s="202" t="s">
        <v>195</v>
      </c>
      <c r="AE9" s="202" t="s">
        <v>195</v>
      </c>
      <c r="AF9" s="289"/>
      <c r="AG9" s="316">
        <v>4.0199999999999996</v>
      </c>
      <c r="AH9" s="73">
        <v>5.48</v>
      </c>
      <c r="AI9" s="316">
        <v>7.15</v>
      </c>
      <c r="AJ9" s="259"/>
      <c r="AK9" s="316">
        <v>3.9790000000000001</v>
      </c>
      <c r="AL9" s="150">
        <v>5.0590000000000002</v>
      </c>
      <c r="AM9" s="316">
        <v>6.2670000000000003</v>
      </c>
      <c r="AN9" s="231"/>
      <c r="AO9" s="316">
        <v>4.0199999999999996</v>
      </c>
      <c r="AP9" s="73">
        <v>5.48</v>
      </c>
      <c r="AQ9" s="316">
        <v>7.15</v>
      </c>
      <c r="AR9" s="291"/>
      <c r="AS9" s="316">
        <v>0.73</v>
      </c>
      <c r="AT9" s="73">
        <v>1</v>
      </c>
      <c r="AU9" s="316">
        <v>1.3</v>
      </c>
      <c r="AV9" s="318">
        <f t="shared" si="2"/>
        <v>18.248175182481749</v>
      </c>
      <c r="AW9" s="110"/>
      <c r="AX9" s="316">
        <v>0.28989999999999999</v>
      </c>
      <c r="AY9" s="73">
        <v>0.39460000000000001</v>
      </c>
      <c r="AZ9" s="316">
        <v>0.5151</v>
      </c>
      <c r="BA9" s="318">
        <f t="shared" si="3"/>
        <v>7.2007299270072993</v>
      </c>
      <c r="BB9" s="25"/>
      <c r="BC9" s="84">
        <v>3.9236949999999999</v>
      </c>
      <c r="BD9" s="319">
        <v>0.51329899999999995</v>
      </c>
      <c r="BE9" s="354">
        <f t="shared" si="6"/>
        <v>13.082031095689139</v>
      </c>
      <c r="BF9" s="319">
        <v>0.15762799999999999</v>
      </c>
      <c r="BG9" s="354">
        <f t="shared" si="7"/>
        <v>4.0173357001499861</v>
      </c>
      <c r="BH9" s="86">
        <v>4.3603149999999999</v>
      </c>
      <c r="BI9" s="86">
        <v>5.8226170000000002</v>
      </c>
      <c r="BJ9" s="356">
        <v>3757.9314789999999</v>
      </c>
      <c r="BK9" s="102"/>
      <c r="BL9" s="84">
        <v>3.3159879999999999</v>
      </c>
      <c r="BM9" s="319">
        <v>0.46216400000000002</v>
      </c>
      <c r="BN9" s="354">
        <f t="shared" si="8"/>
        <v>13.937444888220345</v>
      </c>
      <c r="BO9" s="319">
        <v>0.140935</v>
      </c>
      <c r="BP9" s="354">
        <f t="shared" si="9"/>
        <v>4.250166164654396</v>
      </c>
      <c r="BQ9" s="86">
        <v>4.0107010000000001</v>
      </c>
      <c r="BR9" s="86">
        <v>5.4658199999999999</v>
      </c>
      <c r="BS9" s="320">
        <v>3650.9254989999999</v>
      </c>
    </row>
    <row r="10" spans="1:71" s="23" customFormat="1" ht="25" customHeight="1">
      <c r="A10" s="314" t="s">
        <v>121</v>
      </c>
      <c r="B10" s="185" t="s">
        <v>199</v>
      </c>
      <c r="C10" s="186" t="s">
        <v>172</v>
      </c>
      <c r="D10" s="186" t="s">
        <v>175</v>
      </c>
      <c r="E10" s="186" t="s">
        <v>145</v>
      </c>
      <c r="F10" s="187">
        <v>40394</v>
      </c>
      <c r="G10" s="187">
        <v>41101</v>
      </c>
      <c r="H10" s="188">
        <f t="shared" si="0"/>
        <v>707</v>
      </c>
      <c r="I10" s="194">
        <f t="shared" si="1"/>
        <v>23.566666666666666</v>
      </c>
      <c r="J10" s="190">
        <f t="shared" si="4"/>
        <v>1.9638888888888888</v>
      </c>
      <c r="K10" s="191">
        <v>1</v>
      </c>
      <c r="L10" s="192">
        <v>4106</v>
      </c>
      <c r="M10" s="188">
        <v>26</v>
      </c>
      <c r="N10" s="193">
        <f t="shared" si="5"/>
        <v>4080</v>
      </c>
      <c r="O10" s="188">
        <v>632</v>
      </c>
      <c r="Q10" s="170" t="s">
        <v>68</v>
      </c>
      <c r="R10" s="208">
        <v>29778.23</v>
      </c>
      <c r="S10" s="212" t="s">
        <v>195</v>
      </c>
      <c r="T10" s="212" t="s">
        <v>195</v>
      </c>
      <c r="U10" s="224"/>
      <c r="V10" s="170" t="s">
        <v>75</v>
      </c>
      <c r="W10" s="190">
        <v>26798.37</v>
      </c>
      <c r="X10" s="208">
        <f>W10/3600</f>
        <v>7.4439916666666663</v>
      </c>
      <c r="Y10" s="190">
        <v>1598.87</v>
      </c>
      <c r="Z10" s="190">
        <f>Y10/60</f>
        <v>26.647833333333331</v>
      </c>
      <c r="AA10" s="289"/>
      <c r="AB10" s="170" t="s">
        <v>75</v>
      </c>
      <c r="AC10" s="208">
        <v>6.69</v>
      </c>
      <c r="AD10" s="208">
        <v>27.34</v>
      </c>
      <c r="AE10" s="208">
        <v>12.05</v>
      </c>
      <c r="AF10" s="289"/>
      <c r="AG10" s="342">
        <v>4.8099999999999996</v>
      </c>
      <c r="AH10" s="73">
        <v>5.64</v>
      </c>
      <c r="AI10" s="342">
        <v>6.54</v>
      </c>
      <c r="AJ10" s="259"/>
      <c r="AK10" s="342">
        <v>6.89</v>
      </c>
      <c r="AL10" s="150">
        <v>7.46</v>
      </c>
      <c r="AM10" s="342">
        <v>8.06</v>
      </c>
      <c r="AN10" s="231"/>
      <c r="AO10" s="342">
        <v>5.07</v>
      </c>
      <c r="AP10" s="73">
        <v>5.49</v>
      </c>
      <c r="AQ10" s="342">
        <v>5.93</v>
      </c>
      <c r="AR10" s="291"/>
      <c r="AS10" s="342">
        <v>1.17</v>
      </c>
      <c r="AT10" s="73">
        <v>1.26</v>
      </c>
      <c r="AU10" s="342">
        <v>1.36</v>
      </c>
      <c r="AV10" s="344">
        <f t="shared" si="2"/>
        <v>22.950819672131146</v>
      </c>
      <c r="AW10" s="110"/>
      <c r="AX10" s="342">
        <v>0.48430000000000001</v>
      </c>
      <c r="AY10" s="73">
        <v>0.52429999999999999</v>
      </c>
      <c r="AZ10" s="342">
        <v>0.56599999999999995</v>
      </c>
      <c r="BA10" s="344">
        <f t="shared" si="3"/>
        <v>9.5500910746812391</v>
      </c>
      <c r="BB10" s="25"/>
      <c r="BC10" s="84">
        <v>5.1911240000000003</v>
      </c>
      <c r="BD10" s="346">
        <v>0.867093</v>
      </c>
      <c r="BE10" s="345">
        <f t="shared" si="6"/>
        <v>16.703376763876186</v>
      </c>
      <c r="BF10" s="346">
        <v>0.241118</v>
      </c>
      <c r="BG10" s="345">
        <f t="shared" si="7"/>
        <v>4.644812953803453</v>
      </c>
      <c r="BH10" s="86">
        <v>5.5581649999999998</v>
      </c>
      <c r="BI10" s="86">
        <v>37.334269999999997</v>
      </c>
      <c r="BJ10" s="348">
        <v>10621.939983</v>
      </c>
      <c r="BK10" s="102"/>
      <c r="BL10" s="84">
        <v>5.1322919999999996</v>
      </c>
      <c r="BM10" s="346">
        <v>0.86026999999999998</v>
      </c>
      <c r="BN10" s="345">
        <f t="shared" si="8"/>
        <v>16.761906766021887</v>
      </c>
      <c r="BO10" s="346">
        <v>0.23639099999999999</v>
      </c>
      <c r="BP10" s="345">
        <f t="shared" si="9"/>
        <v>4.6059538311538004</v>
      </c>
      <c r="BQ10" s="86">
        <v>5.4272309999999999</v>
      </c>
      <c r="BR10" s="86">
        <v>27.261559999999999</v>
      </c>
      <c r="BS10" s="351">
        <v>6923.9896740000004</v>
      </c>
    </row>
    <row r="11" spans="1:71" s="23" customFormat="1" ht="25" customHeight="1">
      <c r="A11" s="314" t="s">
        <v>120</v>
      </c>
      <c r="B11" s="185" t="s">
        <v>199</v>
      </c>
      <c r="C11" s="186" t="s">
        <v>172</v>
      </c>
      <c r="D11" s="186" t="s">
        <v>176</v>
      </c>
      <c r="E11" s="186" t="s">
        <v>145</v>
      </c>
      <c r="F11" s="187">
        <v>40685</v>
      </c>
      <c r="G11" s="187">
        <v>41482</v>
      </c>
      <c r="H11" s="188">
        <f t="shared" si="0"/>
        <v>797</v>
      </c>
      <c r="I11" s="194">
        <f t="shared" si="1"/>
        <v>26.566666666666666</v>
      </c>
      <c r="J11" s="190">
        <f t="shared" si="4"/>
        <v>2.213888888888889</v>
      </c>
      <c r="K11" s="191">
        <v>1</v>
      </c>
      <c r="L11" s="192">
        <v>4407</v>
      </c>
      <c r="M11" s="188">
        <v>1</v>
      </c>
      <c r="N11" s="193">
        <f t="shared" si="5"/>
        <v>4406</v>
      </c>
      <c r="O11" s="188">
        <v>4263</v>
      </c>
      <c r="Q11" s="170" t="s">
        <v>68</v>
      </c>
      <c r="R11" s="208">
        <v>50974.47</v>
      </c>
      <c r="S11" s="212" t="s">
        <v>195</v>
      </c>
      <c r="T11" s="212" t="s">
        <v>195</v>
      </c>
      <c r="U11" s="224"/>
      <c r="V11" s="170" t="s">
        <v>75</v>
      </c>
      <c r="W11" s="190">
        <v>32340.92</v>
      </c>
      <c r="X11" s="208">
        <f>W11/3600</f>
        <v>8.9835888888888888</v>
      </c>
      <c r="Y11" s="190">
        <v>2011.44</v>
      </c>
      <c r="Z11" s="190">
        <f>Y11/60</f>
        <v>33.524000000000001</v>
      </c>
      <c r="AA11" s="289"/>
      <c r="AB11" s="170" t="s">
        <v>75</v>
      </c>
      <c r="AC11" s="208">
        <v>10.55</v>
      </c>
      <c r="AD11" s="208">
        <v>31.41</v>
      </c>
      <c r="AE11" s="208">
        <v>7.11</v>
      </c>
      <c r="AF11" s="289"/>
      <c r="AG11" s="342">
        <v>3.73</v>
      </c>
      <c r="AH11" s="73">
        <v>4.04</v>
      </c>
      <c r="AI11" s="342">
        <v>4.3600000000000003</v>
      </c>
      <c r="AJ11" s="259"/>
      <c r="AK11" s="342">
        <v>4.95</v>
      </c>
      <c r="AL11" s="150">
        <v>5.0999999999999996</v>
      </c>
      <c r="AM11" s="342">
        <v>5.26</v>
      </c>
      <c r="AN11" s="232"/>
      <c r="AO11" s="342">
        <v>3.79</v>
      </c>
      <c r="AP11" s="73">
        <v>4.16</v>
      </c>
      <c r="AQ11" s="342">
        <v>4.55</v>
      </c>
      <c r="AR11" s="291"/>
      <c r="AS11" s="342">
        <v>0.92</v>
      </c>
      <c r="AT11" s="73">
        <v>1.01</v>
      </c>
      <c r="AU11" s="342">
        <v>1.1100000000000001</v>
      </c>
      <c r="AV11" s="344">
        <f t="shared" si="2"/>
        <v>24.278846153846153</v>
      </c>
      <c r="AW11" s="110"/>
      <c r="AX11" s="342">
        <v>0.33939999999999998</v>
      </c>
      <c r="AY11" s="73">
        <v>0.3725</v>
      </c>
      <c r="AZ11" s="342">
        <v>0.40720000000000001</v>
      </c>
      <c r="BA11" s="344">
        <f t="shared" si="3"/>
        <v>8.9543269230769234</v>
      </c>
      <c r="BB11" s="25"/>
      <c r="BC11" s="84">
        <v>3.6673529999999999</v>
      </c>
      <c r="BD11" s="346">
        <v>0.61858999999999997</v>
      </c>
      <c r="BE11" s="345">
        <f t="shared" si="6"/>
        <v>16.867479078234354</v>
      </c>
      <c r="BF11" s="346">
        <v>0.153165</v>
      </c>
      <c r="BG11" s="345">
        <f t="shared" si="7"/>
        <v>4.1764455180616649</v>
      </c>
      <c r="BH11" s="86">
        <v>4.755433</v>
      </c>
      <c r="BI11" s="86">
        <v>7.9042630000000003</v>
      </c>
      <c r="BJ11" s="348">
        <v>3871.4991930000001</v>
      </c>
      <c r="BK11" s="102"/>
      <c r="BL11" s="84">
        <v>3.6593249999999999</v>
      </c>
      <c r="BM11" s="346">
        <v>0.62369200000000002</v>
      </c>
      <c r="BN11" s="345">
        <f t="shared" si="8"/>
        <v>17.043908371079365</v>
      </c>
      <c r="BO11" s="346">
        <v>0.15312999999999999</v>
      </c>
      <c r="BP11" s="345">
        <f t="shared" si="9"/>
        <v>4.1846515409262635</v>
      </c>
      <c r="BQ11" s="86">
        <v>4.499968</v>
      </c>
      <c r="BR11" s="86">
        <v>7.7260169999999997</v>
      </c>
      <c r="BS11" s="351">
        <v>3871.4991930000001</v>
      </c>
    </row>
    <row r="12" spans="1:71" s="23" customFormat="1" ht="25" customHeight="1">
      <c r="A12" s="314" t="s">
        <v>93</v>
      </c>
      <c r="B12" s="163" t="s">
        <v>115</v>
      </c>
      <c r="C12" s="164" t="s">
        <v>172</v>
      </c>
      <c r="D12" s="164" t="s">
        <v>175</v>
      </c>
      <c r="E12" s="164" t="s">
        <v>145</v>
      </c>
      <c r="F12" s="165">
        <v>40770</v>
      </c>
      <c r="G12" s="165">
        <v>41482</v>
      </c>
      <c r="H12" s="178">
        <f t="shared" si="0"/>
        <v>712</v>
      </c>
      <c r="I12" s="179">
        <f t="shared" si="1"/>
        <v>23.733333333333334</v>
      </c>
      <c r="J12" s="180">
        <f t="shared" si="4"/>
        <v>1.9777777777777779</v>
      </c>
      <c r="K12" s="181">
        <v>1.73</v>
      </c>
      <c r="L12" s="182">
        <v>377</v>
      </c>
      <c r="M12" s="178">
        <v>0</v>
      </c>
      <c r="N12" s="166">
        <f t="shared" si="5"/>
        <v>377</v>
      </c>
      <c r="O12" s="178">
        <v>377</v>
      </c>
      <c r="Q12" s="116" t="s">
        <v>68</v>
      </c>
      <c r="R12" s="207">
        <v>9486.7900000000009</v>
      </c>
      <c r="S12" s="202" t="s">
        <v>195</v>
      </c>
      <c r="T12" s="202" t="s">
        <v>195</v>
      </c>
      <c r="U12" s="229"/>
      <c r="V12" s="202" t="s">
        <v>195</v>
      </c>
      <c r="W12" s="202" t="s">
        <v>195</v>
      </c>
      <c r="X12" s="202" t="s">
        <v>195</v>
      </c>
      <c r="Y12" s="202" t="s">
        <v>195</v>
      </c>
      <c r="Z12" s="202" t="s">
        <v>195</v>
      </c>
      <c r="AA12" s="289"/>
      <c r="AB12" s="116" t="s">
        <v>68</v>
      </c>
      <c r="AC12" s="306">
        <v>2.63</v>
      </c>
      <c r="AD12" s="202" t="s">
        <v>195</v>
      </c>
      <c r="AE12" s="202" t="s">
        <v>195</v>
      </c>
      <c r="AF12" s="289"/>
      <c r="AG12" s="316">
        <v>6.26</v>
      </c>
      <c r="AH12" s="73">
        <v>7.12</v>
      </c>
      <c r="AI12" s="316">
        <v>8.0399999999999991</v>
      </c>
      <c r="AJ12" s="262"/>
      <c r="AK12" s="352">
        <v>6.1059999999999999</v>
      </c>
      <c r="AL12" s="150">
        <v>6.77</v>
      </c>
      <c r="AM12" s="352">
        <v>7.47</v>
      </c>
      <c r="AN12" s="232"/>
      <c r="AO12" s="316">
        <v>6.26</v>
      </c>
      <c r="AP12" s="73">
        <v>7.12</v>
      </c>
      <c r="AQ12" s="316">
        <v>8.0399999999999991</v>
      </c>
      <c r="AR12" s="291"/>
      <c r="AS12" s="316">
        <v>1.0900000000000001</v>
      </c>
      <c r="AT12" s="73">
        <v>1.24</v>
      </c>
      <c r="AU12" s="316">
        <v>1.4</v>
      </c>
      <c r="AV12" s="318">
        <f t="shared" si="2"/>
        <v>17.415730337078653</v>
      </c>
      <c r="AW12" s="110"/>
      <c r="AX12" s="316">
        <v>0.43609999999999999</v>
      </c>
      <c r="AY12" s="73">
        <v>0.49619999999999997</v>
      </c>
      <c r="AZ12" s="316">
        <v>0.56010000000000004</v>
      </c>
      <c r="BA12" s="318">
        <f t="shared" si="3"/>
        <v>6.9691011235955056</v>
      </c>
      <c r="BB12" s="25"/>
      <c r="BC12" s="84">
        <v>7.098414</v>
      </c>
      <c r="BD12" s="319">
        <v>0.83437799999999995</v>
      </c>
      <c r="BE12" s="354">
        <f t="shared" si="6"/>
        <v>11.754428524456307</v>
      </c>
      <c r="BF12" s="319">
        <v>0.280109</v>
      </c>
      <c r="BG12" s="354">
        <f t="shared" si="7"/>
        <v>3.9460786592610688</v>
      </c>
      <c r="BH12" s="86">
        <v>6.6288580000000001</v>
      </c>
      <c r="BI12" s="86">
        <v>10.169980000000001</v>
      </c>
      <c r="BJ12" s="356">
        <v>4508.4711379999999</v>
      </c>
      <c r="BK12" s="102"/>
      <c r="BL12" s="84">
        <v>6.9535499999999999</v>
      </c>
      <c r="BM12" s="319">
        <v>0.79091199999999995</v>
      </c>
      <c r="BN12" s="354">
        <f t="shared" si="8"/>
        <v>11.374218924146659</v>
      </c>
      <c r="BO12" s="319">
        <v>0.26544699999999999</v>
      </c>
      <c r="BP12" s="354">
        <f t="shared" si="9"/>
        <v>3.8174313839693395</v>
      </c>
      <c r="BQ12" s="86">
        <v>6.444229</v>
      </c>
      <c r="BR12" s="86">
        <v>10.169980000000001</v>
      </c>
      <c r="BS12" s="320">
        <v>4508.4711379999999</v>
      </c>
    </row>
    <row r="13" spans="1:71" s="23" customFormat="1" ht="25" customHeight="1">
      <c r="A13" s="314" t="s">
        <v>162</v>
      </c>
      <c r="B13" s="163" t="s">
        <v>115</v>
      </c>
      <c r="C13" s="164" t="s">
        <v>173</v>
      </c>
      <c r="D13" s="164" t="s">
        <v>176</v>
      </c>
      <c r="E13" s="164" t="s">
        <v>145</v>
      </c>
      <c r="F13" s="165">
        <v>40772</v>
      </c>
      <c r="G13" s="165">
        <v>41391</v>
      </c>
      <c r="H13" s="178">
        <f t="shared" si="0"/>
        <v>619</v>
      </c>
      <c r="I13" s="179">
        <f t="shared" si="1"/>
        <v>20.633333333333333</v>
      </c>
      <c r="J13" s="180">
        <f t="shared" si="4"/>
        <v>1.7194444444444443</v>
      </c>
      <c r="K13" s="180">
        <v>2.59</v>
      </c>
      <c r="L13" s="182">
        <v>292</v>
      </c>
      <c r="M13" s="178">
        <v>7</v>
      </c>
      <c r="N13" s="166">
        <f t="shared" si="5"/>
        <v>285</v>
      </c>
      <c r="O13" s="178">
        <v>285</v>
      </c>
      <c r="Q13" s="116" t="s">
        <v>68</v>
      </c>
      <c r="R13" s="207">
        <v>8405.44</v>
      </c>
      <c r="S13" s="202" t="s">
        <v>195</v>
      </c>
      <c r="T13" s="202" t="s">
        <v>195</v>
      </c>
      <c r="U13" s="229"/>
      <c r="V13" s="202" t="s">
        <v>195</v>
      </c>
      <c r="W13" s="202" t="s">
        <v>195</v>
      </c>
      <c r="X13" s="202" t="s">
        <v>195</v>
      </c>
      <c r="Y13" s="202" t="s">
        <v>195</v>
      </c>
      <c r="Z13" s="202" t="s">
        <v>195</v>
      </c>
      <c r="AA13" s="289"/>
      <c r="AB13" s="116" t="s">
        <v>68</v>
      </c>
      <c r="AC13" s="306">
        <v>2.33</v>
      </c>
      <c r="AD13" s="202" t="s">
        <v>195</v>
      </c>
      <c r="AE13" s="202" t="s">
        <v>195</v>
      </c>
      <c r="AF13" s="289"/>
      <c r="AG13" s="316">
        <v>3.15</v>
      </c>
      <c r="AH13" s="73">
        <v>3.65</v>
      </c>
      <c r="AI13" s="316">
        <v>4.2</v>
      </c>
      <c r="AJ13" s="258"/>
      <c r="AK13" s="316">
        <v>3.5350000000000001</v>
      </c>
      <c r="AL13" s="150">
        <v>3.98</v>
      </c>
      <c r="AM13" s="316">
        <v>4.4589999999999996</v>
      </c>
      <c r="AN13" s="232"/>
      <c r="AO13" s="316">
        <v>3.15</v>
      </c>
      <c r="AP13" s="73">
        <v>3.65</v>
      </c>
      <c r="AQ13" s="316">
        <v>4.2</v>
      </c>
      <c r="AR13" s="291"/>
      <c r="AS13" s="316">
        <v>0.73</v>
      </c>
      <c r="AT13" s="73">
        <v>0.85</v>
      </c>
      <c r="AU13" s="316">
        <v>0.98</v>
      </c>
      <c r="AV13" s="318">
        <f t="shared" si="2"/>
        <v>23.287671232876711</v>
      </c>
      <c r="AW13" s="110"/>
      <c r="AX13" s="316">
        <v>0.26350000000000001</v>
      </c>
      <c r="AY13" s="73">
        <v>0.30570000000000003</v>
      </c>
      <c r="AZ13" s="316">
        <v>0.35089999999999999</v>
      </c>
      <c r="BA13" s="318">
        <f t="shared" si="3"/>
        <v>8.3753424657534268</v>
      </c>
      <c r="BB13" s="25"/>
      <c r="BC13" s="84">
        <v>3.37731</v>
      </c>
      <c r="BD13" s="319">
        <v>0.59917500000000001</v>
      </c>
      <c r="BE13" s="354">
        <f t="shared" si="6"/>
        <v>17.741190474075523</v>
      </c>
      <c r="BF13" s="319">
        <v>0.16556499999999999</v>
      </c>
      <c r="BG13" s="354">
        <f t="shared" si="7"/>
        <v>4.9022742952231209</v>
      </c>
      <c r="BH13" s="86">
        <v>2.9221240000000002</v>
      </c>
      <c r="BI13" s="86">
        <v>4.2662040000000001</v>
      </c>
      <c r="BJ13" s="356">
        <v>2833.4646640000001</v>
      </c>
      <c r="BK13" s="102"/>
      <c r="BL13" s="84">
        <v>3.3788420000000001</v>
      </c>
      <c r="BM13" s="319">
        <v>0.61034699999999997</v>
      </c>
      <c r="BN13" s="354">
        <f t="shared" si="8"/>
        <v>18.063792269659249</v>
      </c>
      <c r="BO13" s="319">
        <v>0.17227200000000001</v>
      </c>
      <c r="BP13" s="354">
        <f t="shared" si="9"/>
        <v>5.0985515155784142</v>
      </c>
      <c r="BQ13" s="86">
        <v>2.7691979999999998</v>
      </c>
      <c r="BR13" s="86">
        <v>4.2662040000000001</v>
      </c>
      <c r="BS13" s="320">
        <v>2833.4646640000001</v>
      </c>
    </row>
    <row r="14" spans="1:71" ht="25" customHeight="1">
      <c r="A14" s="314" t="s">
        <v>179</v>
      </c>
      <c r="B14" s="158" t="s">
        <v>201</v>
      </c>
      <c r="C14" s="155" t="s">
        <v>173</v>
      </c>
      <c r="D14" s="155" t="s">
        <v>175</v>
      </c>
      <c r="E14" s="155" t="s">
        <v>145</v>
      </c>
      <c r="F14" s="156">
        <v>41567</v>
      </c>
      <c r="G14" s="156">
        <v>42135</v>
      </c>
      <c r="H14" s="160">
        <f t="shared" si="0"/>
        <v>568</v>
      </c>
      <c r="I14" s="157">
        <f t="shared" si="1"/>
        <v>18.933333333333334</v>
      </c>
      <c r="J14" s="177">
        <f t="shared" si="4"/>
        <v>1.5777777777777777</v>
      </c>
      <c r="K14" s="176">
        <v>1</v>
      </c>
      <c r="L14" s="160">
        <v>12525</v>
      </c>
      <c r="M14" s="152">
        <v>45</v>
      </c>
      <c r="N14" s="149">
        <f t="shared" si="5"/>
        <v>12480</v>
      </c>
      <c r="O14" s="44">
        <v>12181</v>
      </c>
      <c r="Q14" s="40" t="s">
        <v>68</v>
      </c>
      <c r="R14" s="209">
        <v>45277.23</v>
      </c>
      <c r="S14" s="213" t="s">
        <v>195</v>
      </c>
      <c r="T14" s="213" t="s">
        <v>195</v>
      </c>
      <c r="U14" s="224"/>
      <c r="V14" s="236" t="s">
        <v>75</v>
      </c>
      <c r="W14" s="177">
        <v>37051.11</v>
      </c>
      <c r="X14" s="162">
        <f>W14/3600</f>
        <v>10.291975000000001</v>
      </c>
      <c r="Y14" s="177">
        <v>1399.46</v>
      </c>
      <c r="Z14" s="177">
        <f>Y14/60</f>
        <v>23.324333333333335</v>
      </c>
      <c r="AA14" s="289"/>
      <c r="AB14" s="40" t="s">
        <v>75</v>
      </c>
      <c r="AC14" s="162">
        <v>8.4600000000000009</v>
      </c>
      <c r="AD14" s="162">
        <v>15.28</v>
      </c>
      <c r="AE14" s="162">
        <v>16.57</v>
      </c>
      <c r="AF14" s="289"/>
      <c r="AG14" s="2">
        <v>7.55</v>
      </c>
      <c r="AH14" s="73">
        <v>7.92</v>
      </c>
      <c r="AI14" s="2">
        <v>8.3000000000000007</v>
      </c>
      <c r="AJ14" s="258"/>
      <c r="AK14" s="2">
        <v>10.029999999999999</v>
      </c>
      <c r="AL14" s="150">
        <v>10.210000000000001</v>
      </c>
      <c r="AM14" s="2">
        <v>10.39</v>
      </c>
      <c r="AN14" s="232"/>
      <c r="AO14" s="2">
        <v>7.63</v>
      </c>
      <c r="AP14" s="73">
        <v>8.09</v>
      </c>
      <c r="AQ14" s="2">
        <v>8.5500000000000007</v>
      </c>
      <c r="AR14" s="291"/>
      <c r="AS14" s="2">
        <v>2.11</v>
      </c>
      <c r="AT14" s="73">
        <v>2.25</v>
      </c>
      <c r="AU14" s="2">
        <v>2.38</v>
      </c>
      <c r="AV14" s="4">
        <f t="shared" si="2"/>
        <v>27.81211372064277</v>
      </c>
      <c r="AW14" s="110"/>
      <c r="AX14" s="2">
        <v>0.90649999999999997</v>
      </c>
      <c r="AY14" s="73">
        <v>0.96389999999999998</v>
      </c>
      <c r="AZ14" s="2">
        <v>1.0229999999999999</v>
      </c>
      <c r="BA14" s="4">
        <f t="shared" si="3"/>
        <v>11.914709517923363</v>
      </c>
      <c r="BB14" s="25"/>
      <c r="BC14" s="84">
        <v>6.5063950000000004</v>
      </c>
      <c r="BD14" s="62">
        <v>1.6297969999999999</v>
      </c>
      <c r="BE14" s="3">
        <f t="shared" si="6"/>
        <v>25.049155484719261</v>
      </c>
      <c r="BF14" s="62">
        <v>0.63694899999999999</v>
      </c>
      <c r="BG14" s="3">
        <f t="shared" si="7"/>
        <v>9.7895839401081535</v>
      </c>
      <c r="BH14" s="86">
        <v>11.024850000000001</v>
      </c>
      <c r="BI14" s="86">
        <v>31.773489999999999</v>
      </c>
      <c r="BJ14" s="147">
        <v>8598.1800980000007</v>
      </c>
      <c r="BK14" s="102"/>
      <c r="BL14" s="84">
        <v>6.4658829999999998</v>
      </c>
      <c r="BM14" s="62">
        <v>1.624225</v>
      </c>
      <c r="BN14" s="3">
        <f t="shared" si="8"/>
        <v>25.119925615727972</v>
      </c>
      <c r="BO14" s="62">
        <v>0.63522000000000001</v>
      </c>
      <c r="BP14" s="3">
        <f t="shared" si="9"/>
        <v>9.8241802395743942</v>
      </c>
      <c r="BQ14" s="86">
        <v>10.69853</v>
      </c>
      <c r="BR14" s="86">
        <v>30.342659999999999</v>
      </c>
      <c r="BS14" s="66">
        <v>8598.1800980000007</v>
      </c>
    </row>
    <row r="15" spans="1:71" s="23" customFormat="1" ht="25" customHeight="1">
      <c r="A15" s="314" t="s">
        <v>94</v>
      </c>
      <c r="B15" s="185" t="s">
        <v>200</v>
      </c>
      <c r="C15" s="186" t="s">
        <v>172</v>
      </c>
      <c r="D15" s="186" t="s">
        <v>175</v>
      </c>
      <c r="E15" s="186" t="s">
        <v>146</v>
      </c>
      <c r="F15" s="187">
        <v>40780</v>
      </c>
      <c r="G15" s="187">
        <v>41893</v>
      </c>
      <c r="H15" s="188">
        <f t="shared" si="0"/>
        <v>1113</v>
      </c>
      <c r="I15" s="194">
        <f t="shared" si="1"/>
        <v>37.1</v>
      </c>
      <c r="J15" s="190">
        <f t="shared" si="4"/>
        <v>3.0916666666666668</v>
      </c>
      <c r="K15" s="191">
        <v>1</v>
      </c>
      <c r="L15" s="192">
        <v>1631</v>
      </c>
      <c r="M15" s="188">
        <v>1</v>
      </c>
      <c r="N15" s="193">
        <f t="shared" si="5"/>
        <v>1630</v>
      </c>
      <c r="O15" s="188">
        <v>1322</v>
      </c>
      <c r="Q15" s="170" t="s">
        <v>68</v>
      </c>
      <c r="R15" s="208">
        <v>44640.9</v>
      </c>
      <c r="S15" s="212" t="s">
        <v>195</v>
      </c>
      <c r="T15" s="212" t="s">
        <v>195</v>
      </c>
      <c r="U15" s="224"/>
      <c r="V15" s="170" t="s">
        <v>75</v>
      </c>
      <c r="W15" s="190">
        <v>35835.040000000001</v>
      </c>
      <c r="X15" s="208">
        <f>W15/3600</f>
        <v>9.9541777777777778</v>
      </c>
      <c r="Y15" s="190">
        <v>1925.54</v>
      </c>
      <c r="Z15" s="190">
        <f>Y15/60</f>
        <v>32.092333333333336</v>
      </c>
      <c r="AA15" s="289"/>
      <c r="AB15" s="170" t="s">
        <v>75</v>
      </c>
      <c r="AC15" s="208">
        <v>12.61</v>
      </c>
      <c r="AD15" s="208">
        <v>33.395000000000003</v>
      </c>
      <c r="AE15" s="208">
        <v>8.0399999999999991</v>
      </c>
      <c r="AF15" s="289"/>
      <c r="AG15" s="343">
        <v>5.27</v>
      </c>
      <c r="AH15" s="285">
        <v>6.31</v>
      </c>
      <c r="AI15" s="343">
        <v>7.44</v>
      </c>
      <c r="AJ15" s="258"/>
      <c r="AK15" s="342">
        <v>6.55</v>
      </c>
      <c r="AL15" s="150">
        <v>6.92</v>
      </c>
      <c r="AM15" s="342">
        <v>7.3</v>
      </c>
      <c r="AN15" s="231"/>
      <c r="AO15" s="343">
        <v>5.69</v>
      </c>
      <c r="AP15" s="285">
        <v>6.44</v>
      </c>
      <c r="AQ15" s="343">
        <v>7.23</v>
      </c>
      <c r="AR15" s="291"/>
      <c r="AS15" s="343">
        <v>1.2</v>
      </c>
      <c r="AT15" s="285">
        <v>1.36</v>
      </c>
      <c r="AU15" s="343">
        <v>1.53</v>
      </c>
      <c r="AV15" s="344">
        <f t="shared" si="2"/>
        <v>21.118012422360248</v>
      </c>
      <c r="AW15" s="110"/>
      <c r="AX15" s="342">
        <v>0.48320000000000002</v>
      </c>
      <c r="AY15" s="73">
        <v>0.54649999999999999</v>
      </c>
      <c r="AZ15" s="342">
        <v>0.61370000000000002</v>
      </c>
      <c r="BA15" s="344">
        <f t="shared" si="3"/>
        <v>8.4860248447204967</v>
      </c>
      <c r="BB15" s="25"/>
      <c r="BC15" s="84">
        <v>4.9359390000000003</v>
      </c>
      <c r="BD15" s="346">
        <v>0.69982800000000001</v>
      </c>
      <c r="BE15" s="345">
        <f t="shared" si="6"/>
        <v>14.178214114882699</v>
      </c>
      <c r="BF15" s="346">
        <v>0.19120200000000001</v>
      </c>
      <c r="BG15" s="345">
        <f t="shared" si="7"/>
        <v>3.8736702378210102</v>
      </c>
      <c r="BH15" s="86">
        <v>7.0258339999999997</v>
      </c>
      <c r="BI15" s="86">
        <v>9.4570969999999992</v>
      </c>
      <c r="BJ15" s="347">
        <v>4841.422622</v>
      </c>
      <c r="BK15" s="102"/>
      <c r="BL15" s="84">
        <v>4.8661589999999997</v>
      </c>
      <c r="BM15" s="346">
        <v>0.69661200000000001</v>
      </c>
      <c r="BN15" s="345">
        <f t="shared" si="8"/>
        <v>14.315438521429327</v>
      </c>
      <c r="BO15" s="346">
        <v>0.18683900000000001</v>
      </c>
      <c r="BP15" s="345">
        <f t="shared" si="9"/>
        <v>3.8395580580083806</v>
      </c>
      <c r="BQ15" s="86">
        <v>7.0060000000000002</v>
      </c>
      <c r="BR15" s="86">
        <v>9.4372629999999997</v>
      </c>
      <c r="BS15" s="350">
        <v>4824.2604609999999</v>
      </c>
    </row>
    <row r="16" spans="1:71" s="23" customFormat="1" ht="25" customHeight="1">
      <c r="A16" s="314" t="s">
        <v>95</v>
      </c>
      <c r="B16" s="163" t="s">
        <v>115</v>
      </c>
      <c r="C16" s="164" t="s">
        <v>173</v>
      </c>
      <c r="D16" s="164" t="s">
        <v>176</v>
      </c>
      <c r="E16" s="164" t="s">
        <v>145</v>
      </c>
      <c r="F16" s="165">
        <v>40791</v>
      </c>
      <c r="G16" s="165">
        <v>41477</v>
      </c>
      <c r="H16" s="178">
        <f t="shared" si="0"/>
        <v>686</v>
      </c>
      <c r="I16" s="179">
        <f t="shared" si="1"/>
        <v>22.866666666666667</v>
      </c>
      <c r="J16" s="180">
        <f t="shared" si="4"/>
        <v>1.9055555555555557</v>
      </c>
      <c r="K16" s="180">
        <v>1.72</v>
      </c>
      <c r="L16" s="182">
        <v>187</v>
      </c>
      <c r="M16" s="178">
        <v>5</v>
      </c>
      <c r="N16" s="166">
        <f t="shared" si="5"/>
        <v>182</v>
      </c>
      <c r="O16" s="178">
        <v>182</v>
      </c>
      <c r="Q16" s="116" t="s">
        <v>68</v>
      </c>
      <c r="R16" s="207" t="s">
        <v>203</v>
      </c>
      <c r="S16" s="202" t="s">
        <v>195</v>
      </c>
      <c r="T16" s="202" t="s">
        <v>195</v>
      </c>
      <c r="U16" s="229"/>
      <c r="V16" s="202" t="s">
        <v>195</v>
      </c>
      <c r="W16" s="202" t="s">
        <v>195</v>
      </c>
      <c r="X16" s="202" t="s">
        <v>195</v>
      </c>
      <c r="Y16" s="202" t="s">
        <v>195</v>
      </c>
      <c r="Z16" s="202" t="s">
        <v>195</v>
      </c>
      <c r="AA16" s="289"/>
      <c r="AB16" s="116" t="s">
        <v>68</v>
      </c>
      <c r="AC16" s="306">
        <v>8.76</v>
      </c>
      <c r="AD16" s="202" t="s">
        <v>195</v>
      </c>
      <c r="AE16" s="202" t="s">
        <v>195</v>
      </c>
      <c r="AF16" s="289"/>
      <c r="AG16" s="316">
        <v>6.71</v>
      </c>
      <c r="AH16" s="73">
        <v>8.5299999999999994</v>
      </c>
      <c r="AI16" s="316">
        <v>10.57</v>
      </c>
      <c r="AJ16" s="258"/>
      <c r="AK16" s="316">
        <v>7.3570000000000002</v>
      </c>
      <c r="AL16" s="150">
        <v>8.5549999999999997</v>
      </c>
      <c r="AM16" s="316">
        <v>9.84</v>
      </c>
      <c r="AN16" s="232"/>
      <c r="AO16" s="316">
        <v>6.71</v>
      </c>
      <c r="AP16" s="73">
        <v>8.5299999999999994</v>
      </c>
      <c r="AQ16" s="316">
        <v>10.57</v>
      </c>
      <c r="AR16" s="291"/>
      <c r="AS16" s="316">
        <v>1.64</v>
      </c>
      <c r="AT16" s="73">
        <v>2.09</v>
      </c>
      <c r="AU16" s="316">
        <v>2.59</v>
      </c>
      <c r="AV16" s="318">
        <f t="shared" si="2"/>
        <v>24.501758499413835</v>
      </c>
      <c r="AW16" s="110"/>
      <c r="AX16" s="316">
        <v>0.69169999999999998</v>
      </c>
      <c r="AY16" s="73">
        <v>0.87990000000000002</v>
      </c>
      <c r="AZ16" s="316">
        <v>1.0903</v>
      </c>
      <c r="BA16" s="318">
        <f t="shared" si="3"/>
        <v>10.315357561547479</v>
      </c>
      <c r="BB16" s="25"/>
      <c r="BC16" s="84">
        <v>6.6524169999999998</v>
      </c>
      <c r="BD16" s="319">
        <v>1.2274659999999999</v>
      </c>
      <c r="BE16" s="354">
        <f t="shared" si="6"/>
        <v>18.451429006930866</v>
      </c>
      <c r="BF16" s="319">
        <v>0.37359300000000001</v>
      </c>
      <c r="BG16" s="354">
        <f t="shared" si="7"/>
        <v>5.6158987026820473</v>
      </c>
      <c r="BH16" s="86">
        <v>6.6240769999999998</v>
      </c>
      <c r="BI16" s="146">
        <v>8.8170579999999994</v>
      </c>
      <c r="BJ16" s="356">
        <v>4515.6284169999999</v>
      </c>
      <c r="BK16" s="102"/>
      <c r="BL16" s="84">
        <v>6.4168609999999999</v>
      </c>
      <c r="BM16" s="319">
        <v>1.0797110000000001</v>
      </c>
      <c r="BN16" s="354">
        <f t="shared" si="8"/>
        <v>16.826155342931692</v>
      </c>
      <c r="BO16" s="319">
        <v>0.32920199999999999</v>
      </c>
      <c r="BP16" s="354">
        <f t="shared" si="9"/>
        <v>5.1302654054684993</v>
      </c>
      <c r="BQ16" s="86">
        <v>6.5654199999999996</v>
      </c>
      <c r="BR16" s="146">
        <v>8.5542909999999992</v>
      </c>
      <c r="BS16" s="320">
        <v>4515.6284169999999</v>
      </c>
    </row>
    <row r="17" spans="1:71" ht="25" customHeight="1">
      <c r="A17" s="314" t="s">
        <v>96</v>
      </c>
      <c r="B17" s="163" t="s">
        <v>115</v>
      </c>
      <c r="C17" s="164" t="s">
        <v>173</v>
      </c>
      <c r="D17" s="164" t="s">
        <v>175</v>
      </c>
      <c r="E17" s="164" t="s">
        <v>146</v>
      </c>
      <c r="F17" s="165">
        <v>40795</v>
      </c>
      <c r="G17" s="165">
        <v>40933</v>
      </c>
      <c r="H17" s="178">
        <f t="shared" si="0"/>
        <v>138</v>
      </c>
      <c r="I17" s="179">
        <f t="shared" si="1"/>
        <v>4.5999999999999996</v>
      </c>
      <c r="J17" s="180">
        <f t="shared" si="4"/>
        <v>0.3833333333333333</v>
      </c>
      <c r="K17" s="181">
        <v>16.010000000000002</v>
      </c>
      <c r="L17" s="182">
        <v>71</v>
      </c>
      <c r="M17" s="178">
        <v>4</v>
      </c>
      <c r="N17" s="166">
        <f t="shared" si="5"/>
        <v>67</v>
      </c>
      <c r="O17" s="178">
        <v>67</v>
      </c>
      <c r="Q17" s="116" t="s">
        <v>68</v>
      </c>
      <c r="R17" s="207">
        <v>7772.73</v>
      </c>
      <c r="S17" s="202" t="s">
        <v>195</v>
      </c>
      <c r="T17" s="202" t="s">
        <v>195</v>
      </c>
      <c r="U17" s="229"/>
      <c r="V17" s="202" t="s">
        <v>195</v>
      </c>
      <c r="W17" s="202" t="s">
        <v>195</v>
      </c>
      <c r="X17" s="202" t="s">
        <v>195</v>
      </c>
      <c r="Y17" s="202" t="s">
        <v>195</v>
      </c>
      <c r="Z17" s="202" t="s">
        <v>195</v>
      </c>
      <c r="AA17" s="289"/>
      <c r="AB17" s="116" t="s">
        <v>68</v>
      </c>
      <c r="AC17" s="306">
        <v>2.16</v>
      </c>
      <c r="AD17" s="202" t="s">
        <v>195</v>
      </c>
      <c r="AE17" s="202" t="s">
        <v>195</v>
      </c>
      <c r="AF17" s="289"/>
      <c r="AG17" s="317">
        <v>3.27</v>
      </c>
      <c r="AH17" s="285">
        <v>4.34</v>
      </c>
      <c r="AI17" s="317">
        <v>5.56</v>
      </c>
      <c r="AJ17" s="154"/>
      <c r="AK17" s="316">
        <v>3.84</v>
      </c>
      <c r="AL17" s="150">
        <v>4.9550000000000001</v>
      </c>
      <c r="AM17" s="316">
        <v>6.21</v>
      </c>
      <c r="AN17" s="231"/>
      <c r="AO17" s="317">
        <v>3.27</v>
      </c>
      <c r="AP17" s="285">
        <v>4.34</v>
      </c>
      <c r="AQ17" s="317">
        <v>5.56</v>
      </c>
      <c r="AR17" s="291"/>
      <c r="AS17" s="317">
        <v>0.8</v>
      </c>
      <c r="AT17" s="285">
        <v>1.06</v>
      </c>
      <c r="AU17" s="317">
        <v>1.36</v>
      </c>
      <c r="AV17" s="318">
        <f t="shared" si="2"/>
        <v>24.423963133640555</v>
      </c>
      <c r="AW17" s="110"/>
      <c r="AX17" s="316">
        <v>0.31819999999999998</v>
      </c>
      <c r="AY17" s="73">
        <v>0.42270000000000002</v>
      </c>
      <c r="AZ17" s="316">
        <v>0.54190000000000005</v>
      </c>
      <c r="BA17" s="318">
        <f t="shared" si="3"/>
        <v>9.7396313364055302</v>
      </c>
      <c r="BB17" s="25"/>
      <c r="BC17" s="84">
        <v>3.988632</v>
      </c>
      <c r="BD17" s="319">
        <v>0.60524699999999998</v>
      </c>
      <c r="BE17" s="354">
        <f t="shared" si="6"/>
        <v>15.174300361627745</v>
      </c>
      <c r="BF17" s="319">
        <v>0.18667</v>
      </c>
      <c r="BG17" s="354">
        <f t="shared" si="7"/>
        <v>4.6800507041010553</v>
      </c>
      <c r="BH17" s="86">
        <v>3.191897</v>
      </c>
      <c r="BI17" s="86">
        <v>7.2615369999999997</v>
      </c>
      <c r="BJ17" s="357">
        <v>4917.7503999999999</v>
      </c>
      <c r="BK17" s="102"/>
      <c r="BL17" s="84">
        <v>3.4415580000000001</v>
      </c>
      <c r="BM17" s="319">
        <v>0.53036700000000003</v>
      </c>
      <c r="BN17" s="354">
        <f t="shared" si="8"/>
        <v>15.410665750802398</v>
      </c>
      <c r="BO17" s="319">
        <v>0.16922599999999999</v>
      </c>
      <c r="BP17" s="354">
        <f t="shared" si="9"/>
        <v>4.9171334610661797</v>
      </c>
      <c r="BQ17" s="86">
        <v>2.9807790000000001</v>
      </c>
      <c r="BR17" s="86">
        <v>3.272904</v>
      </c>
      <c r="BS17" s="358">
        <v>2985.9705290000002</v>
      </c>
    </row>
    <row r="18" spans="1:71" ht="25" customHeight="1">
      <c r="A18" s="314" t="s">
        <v>163</v>
      </c>
      <c r="B18" s="163" t="s">
        <v>115</v>
      </c>
      <c r="C18" s="164" t="s">
        <v>173</v>
      </c>
      <c r="D18" s="164" t="s">
        <v>175</v>
      </c>
      <c r="E18" s="164" t="s">
        <v>146</v>
      </c>
      <c r="F18" s="165">
        <v>40797</v>
      </c>
      <c r="G18" s="165">
        <v>41901</v>
      </c>
      <c r="H18" s="178">
        <f t="shared" si="0"/>
        <v>1104</v>
      </c>
      <c r="I18" s="184">
        <f t="shared" si="1"/>
        <v>36.799999999999997</v>
      </c>
      <c r="J18" s="180">
        <f t="shared" si="4"/>
        <v>3.0666666666666664</v>
      </c>
      <c r="K18" s="181">
        <v>1.92</v>
      </c>
      <c r="L18" s="182">
        <v>553</v>
      </c>
      <c r="M18" s="178">
        <v>8</v>
      </c>
      <c r="N18" s="166">
        <f t="shared" si="5"/>
        <v>545</v>
      </c>
      <c r="O18" s="178">
        <v>545</v>
      </c>
      <c r="Q18" s="116" t="s">
        <v>68</v>
      </c>
      <c r="R18" s="207">
        <v>9624.77</v>
      </c>
      <c r="S18" s="202" t="s">
        <v>195</v>
      </c>
      <c r="T18" s="202" t="s">
        <v>195</v>
      </c>
      <c r="U18" s="229"/>
      <c r="V18" s="202" t="s">
        <v>195</v>
      </c>
      <c r="W18" s="202" t="s">
        <v>195</v>
      </c>
      <c r="X18" s="202" t="s">
        <v>195</v>
      </c>
      <c r="Y18" s="202" t="s">
        <v>195</v>
      </c>
      <c r="Z18" s="202" t="s">
        <v>195</v>
      </c>
      <c r="AA18" s="289"/>
      <c r="AB18" s="116" t="s">
        <v>68</v>
      </c>
      <c r="AC18" s="306">
        <v>2.67</v>
      </c>
      <c r="AD18" s="202" t="s">
        <v>195</v>
      </c>
      <c r="AE18" s="202" t="s">
        <v>195</v>
      </c>
      <c r="AF18" s="289"/>
      <c r="AG18" s="317">
        <v>7.1</v>
      </c>
      <c r="AH18" s="285">
        <v>7.9</v>
      </c>
      <c r="AI18" s="317">
        <v>8.73</v>
      </c>
      <c r="AJ18" s="259"/>
      <c r="AK18" s="316">
        <v>8.4700000000000006</v>
      </c>
      <c r="AL18" s="150">
        <v>9.23</v>
      </c>
      <c r="AM18" s="316">
        <v>10.02</v>
      </c>
      <c r="AN18" s="231"/>
      <c r="AO18" s="317">
        <v>7.1</v>
      </c>
      <c r="AP18" s="285">
        <v>7.9</v>
      </c>
      <c r="AQ18" s="317">
        <v>8.73</v>
      </c>
      <c r="AR18" s="291"/>
      <c r="AS18" s="317">
        <v>1.98</v>
      </c>
      <c r="AT18" s="285">
        <v>2.2000000000000002</v>
      </c>
      <c r="AU18" s="317">
        <v>2.4300000000000002</v>
      </c>
      <c r="AV18" s="318">
        <f t="shared" si="2"/>
        <v>27.848101265822788</v>
      </c>
      <c r="AW18" s="110"/>
      <c r="AX18" s="316">
        <v>0.87329999999999997</v>
      </c>
      <c r="AY18" s="73">
        <v>0.97150000000000003</v>
      </c>
      <c r="AZ18" s="316">
        <v>1.0747</v>
      </c>
      <c r="BA18" s="318">
        <f t="shared" si="3"/>
        <v>12.29746835443038</v>
      </c>
      <c r="BC18" s="84">
        <v>7.8658429999999999</v>
      </c>
      <c r="BD18" s="319">
        <v>1.5154479999999999</v>
      </c>
      <c r="BE18" s="354">
        <f t="shared" si="6"/>
        <v>19.266186726584802</v>
      </c>
      <c r="BF18" s="319">
        <v>0.56648200000000004</v>
      </c>
      <c r="BG18" s="354">
        <f t="shared" si="7"/>
        <v>7.2017964253799631</v>
      </c>
      <c r="BH18" s="86">
        <v>7.1788850000000002</v>
      </c>
      <c r="BI18" s="86">
        <v>18.701180000000001</v>
      </c>
      <c r="BJ18" s="357">
        <v>7416.1861490000001</v>
      </c>
      <c r="BK18" s="102"/>
      <c r="BL18" s="84">
        <v>7.0858639999999999</v>
      </c>
      <c r="BM18" s="319">
        <v>1.4786300000000001</v>
      </c>
      <c r="BN18" s="354">
        <f t="shared" si="8"/>
        <v>20.867321190471621</v>
      </c>
      <c r="BO18" s="319">
        <v>0.55763499999999999</v>
      </c>
      <c r="BP18" s="354">
        <f t="shared" si="9"/>
        <v>7.8696825115469338</v>
      </c>
      <c r="BQ18" s="86">
        <v>6.9140490000000003</v>
      </c>
      <c r="BR18" s="86">
        <v>11.069929999999999</v>
      </c>
      <c r="BS18" s="358">
        <v>4403.549137</v>
      </c>
    </row>
    <row r="19" spans="1:71" ht="25" customHeight="1">
      <c r="A19" s="314" t="s">
        <v>97</v>
      </c>
      <c r="B19" s="163" t="s">
        <v>115</v>
      </c>
      <c r="C19" s="164" t="s">
        <v>172</v>
      </c>
      <c r="D19" s="164" t="s">
        <v>175</v>
      </c>
      <c r="E19" s="164" t="s">
        <v>146</v>
      </c>
      <c r="F19" s="165">
        <v>40801</v>
      </c>
      <c r="G19" s="165">
        <v>41669</v>
      </c>
      <c r="H19" s="178">
        <f t="shared" ref="H19:H21" si="10">G19-F19</f>
        <v>868</v>
      </c>
      <c r="I19" s="179">
        <f t="shared" si="1"/>
        <v>28.933333333333334</v>
      </c>
      <c r="J19" s="180">
        <f t="shared" si="4"/>
        <v>2.411111111111111</v>
      </c>
      <c r="K19" s="181">
        <v>2.17</v>
      </c>
      <c r="L19" s="182">
        <v>345</v>
      </c>
      <c r="M19" s="178">
        <v>12</v>
      </c>
      <c r="N19" s="166">
        <f t="shared" si="5"/>
        <v>333</v>
      </c>
      <c r="O19" s="178">
        <v>333</v>
      </c>
      <c r="Q19" s="116" t="s">
        <v>68</v>
      </c>
      <c r="R19" s="207">
        <v>14360.73</v>
      </c>
      <c r="S19" s="202" t="s">
        <v>195</v>
      </c>
      <c r="T19" s="202" t="s">
        <v>195</v>
      </c>
      <c r="U19" s="229"/>
      <c r="V19" s="202" t="s">
        <v>195</v>
      </c>
      <c r="W19" s="202" t="s">
        <v>195</v>
      </c>
      <c r="X19" s="202" t="s">
        <v>195</v>
      </c>
      <c r="Y19" s="202" t="s">
        <v>195</v>
      </c>
      <c r="Z19" s="202" t="s">
        <v>195</v>
      </c>
      <c r="AA19" s="289"/>
      <c r="AB19" s="116" t="s">
        <v>68</v>
      </c>
      <c r="AC19" s="306">
        <v>3.99</v>
      </c>
      <c r="AD19" s="202" t="s">
        <v>195</v>
      </c>
      <c r="AE19" s="202" t="s">
        <v>195</v>
      </c>
      <c r="AF19" s="289"/>
      <c r="AG19" s="317">
        <v>4.63</v>
      </c>
      <c r="AH19" s="285">
        <v>5.37</v>
      </c>
      <c r="AI19" s="317">
        <v>6.17</v>
      </c>
      <c r="AJ19" s="258"/>
      <c r="AK19" s="316">
        <v>5.0599999999999996</v>
      </c>
      <c r="AL19" s="150">
        <v>5.65</v>
      </c>
      <c r="AM19" s="316">
        <v>6.2750000000000004</v>
      </c>
      <c r="AN19" s="231"/>
      <c r="AO19" s="317">
        <v>4.63</v>
      </c>
      <c r="AP19" s="285">
        <v>5.37</v>
      </c>
      <c r="AQ19" s="317">
        <v>6.17</v>
      </c>
      <c r="AR19" s="291"/>
      <c r="AS19" s="317">
        <v>0.9</v>
      </c>
      <c r="AT19" s="285">
        <v>1.04</v>
      </c>
      <c r="AU19" s="317">
        <v>1.19</v>
      </c>
      <c r="AV19" s="318">
        <f t="shared" si="2"/>
        <v>19.366852886405958</v>
      </c>
      <c r="AW19" s="110"/>
      <c r="AX19" s="316">
        <v>0.37580000000000002</v>
      </c>
      <c r="AY19" s="73">
        <v>0.43590000000000001</v>
      </c>
      <c r="AZ19" s="316">
        <v>0.50029999999999997</v>
      </c>
      <c r="BA19" s="318">
        <f t="shared" si="3"/>
        <v>8.117318435754191</v>
      </c>
      <c r="BC19" s="84">
        <v>5.5126730000000004</v>
      </c>
      <c r="BD19" s="319">
        <v>0.70491400000000004</v>
      </c>
      <c r="BE19" s="354">
        <f t="shared" si="6"/>
        <v>12.787154253481024</v>
      </c>
      <c r="BF19" s="319">
        <v>0.27214100000000002</v>
      </c>
      <c r="BG19" s="354">
        <f t="shared" si="7"/>
        <v>4.9366432581798341</v>
      </c>
      <c r="BH19" s="86">
        <v>5.8904839999999998</v>
      </c>
      <c r="BI19" s="86">
        <v>8.1101399999999995</v>
      </c>
      <c r="BJ19" s="357">
        <v>4028.0906150000001</v>
      </c>
      <c r="BK19" s="102"/>
      <c r="BL19" s="84">
        <v>4.8213080000000001</v>
      </c>
      <c r="BM19" s="319">
        <v>0.68469800000000003</v>
      </c>
      <c r="BN19" s="354">
        <f t="shared" si="8"/>
        <v>14.201498846371152</v>
      </c>
      <c r="BO19" s="319">
        <v>0.27399800000000002</v>
      </c>
      <c r="BP19" s="354">
        <f t="shared" si="9"/>
        <v>5.6830636001682535</v>
      </c>
      <c r="BQ19" s="86">
        <v>4.9803360000000003</v>
      </c>
      <c r="BR19" s="86">
        <v>6.060994</v>
      </c>
      <c r="BS19" s="358">
        <v>3460.3699219999999</v>
      </c>
    </row>
    <row r="20" spans="1:71" s="23" customFormat="1" ht="25" customHeight="1">
      <c r="A20" s="314" t="s">
        <v>98</v>
      </c>
      <c r="B20" s="163" t="s">
        <v>115</v>
      </c>
      <c r="C20" s="164" t="s">
        <v>173</v>
      </c>
      <c r="D20" s="164" t="s">
        <v>175</v>
      </c>
      <c r="E20" s="164" t="s">
        <v>145</v>
      </c>
      <c r="F20" s="165">
        <v>40861</v>
      </c>
      <c r="G20" s="165">
        <v>41667</v>
      </c>
      <c r="H20" s="178">
        <f t="shared" si="10"/>
        <v>806</v>
      </c>
      <c r="I20" s="179">
        <f t="shared" si="1"/>
        <v>26.866666666666667</v>
      </c>
      <c r="J20" s="180">
        <f t="shared" si="4"/>
        <v>2.2388888888888889</v>
      </c>
      <c r="K20" s="180">
        <v>1.85</v>
      </c>
      <c r="L20" s="182">
        <v>334</v>
      </c>
      <c r="M20" s="178">
        <v>9</v>
      </c>
      <c r="N20" s="166">
        <f t="shared" si="5"/>
        <v>325</v>
      </c>
      <c r="O20" s="178">
        <v>325</v>
      </c>
      <c r="Q20" s="116" t="s">
        <v>68</v>
      </c>
      <c r="R20" s="207">
        <v>9364.8799999999992</v>
      </c>
      <c r="S20" s="202" t="s">
        <v>195</v>
      </c>
      <c r="T20" s="202" t="s">
        <v>195</v>
      </c>
      <c r="U20" s="229"/>
      <c r="V20" s="202" t="s">
        <v>195</v>
      </c>
      <c r="W20" s="202" t="s">
        <v>195</v>
      </c>
      <c r="X20" s="202" t="s">
        <v>195</v>
      </c>
      <c r="Y20" s="202" t="s">
        <v>195</v>
      </c>
      <c r="Z20" s="202" t="s">
        <v>195</v>
      </c>
      <c r="AA20" s="289"/>
      <c r="AB20" s="116" t="s">
        <v>68</v>
      </c>
      <c r="AC20" s="306">
        <v>2.6</v>
      </c>
      <c r="AD20" s="202" t="s">
        <v>195</v>
      </c>
      <c r="AE20" s="202" t="s">
        <v>195</v>
      </c>
      <c r="AF20" s="289"/>
      <c r="AG20" s="316">
        <v>6.78</v>
      </c>
      <c r="AH20" s="73">
        <v>7.78</v>
      </c>
      <c r="AI20" s="316">
        <v>8.84</v>
      </c>
      <c r="AJ20" s="259"/>
      <c r="AK20" s="316">
        <v>7.87</v>
      </c>
      <c r="AL20" s="150">
        <v>8.8000000000000007</v>
      </c>
      <c r="AM20" s="316">
        <v>9.7859999999999996</v>
      </c>
      <c r="AN20" s="232"/>
      <c r="AO20" s="316">
        <v>6.78</v>
      </c>
      <c r="AP20" s="73">
        <v>7.78</v>
      </c>
      <c r="AQ20" s="316">
        <v>8.84</v>
      </c>
      <c r="AR20" s="291"/>
      <c r="AS20" s="316">
        <v>1.73</v>
      </c>
      <c r="AT20" s="73">
        <v>1.99</v>
      </c>
      <c r="AU20" s="316">
        <v>2.2599999999999998</v>
      </c>
      <c r="AV20" s="318">
        <f t="shared" si="2"/>
        <v>25.578406169665808</v>
      </c>
      <c r="AW20" s="110"/>
      <c r="AX20" s="316">
        <v>0.7228</v>
      </c>
      <c r="AY20" s="73">
        <v>0.82869999999999999</v>
      </c>
      <c r="AZ20" s="316">
        <v>0.94169999999999998</v>
      </c>
      <c r="BA20" s="318">
        <f t="shared" si="3"/>
        <v>10.651670951156813</v>
      </c>
      <c r="BB20" s="25"/>
      <c r="BC20" s="84">
        <v>7.6705230000000002</v>
      </c>
      <c r="BD20" s="319">
        <v>1.3562669999999999</v>
      </c>
      <c r="BE20" s="354">
        <f t="shared" si="6"/>
        <v>17.681545313142273</v>
      </c>
      <c r="BF20" s="319">
        <v>0.42936200000000002</v>
      </c>
      <c r="BG20" s="354">
        <f t="shared" si="7"/>
        <v>5.5975583411978551</v>
      </c>
      <c r="BH20" s="86">
        <v>7.7673589999999999</v>
      </c>
      <c r="BI20" s="86">
        <v>18.397300000000001</v>
      </c>
      <c r="BJ20" s="356">
        <v>6696.3695390000003</v>
      </c>
      <c r="BK20" s="102"/>
      <c r="BL20" s="84">
        <v>6.7704550000000001</v>
      </c>
      <c r="BM20" s="319">
        <v>1.2933889999999999</v>
      </c>
      <c r="BN20" s="354">
        <f t="shared" si="8"/>
        <v>19.103428056164613</v>
      </c>
      <c r="BO20" s="319">
        <v>0.40598499999999998</v>
      </c>
      <c r="BP20" s="354">
        <f t="shared" si="9"/>
        <v>5.996421215413144</v>
      </c>
      <c r="BQ20" s="86">
        <v>6.8006570000000002</v>
      </c>
      <c r="BR20" s="86">
        <v>10.04623</v>
      </c>
      <c r="BS20" s="320">
        <v>4442.8464970000005</v>
      </c>
    </row>
    <row r="21" spans="1:71" s="23" customFormat="1" ht="25" customHeight="1">
      <c r="A21" s="314" t="s">
        <v>99</v>
      </c>
      <c r="B21" s="158" t="s">
        <v>201</v>
      </c>
      <c r="C21" s="155" t="s">
        <v>172</v>
      </c>
      <c r="D21" s="155" t="s">
        <v>175</v>
      </c>
      <c r="E21" s="155" t="s">
        <v>145</v>
      </c>
      <c r="F21" s="156">
        <v>40883</v>
      </c>
      <c r="G21" s="156">
        <v>41871</v>
      </c>
      <c r="H21" s="152">
        <f t="shared" si="10"/>
        <v>988</v>
      </c>
      <c r="I21" s="157">
        <f t="shared" si="1"/>
        <v>32.93333333333333</v>
      </c>
      <c r="J21" s="177">
        <f t="shared" si="4"/>
        <v>2.744444444444444</v>
      </c>
      <c r="K21" s="176">
        <v>1</v>
      </c>
      <c r="L21" s="160">
        <v>12163</v>
      </c>
      <c r="M21" s="152">
        <v>79</v>
      </c>
      <c r="N21" s="149">
        <f t="shared" si="5"/>
        <v>12084</v>
      </c>
      <c r="O21" s="44">
        <v>11766</v>
      </c>
      <c r="Q21" s="40" t="s">
        <v>68</v>
      </c>
      <c r="R21" s="210">
        <v>31263.84</v>
      </c>
      <c r="S21" s="213" t="s">
        <v>195</v>
      </c>
      <c r="T21" s="213" t="s">
        <v>195</v>
      </c>
      <c r="U21" s="224"/>
      <c r="V21" s="236" t="s">
        <v>75</v>
      </c>
      <c r="W21" s="177">
        <v>24627.65</v>
      </c>
      <c r="X21" s="162">
        <f>W21/3600</f>
        <v>6.8410138888888889</v>
      </c>
      <c r="Y21" s="177">
        <v>1755.72</v>
      </c>
      <c r="Z21" s="177">
        <f>Y21/60</f>
        <v>29.262</v>
      </c>
      <c r="AA21" s="289"/>
      <c r="AB21" s="236" t="s">
        <v>75</v>
      </c>
      <c r="AC21" s="177">
        <v>6.2</v>
      </c>
      <c r="AD21" s="177">
        <v>22.28</v>
      </c>
      <c r="AE21" s="162">
        <v>10.83</v>
      </c>
      <c r="AF21" s="289"/>
      <c r="AG21" s="2">
        <v>4.0199999999999996</v>
      </c>
      <c r="AH21" s="73">
        <v>4.1900000000000004</v>
      </c>
      <c r="AI21" s="2">
        <v>4.37</v>
      </c>
      <c r="AJ21" s="259"/>
      <c r="AK21" s="2">
        <v>5.26</v>
      </c>
      <c r="AL21" s="150">
        <v>5.36</v>
      </c>
      <c r="AM21" s="2">
        <v>5.46</v>
      </c>
      <c r="AN21" s="232"/>
      <c r="AO21" s="2">
        <v>4</v>
      </c>
      <c r="AP21" s="73">
        <v>4.1900000000000004</v>
      </c>
      <c r="AQ21" s="2">
        <v>4.38</v>
      </c>
      <c r="AR21" s="291"/>
      <c r="AS21" s="2">
        <v>0.74</v>
      </c>
      <c r="AT21" s="73">
        <v>0.77</v>
      </c>
      <c r="AU21" s="2">
        <v>0.81</v>
      </c>
      <c r="AV21" s="4">
        <f t="shared" si="2"/>
        <v>18.377088305489259</v>
      </c>
      <c r="AW21" s="110"/>
      <c r="AX21" s="2">
        <v>0.20330000000000001</v>
      </c>
      <c r="AY21" s="73">
        <v>0.21340000000000001</v>
      </c>
      <c r="AZ21" s="2">
        <v>0.22370000000000001</v>
      </c>
      <c r="BA21" s="4">
        <f t="shared" si="3"/>
        <v>5.09307875894988</v>
      </c>
      <c r="BB21" s="25"/>
      <c r="BC21" s="84">
        <v>4.2061409999999997</v>
      </c>
      <c r="BD21" s="62">
        <v>0.60366299999999995</v>
      </c>
      <c r="BE21" s="3">
        <f t="shared" si="6"/>
        <v>14.351943979053484</v>
      </c>
      <c r="BF21" s="62">
        <v>0.13047600000000001</v>
      </c>
      <c r="BG21" s="3">
        <f t="shared" si="7"/>
        <v>3.1020358090705953</v>
      </c>
      <c r="BH21" s="86">
        <v>4.9622739999999999</v>
      </c>
      <c r="BI21" s="86">
        <v>48.554519999999997</v>
      </c>
      <c r="BJ21" s="147">
        <v>16281.356331999999</v>
      </c>
      <c r="BK21" s="102"/>
      <c r="BL21" s="84">
        <v>4.1950139999999996</v>
      </c>
      <c r="BM21" s="62">
        <v>0.60789499999999996</v>
      </c>
      <c r="BN21" s="3">
        <f t="shared" si="8"/>
        <v>14.490893236589914</v>
      </c>
      <c r="BO21" s="62">
        <v>0.130408</v>
      </c>
      <c r="BP21" s="3">
        <f t="shared" si="9"/>
        <v>3.1086427840288495</v>
      </c>
      <c r="BQ21" s="86">
        <v>4.8037619999999999</v>
      </c>
      <c r="BR21" s="86">
        <v>16.20091</v>
      </c>
      <c r="BS21" s="245">
        <v>6485.9088030000003</v>
      </c>
    </row>
    <row r="22" spans="1:71" ht="25" customHeight="1">
      <c r="A22" s="314" t="s">
        <v>100</v>
      </c>
      <c r="B22" s="163" t="s">
        <v>115</v>
      </c>
      <c r="C22" s="164" t="s">
        <v>172</v>
      </c>
      <c r="D22" s="164" t="s">
        <v>176</v>
      </c>
      <c r="E22" s="164" t="s">
        <v>146</v>
      </c>
      <c r="F22" s="165">
        <v>41046</v>
      </c>
      <c r="G22" s="165">
        <v>41823</v>
      </c>
      <c r="H22" s="178">
        <f>G22-F22</f>
        <v>777</v>
      </c>
      <c r="I22" s="184">
        <f t="shared" si="1"/>
        <v>25.9</v>
      </c>
      <c r="J22" s="180">
        <f t="shared" si="4"/>
        <v>2.1583333333333332</v>
      </c>
      <c r="K22" s="181">
        <v>12.89</v>
      </c>
      <c r="L22" s="182">
        <v>157</v>
      </c>
      <c r="M22" s="178">
        <v>10</v>
      </c>
      <c r="N22" s="166">
        <f t="shared" si="5"/>
        <v>147</v>
      </c>
      <c r="O22" s="178">
        <v>147</v>
      </c>
      <c r="Q22" s="116" t="s">
        <v>68</v>
      </c>
      <c r="R22" s="207" t="s">
        <v>204</v>
      </c>
      <c r="S22" s="202" t="s">
        <v>195</v>
      </c>
      <c r="T22" s="202" t="s">
        <v>195</v>
      </c>
      <c r="U22" s="229"/>
      <c r="V22" s="202" t="s">
        <v>195</v>
      </c>
      <c r="W22" s="202" t="s">
        <v>195</v>
      </c>
      <c r="X22" s="202" t="s">
        <v>195</v>
      </c>
      <c r="Y22" s="202" t="s">
        <v>195</v>
      </c>
      <c r="Z22" s="202" t="s">
        <v>195</v>
      </c>
      <c r="AA22" s="289"/>
      <c r="AB22" s="116" t="s">
        <v>68</v>
      </c>
      <c r="AC22" s="306">
        <v>2.21</v>
      </c>
      <c r="AD22" s="202" t="s">
        <v>195</v>
      </c>
      <c r="AE22" s="202" t="s">
        <v>195</v>
      </c>
      <c r="AF22" s="289"/>
      <c r="AG22" s="317">
        <v>1.62</v>
      </c>
      <c r="AH22" s="285">
        <v>1.97</v>
      </c>
      <c r="AI22" s="317">
        <v>2.34</v>
      </c>
      <c r="AJ22" s="259"/>
      <c r="AK22" s="316">
        <v>1.79</v>
      </c>
      <c r="AL22" s="150">
        <v>2.1189</v>
      </c>
      <c r="AM22" s="316">
        <v>2.4750000000000001</v>
      </c>
      <c r="AN22" s="231"/>
      <c r="AO22" s="317">
        <v>1.62</v>
      </c>
      <c r="AP22" s="285">
        <v>1.97</v>
      </c>
      <c r="AQ22" s="317">
        <v>2.34</v>
      </c>
      <c r="AR22" s="291"/>
      <c r="AS22" s="317">
        <v>0.35</v>
      </c>
      <c r="AT22" s="285">
        <v>0.42</v>
      </c>
      <c r="AU22" s="317">
        <v>0.5</v>
      </c>
      <c r="AV22" s="318">
        <f t="shared" si="2"/>
        <v>21.319796954314722</v>
      </c>
      <c r="AW22" s="110"/>
      <c r="AX22" s="316">
        <v>0.14940000000000001</v>
      </c>
      <c r="AY22" s="73">
        <v>0.18110000000000001</v>
      </c>
      <c r="AZ22" s="316">
        <v>0.2157</v>
      </c>
      <c r="BA22" s="318">
        <f t="shared" si="3"/>
        <v>9.1928934010152279</v>
      </c>
      <c r="BC22" s="84">
        <v>2.678798</v>
      </c>
      <c r="BD22" s="319">
        <v>0.34948899999999999</v>
      </c>
      <c r="BE22" s="354">
        <f t="shared" si="6"/>
        <v>13.046485774589947</v>
      </c>
      <c r="BF22" s="319">
        <v>0.129943</v>
      </c>
      <c r="BG22" s="354">
        <f t="shared" si="7"/>
        <v>4.8507950207518453</v>
      </c>
      <c r="BH22" s="86">
        <v>2.3175750000000002</v>
      </c>
      <c r="BI22" s="86">
        <v>4.6234000000000002</v>
      </c>
      <c r="BJ22" s="357">
        <v>4206.1145969999998</v>
      </c>
      <c r="BK22" s="102"/>
      <c r="BL22" s="84">
        <v>2.0664539999999998</v>
      </c>
      <c r="BM22" s="319">
        <v>0.31247399999999997</v>
      </c>
      <c r="BN22" s="354">
        <f t="shared" si="8"/>
        <v>15.121265704438619</v>
      </c>
      <c r="BO22" s="319">
        <v>0.116856</v>
      </c>
      <c r="BP22" s="354">
        <f t="shared" si="9"/>
        <v>5.6549044885586621</v>
      </c>
      <c r="BQ22" s="86">
        <v>1.6655470000000001</v>
      </c>
      <c r="BR22" s="86">
        <v>2.6125929999999999</v>
      </c>
      <c r="BS22" s="358">
        <v>2454.9519340000002</v>
      </c>
    </row>
    <row r="23" spans="1:71" s="23" customFormat="1" ht="25" customHeight="1">
      <c r="A23" s="314" t="s">
        <v>180</v>
      </c>
      <c r="B23" s="163" t="s">
        <v>115</v>
      </c>
      <c r="C23" s="164" t="s">
        <v>173</v>
      </c>
      <c r="D23" s="164" t="s">
        <v>175</v>
      </c>
      <c r="E23" s="164" t="s">
        <v>145</v>
      </c>
      <c r="F23" s="165">
        <v>41049</v>
      </c>
      <c r="G23" s="165">
        <v>41566</v>
      </c>
      <c r="H23" s="178">
        <f>G23-F23</f>
        <v>517</v>
      </c>
      <c r="I23" s="179">
        <f t="shared" si="1"/>
        <v>17.233333333333334</v>
      </c>
      <c r="J23" s="180">
        <f t="shared" si="4"/>
        <v>1.4361111111111111</v>
      </c>
      <c r="K23" s="181">
        <v>2.1800000000000002</v>
      </c>
      <c r="L23" s="182">
        <v>299</v>
      </c>
      <c r="M23" s="178">
        <v>6</v>
      </c>
      <c r="N23" s="166">
        <f t="shared" si="5"/>
        <v>293</v>
      </c>
      <c r="O23" s="178">
        <v>293</v>
      </c>
      <c r="Q23" s="116" t="s">
        <v>68</v>
      </c>
      <c r="R23" s="207">
        <v>10635.4</v>
      </c>
      <c r="S23" s="202" t="s">
        <v>195</v>
      </c>
      <c r="T23" s="202" t="s">
        <v>195</v>
      </c>
      <c r="U23" s="229"/>
      <c r="V23" s="202" t="s">
        <v>195</v>
      </c>
      <c r="W23" s="202" t="s">
        <v>195</v>
      </c>
      <c r="X23" s="202" t="s">
        <v>195</v>
      </c>
      <c r="Y23" s="202" t="s">
        <v>195</v>
      </c>
      <c r="Z23" s="202" t="s">
        <v>195</v>
      </c>
      <c r="AA23" s="289"/>
      <c r="AB23" s="116" t="s">
        <v>68</v>
      </c>
      <c r="AC23" s="306">
        <v>2.95</v>
      </c>
      <c r="AD23" s="202" t="s">
        <v>195</v>
      </c>
      <c r="AE23" s="202" t="s">
        <v>195</v>
      </c>
      <c r="AF23" s="289"/>
      <c r="AG23" s="316">
        <v>4.04</v>
      </c>
      <c r="AH23" s="73">
        <v>4.68</v>
      </c>
      <c r="AI23" s="316">
        <v>5.36</v>
      </c>
      <c r="AJ23" s="259"/>
      <c r="AK23" s="316">
        <v>4.3460000000000001</v>
      </c>
      <c r="AL23" s="150">
        <v>4.8899999999999997</v>
      </c>
      <c r="AM23" s="316">
        <v>5.4660000000000002</v>
      </c>
      <c r="AN23" s="232"/>
      <c r="AO23" s="316">
        <v>4.04</v>
      </c>
      <c r="AP23" s="73">
        <v>4.68</v>
      </c>
      <c r="AQ23" s="316">
        <v>5.36</v>
      </c>
      <c r="AR23" s="291"/>
      <c r="AS23" s="316">
        <v>0.96</v>
      </c>
      <c r="AT23" s="73">
        <v>1.1100000000000001</v>
      </c>
      <c r="AU23" s="316">
        <v>1.27</v>
      </c>
      <c r="AV23" s="318">
        <f t="shared" si="2"/>
        <v>23.717948717948723</v>
      </c>
      <c r="AW23" s="110"/>
      <c r="AX23" s="316">
        <v>0.3619</v>
      </c>
      <c r="AY23" s="73">
        <v>0.41860000000000003</v>
      </c>
      <c r="AZ23" s="316">
        <v>0.47939999999999999</v>
      </c>
      <c r="BA23" s="318">
        <f t="shared" si="3"/>
        <v>8.9444444444444446</v>
      </c>
      <c r="BB23" s="25"/>
      <c r="BC23" s="84">
        <v>4.907972</v>
      </c>
      <c r="BD23" s="319">
        <v>0.80677200000000004</v>
      </c>
      <c r="BE23" s="354">
        <f t="shared" si="6"/>
        <v>16.437991088783718</v>
      </c>
      <c r="BF23" s="319">
        <v>0.28019500000000003</v>
      </c>
      <c r="BG23" s="354">
        <f t="shared" si="7"/>
        <v>5.7089771498288915</v>
      </c>
      <c r="BH23" s="86">
        <v>3.8477920000000001</v>
      </c>
      <c r="BI23" s="86">
        <v>6.4952389999999998</v>
      </c>
      <c r="BJ23" s="356">
        <v>3949.0030390000002</v>
      </c>
      <c r="BK23" s="102"/>
      <c r="BL23" s="150">
        <v>4.5316710000000002</v>
      </c>
      <c r="BM23" s="321">
        <v>0.77991500000000002</v>
      </c>
      <c r="BN23" s="354">
        <f t="shared" si="8"/>
        <v>17.210318224778455</v>
      </c>
      <c r="BO23" s="321">
        <v>0.27245399999999997</v>
      </c>
      <c r="BP23" s="354">
        <f t="shared" si="9"/>
        <v>6.0122193336630119</v>
      </c>
      <c r="BQ23" s="146">
        <v>3.6020880000000002</v>
      </c>
      <c r="BR23" s="146">
        <v>5.3110330000000001</v>
      </c>
      <c r="BS23" s="322">
        <v>3949.0030390000002</v>
      </c>
    </row>
    <row r="24" spans="1:71" ht="24" customHeight="1">
      <c r="A24" s="359" t="s">
        <v>101</v>
      </c>
      <c r="B24" s="163" t="s">
        <v>115</v>
      </c>
      <c r="C24" s="164" t="s">
        <v>173</v>
      </c>
      <c r="D24" s="164" t="s">
        <v>175</v>
      </c>
      <c r="E24" s="164" t="s">
        <v>146</v>
      </c>
      <c r="F24" s="165">
        <v>41172</v>
      </c>
      <c r="G24" s="165">
        <v>41901</v>
      </c>
      <c r="H24" s="178">
        <f>G24-F24</f>
        <v>729</v>
      </c>
      <c r="I24" s="184">
        <f t="shared" ref="I24:I34" si="11">H24/30</f>
        <v>24.3</v>
      </c>
      <c r="J24" s="180">
        <f t="shared" si="4"/>
        <v>2.0249999999999999</v>
      </c>
      <c r="K24" s="181">
        <v>1.75</v>
      </c>
      <c r="L24" s="182">
        <v>364</v>
      </c>
      <c r="M24" s="178">
        <v>4</v>
      </c>
      <c r="N24" s="166">
        <f t="shared" si="5"/>
        <v>360</v>
      </c>
      <c r="O24" s="178">
        <v>360</v>
      </c>
      <c r="Q24" s="116" t="s">
        <v>68</v>
      </c>
      <c r="R24" s="207">
        <v>15349.83</v>
      </c>
      <c r="S24" s="202" t="s">
        <v>195</v>
      </c>
      <c r="T24" s="202" t="s">
        <v>195</v>
      </c>
      <c r="U24" s="229"/>
      <c r="V24" s="202" t="s">
        <v>195</v>
      </c>
      <c r="W24" s="202" t="s">
        <v>195</v>
      </c>
      <c r="X24" s="202" t="s">
        <v>195</v>
      </c>
      <c r="Y24" s="202" t="s">
        <v>195</v>
      </c>
      <c r="Z24" s="202" t="s">
        <v>195</v>
      </c>
      <c r="AA24" s="289"/>
      <c r="AB24" s="116" t="s">
        <v>68</v>
      </c>
      <c r="AC24" s="306">
        <v>4.26</v>
      </c>
      <c r="AD24" s="202" t="s">
        <v>195</v>
      </c>
      <c r="AE24" s="202" t="s">
        <v>195</v>
      </c>
      <c r="AF24" s="289"/>
      <c r="AG24" s="317">
        <v>10.17</v>
      </c>
      <c r="AH24" s="287">
        <v>11.74</v>
      </c>
      <c r="AI24" s="317">
        <v>13.43</v>
      </c>
      <c r="AJ24" s="259"/>
      <c r="AK24" s="316">
        <v>12.965999999999999</v>
      </c>
      <c r="AL24" s="281">
        <v>14.417</v>
      </c>
      <c r="AM24" s="316">
        <v>15.944000000000001</v>
      </c>
      <c r="AN24" s="231"/>
      <c r="AO24" s="317">
        <v>10.17</v>
      </c>
      <c r="AP24" s="287">
        <v>11.74</v>
      </c>
      <c r="AQ24" s="317">
        <v>13.43</v>
      </c>
      <c r="AR24" s="291"/>
      <c r="AS24" s="317">
        <v>2.93</v>
      </c>
      <c r="AT24" s="287">
        <v>3.38</v>
      </c>
      <c r="AU24" s="317">
        <v>3.86</v>
      </c>
      <c r="AV24" s="318">
        <f t="shared" si="2"/>
        <v>28.790459965928449</v>
      </c>
      <c r="AW24" s="110"/>
      <c r="AX24" s="316">
        <v>1.2729999999999999</v>
      </c>
      <c r="AY24" s="283">
        <v>1.4699</v>
      </c>
      <c r="AZ24" s="316">
        <v>1.6808000000000001</v>
      </c>
      <c r="BA24" s="318">
        <f t="shared" si="3"/>
        <v>12.520442930153322</v>
      </c>
      <c r="BC24" s="84">
        <v>9.2094389999999997</v>
      </c>
      <c r="BD24" s="319">
        <v>1.8196330000000001</v>
      </c>
      <c r="BE24" s="354">
        <f t="shared" si="6"/>
        <v>19.75834792977075</v>
      </c>
      <c r="BF24" s="319">
        <v>0.64260099999999998</v>
      </c>
      <c r="BG24" s="354">
        <f t="shared" si="7"/>
        <v>6.9776345768727062</v>
      </c>
      <c r="BH24" s="86">
        <v>9.2051409999999994</v>
      </c>
      <c r="BI24" s="86">
        <v>18.625450000000001</v>
      </c>
      <c r="BJ24" s="357">
        <v>6320.8554009999998</v>
      </c>
      <c r="BK24" s="102"/>
      <c r="BL24" s="84">
        <v>8.5012659999999993</v>
      </c>
      <c r="BM24" s="319">
        <v>1.8095209999999999</v>
      </c>
      <c r="BN24" s="354">
        <f t="shared" si="8"/>
        <v>21.285312093516428</v>
      </c>
      <c r="BO24" s="319">
        <v>0.65027199999999996</v>
      </c>
      <c r="BP24" s="354">
        <f t="shared" si="9"/>
        <v>7.6491195546639759</v>
      </c>
      <c r="BQ24" s="86">
        <v>8.6318540000000006</v>
      </c>
      <c r="BR24" s="86">
        <v>16.050799999999999</v>
      </c>
      <c r="BS24" s="358">
        <v>5599.5092640000003</v>
      </c>
    </row>
    <row r="25" spans="1:71" ht="25" customHeight="1">
      <c r="A25" s="314" t="s">
        <v>102</v>
      </c>
      <c r="B25" s="158" t="s">
        <v>201</v>
      </c>
      <c r="C25" s="155" t="s">
        <v>172</v>
      </c>
      <c r="D25" s="155" t="s">
        <v>176</v>
      </c>
      <c r="E25" s="155" t="s">
        <v>146</v>
      </c>
      <c r="F25" s="156">
        <v>41826</v>
      </c>
      <c r="G25" s="156">
        <v>41866</v>
      </c>
      <c r="H25" s="152">
        <f>G25-F25</f>
        <v>40</v>
      </c>
      <c r="I25" s="157">
        <f t="shared" si="11"/>
        <v>1.3333333333333333</v>
      </c>
      <c r="J25" s="177">
        <f t="shared" si="4"/>
        <v>0.1111111111111111</v>
      </c>
      <c r="K25" s="176">
        <v>1</v>
      </c>
      <c r="L25" s="160">
        <v>740</v>
      </c>
      <c r="M25" s="152">
        <v>3</v>
      </c>
      <c r="N25" s="149">
        <f t="shared" si="5"/>
        <v>737</v>
      </c>
      <c r="O25" s="44">
        <v>722</v>
      </c>
      <c r="Q25" s="40" t="s">
        <v>68</v>
      </c>
      <c r="R25" s="211" t="s">
        <v>205</v>
      </c>
      <c r="S25" s="213" t="s">
        <v>195</v>
      </c>
      <c r="T25" s="213" t="s">
        <v>195</v>
      </c>
      <c r="U25" s="224"/>
      <c r="V25" s="236" t="s">
        <v>75</v>
      </c>
      <c r="W25" s="177">
        <v>46874.42</v>
      </c>
      <c r="X25" s="162">
        <f>W25/3600</f>
        <v>13.020672222222222</v>
      </c>
      <c r="Y25" s="177">
        <v>1377.86</v>
      </c>
      <c r="Z25" s="177">
        <f t="shared" ref="Z25:Z27" si="12">Y25/60</f>
        <v>22.964333333333332</v>
      </c>
      <c r="AA25" s="289"/>
      <c r="AB25" s="236" t="s">
        <v>75</v>
      </c>
      <c r="AC25" s="177">
        <v>14.43</v>
      </c>
      <c r="AD25" s="177">
        <v>22.15</v>
      </c>
      <c r="AE25" s="162">
        <v>8.4350000000000005</v>
      </c>
      <c r="AF25" s="289"/>
      <c r="AG25" s="2">
        <v>5.29</v>
      </c>
      <c r="AH25" s="73">
        <v>6.57</v>
      </c>
      <c r="AI25" s="2">
        <v>7.98</v>
      </c>
      <c r="AJ25" s="259"/>
      <c r="AK25" s="2">
        <v>6.71</v>
      </c>
      <c r="AL25" s="150">
        <v>7.2249999999999996</v>
      </c>
      <c r="AM25" s="2">
        <v>7.76</v>
      </c>
      <c r="AN25" s="231"/>
      <c r="AO25" s="292">
        <v>5.03</v>
      </c>
      <c r="AP25" s="285">
        <v>6.45</v>
      </c>
      <c r="AQ25" s="292">
        <v>8.0399999999999991</v>
      </c>
      <c r="AR25" s="291"/>
      <c r="AS25" s="292">
        <v>0.87</v>
      </c>
      <c r="AT25" s="285">
        <v>1.1100000000000001</v>
      </c>
      <c r="AU25" s="292">
        <v>1.39</v>
      </c>
      <c r="AV25" s="4">
        <f t="shared" si="2"/>
        <v>17.209302325581397</v>
      </c>
      <c r="AW25" s="110"/>
      <c r="AX25" s="2">
        <v>0.33529999999999999</v>
      </c>
      <c r="AY25" s="73">
        <v>0.4299</v>
      </c>
      <c r="AZ25" s="2">
        <v>0.53600000000000003</v>
      </c>
      <c r="BA25" s="4">
        <f t="shared" si="3"/>
        <v>6.6651162790697676</v>
      </c>
      <c r="BC25" s="84">
        <v>4.3645300000000002</v>
      </c>
      <c r="BD25" s="62">
        <v>0.46791899999999997</v>
      </c>
      <c r="BE25" s="3">
        <f t="shared" si="6"/>
        <v>10.720948189152095</v>
      </c>
      <c r="BF25" s="62">
        <v>0.119389</v>
      </c>
      <c r="BG25" s="3">
        <f t="shared" si="7"/>
        <v>2.7354377218165529</v>
      </c>
      <c r="BH25" s="86">
        <v>6.8466630000000004</v>
      </c>
      <c r="BI25" s="86">
        <v>10.454829999999999</v>
      </c>
      <c r="BJ25" s="148">
        <v>4516.3636919999999</v>
      </c>
      <c r="BK25" s="102"/>
      <c r="BL25" s="84">
        <v>4.2682710000000004</v>
      </c>
      <c r="BM25" s="62">
        <v>0.46379799999999999</v>
      </c>
      <c r="BN25" s="3">
        <f t="shared" si="8"/>
        <v>10.866179771621809</v>
      </c>
      <c r="BO25" s="62">
        <v>0.12121999999999999</v>
      </c>
      <c r="BP25" s="3">
        <f t="shared" si="9"/>
        <v>2.8400258559027765</v>
      </c>
      <c r="BQ25" s="86">
        <v>6.6623429999999999</v>
      </c>
      <c r="BR25" s="86">
        <v>8.0027489999999997</v>
      </c>
      <c r="BS25" s="141">
        <v>4516.3636919999999</v>
      </c>
    </row>
    <row r="26" spans="1:71" s="23" customFormat="1" ht="25" customHeight="1">
      <c r="A26" s="359" t="s">
        <v>181</v>
      </c>
      <c r="B26" s="158" t="s">
        <v>201</v>
      </c>
      <c r="C26" s="155" t="s">
        <v>173</v>
      </c>
      <c r="D26" s="155" t="s">
        <v>176</v>
      </c>
      <c r="E26" s="155" t="s">
        <v>146</v>
      </c>
      <c r="F26" s="156">
        <v>41234</v>
      </c>
      <c r="G26" s="156">
        <v>41826</v>
      </c>
      <c r="H26" s="152">
        <f>G26-F26</f>
        <v>592</v>
      </c>
      <c r="I26" s="159">
        <f t="shared" si="11"/>
        <v>19.733333333333334</v>
      </c>
      <c r="J26" s="177">
        <f t="shared" si="4"/>
        <v>1.6444444444444446</v>
      </c>
      <c r="K26" s="176">
        <v>1</v>
      </c>
      <c r="L26" s="160">
        <v>11015</v>
      </c>
      <c r="M26" s="152">
        <v>36</v>
      </c>
      <c r="N26" s="149">
        <f t="shared" si="5"/>
        <v>10979</v>
      </c>
      <c r="O26" s="44">
        <v>10819</v>
      </c>
      <c r="Q26" s="40" t="s">
        <v>68</v>
      </c>
      <c r="R26" s="211" t="s">
        <v>206</v>
      </c>
      <c r="S26" s="213" t="s">
        <v>195</v>
      </c>
      <c r="T26" s="213" t="s">
        <v>195</v>
      </c>
      <c r="U26" s="224"/>
      <c r="V26" s="236" t="s">
        <v>75</v>
      </c>
      <c r="W26" s="177">
        <v>33999.379999999997</v>
      </c>
      <c r="X26" s="162">
        <f>W26/3600</f>
        <v>9.4442722222222208</v>
      </c>
      <c r="Y26" s="177">
        <v>1796.94</v>
      </c>
      <c r="Z26" s="177">
        <f t="shared" si="12"/>
        <v>29.949000000000002</v>
      </c>
      <c r="AA26" s="289"/>
      <c r="AB26" s="236" t="s">
        <v>75</v>
      </c>
      <c r="AC26" s="177">
        <v>9.0299999999999994</v>
      </c>
      <c r="AD26" s="177">
        <v>20.54</v>
      </c>
      <c r="AE26" s="162">
        <v>14.65</v>
      </c>
      <c r="AF26" s="289"/>
      <c r="AG26" s="2">
        <v>10.72</v>
      </c>
      <c r="AH26" s="283">
        <v>11.27</v>
      </c>
      <c r="AI26" s="2">
        <v>11.83</v>
      </c>
      <c r="AJ26" s="259"/>
      <c r="AK26" s="2">
        <v>13.25</v>
      </c>
      <c r="AL26" s="281">
        <v>13.5</v>
      </c>
      <c r="AM26" s="2">
        <v>13.76</v>
      </c>
      <c r="AN26" s="231"/>
      <c r="AO26" s="292">
        <v>10.64</v>
      </c>
      <c r="AP26" s="287">
        <v>11.24</v>
      </c>
      <c r="AQ26" s="292">
        <v>11.85</v>
      </c>
      <c r="AR26" s="291"/>
      <c r="AS26" s="292">
        <v>1.42</v>
      </c>
      <c r="AT26" s="287">
        <v>1.5</v>
      </c>
      <c r="AU26" s="292">
        <v>1.58</v>
      </c>
      <c r="AV26" s="4">
        <f t="shared" si="2"/>
        <v>13.345195729537366</v>
      </c>
      <c r="AW26" s="110"/>
      <c r="AX26" s="2">
        <v>0.49259999999999998</v>
      </c>
      <c r="AY26" s="283">
        <v>0.52029999999999998</v>
      </c>
      <c r="AZ26" s="2">
        <v>0.54869999999999997</v>
      </c>
      <c r="BA26" s="4">
        <f t="shared" si="3"/>
        <v>4.6290035587188614</v>
      </c>
      <c r="BB26" s="25"/>
      <c r="BC26" s="84">
        <v>6.8542719999999999</v>
      </c>
      <c r="BD26" s="62">
        <v>0.65711600000000003</v>
      </c>
      <c r="BE26" s="3">
        <f t="shared" si="6"/>
        <v>9.5869554053296984</v>
      </c>
      <c r="BF26" s="62">
        <v>0.22794300000000001</v>
      </c>
      <c r="BG26" s="3">
        <f t="shared" si="7"/>
        <v>3.3255610515602534</v>
      </c>
      <c r="BH26" s="86">
        <v>14.278359999999999</v>
      </c>
      <c r="BI26" s="86">
        <v>46.719839999999998</v>
      </c>
      <c r="BJ26" s="148">
        <v>8873.223371</v>
      </c>
      <c r="BK26" s="102"/>
      <c r="BL26" s="84">
        <v>6.7884630000000001</v>
      </c>
      <c r="BM26" s="62">
        <v>0.64986299999999997</v>
      </c>
      <c r="BN26" s="3">
        <f t="shared" si="8"/>
        <v>9.5730506301647367</v>
      </c>
      <c r="BO26" s="62">
        <v>0.22828799999999999</v>
      </c>
      <c r="BP26" s="3">
        <f t="shared" si="9"/>
        <v>3.3628819955268221</v>
      </c>
      <c r="BQ26" s="86">
        <v>14.094340000000001</v>
      </c>
      <c r="BR26" s="86">
        <v>41.836950000000002</v>
      </c>
      <c r="BS26" s="141">
        <v>8666.2340729999996</v>
      </c>
    </row>
    <row r="27" spans="1:71" s="23" customFormat="1" ht="25" customHeight="1">
      <c r="A27" s="314" t="s">
        <v>103</v>
      </c>
      <c r="B27" s="158" t="s">
        <v>201</v>
      </c>
      <c r="C27" s="155" t="s">
        <v>172</v>
      </c>
      <c r="D27" s="155" t="s">
        <v>176</v>
      </c>
      <c r="E27" s="155" t="s">
        <v>145</v>
      </c>
      <c r="F27" s="156">
        <v>41823</v>
      </c>
      <c r="G27" s="156">
        <v>41882</v>
      </c>
      <c r="H27" s="152">
        <f t="shared" ref="H27:H28" si="13">G27-F27</f>
        <v>59</v>
      </c>
      <c r="I27" s="157">
        <f t="shared" si="11"/>
        <v>1.9666666666666666</v>
      </c>
      <c r="J27" s="177">
        <f t="shared" si="4"/>
        <v>0.16388888888888889</v>
      </c>
      <c r="K27" s="176">
        <v>1</v>
      </c>
      <c r="L27" s="160">
        <v>1192</v>
      </c>
      <c r="M27" s="152">
        <v>12</v>
      </c>
      <c r="N27" s="149">
        <f t="shared" si="5"/>
        <v>1180</v>
      </c>
      <c r="O27" s="44">
        <v>1144</v>
      </c>
      <c r="Q27" s="40" t="s">
        <v>68</v>
      </c>
      <c r="R27" s="211" t="s">
        <v>207</v>
      </c>
      <c r="S27" s="213" t="s">
        <v>195</v>
      </c>
      <c r="T27" s="213" t="s">
        <v>195</v>
      </c>
      <c r="U27" s="224"/>
      <c r="V27" s="236" t="s">
        <v>75</v>
      </c>
      <c r="W27" s="177">
        <v>66220.94</v>
      </c>
      <c r="X27" s="162">
        <f>W27/3600</f>
        <v>18.394705555555557</v>
      </c>
      <c r="Y27" s="177">
        <v>1242.05</v>
      </c>
      <c r="Z27" s="177">
        <f t="shared" si="12"/>
        <v>20.700833333333332</v>
      </c>
      <c r="AA27" s="289"/>
      <c r="AB27" s="236" t="s">
        <v>75</v>
      </c>
      <c r="AC27" s="177">
        <v>19.690000000000001</v>
      </c>
      <c r="AD27" s="177">
        <v>25.46</v>
      </c>
      <c r="AE27" s="162">
        <v>5.89</v>
      </c>
      <c r="AF27" s="289"/>
      <c r="AG27" s="2">
        <v>3.53</v>
      </c>
      <c r="AH27" s="73">
        <v>4.28</v>
      </c>
      <c r="AI27" s="2">
        <v>5.0999999999999996</v>
      </c>
      <c r="AJ27" s="259"/>
      <c r="AK27" s="2">
        <v>4.99</v>
      </c>
      <c r="AL27" s="150">
        <v>5.3</v>
      </c>
      <c r="AM27" s="2">
        <v>5.61</v>
      </c>
      <c r="AN27" s="232"/>
      <c r="AO27" s="2">
        <v>3.38</v>
      </c>
      <c r="AP27" s="73">
        <v>4.3</v>
      </c>
      <c r="AQ27" s="2">
        <v>5.32</v>
      </c>
      <c r="AR27" s="291"/>
      <c r="AS27" s="2">
        <v>0.89</v>
      </c>
      <c r="AT27" s="73">
        <v>1.1299999999999999</v>
      </c>
      <c r="AU27" s="2">
        <v>1.4</v>
      </c>
      <c r="AV27" s="4">
        <f t="shared" si="2"/>
        <v>26.279069767441857</v>
      </c>
      <c r="AW27" s="110"/>
      <c r="AX27" s="2">
        <v>0.3695</v>
      </c>
      <c r="AY27" s="73">
        <v>0.46939999999999998</v>
      </c>
      <c r="AZ27" s="2">
        <v>0.58109999999999995</v>
      </c>
      <c r="BA27" s="4">
        <f t="shared" si="3"/>
        <v>10.916279069767441</v>
      </c>
      <c r="BB27" s="25"/>
      <c r="BC27" s="84">
        <v>3.069064</v>
      </c>
      <c r="BD27" s="62">
        <v>0.515324</v>
      </c>
      <c r="BE27" s="3">
        <f t="shared" si="6"/>
        <v>16.790917361123782</v>
      </c>
      <c r="BF27" s="62">
        <v>0.168043</v>
      </c>
      <c r="BG27" s="3">
        <f t="shared" si="7"/>
        <v>5.4753827225499379</v>
      </c>
      <c r="BH27" s="86">
        <v>4.0834250000000001</v>
      </c>
      <c r="BI27" s="86">
        <v>12.667289999999999</v>
      </c>
      <c r="BJ27" s="147">
        <v>6353.9972459999999</v>
      </c>
      <c r="BK27" s="102"/>
      <c r="BL27" s="150">
        <v>2.9903550000000001</v>
      </c>
      <c r="BM27" s="151">
        <v>0.51238300000000003</v>
      </c>
      <c r="BN27" s="3">
        <f t="shared" si="8"/>
        <v>17.134520817762439</v>
      </c>
      <c r="BO27" s="151">
        <v>0.166266</v>
      </c>
      <c r="BP27" s="3">
        <f t="shared" si="9"/>
        <v>5.5600756431928646</v>
      </c>
      <c r="BQ27" s="146">
        <v>4.0112800000000002</v>
      </c>
      <c r="BR27" s="146">
        <v>6.2670060000000003</v>
      </c>
      <c r="BS27" s="246">
        <v>3617.4314089999998</v>
      </c>
    </row>
    <row r="28" spans="1:71" ht="25" customHeight="1">
      <c r="A28" s="314" t="s">
        <v>104</v>
      </c>
      <c r="B28" s="163" t="s">
        <v>115</v>
      </c>
      <c r="C28" s="164" t="s">
        <v>172</v>
      </c>
      <c r="D28" s="164" t="s">
        <v>175</v>
      </c>
      <c r="E28" s="164" t="s">
        <v>146</v>
      </c>
      <c r="F28" s="165">
        <v>41476</v>
      </c>
      <c r="G28" s="165">
        <v>41901</v>
      </c>
      <c r="H28" s="178">
        <f t="shared" si="13"/>
        <v>425</v>
      </c>
      <c r="I28" s="179">
        <f t="shared" si="11"/>
        <v>14.166666666666666</v>
      </c>
      <c r="J28" s="180">
        <f t="shared" si="4"/>
        <v>1.1805555555555556</v>
      </c>
      <c r="K28" s="181">
        <v>2.17</v>
      </c>
      <c r="L28" s="182">
        <v>191</v>
      </c>
      <c r="M28" s="178">
        <v>9</v>
      </c>
      <c r="N28" s="166">
        <f t="shared" si="5"/>
        <v>182</v>
      </c>
      <c r="O28" s="178">
        <v>182</v>
      </c>
      <c r="Q28" s="116" t="s">
        <v>68</v>
      </c>
      <c r="R28" s="207">
        <v>17327.68</v>
      </c>
      <c r="S28" s="202" t="s">
        <v>195</v>
      </c>
      <c r="T28" s="202" t="s">
        <v>195</v>
      </c>
      <c r="U28" s="229"/>
      <c r="V28" s="202" t="s">
        <v>195</v>
      </c>
      <c r="W28" s="202" t="s">
        <v>195</v>
      </c>
      <c r="X28" s="202" t="s">
        <v>195</v>
      </c>
      <c r="Y28" s="202" t="s">
        <v>195</v>
      </c>
      <c r="Z28" s="202" t="s">
        <v>195</v>
      </c>
      <c r="AA28" s="289"/>
      <c r="AB28" s="116" t="s">
        <v>68</v>
      </c>
      <c r="AC28" s="306">
        <v>4.8099999999999996</v>
      </c>
      <c r="AD28" s="202" t="s">
        <v>195</v>
      </c>
      <c r="AE28" s="202" t="s">
        <v>195</v>
      </c>
      <c r="AF28" s="289"/>
      <c r="AG28" s="317">
        <v>5.2</v>
      </c>
      <c r="AH28" s="285">
        <v>6.35</v>
      </c>
      <c r="AI28" s="317">
        <v>7.62</v>
      </c>
      <c r="AJ28" s="259"/>
      <c r="AK28" s="316">
        <v>6.44</v>
      </c>
      <c r="AL28" s="150">
        <v>7.49</v>
      </c>
      <c r="AM28" s="316">
        <v>8.6180000000000003</v>
      </c>
      <c r="AN28" s="231"/>
      <c r="AO28" s="317">
        <v>5.2</v>
      </c>
      <c r="AP28" s="285">
        <v>6.35</v>
      </c>
      <c r="AQ28" s="317">
        <v>7.62</v>
      </c>
      <c r="AR28" s="293"/>
      <c r="AS28" s="353">
        <v>1.47</v>
      </c>
      <c r="AT28" s="295">
        <v>1.79</v>
      </c>
      <c r="AU28" s="353">
        <v>2.15</v>
      </c>
      <c r="AV28" s="354">
        <f t="shared" si="2"/>
        <v>28.188976377952759</v>
      </c>
      <c r="AX28" s="355">
        <v>0.61809999999999998</v>
      </c>
      <c r="AY28" s="72">
        <v>0.75539999999999996</v>
      </c>
      <c r="AZ28" s="355">
        <v>0.90610000000000002</v>
      </c>
      <c r="BA28" s="354">
        <f t="shared" si="3"/>
        <v>11.896062992125984</v>
      </c>
      <c r="BC28" s="84">
        <v>5.6833130000000001</v>
      </c>
      <c r="BD28" s="319">
        <v>1.0688230000000001</v>
      </c>
      <c r="BE28" s="354">
        <f t="shared" si="6"/>
        <v>18.806337078390722</v>
      </c>
      <c r="BF28" s="319">
        <v>0.335536</v>
      </c>
      <c r="BG28" s="354">
        <f t="shared" si="7"/>
        <v>5.9038803599238685</v>
      </c>
      <c r="BH28" s="86">
        <v>5.2061489999999999</v>
      </c>
      <c r="BI28" s="86">
        <v>8.1133699999999997</v>
      </c>
      <c r="BJ28" s="357">
        <v>4299.1335170000002</v>
      </c>
      <c r="BK28" s="102"/>
      <c r="BL28" s="84">
        <v>5.0216779999999996</v>
      </c>
      <c r="BM28" s="319">
        <v>1.0507709999999999</v>
      </c>
      <c r="BN28" s="354">
        <f t="shared" si="8"/>
        <v>20.924698875555141</v>
      </c>
      <c r="BO28" s="319">
        <v>0.33502599999999999</v>
      </c>
      <c r="BP28" s="354">
        <f t="shared" si="9"/>
        <v>6.6715946343035144</v>
      </c>
      <c r="BQ28" s="86">
        <v>4.7709080000000004</v>
      </c>
      <c r="BR28" s="86">
        <v>5.7266649999999997</v>
      </c>
      <c r="BS28" s="358">
        <v>3141.816354</v>
      </c>
    </row>
    <row r="29" spans="1:71" ht="25" customHeight="1">
      <c r="A29" s="314" t="s">
        <v>105</v>
      </c>
      <c r="B29" s="158" t="s">
        <v>201</v>
      </c>
      <c r="C29" s="155" t="s">
        <v>172</v>
      </c>
      <c r="D29" s="155" t="s">
        <v>175</v>
      </c>
      <c r="E29" s="155" t="s">
        <v>146</v>
      </c>
      <c r="F29" s="156">
        <v>41569</v>
      </c>
      <c r="G29" s="156">
        <v>42141</v>
      </c>
      <c r="H29" s="152">
        <f t="shared" ref="H29:H35" si="14">G29-F29</f>
        <v>572</v>
      </c>
      <c r="I29" s="159">
        <f t="shared" si="11"/>
        <v>19.066666666666666</v>
      </c>
      <c r="J29" s="177">
        <f t="shared" si="4"/>
        <v>1.5888888888888888</v>
      </c>
      <c r="K29" s="176">
        <v>1</v>
      </c>
      <c r="L29" s="160">
        <v>12151</v>
      </c>
      <c r="M29" s="152">
        <v>17</v>
      </c>
      <c r="N29" s="149">
        <f t="shared" si="5"/>
        <v>12134</v>
      </c>
      <c r="O29" s="44">
        <v>11842</v>
      </c>
      <c r="Q29" s="40" t="s">
        <v>68</v>
      </c>
      <c r="R29" s="211">
        <v>58179.9</v>
      </c>
      <c r="S29" s="213" t="s">
        <v>195</v>
      </c>
      <c r="T29" s="213" t="s">
        <v>195</v>
      </c>
      <c r="U29" s="224"/>
      <c r="V29" s="236" t="s">
        <v>75</v>
      </c>
      <c r="W29" s="177">
        <v>48178.239999999998</v>
      </c>
      <c r="X29" s="162">
        <f t="shared" ref="X29:X48" si="15">W29/3600</f>
        <v>13.382844444444444</v>
      </c>
      <c r="Y29" s="177">
        <v>1303.48</v>
      </c>
      <c r="Z29" s="177">
        <f t="shared" ref="Z29:Z48" si="16">Y29/60</f>
        <v>21.724666666666668</v>
      </c>
      <c r="AA29" s="289"/>
      <c r="AB29" s="236" t="s">
        <v>75</v>
      </c>
      <c r="AC29" s="177">
        <v>10.61</v>
      </c>
      <c r="AD29" s="177">
        <v>12.45</v>
      </c>
      <c r="AE29" s="162">
        <v>16.689599999999999</v>
      </c>
      <c r="AF29" s="289"/>
      <c r="AG29" s="2">
        <v>7.65</v>
      </c>
      <c r="AH29" s="73">
        <v>8.0500000000000007</v>
      </c>
      <c r="AI29" s="2">
        <v>8.4600000000000009</v>
      </c>
      <c r="AJ29" s="259"/>
      <c r="AK29" s="2">
        <v>11.91</v>
      </c>
      <c r="AL29" s="150">
        <v>12.13</v>
      </c>
      <c r="AM29" s="2">
        <v>12.35</v>
      </c>
      <c r="AN29" s="231"/>
      <c r="AO29" s="294">
        <v>7.69</v>
      </c>
      <c r="AP29" s="295">
        <v>8.1999999999999993</v>
      </c>
      <c r="AQ29" s="294">
        <v>8.73</v>
      </c>
      <c r="AR29" s="293"/>
      <c r="AS29" s="294">
        <v>1.79</v>
      </c>
      <c r="AT29" s="295">
        <v>1.91</v>
      </c>
      <c r="AU29" s="294">
        <v>2.0299999999999998</v>
      </c>
      <c r="AV29" s="3">
        <f t="shared" si="2"/>
        <v>23.292682926829269</v>
      </c>
      <c r="AX29" s="1">
        <v>0.72840000000000005</v>
      </c>
      <c r="AY29" s="72">
        <v>0.77690000000000003</v>
      </c>
      <c r="AZ29" s="1">
        <v>0.82689999999999997</v>
      </c>
      <c r="BA29" s="3">
        <f t="shared" si="3"/>
        <v>9.4743902439024392</v>
      </c>
      <c r="BC29" s="84">
        <v>6.4170629999999997</v>
      </c>
      <c r="BD29" s="62">
        <v>0.92800300000000002</v>
      </c>
      <c r="BE29" s="3">
        <f t="shared" si="6"/>
        <v>14.461491183739355</v>
      </c>
      <c r="BF29" s="62">
        <v>0.26294699999999999</v>
      </c>
      <c r="BG29" s="3">
        <f t="shared" si="7"/>
        <v>4.0976222299827816</v>
      </c>
      <c r="BH29" s="86">
        <v>9.0731669999999998</v>
      </c>
      <c r="BI29" s="86">
        <v>17.465520000000001</v>
      </c>
      <c r="BJ29" s="148">
        <v>7042.5951180000002</v>
      </c>
      <c r="BK29" s="102"/>
      <c r="BL29" s="84">
        <v>6.4075579999999999</v>
      </c>
      <c r="BM29" s="62">
        <v>0.92283300000000001</v>
      </c>
      <c r="BN29" s="3">
        <f t="shared" si="8"/>
        <v>14.402257459081916</v>
      </c>
      <c r="BO29" s="62">
        <v>0.26110100000000003</v>
      </c>
      <c r="BP29" s="3">
        <f t="shared" si="9"/>
        <v>4.0748909334882342</v>
      </c>
      <c r="BQ29" s="86">
        <v>9.01633</v>
      </c>
      <c r="BR29" s="86">
        <v>17.465520000000001</v>
      </c>
      <c r="BS29" s="141">
        <v>7042.5951180000002</v>
      </c>
    </row>
    <row r="30" spans="1:71" ht="25" customHeight="1">
      <c r="A30" s="315" t="s">
        <v>106</v>
      </c>
      <c r="B30" s="158" t="s">
        <v>118</v>
      </c>
      <c r="C30" s="155" t="s">
        <v>173</v>
      </c>
      <c r="D30" s="155" t="s">
        <v>176</v>
      </c>
      <c r="E30" s="155" t="s">
        <v>145</v>
      </c>
      <c r="F30" s="156">
        <v>41981</v>
      </c>
      <c r="G30" s="156">
        <v>42373</v>
      </c>
      <c r="H30" s="152">
        <f t="shared" si="14"/>
        <v>392</v>
      </c>
      <c r="I30" s="157">
        <f t="shared" si="11"/>
        <v>13.066666666666666</v>
      </c>
      <c r="J30" s="177">
        <f t="shared" si="4"/>
        <v>1.0888888888888888</v>
      </c>
      <c r="K30" s="176">
        <v>1</v>
      </c>
      <c r="L30" s="160">
        <v>8244</v>
      </c>
      <c r="M30" s="152">
        <v>10</v>
      </c>
      <c r="N30" s="149">
        <f t="shared" si="5"/>
        <v>8234</v>
      </c>
      <c r="O30" s="44">
        <v>8234</v>
      </c>
      <c r="Q30" s="40" t="s">
        <v>75</v>
      </c>
      <c r="R30" s="211">
        <v>22694.33</v>
      </c>
      <c r="S30" s="177">
        <v>1296.8</v>
      </c>
      <c r="T30" s="177">
        <v>8.64</v>
      </c>
      <c r="U30" s="225"/>
      <c r="V30" s="236" t="s">
        <v>75</v>
      </c>
      <c r="W30" s="177">
        <v>22546.23</v>
      </c>
      <c r="X30" s="162">
        <f t="shared" si="15"/>
        <v>6.2628416666666666</v>
      </c>
      <c r="Y30" s="177">
        <v>1356.5</v>
      </c>
      <c r="Z30" s="177">
        <f t="shared" si="16"/>
        <v>22.608333333333334</v>
      </c>
      <c r="AA30" s="289"/>
      <c r="AB30" s="236" t="s">
        <v>75</v>
      </c>
      <c r="AC30" s="177">
        <v>7.18</v>
      </c>
      <c r="AD30" s="177">
        <v>22.66</v>
      </c>
      <c r="AE30" s="162">
        <v>7.08</v>
      </c>
      <c r="AF30" s="289"/>
      <c r="AG30" s="2">
        <v>2.17</v>
      </c>
      <c r="AH30" s="73">
        <v>2.29</v>
      </c>
      <c r="AI30" s="2">
        <v>2.42</v>
      </c>
      <c r="AJ30" s="259"/>
      <c r="AK30" s="2">
        <v>2.52</v>
      </c>
      <c r="AL30" s="150">
        <v>2.58</v>
      </c>
      <c r="AM30" s="2">
        <v>2.6</v>
      </c>
      <c r="AN30" s="232"/>
      <c r="AO30" s="1">
        <v>2.14</v>
      </c>
      <c r="AP30" s="72">
        <v>2.2599999999999998</v>
      </c>
      <c r="AQ30" s="1">
        <v>2.38</v>
      </c>
      <c r="AR30" s="293"/>
      <c r="AS30" s="1">
        <v>0.4</v>
      </c>
      <c r="AT30" s="72">
        <v>0.43</v>
      </c>
      <c r="AU30" s="1">
        <v>0.45</v>
      </c>
      <c r="AV30" s="3">
        <f t="shared" si="2"/>
        <v>19.026548672566374</v>
      </c>
      <c r="AX30" s="1">
        <v>0.1477</v>
      </c>
      <c r="AY30" s="72">
        <v>0.156</v>
      </c>
      <c r="AZ30" s="1">
        <v>0.16450000000000001</v>
      </c>
      <c r="BA30" s="3">
        <f t="shared" si="3"/>
        <v>6.9026548672566372</v>
      </c>
      <c r="BC30" s="84">
        <v>2.3280180000000001</v>
      </c>
      <c r="BD30" s="62">
        <v>0.36896699999999999</v>
      </c>
      <c r="BE30" s="3">
        <f t="shared" si="6"/>
        <v>15.848975394520142</v>
      </c>
      <c r="BF30" s="62">
        <v>0.12471500000000001</v>
      </c>
      <c r="BG30" s="3">
        <f t="shared" si="7"/>
        <v>5.3571321183942739</v>
      </c>
      <c r="BH30" s="86">
        <v>2.3534890000000002</v>
      </c>
      <c r="BI30" s="86">
        <v>15.29086</v>
      </c>
      <c r="BJ30" s="147">
        <v>6263.98675</v>
      </c>
      <c r="BK30" s="102"/>
      <c r="BL30" s="150">
        <v>2.3208299999999999</v>
      </c>
      <c r="BM30" s="151">
        <v>0.35774699999999998</v>
      </c>
      <c r="BN30" s="3">
        <f t="shared" si="8"/>
        <v>15.414614599087393</v>
      </c>
      <c r="BO30" s="151">
        <v>0.117516</v>
      </c>
      <c r="BP30" s="3">
        <f t="shared" si="9"/>
        <v>5.0635333048952313</v>
      </c>
      <c r="BQ30" s="146">
        <v>2.3006850000000001</v>
      </c>
      <c r="BR30" s="146">
        <v>9.8342039999999997</v>
      </c>
      <c r="BS30" s="246">
        <v>4019.707598</v>
      </c>
    </row>
    <row r="31" spans="1:71" ht="25" customHeight="1">
      <c r="A31" s="315" t="s">
        <v>107</v>
      </c>
      <c r="B31" s="76" t="s">
        <v>118</v>
      </c>
      <c r="C31" s="95" t="s">
        <v>173</v>
      </c>
      <c r="D31" s="95" t="s">
        <v>176</v>
      </c>
      <c r="E31" s="95" t="s">
        <v>145</v>
      </c>
      <c r="F31" s="53">
        <v>42324</v>
      </c>
      <c r="G31" s="53">
        <v>42564</v>
      </c>
      <c r="H31" s="44">
        <f t="shared" si="14"/>
        <v>240</v>
      </c>
      <c r="I31" s="89">
        <f t="shared" si="11"/>
        <v>8</v>
      </c>
      <c r="J31" s="177">
        <f t="shared" si="4"/>
        <v>0.66666666666666663</v>
      </c>
      <c r="K31" s="176">
        <v>1</v>
      </c>
      <c r="L31" s="160">
        <v>509</v>
      </c>
      <c r="M31" s="44">
        <v>4</v>
      </c>
      <c r="N31" s="149">
        <f t="shared" si="5"/>
        <v>505</v>
      </c>
      <c r="O31" s="44">
        <v>505</v>
      </c>
      <c r="Q31" s="40" t="s">
        <v>75</v>
      </c>
      <c r="R31" s="211">
        <v>17452.7</v>
      </c>
      <c r="S31" s="177">
        <v>1545.38</v>
      </c>
      <c r="T31" s="177">
        <v>7.78</v>
      </c>
      <c r="U31" s="225"/>
      <c r="V31" s="236" t="s">
        <v>75</v>
      </c>
      <c r="W31" s="177">
        <v>17324.87</v>
      </c>
      <c r="X31" s="162">
        <f t="shared" si="15"/>
        <v>4.8124638888888889</v>
      </c>
      <c r="Y31" s="177">
        <v>1680.96</v>
      </c>
      <c r="Z31" s="177">
        <f t="shared" si="16"/>
        <v>28.016000000000002</v>
      </c>
      <c r="AA31" s="289"/>
      <c r="AB31" s="236" t="s">
        <v>75</v>
      </c>
      <c r="AC31" s="177">
        <v>4.8845999999999998</v>
      </c>
      <c r="AD31" s="177">
        <v>28.326000000000001</v>
      </c>
      <c r="AE31" s="162">
        <v>6.66465</v>
      </c>
      <c r="AF31" s="289"/>
      <c r="AG31" s="2">
        <v>1.3149999999999999</v>
      </c>
      <c r="AH31" s="73">
        <v>1.6</v>
      </c>
      <c r="AI31" s="2">
        <v>1.9</v>
      </c>
      <c r="AJ31" s="259"/>
      <c r="AK31" s="2">
        <v>1.5249999999999999</v>
      </c>
      <c r="AL31" s="150">
        <v>1.67</v>
      </c>
      <c r="AM31" s="2">
        <v>1.82</v>
      </c>
      <c r="AN31" s="232"/>
      <c r="AO31" s="1">
        <v>1.3</v>
      </c>
      <c r="AP31" s="72">
        <v>1.6</v>
      </c>
      <c r="AQ31" s="1">
        <v>1.94</v>
      </c>
      <c r="AR31" s="293"/>
      <c r="AS31" s="1">
        <v>0.27</v>
      </c>
      <c r="AT31" s="72">
        <v>0.33</v>
      </c>
      <c r="AU31" s="1">
        <v>0.4</v>
      </c>
      <c r="AV31" s="3">
        <f t="shared" si="2"/>
        <v>20.625</v>
      </c>
      <c r="AX31" s="1">
        <v>0.1021</v>
      </c>
      <c r="AY31" s="72">
        <v>0.12570000000000001</v>
      </c>
      <c r="AZ31" s="1">
        <v>0.15160000000000001</v>
      </c>
      <c r="BA31" s="3">
        <f t="shared" si="3"/>
        <v>7.8562500000000002</v>
      </c>
      <c r="BC31" s="84">
        <v>1.7898240000000001</v>
      </c>
      <c r="BD31" s="62">
        <v>0.230934</v>
      </c>
      <c r="BE31" s="3">
        <f t="shared" si="6"/>
        <v>12.902609418579702</v>
      </c>
      <c r="BF31" s="62">
        <v>6.6655000000000006E-2</v>
      </c>
      <c r="BG31" s="3">
        <f t="shared" si="7"/>
        <v>3.7241091861546165</v>
      </c>
      <c r="BH31" s="86">
        <v>1.3466469999999999</v>
      </c>
      <c r="BI31" s="86">
        <v>1.9828460000000001</v>
      </c>
      <c r="BJ31" s="147">
        <v>2344.2158599999998</v>
      </c>
      <c r="BK31" s="102"/>
      <c r="BL31" s="150">
        <v>1.7402550000000001</v>
      </c>
      <c r="BM31" s="151">
        <v>0.226356</v>
      </c>
      <c r="BN31" s="3">
        <f t="shared" si="8"/>
        <v>13.007059310273494</v>
      </c>
      <c r="BO31" s="151">
        <v>6.9468000000000002E-2</v>
      </c>
      <c r="BP31" s="3">
        <f t="shared" si="9"/>
        <v>3.991828783712732</v>
      </c>
      <c r="BQ31" s="146">
        <v>1.3205020000000001</v>
      </c>
      <c r="BR31" s="146">
        <v>1.8010489999999999</v>
      </c>
      <c r="BS31" s="246">
        <v>1909.964659</v>
      </c>
    </row>
    <row r="32" spans="1:71" ht="25" customHeight="1">
      <c r="A32" s="359" t="s">
        <v>108</v>
      </c>
      <c r="B32" s="158" t="s">
        <v>201</v>
      </c>
      <c r="C32" s="95" t="s">
        <v>173</v>
      </c>
      <c r="D32" s="95" t="s">
        <v>175</v>
      </c>
      <c r="E32" s="95" t="s">
        <v>146</v>
      </c>
      <c r="F32" s="53">
        <v>42136</v>
      </c>
      <c r="G32" s="53">
        <v>42599</v>
      </c>
      <c r="H32" s="44">
        <f t="shared" si="14"/>
        <v>463</v>
      </c>
      <c r="I32" s="89">
        <f t="shared" si="11"/>
        <v>15.433333333333334</v>
      </c>
      <c r="J32" s="177">
        <f t="shared" si="4"/>
        <v>1.2861111111111112</v>
      </c>
      <c r="K32" s="176">
        <v>1</v>
      </c>
      <c r="L32" s="160">
        <v>10565</v>
      </c>
      <c r="M32" s="44">
        <v>55</v>
      </c>
      <c r="N32" s="149">
        <f t="shared" si="5"/>
        <v>10510</v>
      </c>
      <c r="O32" s="44">
        <v>10289</v>
      </c>
      <c r="Q32" s="40" t="s">
        <v>68</v>
      </c>
      <c r="R32" s="211" t="s">
        <v>208</v>
      </c>
      <c r="S32" s="213" t="s">
        <v>195</v>
      </c>
      <c r="T32" s="213" t="s">
        <v>195</v>
      </c>
      <c r="U32" s="224"/>
      <c r="V32" s="236" t="s">
        <v>75</v>
      </c>
      <c r="W32" s="177">
        <v>20309.48</v>
      </c>
      <c r="X32" s="162">
        <f t="shared" si="15"/>
        <v>5.6415222222222221</v>
      </c>
      <c r="Y32" s="177">
        <v>2306.79</v>
      </c>
      <c r="Z32" s="177">
        <f t="shared" si="16"/>
        <v>38.4465</v>
      </c>
      <c r="AA32" s="289"/>
      <c r="AB32" s="236" t="s">
        <v>75</v>
      </c>
      <c r="AC32" s="177">
        <v>6.29</v>
      </c>
      <c r="AD32" s="177">
        <v>30.71</v>
      </c>
      <c r="AE32" s="162">
        <v>15.11</v>
      </c>
      <c r="AF32" s="289"/>
      <c r="AG32" s="2">
        <v>10.32</v>
      </c>
      <c r="AH32" s="283">
        <v>10.84</v>
      </c>
      <c r="AI32" s="2">
        <v>11.365</v>
      </c>
      <c r="AJ32" s="259"/>
      <c r="AK32" s="2">
        <v>14.44</v>
      </c>
      <c r="AL32" s="281">
        <v>14.72</v>
      </c>
      <c r="AM32" s="2">
        <v>15</v>
      </c>
      <c r="AN32" s="231"/>
      <c r="AO32" s="294">
        <v>10.15</v>
      </c>
      <c r="AP32" s="360">
        <v>10.67</v>
      </c>
      <c r="AQ32" s="294">
        <v>11.2</v>
      </c>
      <c r="AR32" s="293"/>
      <c r="AS32" s="294">
        <v>2.64</v>
      </c>
      <c r="AT32" s="360">
        <v>2.77</v>
      </c>
      <c r="AU32" s="294">
        <v>2.91</v>
      </c>
      <c r="AV32" s="3">
        <f t="shared" si="2"/>
        <v>25.960637300843487</v>
      </c>
      <c r="AX32" s="1">
        <v>0.94620000000000004</v>
      </c>
      <c r="AY32" s="309">
        <v>0.99429999999999996</v>
      </c>
      <c r="AZ32" s="1">
        <v>1.0436000000000001</v>
      </c>
      <c r="BA32" s="3">
        <f t="shared" si="3"/>
        <v>9.3186504217432038</v>
      </c>
      <c r="BC32" s="84">
        <v>9.1337890000000002</v>
      </c>
      <c r="BD32" s="62">
        <v>1.4944</v>
      </c>
      <c r="BE32" s="3">
        <f t="shared" si="6"/>
        <v>16.361227525619434</v>
      </c>
      <c r="BF32" s="62">
        <v>0.44816</v>
      </c>
      <c r="BG32" s="3">
        <f t="shared" si="7"/>
        <v>4.9066165202633867</v>
      </c>
      <c r="BH32" s="86">
        <v>11.598699999999999</v>
      </c>
      <c r="BI32" s="86">
        <v>22.727820000000001</v>
      </c>
      <c r="BJ32" s="148">
        <v>7535.7178819999999</v>
      </c>
      <c r="BK32" s="102"/>
      <c r="BL32" s="84">
        <v>9.1150830000000003</v>
      </c>
      <c r="BM32" s="62">
        <v>1.4813780000000001</v>
      </c>
      <c r="BN32" s="3">
        <f t="shared" si="8"/>
        <v>16.2519419735399</v>
      </c>
      <c r="BO32" s="62">
        <v>0.44844800000000001</v>
      </c>
      <c r="BP32" s="3">
        <f t="shared" si="9"/>
        <v>4.9198454912588288</v>
      </c>
      <c r="BQ32" s="86">
        <v>11.568149999999999</v>
      </c>
      <c r="BR32" s="86">
        <v>22.219349999999999</v>
      </c>
      <c r="BS32" s="141">
        <v>7535.7178819999999</v>
      </c>
    </row>
    <row r="33" spans="1:71" ht="25" customHeight="1">
      <c r="A33" s="315" t="s">
        <v>109</v>
      </c>
      <c r="B33" s="158" t="s">
        <v>201</v>
      </c>
      <c r="C33" s="95" t="s">
        <v>173</v>
      </c>
      <c r="D33" s="95" t="s">
        <v>175</v>
      </c>
      <c r="E33" s="95" t="s">
        <v>145</v>
      </c>
      <c r="F33" s="53">
        <v>42187</v>
      </c>
      <c r="G33" s="53">
        <v>42404</v>
      </c>
      <c r="H33" s="43">
        <f t="shared" si="14"/>
        <v>217</v>
      </c>
      <c r="I33" s="39">
        <f t="shared" si="11"/>
        <v>7.2333333333333334</v>
      </c>
      <c r="J33" s="177">
        <f t="shared" si="4"/>
        <v>0.60277777777777775</v>
      </c>
      <c r="K33" s="176">
        <v>1</v>
      </c>
      <c r="L33" s="160">
        <v>4720</v>
      </c>
      <c r="M33" s="44">
        <v>6</v>
      </c>
      <c r="N33" s="149">
        <f t="shared" si="5"/>
        <v>4714</v>
      </c>
      <c r="O33" s="44">
        <v>4585</v>
      </c>
      <c r="Q33" s="40" t="s">
        <v>68</v>
      </c>
      <c r="R33" s="211">
        <v>11694.4</v>
      </c>
      <c r="S33" s="213" t="s">
        <v>195</v>
      </c>
      <c r="T33" s="213" t="s">
        <v>195</v>
      </c>
      <c r="U33" s="224"/>
      <c r="V33" s="236" t="s">
        <v>75</v>
      </c>
      <c r="W33" s="177">
        <v>9161.99</v>
      </c>
      <c r="X33" s="162">
        <f t="shared" si="15"/>
        <v>2.5449972222222224</v>
      </c>
      <c r="Y33" s="177">
        <v>1412.79</v>
      </c>
      <c r="Z33" s="177">
        <f t="shared" si="16"/>
        <v>23.546499999999998</v>
      </c>
      <c r="AA33" s="289"/>
      <c r="AB33" s="236" t="s">
        <v>75</v>
      </c>
      <c r="AC33" s="177">
        <v>2.56</v>
      </c>
      <c r="AD33" s="177">
        <v>24.82</v>
      </c>
      <c r="AE33" s="162">
        <v>9.44</v>
      </c>
      <c r="AF33" s="289"/>
      <c r="AG33" s="2">
        <v>1.53</v>
      </c>
      <c r="AH33" s="73">
        <v>1.6</v>
      </c>
      <c r="AI33" s="2">
        <v>1.68</v>
      </c>
      <c r="AJ33" s="259"/>
      <c r="AK33" s="2">
        <v>1.81</v>
      </c>
      <c r="AL33" s="150">
        <v>1.86</v>
      </c>
      <c r="AM33" s="2">
        <v>1.92</v>
      </c>
      <c r="AN33" s="232"/>
      <c r="AO33" s="1">
        <v>1.52</v>
      </c>
      <c r="AP33" s="72">
        <v>1.6</v>
      </c>
      <c r="AQ33" s="1">
        <v>1.68</v>
      </c>
      <c r="AR33" s="293"/>
      <c r="AS33" s="1">
        <v>0.26150000000000001</v>
      </c>
      <c r="AT33" s="72">
        <v>0.2752</v>
      </c>
      <c r="AU33" s="1">
        <v>0.2893</v>
      </c>
      <c r="AV33" s="3">
        <f t="shared" si="2"/>
        <v>17.2</v>
      </c>
      <c r="AX33" s="1">
        <v>8.3500000000000005E-2</v>
      </c>
      <c r="AY33" s="72">
        <v>8.7900000000000006E-2</v>
      </c>
      <c r="AZ33" s="1">
        <v>9.2399999999999996E-2</v>
      </c>
      <c r="BA33" s="3">
        <f t="shared" si="3"/>
        <v>5.4937500000000004</v>
      </c>
      <c r="BC33" s="84">
        <v>1.908828</v>
      </c>
      <c r="BD33" s="62">
        <v>0.25128200000000001</v>
      </c>
      <c r="BE33" s="3">
        <f t="shared" si="6"/>
        <v>13.164203375055269</v>
      </c>
      <c r="BF33" s="62">
        <v>6.6562999999999997E-2</v>
      </c>
      <c r="BG33" s="3">
        <f t="shared" si="7"/>
        <v>3.4871135586862723</v>
      </c>
      <c r="BH33" s="86">
        <v>1.6972689999999999</v>
      </c>
      <c r="BI33" s="86">
        <v>14.125360000000001</v>
      </c>
      <c r="BJ33" s="147">
        <v>5861.1538970000001</v>
      </c>
      <c r="BK33" s="102"/>
      <c r="BL33" s="150">
        <v>1.8950309999999999</v>
      </c>
      <c r="BM33" s="151">
        <v>0.24345600000000001</v>
      </c>
      <c r="BN33" s="3">
        <f t="shared" si="8"/>
        <v>12.847072158714028</v>
      </c>
      <c r="BO33" s="151">
        <v>6.9273000000000001E-2</v>
      </c>
      <c r="BP33" s="3">
        <f t="shared" si="9"/>
        <v>3.6555074824633476</v>
      </c>
      <c r="BQ33" s="146">
        <v>1.684245</v>
      </c>
      <c r="BR33" s="146">
        <v>7.7717929999999997</v>
      </c>
      <c r="BS33" s="246">
        <v>4175.0137720000002</v>
      </c>
    </row>
    <row r="34" spans="1:71" ht="25" customHeight="1">
      <c r="A34" s="120" t="s">
        <v>110</v>
      </c>
      <c r="B34" s="158" t="s">
        <v>201</v>
      </c>
      <c r="C34" s="95" t="s">
        <v>172</v>
      </c>
      <c r="D34" s="95" t="s">
        <v>176</v>
      </c>
      <c r="E34" s="95" t="s">
        <v>145</v>
      </c>
      <c r="F34" s="53">
        <v>42322</v>
      </c>
      <c r="G34" s="53">
        <v>42816</v>
      </c>
      <c r="H34" s="44">
        <f t="shared" si="14"/>
        <v>494</v>
      </c>
      <c r="I34" s="89">
        <f t="shared" si="11"/>
        <v>16.466666666666665</v>
      </c>
      <c r="J34" s="177">
        <f t="shared" si="4"/>
        <v>1.372222222222222</v>
      </c>
      <c r="K34" s="176">
        <v>1</v>
      </c>
      <c r="L34" s="160">
        <v>1606</v>
      </c>
      <c r="M34" s="44">
        <v>3</v>
      </c>
      <c r="N34" s="149">
        <f t="shared" si="5"/>
        <v>1603</v>
      </c>
      <c r="O34" s="44">
        <v>1601</v>
      </c>
      <c r="Q34" s="40" t="s">
        <v>75</v>
      </c>
      <c r="R34" s="211">
        <v>26097.22</v>
      </c>
      <c r="S34" s="177">
        <v>1201.94</v>
      </c>
      <c r="T34" s="177">
        <v>17.28</v>
      </c>
      <c r="U34" s="225"/>
      <c r="V34" s="236" t="s">
        <v>75</v>
      </c>
      <c r="W34" s="177">
        <v>25990.13</v>
      </c>
      <c r="X34" s="162">
        <f t="shared" si="15"/>
        <v>7.2194805555555561</v>
      </c>
      <c r="Y34" s="177">
        <v>1210.24</v>
      </c>
      <c r="Z34" s="177">
        <f t="shared" si="16"/>
        <v>20.170666666666666</v>
      </c>
      <c r="AA34" s="289"/>
      <c r="AB34" s="236" t="s">
        <v>75</v>
      </c>
      <c r="AC34" s="177">
        <v>7.46</v>
      </c>
      <c r="AD34" s="177">
        <v>19.75</v>
      </c>
      <c r="AE34" s="162">
        <v>15.23</v>
      </c>
      <c r="AF34" s="289"/>
      <c r="AG34" s="2">
        <v>9.17</v>
      </c>
      <c r="AH34" s="283">
        <v>10.130000000000001</v>
      </c>
      <c r="AI34" s="2">
        <v>11.13</v>
      </c>
      <c r="AJ34" s="259"/>
      <c r="AK34" s="2">
        <v>10.59</v>
      </c>
      <c r="AL34" s="281">
        <v>11.13</v>
      </c>
      <c r="AM34" s="2">
        <v>11.68</v>
      </c>
      <c r="AN34" s="232"/>
      <c r="AO34" s="1">
        <v>9.1199999999999992</v>
      </c>
      <c r="AP34" s="309">
        <v>10.16</v>
      </c>
      <c r="AQ34" s="1">
        <v>11.25</v>
      </c>
      <c r="AR34" s="293"/>
      <c r="AS34" s="1">
        <v>1.73</v>
      </c>
      <c r="AT34" s="309">
        <v>1.93</v>
      </c>
      <c r="AU34" s="1">
        <v>2.13</v>
      </c>
      <c r="AV34" s="3">
        <f t="shared" si="2"/>
        <v>18.996062992125985</v>
      </c>
      <c r="AX34" s="1">
        <v>0.69769999999999999</v>
      </c>
      <c r="AY34" s="309">
        <v>0.77690000000000003</v>
      </c>
      <c r="AZ34" s="1">
        <v>0.86019999999999996</v>
      </c>
      <c r="BA34" s="3">
        <f t="shared" si="3"/>
        <v>7.6466535433070861</v>
      </c>
      <c r="BC34" s="84">
        <v>8.1800909999999991</v>
      </c>
      <c r="BD34" s="62">
        <v>0.98692000000000002</v>
      </c>
      <c r="BE34" s="3">
        <f t="shared" si="6"/>
        <v>12.064902456464118</v>
      </c>
      <c r="BF34" s="62">
        <v>0.29394999999999999</v>
      </c>
      <c r="BG34" s="3">
        <f t="shared" si="7"/>
        <v>3.5934808060203736</v>
      </c>
      <c r="BH34" s="86">
        <v>10.238250000000001</v>
      </c>
      <c r="BI34" s="86">
        <v>26.958359999999999</v>
      </c>
      <c r="BJ34" s="147">
        <v>10245.373003999999</v>
      </c>
      <c r="BK34" s="102"/>
      <c r="BL34" s="150">
        <v>7.9917910000000001</v>
      </c>
      <c r="BM34" s="151">
        <v>0.95692200000000005</v>
      </c>
      <c r="BN34" s="3">
        <f t="shared" si="8"/>
        <v>11.973811627456223</v>
      </c>
      <c r="BO34" s="151">
        <v>0.29226200000000002</v>
      </c>
      <c r="BP34" s="3">
        <f t="shared" si="9"/>
        <v>3.6570275674126114</v>
      </c>
      <c r="BQ34" s="146">
        <v>9.7120660000000001</v>
      </c>
      <c r="BR34" s="146">
        <v>15.96678</v>
      </c>
      <c r="BS34" s="246">
        <v>5616.525705</v>
      </c>
    </row>
    <row r="35" spans="1:71" ht="25" customHeight="1">
      <c r="A35" s="314" t="s">
        <v>111</v>
      </c>
      <c r="B35" s="158" t="s">
        <v>201</v>
      </c>
      <c r="C35" s="95" t="s">
        <v>172</v>
      </c>
      <c r="D35" s="95" t="s">
        <v>175</v>
      </c>
      <c r="E35" s="95" t="s">
        <v>146</v>
      </c>
      <c r="F35" s="53">
        <v>42323</v>
      </c>
      <c r="G35" s="53">
        <v>42972</v>
      </c>
      <c r="H35" s="44">
        <f t="shared" si="14"/>
        <v>649</v>
      </c>
      <c r="I35" s="89">
        <f>H35/30</f>
        <v>21.633333333333333</v>
      </c>
      <c r="J35" s="177">
        <f t="shared" si="4"/>
        <v>1.8027777777777778</v>
      </c>
      <c r="K35" s="176">
        <v>1</v>
      </c>
      <c r="L35" s="160">
        <v>12584</v>
      </c>
      <c r="M35" s="44">
        <v>5</v>
      </c>
      <c r="N35" s="149">
        <f t="shared" si="5"/>
        <v>12579</v>
      </c>
      <c r="O35" s="44">
        <v>12533</v>
      </c>
      <c r="Q35" s="40" t="s">
        <v>68</v>
      </c>
      <c r="R35" s="211">
        <v>47814.82</v>
      </c>
      <c r="S35" s="213" t="s">
        <v>195</v>
      </c>
      <c r="T35" s="213" t="s">
        <v>195</v>
      </c>
      <c r="U35" s="224"/>
      <c r="V35" s="236" t="s">
        <v>75</v>
      </c>
      <c r="W35" s="177">
        <v>31634.1</v>
      </c>
      <c r="X35" s="162">
        <f t="shared" si="15"/>
        <v>8.7872500000000002</v>
      </c>
      <c r="Y35" s="177">
        <v>1585.07</v>
      </c>
      <c r="Z35" s="177">
        <f t="shared" si="16"/>
        <v>26.417833333333331</v>
      </c>
      <c r="AA35" s="289"/>
      <c r="AB35" s="236" t="s">
        <v>75</v>
      </c>
      <c r="AC35" s="177">
        <v>7.32</v>
      </c>
      <c r="AD35" s="177">
        <v>19.2</v>
      </c>
      <c r="AE35" s="162">
        <v>12.95</v>
      </c>
      <c r="AF35" s="289"/>
      <c r="AG35" s="2">
        <v>5.23</v>
      </c>
      <c r="AH35" s="73">
        <v>5.46</v>
      </c>
      <c r="AI35" s="2">
        <v>5.7</v>
      </c>
      <c r="AJ35" s="259"/>
      <c r="AK35" s="2">
        <v>7.83</v>
      </c>
      <c r="AL35" s="150">
        <v>7.9649999999999999</v>
      </c>
      <c r="AM35" s="2">
        <v>8.1050000000000004</v>
      </c>
      <c r="AN35" s="231"/>
      <c r="AO35" s="294">
        <v>5.21</v>
      </c>
      <c r="AP35" s="295">
        <v>5.47</v>
      </c>
      <c r="AQ35" s="294">
        <v>5.75</v>
      </c>
      <c r="AR35" s="293"/>
      <c r="AS35" s="294">
        <v>1.18</v>
      </c>
      <c r="AT35" s="295">
        <v>1.24</v>
      </c>
      <c r="AU35" s="294">
        <v>1.31</v>
      </c>
      <c r="AV35" s="3">
        <f t="shared" si="2"/>
        <v>22.6691042047532</v>
      </c>
      <c r="AX35" s="1">
        <v>0.41789999999999999</v>
      </c>
      <c r="AY35" s="72">
        <v>0.43940000000000001</v>
      </c>
      <c r="AZ35" s="1">
        <v>0.46139999999999998</v>
      </c>
      <c r="BA35" s="3">
        <f t="shared" si="3"/>
        <v>8.0329067641681906</v>
      </c>
      <c r="BC35" s="84">
        <v>5.2139540000000002</v>
      </c>
      <c r="BD35" s="62">
        <v>0.75998500000000002</v>
      </c>
      <c r="BE35" s="3">
        <f t="shared" si="6"/>
        <v>14.575982066585167</v>
      </c>
      <c r="BF35" s="62">
        <v>0.228516</v>
      </c>
      <c r="BG35" s="3">
        <f t="shared" si="7"/>
        <v>4.3827774468282614</v>
      </c>
      <c r="BH35" s="86">
        <v>6.0833449999999996</v>
      </c>
      <c r="BI35" s="86">
        <v>11.59713</v>
      </c>
      <c r="BJ35" s="148">
        <v>5439.7890580000003</v>
      </c>
      <c r="BK35" s="102"/>
      <c r="BL35" s="84">
        <v>5.2155529999999999</v>
      </c>
      <c r="BM35" s="62">
        <v>0.76089799999999996</v>
      </c>
      <c r="BN35" s="3">
        <f t="shared" si="8"/>
        <v>14.589018652480378</v>
      </c>
      <c r="BO35" s="62">
        <v>0.231457</v>
      </c>
      <c r="BP35" s="3">
        <f t="shared" si="9"/>
        <v>4.4378227965471728</v>
      </c>
      <c r="BQ35" s="86">
        <v>6.0692349999999999</v>
      </c>
      <c r="BR35" s="86">
        <v>9.4108479999999997</v>
      </c>
      <c r="BS35" s="141">
        <v>4024.636133</v>
      </c>
    </row>
    <row r="36" spans="1:71" s="23" customFormat="1" ht="25" customHeight="1">
      <c r="A36" s="315" t="s">
        <v>112</v>
      </c>
      <c r="B36" s="158" t="s">
        <v>201</v>
      </c>
      <c r="C36" s="95" t="s">
        <v>172</v>
      </c>
      <c r="D36" s="95" t="s">
        <v>175</v>
      </c>
      <c r="E36" s="95" t="s">
        <v>145</v>
      </c>
      <c r="F36" s="53">
        <v>42593</v>
      </c>
      <c r="G36" s="53">
        <v>42976</v>
      </c>
      <c r="H36" s="44">
        <f t="shared" ref="H36:H46" si="17">G36-F36</f>
        <v>383</v>
      </c>
      <c r="I36" s="39">
        <f t="shared" ref="I36:I46" si="18">H36/30</f>
        <v>12.766666666666667</v>
      </c>
      <c r="J36" s="177">
        <f t="shared" si="4"/>
        <v>1.0638888888888889</v>
      </c>
      <c r="K36" s="176">
        <v>1</v>
      </c>
      <c r="L36" s="160">
        <v>6901</v>
      </c>
      <c r="M36" s="44">
        <v>2</v>
      </c>
      <c r="N36" s="149">
        <f t="shared" si="5"/>
        <v>6899</v>
      </c>
      <c r="O36" s="44">
        <v>6875</v>
      </c>
      <c r="Q36" s="40" t="s">
        <v>68</v>
      </c>
      <c r="R36" s="211">
        <v>17702.3</v>
      </c>
      <c r="S36" s="213" t="s">
        <v>195</v>
      </c>
      <c r="T36" s="213" t="s">
        <v>195</v>
      </c>
      <c r="U36" s="224"/>
      <c r="V36" s="236" t="s">
        <v>75</v>
      </c>
      <c r="W36" s="177">
        <v>13419.91</v>
      </c>
      <c r="X36" s="162">
        <f t="shared" si="15"/>
        <v>3.7277527777777779</v>
      </c>
      <c r="Y36" s="177">
        <v>1130.23</v>
      </c>
      <c r="Z36" s="177">
        <f t="shared" si="16"/>
        <v>18.837166666666668</v>
      </c>
      <c r="AA36" s="289"/>
      <c r="AB36" s="236" t="s">
        <v>75</v>
      </c>
      <c r="AC36" s="177">
        <v>3.55</v>
      </c>
      <c r="AD36" s="177">
        <v>19.16</v>
      </c>
      <c r="AE36" s="162">
        <v>11.76</v>
      </c>
      <c r="AF36" s="289"/>
      <c r="AG36" s="2">
        <v>2.2400000000000002</v>
      </c>
      <c r="AH36" s="73">
        <v>2.34</v>
      </c>
      <c r="AI36" s="2">
        <v>2.44</v>
      </c>
      <c r="AJ36" s="259"/>
      <c r="AK36" s="2">
        <v>3.18</v>
      </c>
      <c r="AL36" s="150">
        <v>3.26</v>
      </c>
      <c r="AM36" s="2">
        <v>3.34</v>
      </c>
      <c r="AN36" s="232"/>
      <c r="AO36" s="1">
        <v>2.2400000000000002</v>
      </c>
      <c r="AP36" s="72">
        <v>2.35</v>
      </c>
      <c r="AQ36" s="1">
        <v>2.46</v>
      </c>
      <c r="AR36" s="296"/>
      <c r="AS36" s="1">
        <v>0.51500000000000001</v>
      </c>
      <c r="AT36" s="72">
        <v>0.54090000000000005</v>
      </c>
      <c r="AU36" s="1">
        <v>0.5675</v>
      </c>
      <c r="AV36" s="3">
        <f t="shared" si="2"/>
        <v>23.017021276595745</v>
      </c>
      <c r="AW36" s="25"/>
      <c r="AX36" s="1">
        <v>0.1802</v>
      </c>
      <c r="AY36" s="72">
        <v>0.1893</v>
      </c>
      <c r="AZ36" s="1">
        <v>0.1986</v>
      </c>
      <c r="BA36" s="3">
        <f t="shared" si="3"/>
        <v>8.0553191489361691</v>
      </c>
      <c r="BB36" s="25"/>
      <c r="BC36" s="84">
        <v>2.5032220000000001</v>
      </c>
      <c r="BD36" s="62">
        <v>0.44824799999999998</v>
      </c>
      <c r="BE36" s="3">
        <f t="shared" si="6"/>
        <v>17.906841662465414</v>
      </c>
      <c r="BF36" s="62">
        <v>0.13778000000000001</v>
      </c>
      <c r="BG36" s="3">
        <f t="shared" si="7"/>
        <v>5.5041063077905203</v>
      </c>
      <c r="BH36" s="86">
        <v>2.0994869999999999</v>
      </c>
      <c r="BI36" s="86">
        <v>8.5084560000000007</v>
      </c>
      <c r="BJ36" s="147">
        <v>5409.4651309999999</v>
      </c>
      <c r="BK36" s="102"/>
      <c r="BL36" s="150">
        <v>2.502745</v>
      </c>
      <c r="BM36" s="151">
        <v>0.44253300000000001</v>
      </c>
      <c r="BN36" s="3">
        <f t="shared" si="8"/>
        <v>17.681905268015718</v>
      </c>
      <c r="BO36" s="151">
        <v>0.13517499999999999</v>
      </c>
      <c r="BP36" s="3">
        <f t="shared" si="9"/>
        <v>5.4010696255511439</v>
      </c>
      <c r="BQ36" s="146">
        <v>2.0984479999999999</v>
      </c>
      <c r="BR36" s="146">
        <v>5.632765</v>
      </c>
      <c r="BS36" s="246">
        <v>3227.8801090000002</v>
      </c>
    </row>
    <row r="37" spans="1:71" s="23" customFormat="1" ht="25" customHeight="1">
      <c r="A37" s="315" t="s">
        <v>113</v>
      </c>
      <c r="B37" s="158" t="s">
        <v>201</v>
      </c>
      <c r="C37" s="95" t="s">
        <v>173</v>
      </c>
      <c r="D37" s="95" t="s">
        <v>175</v>
      </c>
      <c r="E37" s="95" t="s">
        <v>145</v>
      </c>
      <c r="F37" s="53">
        <v>42597</v>
      </c>
      <c r="G37" s="53">
        <v>42840</v>
      </c>
      <c r="H37" s="44">
        <f t="shared" si="17"/>
        <v>243</v>
      </c>
      <c r="I37" s="39">
        <f t="shared" si="18"/>
        <v>8.1</v>
      </c>
      <c r="J37" s="177">
        <f t="shared" si="4"/>
        <v>0.67499999999999993</v>
      </c>
      <c r="K37" s="176">
        <v>1</v>
      </c>
      <c r="L37" s="160">
        <v>3818</v>
      </c>
      <c r="M37" s="44">
        <v>51</v>
      </c>
      <c r="N37" s="149">
        <f t="shared" ref="N37:N48" si="19">L37-M37</f>
        <v>3767</v>
      </c>
      <c r="O37" s="44">
        <v>3739</v>
      </c>
      <c r="Q37" s="40" t="s">
        <v>68</v>
      </c>
      <c r="R37" s="211">
        <v>25674.959999999999</v>
      </c>
      <c r="S37" s="213" t="s">
        <v>195</v>
      </c>
      <c r="T37" s="213" t="s">
        <v>195</v>
      </c>
      <c r="U37" s="224"/>
      <c r="V37" s="236" t="s">
        <v>75</v>
      </c>
      <c r="W37" s="177">
        <v>19402.8</v>
      </c>
      <c r="X37" s="162">
        <f t="shared" si="15"/>
        <v>5.3896666666666668</v>
      </c>
      <c r="Y37" s="177">
        <v>1146.07</v>
      </c>
      <c r="Z37" s="177">
        <f t="shared" si="16"/>
        <v>19.101166666666664</v>
      </c>
      <c r="AA37" s="289"/>
      <c r="AB37" s="236" t="s">
        <v>75</v>
      </c>
      <c r="AC37" s="177">
        <v>5.54</v>
      </c>
      <c r="AD37" s="177">
        <v>19.34</v>
      </c>
      <c r="AE37" s="162">
        <v>11.98</v>
      </c>
      <c r="AF37" s="289"/>
      <c r="AG37" s="2">
        <v>4.9000000000000004</v>
      </c>
      <c r="AH37" s="72">
        <v>5.23</v>
      </c>
      <c r="AI37" s="2">
        <v>5.6</v>
      </c>
      <c r="AJ37" s="259"/>
      <c r="AK37" s="2">
        <v>4.9000000000000004</v>
      </c>
      <c r="AL37" s="150">
        <v>5</v>
      </c>
      <c r="AM37" s="2">
        <v>5.2</v>
      </c>
      <c r="AN37" s="232"/>
      <c r="AO37" s="1">
        <v>4.88</v>
      </c>
      <c r="AP37" s="72">
        <v>5.23</v>
      </c>
      <c r="AQ37" s="1">
        <v>5.59</v>
      </c>
      <c r="AR37" s="296"/>
      <c r="AS37" s="1">
        <v>0.67820000000000003</v>
      </c>
      <c r="AT37" s="72">
        <v>0.73099999999999998</v>
      </c>
      <c r="AU37" s="1">
        <v>0.78559999999999997</v>
      </c>
      <c r="AV37" s="3">
        <f t="shared" si="2"/>
        <v>13.977055449330782</v>
      </c>
      <c r="AW37" s="25"/>
      <c r="AX37" s="1">
        <v>0.26400000000000001</v>
      </c>
      <c r="AY37" s="72">
        <v>0.28449999999999998</v>
      </c>
      <c r="AZ37" s="1">
        <v>0.30580000000000002</v>
      </c>
      <c r="BA37" s="3">
        <f t="shared" si="3"/>
        <v>5.4397705544933066</v>
      </c>
      <c r="BB37" s="25"/>
      <c r="BC37" s="84">
        <v>5.0422209999999996</v>
      </c>
      <c r="BD37" s="62">
        <v>0.49149199999999998</v>
      </c>
      <c r="BE37" s="3">
        <f t="shared" si="6"/>
        <v>9.7475299079512787</v>
      </c>
      <c r="BF37" s="62">
        <v>0.130278</v>
      </c>
      <c r="BG37" s="3">
        <f t="shared" si="7"/>
        <v>2.5837423627405465</v>
      </c>
      <c r="BH37" s="86">
        <v>6.6793969999999998</v>
      </c>
      <c r="BI37" s="86">
        <v>27.29851</v>
      </c>
      <c r="BJ37" s="147">
        <v>9121.3653040000008</v>
      </c>
      <c r="BK37" s="102"/>
      <c r="BL37" s="150">
        <v>4.7598269999999996</v>
      </c>
      <c r="BM37" s="151">
        <v>0.48675000000000002</v>
      </c>
      <c r="BN37" s="3">
        <f t="shared" si="8"/>
        <v>10.226212003083306</v>
      </c>
      <c r="BO37" s="151">
        <v>0.13450699999999999</v>
      </c>
      <c r="BP37" s="3">
        <f t="shared" si="9"/>
        <v>2.8258800162274809</v>
      </c>
      <c r="BQ37" s="146">
        <v>5.7634499999999997</v>
      </c>
      <c r="BR37" s="146">
        <v>17.456720000000001</v>
      </c>
      <c r="BS37" s="246">
        <v>5307.1194640000003</v>
      </c>
    </row>
    <row r="38" spans="1:71" s="109" customFormat="1" ht="25" customHeight="1">
      <c r="A38" s="315" t="s">
        <v>182</v>
      </c>
      <c r="B38" s="95" t="s">
        <v>118</v>
      </c>
      <c r="C38" s="95" t="s">
        <v>173</v>
      </c>
      <c r="D38" s="95" t="s">
        <v>176</v>
      </c>
      <c r="E38" s="95" t="s">
        <v>145</v>
      </c>
      <c r="F38" s="53">
        <v>43276</v>
      </c>
      <c r="G38" s="53">
        <v>43451</v>
      </c>
      <c r="H38" s="44">
        <f t="shared" si="17"/>
        <v>175</v>
      </c>
      <c r="I38" s="89">
        <f t="shared" si="18"/>
        <v>5.833333333333333</v>
      </c>
      <c r="J38" s="177">
        <f t="shared" si="4"/>
        <v>0.4861111111111111</v>
      </c>
      <c r="K38" s="176">
        <v>1</v>
      </c>
      <c r="L38" s="152">
        <v>2442</v>
      </c>
      <c r="M38" s="152">
        <v>89</v>
      </c>
      <c r="N38" s="149">
        <f t="shared" si="19"/>
        <v>2353</v>
      </c>
      <c r="O38" s="44">
        <v>2353</v>
      </c>
      <c r="P38" s="23"/>
      <c r="Q38" s="40" t="s">
        <v>75</v>
      </c>
      <c r="R38" s="211">
        <v>45590.47</v>
      </c>
      <c r="S38" s="177">
        <v>1916</v>
      </c>
      <c r="T38" s="177">
        <v>6.91</v>
      </c>
      <c r="U38" s="225"/>
      <c r="V38" s="236" t="s">
        <v>75</v>
      </c>
      <c r="W38" s="177">
        <v>45341.66</v>
      </c>
      <c r="X38" s="162">
        <f t="shared" si="15"/>
        <v>12.594905555555556</v>
      </c>
      <c r="Y38" s="177">
        <v>2027.94</v>
      </c>
      <c r="Z38" s="177">
        <f t="shared" si="16"/>
        <v>33.798999999999999</v>
      </c>
      <c r="AA38" s="289"/>
      <c r="AB38" s="236" t="s">
        <v>75</v>
      </c>
      <c r="AC38" s="177">
        <v>15.45</v>
      </c>
      <c r="AD38" s="177">
        <v>30.66</v>
      </c>
      <c r="AE38" s="162">
        <v>5.39</v>
      </c>
      <c r="AF38" s="289"/>
      <c r="AG38" s="2">
        <v>3</v>
      </c>
      <c r="AH38" s="73">
        <v>3.37</v>
      </c>
      <c r="AI38" s="2">
        <v>3.77</v>
      </c>
      <c r="AJ38" s="259"/>
      <c r="AK38" s="2">
        <v>3.59</v>
      </c>
      <c r="AL38" s="150">
        <v>3.74</v>
      </c>
      <c r="AM38" s="2">
        <v>3.89</v>
      </c>
      <c r="AN38" s="233"/>
      <c r="AO38" s="2">
        <v>2.92</v>
      </c>
      <c r="AP38" s="73">
        <v>3.31</v>
      </c>
      <c r="AQ38" s="2">
        <v>3.73</v>
      </c>
      <c r="AR38" s="296"/>
      <c r="AS38" s="256">
        <v>0.61760000000000004</v>
      </c>
      <c r="AT38" s="257">
        <v>0.70150000000000001</v>
      </c>
      <c r="AU38" s="256">
        <v>0.79069999999999996</v>
      </c>
      <c r="AV38" s="4">
        <f t="shared" si="2"/>
        <v>21.193353474320244</v>
      </c>
      <c r="AW38" s="25"/>
      <c r="AX38" s="256">
        <v>0.24460000000000001</v>
      </c>
      <c r="AY38" s="257">
        <v>0.27779999999999999</v>
      </c>
      <c r="AZ38" s="256">
        <v>0.31309999999999999</v>
      </c>
      <c r="BA38" s="4">
        <f t="shared" si="3"/>
        <v>8.3927492447129897</v>
      </c>
      <c r="BB38" s="110"/>
      <c r="BC38" s="150">
        <v>3.1606589999999999</v>
      </c>
      <c r="BD38" s="62">
        <v>0.44824799999999998</v>
      </c>
      <c r="BE38" s="3">
        <f t="shared" si="6"/>
        <v>14.182105693780947</v>
      </c>
      <c r="BF38" s="62">
        <v>0.130278</v>
      </c>
      <c r="BG38" s="3">
        <f t="shared" si="7"/>
        <v>4.1218619281611844</v>
      </c>
      <c r="BH38" s="146">
        <v>7</v>
      </c>
      <c r="BI38" s="146">
        <v>49.851860000000002</v>
      </c>
      <c r="BJ38" s="4">
        <v>13232.748353999999</v>
      </c>
      <c r="BK38" s="145"/>
      <c r="BL38" s="150">
        <v>2.7611409999999998</v>
      </c>
      <c r="BM38" s="151">
        <v>0.35952899999999999</v>
      </c>
      <c r="BN38" s="3">
        <f t="shared" si="8"/>
        <v>13.02103007416137</v>
      </c>
      <c r="BO38" s="151">
        <v>8.0753000000000005E-2</v>
      </c>
      <c r="BP38" s="3">
        <f t="shared" si="9"/>
        <v>2.9246242767030011</v>
      </c>
      <c r="BQ38" s="146">
        <v>3.0280179999999999</v>
      </c>
      <c r="BR38" s="146">
        <v>10.523020000000001</v>
      </c>
      <c r="BS38" s="246">
        <v>5207.5514080000003</v>
      </c>
    </row>
    <row r="39" spans="1:71" s="23" customFormat="1" ht="25" customHeight="1">
      <c r="A39" s="315" t="s">
        <v>168</v>
      </c>
      <c r="B39" s="95" t="s">
        <v>118</v>
      </c>
      <c r="C39" s="95" t="s">
        <v>173</v>
      </c>
      <c r="D39" s="95" t="s">
        <v>176</v>
      </c>
      <c r="E39" s="95" t="s">
        <v>146</v>
      </c>
      <c r="F39" s="53">
        <v>43336</v>
      </c>
      <c r="G39" s="53">
        <v>43388</v>
      </c>
      <c r="H39" s="44">
        <f t="shared" ref="H39:H42" si="20">G39-F39</f>
        <v>52</v>
      </c>
      <c r="I39" s="89">
        <f t="shared" ref="I39:I42" si="21">H39/30</f>
        <v>1.7333333333333334</v>
      </c>
      <c r="J39" s="177">
        <f t="shared" si="4"/>
        <v>0.14444444444444446</v>
      </c>
      <c r="K39" s="176">
        <v>1</v>
      </c>
      <c r="L39" s="152">
        <v>482</v>
      </c>
      <c r="M39" s="152">
        <v>15</v>
      </c>
      <c r="N39" s="149">
        <f t="shared" si="19"/>
        <v>467</v>
      </c>
      <c r="O39" s="44">
        <v>467</v>
      </c>
      <c r="Q39" s="40" t="s">
        <v>75</v>
      </c>
      <c r="R39" s="211">
        <v>30894.06</v>
      </c>
      <c r="S39" s="177">
        <v>926.8</v>
      </c>
      <c r="T39" s="177">
        <v>7.78</v>
      </c>
      <c r="U39" s="225"/>
      <c r="V39" s="236" t="s">
        <v>75</v>
      </c>
      <c r="W39" s="177">
        <v>30901.32</v>
      </c>
      <c r="X39" s="162">
        <f t="shared" si="15"/>
        <v>8.5837000000000003</v>
      </c>
      <c r="Y39" s="177">
        <v>998.56</v>
      </c>
      <c r="Z39" s="177">
        <f t="shared" si="16"/>
        <v>16.642666666666667</v>
      </c>
      <c r="AA39" s="289"/>
      <c r="AB39" s="236" t="s">
        <v>75</v>
      </c>
      <c r="AC39" s="177">
        <v>9.6549999999999994</v>
      </c>
      <c r="AD39" s="177">
        <v>15.989000000000001</v>
      </c>
      <c r="AE39" s="162">
        <v>6.55</v>
      </c>
      <c r="AF39" s="289"/>
      <c r="AG39" s="2">
        <v>1.425</v>
      </c>
      <c r="AH39" s="73">
        <v>1.7250000000000001</v>
      </c>
      <c r="AI39" s="2">
        <v>2.0499999999999998</v>
      </c>
      <c r="AJ39" s="259"/>
      <c r="AK39" s="2">
        <v>1.86</v>
      </c>
      <c r="AL39" s="150">
        <v>2.04</v>
      </c>
      <c r="AM39" s="2">
        <v>2.23</v>
      </c>
      <c r="AN39" s="232"/>
      <c r="AO39" s="2">
        <v>1.39</v>
      </c>
      <c r="AP39" s="73">
        <v>1.69</v>
      </c>
      <c r="AQ39" s="2">
        <v>2.02</v>
      </c>
      <c r="AR39" s="296"/>
      <c r="AS39" s="256">
        <v>0.35189999999999999</v>
      </c>
      <c r="AT39" s="257">
        <v>0.4279</v>
      </c>
      <c r="AU39" s="256">
        <v>0.51129999999999998</v>
      </c>
      <c r="AV39" s="4">
        <f t="shared" si="2"/>
        <v>25.319526627218934</v>
      </c>
      <c r="AW39" s="25"/>
      <c r="AX39" s="256">
        <v>0.1278</v>
      </c>
      <c r="AY39" s="257">
        <v>0.15540000000000001</v>
      </c>
      <c r="AZ39" s="256">
        <v>0.1857</v>
      </c>
      <c r="BA39" s="4">
        <f t="shared" si="3"/>
        <v>9.1952662721893503</v>
      </c>
      <c r="BB39" s="25"/>
      <c r="BC39" s="84">
        <v>2.0038</v>
      </c>
      <c r="BD39" s="62">
        <v>0.24598</v>
      </c>
      <c r="BE39" s="3">
        <f t="shared" si="6"/>
        <v>12.275676215191137</v>
      </c>
      <c r="BF39" s="62">
        <v>5.083E-2</v>
      </c>
      <c r="BG39" s="3">
        <f>(BF39*100)/BC39</f>
        <v>2.5366803074159097</v>
      </c>
      <c r="BH39" s="86">
        <v>1.4485209999999999</v>
      </c>
      <c r="BI39" s="86">
        <v>3.4855049999999999</v>
      </c>
      <c r="BJ39" s="141">
        <v>2955.2774829999998</v>
      </c>
      <c r="BK39" s="102"/>
      <c r="BL39" s="84">
        <v>1.8672599999999999</v>
      </c>
      <c r="BM39" s="62">
        <v>0.24419099999999999</v>
      </c>
      <c r="BN39" s="3">
        <f t="shared" ref="BN39:BN40" si="22">(BM39*100)/BL39</f>
        <v>13.077503936248835</v>
      </c>
      <c r="BO39" s="62">
        <v>5.5764000000000001E-2</v>
      </c>
      <c r="BP39" s="3">
        <f t="shared" ref="BP39" si="23">(BO39*100)/BL39</f>
        <v>2.9864078917772567</v>
      </c>
      <c r="BQ39" s="86">
        <v>1.3006679999999999</v>
      </c>
      <c r="BR39" s="86">
        <v>1.6193569999999999</v>
      </c>
      <c r="BS39" s="141">
        <v>1705.322838</v>
      </c>
    </row>
    <row r="40" spans="1:71" s="23" customFormat="1" ht="25" customHeight="1">
      <c r="A40" s="315" t="s">
        <v>218</v>
      </c>
      <c r="B40" s="95" t="s">
        <v>118</v>
      </c>
      <c r="C40" s="95" t="s">
        <v>173</v>
      </c>
      <c r="D40" s="95" t="s">
        <v>176</v>
      </c>
      <c r="E40" s="95" t="s">
        <v>145</v>
      </c>
      <c r="F40" s="53">
        <v>43692</v>
      </c>
      <c r="G40" s="53">
        <v>43703</v>
      </c>
      <c r="H40" s="44">
        <f t="shared" ref="H40" si="24">G40-F40</f>
        <v>11</v>
      </c>
      <c r="I40" s="89">
        <f t="shared" ref="I40" si="25">H40/30</f>
        <v>0.36666666666666664</v>
      </c>
      <c r="J40" s="177">
        <f t="shared" ref="J40" si="26">I40/12</f>
        <v>3.0555555555555555E-2</v>
      </c>
      <c r="K40" s="176">
        <v>1</v>
      </c>
      <c r="L40" s="152">
        <v>129</v>
      </c>
      <c r="M40" s="152">
        <v>0</v>
      </c>
      <c r="N40" s="149">
        <f t="shared" si="19"/>
        <v>129</v>
      </c>
      <c r="O40" s="152">
        <v>129</v>
      </c>
      <c r="Q40" s="305" t="s">
        <v>195</v>
      </c>
      <c r="R40" s="305" t="s">
        <v>195</v>
      </c>
      <c r="S40" s="305" t="s">
        <v>195</v>
      </c>
      <c r="T40" s="305" t="s">
        <v>195</v>
      </c>
      <c r="U40" s="267"/>
      <c r="V40" s="290" t="s">
        <v>75</v>
      </c>
      <c r="W40" s="177">
        <v>23695.51</v>
      </c>
      <c r="X40" s="162">
        <f t="shared" si="15"/>
        <v>6.5820861111111109</v>
      </c>
      <c r="Y40" s="177">
        <v>1071.48</v>
      </c>
      <c r="Z40" s="177">
        <f t="shared" si="16"/>
        <v>17.858000000000001</v>
      </c>
      <c r="AA40" s="289"/>
      <c r="AB40" s="290" t="s">
        <v>75</v>
      </c>
      <c r="AC40" s="177">
        <v>6.69</v>
      </c>
      <c r="AD40" s="177">
        <v>18.739999999999998</v>
      </c>
      <c r="AE40" s="162">
        <v>6.7539999999999996</v>
      </c>
      <c r="AF40" s="289"/>
      <c r="AG40" s="2">
        <v>1.0589999999999999</v>
      </c>
      <c r="AH40" s="73">
        <v>1.54</v>
      </c>
      <c r="AI40" s="2">
        <v>2.1</v>
      </c>
      <c r="AJ40" s="259"/>
      <c r="AK40" s="2">
        <v>1.2598</v>
      </c>
      <c r="AL40" s="150">
        <v>1.51</v>
      </c>
      <c r="AM40" s="2">
        <v>1.78</v>
      </c>
      <c r="AN40" s="268"/>
      <c r="AO40" s="2">
        <v>0.93</v>
      </c>
      <c r="AP40" s="73">
        <v>1.35</v>
      </c>
      <c r="AQ40" s="2">
        <v>1.86</v>
      </c>
      <c r="AR40" s="296"/>
      <c r="AS40" s="256">
        <v>0.22</v>
      </c>
      <c r="AT40" s="257">
        <v>0.32</v>
      </c>
      <c r="AU40" s="256">
        <v>0.44</v>
      </c>
      <c r="AV40" s="4">
        <f t="shared" si="2"/>
        <v>23.703703703703702</v>
      </c>
      <c r="AW40" s="25"/>
      <c r="AX40" s="256">
        <v>0.09</v>
      </c>
      <c r="AY40" s="257">
        <v>0.13</v>
      </c>
      <c r="AZ40" s="256">
        <v>0.18</v>
      </c>
      <c r="BA40" s="4">
        <f t="shared" si="3"/>
        <v>9.6296296296296298</v>
      </c>
      <c r="BB40" s="25"/>
      <c r="BC40" s="150">
        <v>1.4</v>
      </c>
      <c r="BD40" s="151">
        <v>0.13</v>
      </c>
      <c r="BE40" s="4">
        <f t="shared" si="6"/>
        <v>9.2857142857142865</v>
      </c>
      <c r="BF40" s="151">
        <v>0.04</v>
      </c>
      <c r="BG40" s="4">
        <f>(BF40*100)/BC40</f>
        <v>2.8571428571428572</v>
      </c>
      <c r="BH40" s="146">
        <v>0.9</v>
      </c>
      <c r="BI40" s="146">
        <v>1.62</v>
      </c>
      <c r="BJ40" s="269">
        <v>2071</v>
      </c>
      <c r="BK40" s="67"/>
      <c r="BL40" s="150">
        <v>1.4</v>
      </c>
      <c r="BM40" s="151">
        <v>0.13</v>
      </c>
      <c r="BN40" s="4">
        <f t="shared" si="22"/>
        <v>9.2857142857142865</v>
      </c>
      <c r="BO40" s="151">
        <v>0.04</v>
      </c>
      <c r="BP40" s="4">
        <f>(BO40*100)/BL40</f>
        <v>2.8571428571428572</v>
      </c>
      <c r="BQ40" s="146">
        <v>0.9</v>
      </c>
      <c r="BR40" s="146">
        <v>1.62</v>
      </c>
      <c r="BS40" s="269">
        <v>2071</v>
      </c>
    </row>
    <row r="41" spans="1:71" s="109" customFormat="1" ht="25" customHeight="1">
      <c r="A41" s="315" t="s">
        <v>169</v>
      </c>
      <c r="B41" s="95" t="s">
        <v>118</v>
      </c>
      <c r="C41" s="95" t="s">
        <v>172</v>
      </c>
      <c r="D41" s="95" t="s">
        <v>176</v>
      </c>
      <c r="E41" s="95" t="s">
        <v>145</v>
      </c>
      <c r="F41" s="53">
        <v>43344</v>
      </c>
      <c r="G41" s="53">
        <v>43443</v>
      </c>
      <c r="H41" s="44">
        <f t="shared" si="20"/>
        <v>99</v>
      </c>
      <c r="I41" s="89">
        <f t="shared" si="21"/>
        <v>3.3</v>
      </c>
      <c r="J41" s="177">
        <f t="shared" si="4"/>
        <v>0.27499999999999997</v>
      </c>
      <c r="K41" s="176">
        <v>1</v>
      </c>
      <c r="L41" s="152">
        <v>2019</v>
      </c>
      <c r="M41" s="152">
        <v>20</v>
      </c>
      <c r="N41" s="149">
        <f t="shared" si="19"/>
        <v>1999</v>
      </c>
      <c r="O41" s="152">
        <v>1999</v>
      </c>
      <c r="P41" s="23"/>
      <c r="Q41" s="290" t="s">
        <v>75</v>
      </c>
      <c r="R41" s="177">
        <v>53764.97</v>
      </c>
      <c r="S41" s="177">
        <v>1075.19</v>
      </c>
      <c r="T41" s="177">
        <v>9.5</v>
      </c>
      <c r="U41" s="225"/>
      <c r="V41" s="236" t="s">
        <v>75</v>
      </c>
      <c r="W41" s="177">
        <v>53540.45</v>
      </c>
      <c r="X41" s="162">
        <f t="shared" si="15"/>
        <v>14.872347222222221</v>
      </c>
      <c r="Y41" s="177">
        <v>1110.49</v>
      </c>
      <c r="Z41" s="177">
        <f t="shared" si="16"/>
        <v>18.508166666666668</v>
      </c>
      <c r="AA41" s="289"/>
      <c r="AB41" s="236" t="s">
        <v>75</v>
      </c>
      <c r="AC41" s="177">
        <v>17.085000000000001</v>
      </c>
      <c r="AD41" s="177">
        <v>17.649999999999999</v>
      </c>
      <c r="AE41" s="162">
        <v>8.1300000000000008</v>
      </c>
      <c r="AF41" s="289"/>
      <c r="AG41" s="2">
        <v>2.99</v>
      </c>
      <c r="AH41" s="73">
        <v>3.45</v>
      </c>
      <c r="AI41" s="2">
        <v>3.95</v>
      </c>
      <c r="AJ41" s="259"/>
      <c r="AK41" s="2">
        <v>4.32</v>
      </c>
      <c r="AL41" s="150">
        <v>4.5199999999999996</v>
      </c>
      <c r="AM41" s="2">
        <v>4.72</v>
      </c>
      <c r="AN41" s="233"/>
      <c r="AO41" s="2">
        <v>2.92</v>
      </c>
      <c r="AP41" s="73">
        <v>3.45</v>
      </c>
      <c r="AQ41" s="2">
        <v>4.03</v>
      </c>
      <c r="AR41" s="296"/>
      <c r="AS41" s="256">
        <v>0.48</v>
      </c>
      <c r="AT41" s="257">
        <v>0.56789999999999996</v>
      </c>
      <c r="AU41" s="256">
        <v>0.66320000000000001</v>
      </c>
      <c r="AV41" s="4">
        <f t="shared" si="2"/>
        <v>16.46086956521739</v>
      </c>
      <c r="AW41" s="25"/>
      <c r="AX41" s="256">
        <v>0.18240000000000001</v>
      </c>
      <c r="AY41" s="257">
        <v>0.21590000000000001</v>
      </c>
      <c r="AZ41" s="256">
        <v>0.25209999999999999</v>
      </c>
      <c r="BA41" s="4">
        <f t="shared" si="3"/>
        <v>6.2579710144927532</v>
      </c>
      <c r="BB41" s="110"/>
      <c r="BC41" s="150">
        <v>2.2088040000000002</v>
      </c>
      <c r="BD41" s="151">
        <v>0.24579799999999999</v>
      </c>
      <c r="BE41" s="3">
        <f t="shared" si="6"/>
        <v>11.128103715857087</v>
      </c>
      <c r="BF41" s="151">
        <v>8.4959999999999994E-2</v>
      </c>
      <c r="BG41" s="3">
        <f t="shared" ref="BG41:BG42" si="27">(BF41*100)/BC41</f>
        <v>3.8464254863718095</v>
      </c>
      <c r="BH41" s="146">
        <v>6.4653739999999997</v>
      </c>
      <c r="BI41" s="146">
        <v>8.3495299999999997</v>
      </c>
      <c r="BJ41" s="4">
        <v>4202.6905669999996</v>
      </c>
      <c r="BK41" s="145"/>
      <c r="BL41" s="150">
        <v>2.0549680000000001</v>
      </c>
      <c r="BM41" s="151">
        <v>0.24668499999999999</v>
      </c>
      <c r="BN41" s="3">
        <f t="shared" si="8"/>
        <v>12.004323181674847</v>
      </c>
      <c r="BO41" s="151">
        <v>8.5814000000000001E-2</v>
      </c>
      <c r="BP41" s="3">
        <f t="shared" si="9"/>
        <v>4.1759287735867421</v>
      </c>
      <c r="BQ41" s="146">
        <v>6.441497</v>
      </c>
      <c r="BR41" s="146">
        <v>7.9337980000000003</v>
      </c>
      <c r="BS41" s="246">
        <v>3979.1408660000002</v>
      </c>
    </row>
    <row r="42" spans="1:71" s="109" customFormat="1" ht="25" customHeight="1">
      <c r="A42" s="315" t="s">
        <v>170</v>
      </c>
      <c r="B42" s="95" t="s">
        <v>118</v>
      </c>
      <c r="C42" s="95" t="s">
        <v>172</v>
      </c>
      <c r="D42" s="95" t="s">
        <v>176</v>
      </c>
      <c r="E42" s="95" t="s">
        <v>145</v>
      </c>
      <c r="F42" s="53">
        <v>43395</v>
      </c>
      <c r="G42" s="53">
        <v>43441</v>
      </c>
      <c r="H42" s="44">
        <f t="shared" si="20"/>
        <v>46</v>
      </c>
      <c r="I42" s="89">
        <f t="shared" si="21"/>
        <v>1.5333333333333334</v>
      </c>
      <c r="J42" s="177">
        <f t="shared" si="4"/>
        <v>0.1277777777777778</v>
      </c>
      <c r="K42" s="176">
        <v>1</v>
      </c>
      <c r="L42" s="152">
        <v>707</v>
      </c>
      <c r="M42" s="152">
        <v>9</v>
      </c>
      <c r="N42" s="149">
        <f t="shared" si="19"/>
        <v>698</v>
      </c>
      <c r="O42" s="152">
        <v>698</v>
      </c>
      <c r="P42" s="23"/>
      <c r="Q42" s="290" t="s">
        <v>75</v>
      </c>
      <c r="R42" s="177">
        <v>9297.19</v>
      </c>
      <c r="S42" s="177">
        <v>1641.6</v>
      </c>
      <c r="T42" s="177">
        <v>8.64</v>
      </c>
      <c r="U42" s="225"/>
      <c r="V42" s="236" t="s">
        <v>75</v>
      </c>
      <c r="W42" s="177">
        <v>9273.3700000000008</v>
      </c>
      <c r="X42" s="162">
        <f t="shared" si="15"/>
        <v>2.5759361111111114</v>
      </c>
      <c r="Y42" s="177">
        <v>1706.98</v>
      </c>
      <c r="Z42" s="177">
        <f t="shared" si="16"/>
        <v>28.449666666666666</v>
      </c>
      <c r="AA42" s="289"/>
      <c r="AB42" s="236" t="s">
        <v>75</v>
      </c>
      <c r="AC42" s="177">
        <v>2.93</v>
      </c>
      <c r="AD42" s="177">
        <v>23.965</v>
      </c>
      <c r="AE42" s="162">
        <v>7.5970000000000004</v>
      </c>
      <c r="AF42" s="289"/>
      <c r="AG42" s="2">
        <v>1.095</v>
      </c>
      <c r="AH42" s="73">
        <v>1.24</v>
      </c>
      <c r="AI42" s="2">
        <v>1.39</v>
      </c>
      <c r="AJ42" s="259"/>
      <c r="AK42" s="2">
        <v>1.26</v>
      </c>
      <c r="AL42" s="150">
        <v>1.36</v>
      </c>
      <c r="AM42" s="2">
        <v>1.4650000000000001</v>
      </c>
      <c r="AN42" s="233"/>
      <c r="AO42" s="2">
        <v>1.1000000000000001</v>
      </c>
      <c r="AP42" s="73">
        <v>1.24</v>
      </c>
      <c r="AQ42" s="2">
        <v>1.39</v>
      </c>
      <c r="AR42" s="296"/>
      <c r="AS42" s="256">
        <v>0.24610000000000001</v>
      </c>
      <c r="AT42" s="257">
        <v>0.27789999999999998</v>
      </c>
      <c r="AU42" s="256">
        <v>0.31169999999999998</v>
      </c>
      <c r="AV42" s="4">
        <f t="shared" si="2"/>
        <v>22.411290322580644</v>
      </c>
      <c r="AW42" s="25"/>
      <c r="AX42" s="256">
        <v>9.9199999999999997E-2</v>
      </c>
      <c r="AY42" s="257">
        <v>0.112</v>
      </c>
      <c r="AZ42" s="256">
        <v>0.12559999999999999</v>
      </c>
      <c r="BA42" s="4">
        <f t="shared" si="3"/>
        <v>9.0322580645161299</v>
      </c>
      <c r="BB42" s="110"/>
      <c r="BC42" s="150">
        <v>1.6191230000000001</v>
      </c>
      <c r="BD42" s="151">
        <v>0.23844299999999999</v>
      </c>
      <c r="BE42" s="3">
        <f t="shared" si="6"/>
        <v>14.726676107991794</v>
      </c>
      <c r="BF42" s="151">
        <v>8.4258E-2</v>
      </c>
      <c r="BG42" s="3">
        <f t="shared" si="27"/>
        <v>5.2039282994559404</v>
      </c>
      <c r="BH42" s="146">
        <v>1.302144</v>
      </c>
      <c r="BI42" s="146">
        <v>2.2800250000000002</v>
      </c>
      <c r="BJ42" s="4">
        <v>2076.9482419999999</v>
      </c>
      <c r="BK42" s="145"/>
      <c r="BL42" s="150">
        <v>1.577626</v>
      </c>
      <c r="BM42" s="151">
        <v>0.23905299999999999</v>
      </c>
      <c r="BN42" s="3">
        <f t="shared" si="8"/>
        <v>15.152704126326519</v>
      </c>
      <c r="BO42" s="151">
        <v>8.6514999999999995E-2</v>
      </c>
      <c r="BP42" s="3">
        <f t="shared" si="9"/>
        <v>5.4838726035194645</v>
      </c>
      <c r="BQ42" s="146">
        <v>1.3143720000000001</v>
      </c>
      <c r="BR42" s="146">
        <v>1.6327529999999999</v>
      </c>
      <c r="BS42" s="246">
        <v>1701.241311</v>
      </c>
    </row>
    <row r="43" spans="1:71" s="23" customFormat="1" ht="25" customHeight="1">
      <c r="A43" s="315" t="s">
        <v>167</v>
      </c>
      <c r="B43" s="95" t="s">
        <v>118</v>
      </c>
      <c r="C43" s="95" t="s">
        <v>173</v>
      </c>
      <c r="D43" s="95" t="s">
        <v>175</v>
      </c>
      <c r="E43" s="95" t="s">
        <v>145</v>
      </c>
      <c r="F43" s="53">
        <v>42970</v>
      </c>
      <c r="G43" s="53">
        <v>43341</v>
      </c>
      <c r="H43" s="44">
        <f t="shared" ref="H43" si="28">G43-F43</f>
        <v>371</v>
      </c>
      <c r="I43" s="89">
        <f t="shared" ref="I43" si="29">H43/30</f>
        <v>12.366666666666667</v>
      </c>
      <c r="J43" s="177">
        <f t="shared" si="4"/>
        <v>1.0305555555555557</v>
      </c>
      <c r="K43" s="176">
        <v>1</v>
      </c>
      <c r="L43" s="152">
        <v>7384</v>
      </c>
      <c r="M43" s="152">
        <v>6</v>
      </c>
      <c r="N43" s="149">
        <f t="shared" si="19"/>
        <v>7378</v>
      </c>
      <c r="O43" s="152">
        <v>7378</v>
      </c>
      <c r="Q43" s="290" t="s">
        <v>75</v>
      </c>
      <c r="R43" s="177">
        <v>17620.46</v>
      </c>
      <c r="S43" s="177">
        <v>1754.41</v>
      </c>
      <c r="T43" s="177">
        <v>12.1</v>
      </c>
      <c r="U43" s="225"/>
      <c r="V43" s="236" t="s">
        <v>75</v>
      </c>
      <c r="W43" s="177">
        <v>17547.79</v>
      </c>
      <c r="X43" s="162">
        <f t="shared" si="15"/>
        <v>4.8743861111111118</v>
      </c>
      <c r="Y43" s="177">
        <v>1789.74</v>
      </c>
      <c r="Z43" s="177">
        <f t="shared" si="16"/>
        <v>29.829000000000001</v>
      </c>
      <c r="AA43" s="289"/>
      <c r="AB43" s="236" t="s">
        <v>75</v>
      </c>
      <c r="AC43" s="177">
        <v>5.35</v>
      </c>
      <c r="AD43" s="177">
        <v>28.94</v>
      </c>
      <c r="AE43" s="162">
        <v>10.51</v>
      </c>
      <c r="AF43" s="289"/>
      <c r="AG43" s="2">
        <v>4.21</v>
      </c>
      <c r="AH43" s="73">
        <v>4.43</v>
      </c>
      <c r="AI43" s="2">
        <v>4.66</v>
      </c>
      <c r="AJ43" s="259"/>
      <c r="AK43" s="2">
        <v>5.55</v>
      </c>
      <c r="AL43" s="150">
        <v>5.68</v>
      </c>
      <c r="AM43" s="2">
        <v>5.81</v>
      </c>
      <c r="AN43" s="232"/>
      <c r="AO43" s="2">
        <v>4.16</v>
      </c>
      <c r="AP43" s="73">
        <v>4.38</v>
      </c>
      <c r="AQ43" s="2">
        <v>4.5999999999999996</v>
      </c>
      <c r="AR43" s="296"/>
      <c r="AS43" s="256">
        <v>0.80369999999999997</v>
      </c>
      <c r="AT43" s="257">
        <v>0.84619999999999995</v>
      </c>
      <c r="AU43" s="256">
        <v>0.88970000000000005</v>
      </c>
      <c r="AV43" s="4">
        <f t="shared" si="2"/>
        <v>19.319634703196346</v>
      </c>
      <c r="AW43" s="25"/>
      <c r="AX43" s="256">
        <v>0.29060000000000002</v>
      </c>
      <c r="AY43" s="257">
        <v>0.30590000000000001</v>
      </c>
      <c r="AZ43" s="256">
        <v>0.32169999999999999</v>
      </c>
      <c r="BA43" s="4">
        <f t="shared" si="3"/>
        <v>6.9840182648401825</v>
      </c>
      <c r="BB43" s="25"/>
      <c r="BC43" s="84">
        <v>3.7469399999999999</v>
      </c>
      <c r="BD43" s="62">
        <v>0.58446299999999995</v>
      </c>
      <c r="BE43" s="3">
        <f t="shared" ref="BE43:BE48" si="30">(BD43*100)/BC43</f>
        <v>15.598408301173757</v>
      </c>
      <c r="BF43" s="62">
        <v>0.178171</v>
      </c>
      <c r="BG43" s="3">
        <f t="shared" ref="BG43:BG48" si="31">(BF43*100)/BC43</f>
        <v>4.7551068338430831</v>
      </c>
      <c r="BH43" s="86">
        <v>5.5714699999999997</v>
      </c>
      <c r="BI43" s="86">
        <v>16.200040000000001</v>
      </c>
      <c r="BJ43" s="66">
        <v>5565.7938340000001</v>
      </c>
      <c r="BK43" s="102"/>
      <c r="BL43" s="150">
        <v>3.7435640000000001</v>
      </c>
      <c r="BM43" s="151">
        <v>0.59268699999999996</v>
      </c>
      <c r="BN43" s="3">
        <f t="shared" ref="BN43:BN48" si="32">(BM43*100)/BL43</f>
        <v>15.832158873202113</v>
      </c>
      <c r="BO43" s="151">
        <v>0.17824999999999999</v>
      </c>
      <c r="BP43" s="3">
        <f t="shared" ref="BP43:BP48" si="33">(BO43*100)/BL43</f>
        <v>4.7615053462422434</v>
      </c>
      <c r="BQ43" s="146">
        <v>5.5393330000000001</v>
      </c>
      <c r="BR43" s="146">
        <v>14.465120000000001</v>
      </c>
      <c r="BS43" s="246">
        <v>4800.9620560000003</v>
      </c>
    </row>
    <row r="44" spans="1:71" s="23" customFormat="1" ht="25" customHeight="1">
      <c r="A44" s="314" t="s">
        <v>119</v>
      </c>
      <c r="B44" s="95" t="s">
        <v>118</v>
      </c>
      <c r="C44" s="95" t="s">
        <v>172</v>
      </c>
      <c r="D44" s="95" t="s">
        <v>175</v>
      </c>
      <c r="E44" s="95" t="s">
        <v>146</v>
      </c>
      <c r="F44" s="53">
        <v>42974</v>
      </c>
      <c r="G44" s="53">
        <v>43148</v>
      </c>
      <c r="H44" s="44">
        <f t="shared" si="17"/>
        <v>174</v>
      </c>
      <c r="I44" s="89">
        <f t="shared" si="18"/>
        <v>5.8</v>
      </c>
      <c r="J44" s="177">
        <f t="shared" si="4"/>
        <v>0.48333333333333334</v>
      </c>
      <c r="K44" s="176">
        <v>1</v>
      </c>
      <c r="L44" s="152">
        <v>3175</v>
      </c>
      <c r="M44" s="152">
        <v>5</v>
      </c>
      <c r="N44" s="149">
        <f t="shared" si="19"/>
        <v>3170</v>
      </c>
      <c r="O44" s="152">
        <v>3170</v>
      </c>
      <c r="Q44" s="290" t="s">
        <v>75</v>
      </c>
      <c r="R44" s="177">
        <v>34387.300000000003</v>
      </c>
      <c r="S44" s="177">
        <v>1116.8599999999999</v>
      </c>
      <c r="T44" s="177">
        <v>11.23</v>
      </c>
      <c r="U44" s="225"/>
      <c r="V44" s="236" t="s">
        <v>75</v>
      </c>
      <c r="W44" s="177">
        <v>34370.94</v>
      </c>
      <c r="X44" s="162">
        <f t="shared" si="15"/>
        <v>9.547483333333334</v>
      </c>
      <c r="Y44" s="177">
        <v>1141.5999999999999</v>
      </c>
      <c r="Z44" s="177">
        <f t="shared" si="16"/>
        <v>19.026666666666664</v>
      </c>
      <c r="AA44" s="289"/>
      <c r="AB44" s="236" t="s">
        <v>75</v>
      </c>
      <c r="AC44" s="177">
        <v>11.29</v>
      </c>
      <c r="AD44" s="177">
        <v>17.495000000000001</v>
      </c>
      <c r="AE44" s="162">
        <v>10.119999999999999</v>
      </c>
      <c r="AF44" s="289"/>
      <c r="AG44" s="2">
        <v>3.73</v>
      </c>
      <c r="AH44" s="73">
        <v>4.12</v>
      </c>
      <c r="AI44" s="2">
        <v>4.5199999999999996</v>
      </c>
      <c r="AJ44" s="259"/>
      <c r="AK44" s="2">
        <v>4.8</v>
      </c>
      <c r="AL44" s="150">
        <v>4.97</v>
      </c>
      <c r="AM44" s="2">
        <v>5.14</v>
      </c>
      <c r="AN44" s="231"/>
      <c r="AO44" s="294">
        <v>3.63</v>
      </c>
      <c r="AP44" s="295">
        <v>4.03</v>
      </c>
      <c r="AQ44" s="294">
        <v>4.4400000000000004</v>
      </c>
      <c r="AR44" s="296"/>
      <c r="AS44" s="297">
        <v>0.93479999999999996</v>
      </c>
      <c r="AT44" s="298">
        <v>1.0355000000000001</v>
      </c>
      <c r="AU44" s="297">
        <v>1.1414</v>
      </c>
      <c r="AV44" s="101">
        <f t="shared" si="2"/>
        <v>25.694789081885858</v>
      </c>
      <c r="AW44" s="25"/>
      <c r="AX44" s="100">
        <v>0.3765</v>
      </c>
      <c r="AY44" s="99">
        <v>0.41710000000000003</v>
      </c>
      <c r="AZ44" s="100">
        <v>0.4597</v>
      </c>
      <c r="BA44" s="101">
        <f t="shared" si="3"/>
        <v>10.349875930521092</v>
      </c>
      <c r="BB44" s="25"/>
      <c r="BC44" s="84">
        <v>3.4381499999999998</v>
      </c>
      <c r="BD44" s="62">
        <v>0.52689200000000003</v>
      </c>
      <c r="BE44" s="3">
        <f t="shared" si="30"/>
        <v>15.324869479225747</v>
      </c>
      <c r="BF44" s="62">
        <v>0.13841300000000001</v>
      </c>
      <c r="BG44" s="3">
        <f t="shared" si="31"/>
        <v>4.025798758053023</v>
      </c>
      <c r="BH44" s="86">
        <v>4.7140029999999999</v>
      </c>
      <c r="BI44" s="86">
        <v>10.82058</v>
      </c>
      <c r="BJ44" s="141">
        <v>4436.9018470000001</v>
      </c>
      <c r="BK44" s="102"/>
      <c r="BL44" s="84">
        <v>3.4237489999999999</v>
      </c>
      <c r="BM44" s="62">
        <v>0.52589300000000005</v>
      </c>
      <c r="BN44" s="3">
        <f t="shared" si="32"/>
        <v>15.360150525053095</v>
      </c>
      <c r="BO44" s="62">
        <v>0.144367</v>
      </c>
      <c r="BP44" s="3">
        <f t="shared" si="33"/>
        <v>4.2166350395429104</v>
      </c>
      <c r="BQ44" s="86">
        <v>4.703144</v>
      </c>
      <c r="BR44" s="86">
        <v>7.6537879999999996</v>
      </c>
      <c r="BS44" s="141">
        <v>3894.33961</v>
      </c>
    </row>
    <row r="45" spans="1:71" s="23" customFormat="1" ht="25" customHeight="1">
      <c r="A45" s="314" t="s">
        <v>166</v>
      </c>
      <c r="B45" s="95" t="s">
        <v>118</v>
      </c>
      <c r="C45" s="95" t="s">
        <v>172</v>
      </c>
      <c r="D45" s="95" t="s">
        <v>175</v>
      </c>
      <c r="E45" s="95" t="s">
        <v>145</v>
      </c>
      <c r="F45" s="53">
        <v>43036</v>
      </c>
      <c r="G45" s="53">
        <v>43170</v>
      </c>
      <c r="H45" s="44">
        <f t="shared" si="17"/>
        <v>134</v>
      </c>
      <c r="I45" s="89">
        <f t="shared" si="18"/>
        <v>4.4666666666666668</v>
      </c>
      <c r="J45" s="177">
        <f t="shared" si="4"/>
        <v>0.37222222222222223</v>
      </c>
      <c r="K45" s="176">
        <v>1</v>
      </c>
      <c r="L45" s="152">
        <v>2276</v>
      </c>
      <c r="M45" s="152">
        <v>6</v>
      </c>
      <c r="N45" s="149">
        <f t="shared" si="19"/>
        <v>2270</v>
      </c>
      <c r="O45" s="152">
        <v>2270</v>
      </c>
      <c r="Q45" s="290" t="s">
        <v>75</v>
      </c>
      <c r="R45" s="177">
        <v>17654.86</v>
      </c>
      <c r="S45" s="177">
        <v>1243.49</v>
      </c>
      <c r="T45" s="177">
        <v>11.23</v>
      </c>
      <c r="U45" s="226"/>
      <c r="V45" s="236" t="s">
        <v>75</v>
      </c>
      <c r="W45" s="177">
        <v>17570.48</v>
      </c>
      <c r="X45" s="162">
        <f t="shared" si="15"/>
        <v>4.8806888888888889</v>
      </c>
      <c r="Y45" s="177">
        <v>1280.01</v>
      </c>
      <c r="Z45" s="177">
        <f t="shared" si="16"/>
        <v>21.333500000000001</v>
      </c>
      <c r="AA45" s="289"/>
      <c r="AB45" s="236" t="s">
        <v>75</v>
      </c>
      <c r="AC45" s="177">
        <v>5.34</v>
      </c>
      <c r="AD45" s="177">
        <v>19.579999999999998</v>
      </c>
      <c r="AE45" s="162">
        <v>9.6199999999999992</v>
      </c>
      <c r="AF45" s="289"/>
      <c r="AG45" s="2">
        <v>2.09</v>
      </c>
      <c r="AH45" s="73">
        <v>2.2749999999999999</v>
      </c>
      <c r="AI45" s="2">
        <v>2.4700000000000002</v>
      </c>
      <c r="AJ45" s="259"/>
      <c r="AK45" s="2">
        <v>2.64</v>
      </c>
      <c r="AL45" s="150">
        <v>2.75</v>
      </c>
      <c r="AM45" s="2">
        <v>2.87</v>
      </c>
      <c r="AN45" s="107"/>
      <c r="AO45" s="294">
        <v>2.0699999999999998</v>
      </c>
      <c r="AP45" s="295">
        <v>2.27</v>
      </c>
      <c r="AQ45" s="294">
        <v>2.48</v>
      </c>
      <c r="AR45" s="296"/>
      <c r="AS45" s="294">
        <v>0.44230000000000003</v>
      </c>
      <c r="AT45" s="295">
        <v>0.48449999999999999</v>
      </c>
      <c r="AU45" s="294">
        <v>0.52849999999999997</v>
      </c>
      <c r="AV45" s="3">
        <f t="shared" si="2"/>
        <v>21.343612334801762</v>
      </c>
      <c r="AW45" s="25"/>
      <c r="AX45" s="1">
        <v>0.14549999999999999</v>
      </c>
      <c r="AY45" s="72">
        <v>0.1593</v>
      </c>
      <c r="AZ45" s="1">
        <v>0.17380000000000001</v>
      </c>
      <c r="BA45" s="3">
        <f t="shared" si="3"/>
        <v>7.0176211453744495</v>
      </c>
      <c r="BB45" s="25"/>
      <c r="BC45" s="84">
        <v>2.3705780000000001</v>
      </c>
      <c r="BD45" s="62">
        <v>0.26590799999999998</v>
      </c>
      <c r="BE45" s="3">
        <f t="shared" si="30"/>
        <v>11.21701120992433</v>
      </c>
      <c r="BF45" s="62">
        <v>6.8385000000000001E-2</v>
      </c>
      <c r="BG45" s="3">
        <f t="shared" si="31"/>
        <v>2.8847395023492157</v>
      </c>
      <c r="BH45" s="86">
        <v>2.5197889999999998</v>
      </c>
      <c r="BI45" s="86">
        <v>3.3527819999999999</v>
      </c>
      <c r="BJ45" s="66">
        <v>3190.8589750000001</v>
      </c>
      <c r="BK45" s="108"/>
      <c r="BL45" s="150">
        <v>2.3602639999999999</v>
      </c>
      <c r="BM45" s="151">
        <v>0.265345</v>
      </c>
      <c r="BN45" s="3">
        <f t="shared" si="32"/>
        <v>11.242174604196819</v>
      </c>
      <c r="BO45" s="151">
        <v>6.8568000000000004E-2</v>
      </c>
      <c r="BP45" s="3">
        <f t="shared" si="33"/>
        <v>2.9050987516650681</v>
      </c>
      <c r="BQ45" s="146">
        <v>2.4910610000000002</v>
      </c>
      <c r="BR45" s="146">
        <v>2.8752599999999999</v>
      </c>
      <c r="BS45" s="246">
        <v>2720.9198809999998</v>
      </c>
    </row>
    <row r="46" spans="1:71" s="23" customFormat="1" ht="25" customHeight="1">
      <c r="A46" s="314" t="s">
        <v>194</v>
      </c>
      <c r="B46" s="95" t="s">
        <v>118</v>
      </c>
      <c r="C46" s="95" t="s">
        <v>173</v>
      </c>
      <c r="D46" s="95" t="s">
        <v>175</v>
      </c>
      <c r="E46" s="95" t="s">
        <v>145</v>
      </c>
      <c r="F46" s="53">
        <v>43079</v>
      </c>
      <c r="G46" s="53">
        <v>43279</v>
      </c>
      <c r="H46" s="44">
        <f t="shared" si="17"/>
        <v>200</v>
      </c>
      <c r="I46" s="89">
        <f t="shared" si="18"/>
        <v>6.666666666666667</v>
      </c>
      <c r="J46" s="177">
        <f t="shared" si="4"/>
        <v>0.55555555555555558</v>
      </c>
      <c r="K46" s="176">
        <v>1</v>
      </c>
      <c r="L46" s="152">
        <v>3868</v>
      </c>
      <c r="M46" s="152">
        <v>400</v>
      </c>
      <c r="N46" s="149">
        <f t="shared" si="19"/>
        <v>3468</v>
      </c>
      <c r="O46" s="152">
        <v>3468</v>
      </c>
      <c r="Q46" s="290" t="s">
        <v>75</v>
      </c>
      <c r="R46" s="177" t="s">
        <v>209</v>
      </c>
      <c r="S46" s="177" t="s">
        <v>210</v>
      </c>
      <c r="T46" s="177">
        <v>11.23</v>
      </c>
      <c r="U46" s="226"/>
      <c r="V46" s="236" t="s">
        <v>75</v>
      </c>
      <c r="W46" s="177">
        <v>26717.5</v>
      </c>
      <c r="X46" s="162">
        <f t="shared" si="15"/>
        <v>7.4215277777777775</v>
      </c>
      <c r="Y46" s="177">
        <v>1483.95</v>
      </c>
      <c r="Z46" s="177">
        <f t="shared" si="16"/>
        <v>24.732500000000002</v>
      </c>
      <c r="AA46" s="289"/>
      <c r="AB46" s="236" t="s">
        <v>75</v>
      </c>
      <c r="AC46" s="177">
        <v>8</v>
      </c>
      <c r="AD46" s="177">
        <v>24.69</v>
      </c>
      <c r="AE46" s="162">
        <v>9.08</v>
      </c>
      <c r="AF46" s="289"/>
      <c r="AG46" s="2">
        <v>3.35</v>
      </c>
      <c r="AH46" s="73">
        <v>3.67</v>
      </c>
      <c r="AI46" s="2">
        <v>3.9950000000000001</v>
      </c>
      <c r="AJ46" s="259"/>
      <c r="AK46" s="2">
        <v>4.26</v>
      </c>
      <c r="AL46" s="150">
        <v>4.4000000000000004</v>
      </c>
      <c r="AM46" s="2">
        <v>4.55</v>
      </c>
      <c r="AN46" s="107"/>
      <c r="AO46" s="299">
        <v>3.29</v>
      </c>
      <c r="AP46" s="298">
        <v>3.62</v>
      </c>
      <c r="AQ46" s="299">
        <v>3.97</v>
      </c>
      <c r="AR46" s="296"/>
      <c r="AS46" s="299">
        <v>0.55249999999999999</v>
      </c>
      <c r="AT46" s="298">
        <v>0.60750000000000004</v>
      </c>
      <c r="AU46" s="299">
        <v>0.66510000000000002</v>
      </c>
      <c r="AV46" s="101">
        <f t="shared" si="2"/>
        <v>16.781767955801108</v>
      </c>
      <c r="AW46" s="25"/>
      <c r="AX46" s="100">
        <v>0.20499999999999999</v>
      </c>
      <c r="AY46" s="99">
        <v>0.22539999999999999</v>
      </c>
      <c r="AZ46" s="100">
        <v>0.24679999999999999</v>
      </c>
      <c r="BA46" s="101">
        <f t="shared" si="3"/>
        <v>6.2265193370165743</v>
      </c>
      <c r="BB46" s="25"/>
      <c r="BC46" s="84">
        <v>5.1758519999999999</v>
      </c>
      <c r="BD46" s="62">
        <v>0.22514200000000001</v>
      </c>
      <c r="BE46" s="3">
        <f t="shared" si="30"/>
        <v>4.3498538984499566</v>
      </c>
      <c r="BF46" s="62">
        <v>4.8316999999999999E-2</v>
      </c>
      <c r="BG46" s="3">
        <f t="shared" si="31"/>
        <v>0.93350814513243419</v>
      </c>
      <c r="BH46" s="86">
        <v>35.098260000000003</v>
      </c>
      <c r="BI46" s="86">
        <v>80.456370000000007</v>
      </c>
      <c r="BJ46" s="66">
        <v>13615.477258999999</v>
      </c>
      <c r="BK46" s="108"/>
      <c r="BL46" s="84">
        <v>2.9963600000000001</v>
      </c>
      <c r="BM46" s="62">
        <v>0.20516999999999999</v>
      </c>
      <c r="BN46" s="3">
        <f t="shared" si="32"/>
        <v>6.8473080671214399</v>
      </c>
      <c r="BO46" s="62">
        <v>5.6335999999999997E-2</v>
      </c>
      <c r="BP46" s="3">
        <f t="shared" si="33"/>
        <v>1.8801479128008649</v>
      </c>
      <c r="BQ46" s="86">
        <v>3.769215</v>
      </c>
      <c r="BR46" s="86">
        <v>23.60989</v>
      </c>
      <c r="BS46" s="66">
        <v>6958.8455979999999</v>
      </c>
    </row>
    <row r="47" spans="1:71" s="23" customFormat="1" ht="25" customHeight="1">
      <c r="A47" s="314" t="s">
        <v>219</v>
      </c>
      <c r="B47" s="95" t="s">
        <v>118</v>
      </c>
      <c r="C47" s="95" t="s">
        <v>172</v>
      </c>
      <c r="D47" s="95" t="s">
        <v>176</v>
      </c>
      <c r="E47" s="95" t="s">
        <v>145</v>
      </c>
      <c r="F47" s="53">
        <v>43695</v>
      </c>
      <c r="G47" s="53">
        <v>43758</v>
      </c>
      <c r="H47" s="44">
        <f t="shared" ref="H47" si="34">G47-F47</f>
        <v>63</v>
      </c>
      <c r="I47" s="89">
        <f t="shared" ref="I47" si="35">H47/30</f>
        <v>2.1</v>
      </c>
      <c r="J47" s="177">
        <f t="shared" ref="J47" si="36">I47/12</f>
        <v>0.17500000000000002</v>
      </c>
      <c r="K47" s="176">
        <v>1</v>
      </c>
      <c r="L47" s="152">
        <v>823</v>
      </c>
      <c r="M47" s="152">
        <v>0</v>
      </c>
      <c r="N47" s="149">
        <f t="shared" si="19"/>
        <v>823</v>
      </c>
      <c r="O47" s="152">
        <v>823</v>
      </c>
      <c r="Q47" s="305" t="s">
        <v>195</v>
      </c>
      <c r="R47" s="305" t="s">
        <v>195</v>
      </c>
      <c r="S47" s="305" t="s">
        <v>195</v>
      </c>
      <c r="T47" s="305" t="s">
        <v>195</v>
      </c>
      <c r="U47" s="226"/>
      <c r="V47" s="236" t="s">
        <v>75</v>
      </c>
      <c r="W47" s="177">
        <v>18677.72</v>
      </c>
      <c r="X47" s="162">
        <f t="shared" si="15"/>
        <v>5.1882555555555561</v>
      </c>
      <c r="Y47" s="177">
        <v>1316.31</v>
      </c>
      <c r="Z47" s="177">
        <f t="shared" si="16"/>
        <v>21.938499999999998</v>
      </c>
      <c r="AA47" s="289"/>
      <c r="AB47" s="290" t="s">
        <v>75</v>
      </c>
      <c r="AC47" s="177">
        <v>5.1859999999999999</v>
      </c>
      <c r="AD47" s="177">
        <v>22.934999999999999</v>
      </c>
      <c r="AE47" s="162">
        <v>4.9800000000000004</v>
      </c>
      <c r="AF47" s="289"/>
      <c r="AG47" s="2">
        <v>0.85289999999999999</v>
      </c>
      <c r="AH47" s="73">
        <v>0.9758</v>
      </c>
      <c r="AI47" s="2">
        <v>1.1068</v>
      </c>
      <c r="AJ47" s="259"/>
      <c r="AK47" s="2">
        <v>0.88690000000000002</v>
      </c>
      <c r="AL47" s="150">
        <v>0.95</v>
      </c>
      <c r="AM47" s="2">
        <v>1.0169999999999999</v>
      </c>
      <c r="AN47" s="107"/>
      <c r="AO47" s="294">
        <v>0.85</v>
      </c>
      <c r="AP47" s="295">
        <v>0.97</v>
      </c>
      <c r="AQ47" s="294">
        <v>1.1000000000000001</v>
      </c>
      <c r="AR47" s="300"/>
      <c r="AS47" s="294">
        <v>0.15</v>
      </c>
      <c r="AT47" s="295">
        <v>0.17</v>
      </c>
      <c r="AU47" s="294">
        <v>0.2</v>
      </c>
      <c r="AV47" s="3">
        <f t="shared" si="2"/>
        <v>17.52577319587629</v>
      </c>
      <c r="AW47" s="266"/>
      <c r="AX47" s="1">
        <v>0.05</v>
      </c>
      <c r="AY47" s="72">
        <v>0.06</v>
      </c>
      <c r="AZ47" s="1">
        <v>7.0000000000000007E-2</v>
      </c>
      <c r="BA47" s="3">
        <f t="shared" si="3"/>
        <v>6.1855670103092786</v>
      </c>
      <c r="BB47" s="25"/>
      <c r="BC47" s="84">
        <v>1.27</v>
      </c>
      <c r="BD47" s="62">
        <v>0.16</v>
      </c>
      <c r="BE47" s="3">
        <f t="shared" si="30"/>
        <v>12.598425196850393</v>
      </c>
      <c r="BF47" s="62">
        <v>0.04</v>
      </c>
      <c r="BG47" s="3">
        <f t="shared" si="31"/>
        <v>3.1496062992125982</v>
      </c>
      <c r="BH47" s="86">
        <v>0.9</v>
      </c>
      <c r="BI47" s="86">
        <v>1.46</v>
      </c>
      <c r="BJ47" s="66">
        <v>1826</v>
      </c>
      <c r="BK47" s="108"/>
      <c r="BL47" s="84">
        <v>1.27</v>
      </c>
      <c r="BM47" s="62">
        <v>0.16</v>
      </c>
      <c r="BN47" s="3">
        <f t="shared" si="32"/>
        <v>12.598425196850393</v>
      </c>
      <c r="BO47" s="62">
        <v>0.04</v>
      </c>
      <c r="BP47" s="3">
        <f t="shared" si="33"/>
        <v>3.1496062992125982</v>
      </c>
      <c r="BQ47" s="86">
        <v>0.9</v>
      </c>
      <c r="BR47" s="86">
        <v>1.46</v>
      </c>
      <c r="BS47" s="66">
        <v>1826</v>
      </c>
    </row>
    <row r="48" spans="1:71" s="23" customFormat="1" ht="25" customHeight="1" thickBot="1">
      <c r="A48" s="314" t="s">
        <v>220</v>
      </c>
      <c r="B48" s="95" t="s">
        <v>118</v>
      </c>
      <c r="C48" s="95" t="s">
        <v>173</v>
      </c>
      <c r="D48" s="95" t="s">
        <v>176</v>
      </c>
      <c r="E48" s="95" t="s">
        <v>145</v>
      </c>
      <c r="F48" s="53">
        <v>43404</v>
      </c>
      <c r="G48" s="53">
        <v>43753</v>
      </c>
      <c r="H48" s="112">
        <f t="shared" ref="H48" si="37">G48-F48</f>
        <v>349</v>
      </c>
      <c r="I48" s="270">
        <f t="shared" ref="I48" si="38">H48/30</f>
        <v>11.633333333333333</v>
      </c>
      <c r="J48" s="271">
        <f t="shared" ref="J48" si="39">I48/12</f>
        <v>0.96944444444444444</v>
      </c>
      <c r="K48" s="272">
        <v>1</v>
      </c>
      <c r="L48" s="273">
        <v>6799</v>
      </c>
      <c r="M48" s="273">
        <v>0</v>
      </c>
      <c r="N48" s="174">
        <f t="shared" si="19"/>
        <v>6799</v>
      </c>
      <c r="O48" s="273">
        <v>6799</v>
      </c>
      <c r="Q48" s="305" t="s">
        <v>195</v>
      </c>
      <c r="R48" s="305" t="s">
        <v>195</v>
      </c>
      <c r="S48" s="305" t="s">
        <v>195</v>
      </c>
      <c r="T48" s="305" t="s">
        <v>195</v>
      </c>
      <c r="U48" s="226"/>
      <c r="V48" s="236" t="s">
        <v>75</v>
      </c>
      <c r="W48" s="177">
        <v>39086.379999999997</v>
      </c>
      <c r="X48" s="162">
        <f t="shared" si="15"/>
        <v>10.857327777777778</v>
      </c>
      <c r="Y48" s="177">
        <v>1297.6300000000001</v>
      </c>
      <c r="Z48" s="177">
        <f t="shared" si="16"/>
        <v>21.627166666666668</v>
      </c>
      <c r="AA48" s="289"/>
      <c r="AB48" s="290" t="s">
        <v>75</v>
      </c>
      <c r="AC48" s="177">
        <v>10.856999999999999</v>
      </c>
      <c r="AD48" s="177">
        <v>22.276</v>
      </c>
      <c r="AE48" s="162">
        <v>7.6749999999999998</v>
      </c>
      <c r="AF48" s="289"/>
      <c r="AG48" s="2">
        <v>2.2959999999999998</v>
      </c>
      <c r="AH48" s="73">
        <v>2.4500000000000002</v>
      </c>
      <c r="AI48" s="2">
        <v>2.6160000000000001</v>
      </c>
      <c r="AJ48" s="259"/>
      <c r="AK48" s="2">
        <v>4.2990000000000004</v>
      </c>
      <c r="AL48" s="150">
        <v>4.4000000000000004</v>
      </c>
      <c r="AM48" s="2">
        <v>4.51</v>
      </c>
      <c r="AN48" s="107"/>
      <c r="AO48" s="299">
        <v>2.2200000000000002</v>
      </c>
      <c r="AP48" s="298">
        <v>2.39</v>
      </c>
      <c r="AQ48" s="299">
        <v>2.56</v>
      </c>
      <c r="AR48" s="300"/>
      <c r="AS48" s="299">
        <v>0.5</v>
      </c>
      <c r="AT48" s="298">
        <v>0.54</v>
      </c>
      <c r="AU48" s="299">
        <v>0.57999999999999996</v>
      </c>
      <c r="AV48" s="101">
        <f t="shared" si="2"/>
        <v>22.594142259414223</v>
      </c>
      <c r="AW48" s="266"/>
      <c r="AX48" s="100">
        <v>0.21</v>
      </c>
      <c r="AY48" s="99">
        <v>0.22</v>
      </c>
      <c r="AZ48" s="100">
        <v>0.24</v>
      </c>
      <c r="BA48" s="101">
        <f t="shared" si="3"/>
        <v>9.2050209205020916</v>
      </c>
      <c r="BB48" s="25"/>
      <c r="BC48" s="140">
        <v>1.92</v>
      </c>
      <c r="BD48" s="63">
        <v>0.44</v>
      </c>
      <c r="BE48" s="101">
        <f t="shared" si="30"/>
        <v>22.916666666666668</v>
      </c>
      <c r="BF48" s="63">
        <v>0.16</v>
      </c>
      <c r="BG48" s="101">
        <f t="shared" si="31"/>
        <v>8.3333333333333339</v>
      </c>
      <c r="BH48" s="133">
        <v>2.15</v>
      </c>
      <c r="BI48" s="133">
        <v>17.54</v>
      </c>
      <c r="BJ48" s="134">
        <v>6046</v>
      </c>
      <c r="BK48" s="108"/>
      <c r="BL48" s="140">
        <v>1.93</v>
      </c>
      <c r="BM48" s="63">
        <v>0.43</v>
      </c>
      <c r="BN48" s="101">
        <f t="shared" si="32"/>
        <v>22.279792746113991</v>
      </c>
      <c r="BO48" s="63">
        <v>0.16</v>
      </c>
      <c r="BP48" s="101">
        <f t="shared" si="33"/>
        <v>8.2901554404145088</v>
      </c>
      <c r="BQ48" s="133">
        <v>13.22</v>
      </c>
      <c r="BR48" s="133">
        <v>17.55</v>
      </c>
      <c r="BS48" s="134">
        <v>6046</v>
      </c>
    </row>
    <row r="49" spans="1:71" s="47" customFormat="1" ht="25" customHeight="1" thickTop="1" thickBot="1">
      <c r="A49" s="52"/>
      <c r="B49" s="96"/>
      <c r="C49" s="96"/>
      <c r="D49" s="96"/>
      <c r="E49" s="96"/>
      <c r="F49" s="52"/>
      <c r="G49" s="52"/>
      <c r="H49" s="27">
        <f>SUM(H3:H48)/46</f>
        <v>535.23913043478262</v>
      </c>
      <c r="I49" s="27">
        <f>SUM(I3:I48)/46</f>
        <v>17.841304347826089</v>
      </c>
      <c r="J49" s="27">
        <f>SUM(J3:J48)/46</f>
        <v>1.4867753623188409</v>
      </c>
      <c r="K49" s="27">
        <f>SUM(K3:K48)/46</f>
        <v>2.1150000000000002</v>
      </c>
      <c r="L49" s="27">
        <f>SUM(L3:L48)</f>
        <v>145116</v>
      </c>
      <c r="M49" s="27">
        <f t="shared" ref="M49:N49" si="40">SUM(M3:M48)</f>
        <v>1005</v>
      </c>
      <c r="N49" s="361">
        <f t="shared" si="40"/>
        <v>144111</v>
      </c>
      <c r="O49" s="27">
        <f>SUM(O3:O48)</f>
        <v>138225</v>
      </c>
      <c r="P49" s="92"/>
      <c r="R49" s="36"/>
      <c r="S49" s="36"/>
      <c r="T49" s="169"/>
      <c r="U49" s="220"/>
      <c r="V49" s="169"/>
      <c r="W49" s="169"/>
      <c r="X49" s="169"/>
      <c r="Y49" s="169"/>
      <c r="Z49" s="169"/>
      <c r="AA49" s="289"/>
      <c r="AB49" s="289"/>
      <c r="AC49" s="289"/>
      <c r="AD49" s="289"/>
      <c r="AE49" s="169" t="s">
        <v>221</v>
      </c>
      <c r="AF49" s="289"/>
      <c r="AG49" s="127">
        <f>SUM(AG4:AG48)/46</f>
        <v>4.2987586956521735</v>
      </c>
      <c r="AH49" s="46">
        <f t="shared" ref="AH49:AI49" si="41">SUM(AH4:AH48)/46</f>
        <v>4.9007782608695649</v>
      </c>
      <c r="AI49" s="127">
        <f t="shared" si="41"/>
        <v>5.5563652173913045</v>
      </c>
      <c r="AJ49" s="114"/>
      <c r="AK49" s="127">
        <f>SUM(AK4:AK48)/46</f>
        <v>5.2487478260869578</v>
      </c>
      <c r="AL49" s="48">
        <f t="shared" ref="AL49" si="42">SUM(AL4:AL48)/46</f>
        <v>5.6339913043478269</v>
      </c>
      <c r="AM49" s="127">
        <f t="shared" ref="AM49" si="43">SUM(AM4:AM48)/46</f>
        <v>6.043130434782606</v>
      </c>
      <c r="AN49" s="114"/>
      <c r="AO49" s="127">
        <f>SUM(AO4:AO48)/46</f>
        <v>4.3599999999999985</v>
      </c>
      <c r="AP49" s="46">
        <f t="shared" ref="AP49" si="44">SUM(AP4:AP48)/46</f>
        <v>4.947608695652173</v>
      </c>
      <c r="AQ49" s="127">
        <f t="shared" ref="AQ49" si="45">SUM(AQ4:AQ48)/46</f>
        <v>5.5826086956521728</v>
      </c>
      <c r="AR49" s="301"/>
      <c r="AS49" s="127">
        <f>SUM(AS4:AS48)/46</f>
        <v>0.94096739130434759</v>
      </c>
      <c r="AT49" s="46">
        <f t="shared" ref="AT49" si="46">SUM(AT4:AT48)/46</f>
        <v>1.0690956521739132</v>
      </c>
      <c r="AU49" s="127">
        <f t="shared" ref="AU49:AV49" si="47">SUM(AU4:AU48)/46</f>
        <v>1.2076326086956524</v>
      </c>
      <c r="AV49" s="129">
        <f t="shared" si="47"/>
        <v>20.956415111930326</v>
      </c>
      <c r="AW49" s="138"/>
      <c r="AX49" s="127">
        <f>SUM(AX4:AX48)/46</f>
        <v>0.36984565217391302</v>
      </c>
      <c r="AY49" s="46">
        <f t="shared" ref="AY49" si="48">SUM(AY4:AY48)/46</f>
        <v>0.42088478260869561</v>
      </c>
      <c r="AZ49" s="127">
        <f t="shared" ref="AZ49" si="49">SUM(AZ4:AZ48)/46</f>
        <v>0.47632608695652168</v>
      </c>
      <c r="BA49" s="129">
        <f t="shared" ref="BA49" si="50">SUM(BA4:BA48)/46</f>
        <v>8.1353582941543454</v>
      </c>
      <c r="BB49" s="138"/>
      <c r="BC49" s="48">
        <f t="shared" ref="BC49:BJ49" si="51">SUM(BC3:BC48)/46</f>
        <v>4.4405976086956533</v>
      </c>
      <c r="BD49" s="41">
        <f t="shared" si="51"/>
        <v>0.64563343478260871</v>
      </c>
      <c r="BE49" s="127">
        <f t="shared" si="51"/>
        <v>14.319610484268583</v>
      </c>
      <c r="BF49" s="41">
        <f t="shared" si="51"/>
        <v>0.2036149347826087</v>
      </c>
      <c r="BG49" s="127">
        <f t="shared" si="51"/>
        <v>4.4471268999680253</v>
      </c>
      <c r="BH49" s="75">
        <f t="shared" si="51"/>
        <v>5.8962436086956513</v>
      </c>
      <c r="BI49" s="75">
        <f t="shared" si="51"/>
        <v>15.392208326086953</v>
      </c>
      <c r="BJ49" s="27">
        <f t="shared" si="51"/>
        <v>5723.8036376304381</v>
      </c>
      <c r="BK49" s="69"/>
      <c r="BL49" s="48">
        <f t="shared" ref="BL49:BS49" si="52">SUM(BL3:BL48)/46</f>
        <v>4.1999796739130435</v>
      </c>
      <c r="BM49" s="41">
        <f t="shared" si="52"/>
        <v>0.62881902173913029</v>
      </c>
      <c r="BN49" s="127">
        <f t="shared" si="52"/>
        <v>14.662764371601138</v>
      </c>
      <c r="BO49" s="41">
        <f t="shared" si="52"/>
        <v>0.19976699999999997</v>
      </c>
      <c r="BP49" s="127">
        <f t="shared" si="52"/>
        <v>4.5932701152438398</v>
      </c>
      <c r="BQ49" s="75">
        <f t="shared" si="52"/>
        <v>5.1719861521739139</v>
      </c>
      <c r="BR49" s="75">
        <f t="shared" si="52"/>
        <v>10.267554586956523</v>
      </c>
      <c r="BS49" s="27">
        <f t="shared" si="52"/>
        <v>4312.7738201304337</v>
      </c>
    </row>
    <row r="50" spans="1:71" ht="25" customHeight="1" thickTop="1" thickBot="1">
      <c r="B50" s="96"/>
      <c r="C50" s="96"/>
      <c r="D50" s="96"/>
      <c r="E50" s="96"/>
      <c r="F50" s="52"/>
      <c r="G50" s="52"/>
      <c r="I50" s="52"/>
      <c r="J50" s="52"/>
      <c r="K50" s="52"/>
      <c r="M50" s="196">
        <v>7.0000000000000001E-3</v>
      </c>
      <c r="N50" s="50"/>
      <c r="O50" s="362">
        <v>913</v>
      </c>
      <c r="P50" s="363" t="s">
        <v>233</v>
      </c>
      <c r="Q50" s="255"/>
      <c r="R50" s="36"/>
      <c r="S50" s="36"/>
      <c r="T50" s="143"/>
      <c r="U50" s="221"/>
      <c r="V50" s="143"/>
      <c r="W50" s="143"/>
      <c r="X50" s="143"/>
      <c r="Y50" s="143"/>
      <c r="Z50" s="143"/>
      <c r="AA50" s="289"/>
      <c r="AC50" s="289"/>
      <c r="AD50" s="289"/>
      <c r="AE50" s="142" t="s">
        <v>222</v>
      </c>
      <c r="AF50" s="289"/>
      <c r="AG50" s="128">
        <f>SUM(AG4,AG6,AG10,AG11,AG12,AG15,AG19,AG21,AG22,AG25,AG27,AG28,AG34,AG35,AG36,AG41,AG42,AG44,AG45,AG47,AG29)/21</f>
        <v>4.1399000000000008</v>
      </c>
      <c r="AH50" s="82">
        <f>SUM(AH4,AH6,AH10,AH11,AH12,AH15,AH19,AH21,AH22,AH25,AH27,AH28,AH34,AH35,AH36,AH41,AH42,AH44,AH45,AH47,AH29)/21</f>
        <v>4.7657523809523816</v>
      </c>
      <c r="AI50" s="128">
        <f>SUM(AI4,AI6,AI10,AI11,AI12,AI15,AI19,AI21,AI22,AI25,AI27,AI28,AI34,AI35,AI36,AI41,AI42,AI44,AI45,AI47,AI29)/21</f>
        <v>5.4488952380952371</v>
      </c>
      <c r="AJ50" s="115"/>
      <c r="AK50" s="128">
        <f>SUM(AK4,AK6,AK10,AK11,AK12,AK15,AK19,AK21,AK22,AK25,AK27,AK28,AK34,AK35,AK36,AK41,AK42,AK44,AK45,AK47,AK29)/21</f>
        <v>5.1056476190476188</v>
      </c>
      <c r="AL50" s="83">
        <f>SUM(AL4,AL6,AL10,AL11,AL12,AL15,AL19,AL21,AL22,AL25,AL27,AL28,AL34,AL35,AL36,AL41,AL42,AL44,AL45,AL47,AL29)/21</f>
        <v>5.4311857142857134</v>
      </c>
      <c r="AM50" s="128">
        <f>SUM(AM4,AM6,AM10,AM11,AM12,AM15,AM19,AM21,AM22,AM25,AM27,AM28,AM34,AM35,AM36,AM41,AM42,AM44,AM45,AM47,AM29)/21</f>
        <v>5.7715714285714288</v>
      </c>
      <c r="AN50" s="143"/>
      <c r="AO50" s="128">
        <f>SUM(AO4,AO6,AO10,AO11,AO12,AO15,AO19,AO21,AO22,AO25,AO27,AO28,AO34,AO35,AO36,AO41,AO42,AO44,AO45,AO47,AO29)/21</f>
        <v>4.3061904761904746</v>
      </c>
      <c r="AP50" s="82">
        <f>SUM(AP4,AP6,AP10,AP11,AP12,AP15,AP19,AP21,AP22,AP25,AP27,AP28,AP34,AP35,AP36,AP41,AP42,AP44,AP45,AP47,AP29)/21</f>
        <v>4.8923809523809512</v>
      </c>
      <c r="AQ50" s="128">
        <f>SUM(AQ4,AQ6,AQ10,AQ11,AQ12,AQ15,AQ19,AQ21,AQ22,AQ25,AQ27,AQ28,AQ34,AQ35,AQ36,AQ41,AQ42,AQ44,AQ45,AQ47,AQ29)/21</f>
        <v>5.5233333333333334</v>
      </c>
      <c r="AR50" s="293"/>
      <c r="AS50" s="128">
        <f>SUM(AS4,AS6,AS10,AS11,AS12,AS15,AS19,AS21,AS22,AS25,AS27,AS28,AS34,AS35,AS36,AS41,AS42,AS44,AS45,AS47,AS29)/21</f>
        <v>0.88564761904761913</v>
      </c>
      <c r="AT50" s="82">
        <f>SUM(AT4,AT6,AT10,AT11,AT12,AT15,AT19,AT21,AT22,AT25,AT27,AT28,AT34,AT35,AT36,AT41,AT42,AT44,AT45,AT47,AT29)/21</f>
        <v>1.0040190476190476</v>
      </c>
      <c r="AU50" s="128">
        <f>SUM(AU4,AU6,AU10,AU11,AU12,AU15,AU19,AU21,AU22,AU25,AU27,AU28,AU34,AU35,AU36,AU41,AU42,AU44,AU45,AU47,AU29)/21</f>
        <v>1.1337714285714287</v>
      </c>
      <c r="AV50" s="276">
        <f>SUM(AV4,AV6,AV10,AV11,AV12,AV15,AV19,AV21,AV22,AV25,AV27,AV28,AV29,AV34,AV35,AV36,AV41,AV42,AV44,AV45,AV47)/21</f>
        <v>20.975370882252296</v>
      </c>
      <c r="AX50" s="128">
        <f>SUM(AX4,AX6,AX10,AX11,AX12,AX15,AX19,AX21,AX22,AX25,AX27,AX28,AX34,AX35,AX36,AX41,AX42,AX44,AX45,AX47,AX29)/21</f>
        <v>0.34274285714285718</v>
      </c>
      <c r="AY50" s="82">
        <f>SUM(AY4,AY6,AY10,AY11,AY12,AY15,AY19,AY21,AY22,AY25,AY27,AY28,AY34,AY35,AY36,AY41,AY42,AY44,AY45,AY47,AY29)/21</f>
        <v>0.39002380952380961</v>
      </c>
      <c r="AZ50" s="128">
        <f>SUM(AZ4,AZ6,AZ10,AZ11,AZ12,AZ15,AZ19,AZ21,AZ22,AZ25,AZ27,AZ28,AZ34,AZ35,AZ36,AZ41,AZ42,AZ44,AZ45,AZ47,AZ29)/21</f>
        <v>0.44090476190476202</v>
      </c>
      <c r="BA50" s="130">
        <f>SUM(BA4,BA6,BA10,BA11,BA12,BA15,BA19,BA21,BA22,BA25,BA27,BA28,BA34,BA35,BA36,BA41,BA42,BA44,BA45,BA47,BA29)/21</f>
        <v>8.0899437236965106</v>
      </c>
      <c r="BC50" s="83">
        <f t="shared" ref="BC50:BJ50" si="53">SUM(BC4,BC6,BC10,BC11,BC12,BC15,BC19,BC21,BC22,BC25,BC27,BC28,BC29,BC34,BC35,BC36,BC41,BC42,BC44,BC45,BC47)/21</f>
        <v>4.2373298571428561</v>
      </c>
      <c r="BD50" s="274">
        <f t="shared" si="53"/>
        <v>0.5569748571428571</v>
      </c>
      <c r="BE50" s="274">
        <f t="shared" si="53"/>
        <v>13.542433118717824</v>
      </c>
      <c r="BF50" s="274">
        <f t="shared" si="53"/>
        <v>0.16699614285714287</v>
      </c>
      <c r="BG50" s="274">
        <f t="shared" si="53"/>
        <v>4.0760693627255025</v>
      </c>
      <c r="BH50" s="85">
        <f t="shared" si="53"/>
        <v>5.1705578095238094</v>
      </c>
      <c r="BI50" s="85">
        <f t="shared" si="53"/>
        <v>12.632622047619044</v>
      </c>
      <c r="BJ50" s="276">
        <f t="shared" si="53"/>
        <v>5496.8970597142852</v>
      </c>
      <c r="BK50" s="68"/>
      <c r="BL50" s="83">
        <f t="shared" ref="BL50:BS50" si="54">SUM(BL4,BL6,BL10,BL11,BL12,BL15,BL19,BL21,BL22,BL25,BL27,BL28,BL29,BL34,BL35,BL36,BL41,BL42,BL44,BL45,BL47)/21</f>
        <v>4.0953679047619049</v>
      </c>
      <c r="BM50" s="274">
        <f t="shared" si="54"/>
        <v>0.54853652380952367</v>
      </c>
      <c r="BN50" s="274">
        <f t="shared" si="54"/>
        <v>13.892975567551513</v>
      </c>
      <c r="BO50" s="274">
        <f t="shared" si="54"/>
        <v>0.16554590476190473</v>
      </c>
      <c r="BP50" s="274">
        <f t="shared" si="54"/>
        <v>4.2300732211238419</v>
      </c>
      <c r="BQ50" s="85">
        <f t="shared" si="54"/>
        <v>4.9858325714285723</v>
      </c>
      <c r="BR50" s="85">
        <f t="shared" si="54"/>
        <v>8.8828089047619052</v>
      </c>
      <c r="BS50" s="276">
        <f t="shared" si="54"/>
        <v>4087.5454981904759</v>
      </c>
    </row>
    <row r="51" spans="1:71" ht="25" customHeight="1" thickTop="1" thickBot="1">
      <c r="B51" s="93"/>
      <c r="F51" s="31"/>
      <c r="G51" s="31"/>
      <c r="O51" s="27">
        <f>SUM(O49:O50)</f>
        <v>139138</v>
      </c>
      <c r="P51" s="364" t="s">
        <v>232</v>
      </c>
      <c r="Q51" s="255"/>
      <c r="R51" s="36"/>
      <c r="S51" s="36"/>
      <c r="T51" s="143"/>
      <c r="U51" s="221"/>
      <c r="V51" s="143"/>
      <c r="W51" s="143"/>
      <c r="X51" s="143"/>
      <c r="Y51" s="143"/>
      <c r="Z51" s="143"/>
      <c r="AA51" s="289"/>
      <c r="AC51" s="289"/>
      <c r="AD51" s="289"/>
      <c r="AE51" s="142" t="s">
        <v>223</v>
      </c>
      <c r="AF51" s="289"/>
      <c r="AG51" s="100">
        <f>SUM(AG3,AG5,AG7,AG8,AG9,AG13,AG14,AG16,AG17,AG18,AG20,AG23,AG24,AG26,AG30,AG31,AG32,AG33,AG37,AG38,AG39,AG40,AG43,AG46,AG48)/25</f>
        <v>4.5157999999999996</v>
      </c>
      <c r="AH51" s="99">
        <f t="shared" ref="AH51:AI51" si="55">SUM(AH3,AH5,AH7,AH8,AH9,AH13,AH14,AH16,AH17,AH18,AH20,AH23,AH24,AH26,AH30,AH31,AH32,AH33,AH37,AH38,AH39,AH40,AH43,AH46,AH48)/25</f>
        <v>5.1150000000000002</v>
      </c>
      <c r="AI51" s="100">
        <f t="shared" si="55"/>
        <v>5.7666400000000007</v>
      </c>
      <c r="AJ51" s="115"/>
      <c r="AK51" s="100">
        <f>SUM(AK3,AK5,AK7,AK8,AK9,AK13,AK14,AK16,AK17,AK18,AK20,AK23,AK24,AK26,AK30,AK31,AK32,AK33,AK37,AK38,AK39,AK40,AK43,AK46,AK48)/25</f>
        <v>5.4500320000000002</v>
      </c>
      <c r="AL51" s="140">
        <f t="shared" ref="AL51:AM51" si="56">SUM(AL3,AL5,AL7,AL8,AL9,AL13,AL14,AL16,AL17,AL18,AL20,AL23,AL24,AL26,AL30,AL31,AL32,AL33,AL37,AL38,AL39,AL40,AL43,AL46,AL48)/25</f>
        <v>5.8975080000000002</v>
      </c>
      <c r="AM51" s="100">
        <f t="shared" si="56"/>
        <v>6.3772399999999978</v>
      </c>
      <c r="AN51" s="143"/>
      <c r="AO51" s="100">
        <f>SUM(AO3,AO5,AO7,AO8,AO9,AO13,AO14,AO16,AO17,AO18,AO20,AO23,AO24,AO26,AO30,AO31,AO32,AO33,AO37,AO38,AO39,AO40,AO43,AO46,AO48)/25</f>
        <v>4.4888000000000003</v>
      </c>
      <c r="AP51" s="99">
        <f t="shared" ref="AP51:AQ51" si="57">SUM(AP3,AP5,AP7,AP8,AP9,AP13,AP14,AP16,AP17,AP18,AP20,AP23,AP24,AP26,AP30,AP31,AP32,AP33,AP37,AP38,AP39,AP40,AP43,AP46,AP48)/25</f>
        <v>5.0947999999999993</v>
      </c>
      <c r="AQ51" s="100">
        <f t="shared" si="57"/>
        <v>5.7524000000000015</v>
      </c>
      <c r="AR51" s="293"/>
      <c r="AS51" s="100">
        <f>SUM(AS3,AS5,AS7,AS8,AS9,AS13,AS14,AS16,AS17,AS18,AS20,AS23,AS24,AS26,AS30,AS31,AS32,AS33,AS37,AS38,AS39,AS40,AS43,AS46,AS48)/25</f>
        <v>1.0020479999999998</v>
      </c>
      <c r="AT51" s="99">
        <f t="shared" ref="AT51:AU51" si="58">SUM(AT3,AT5,AT7,AT8,AT9,AT13,AT14,AT16,AT17,AT18,AT20,AT23,AT24,AT26,AT30,AT31,AT32,AT33,AT37,AT38,AT39,AT40,AT43,AT46,AT48)/25</f>
        <v>1.1414120000000001</v>
      </c>
      <c r="AU51" s="100">
        <f t="shared" si="58"/>
        <v>1.290648</v>
      </c>
      <c r="AV51" s="277">
        <f>SUM(AV3,AV5,AV7,AV8,AV9,AV13,AV14,AV16,AV17,AV18,AV20,AV23,AV24,AV26,AV30,AV31,AV32,AV33,AV37,AV38,AV39,AV40,AV43,AV46,AV48)/25</f>
        <v>21.640968455336061</v>
      </c>
      <c r="AX51" s="100">
        <f>SUM(AX3,AX5,AX7,AX8,AX9,AX13,AX14,AX16,AX17,AX18,AX20,AX23,AX24,AX26,AX30,AX31,AX32,AX33,AX37,AX38,AX39,AX40,AX43,AX46,AX48)/25</f>
        <v>0.39806800000000009</v>
      </c>
      <c r="AY51" s="99">
        <f t="shared" ref="AY51:AZ51" si="59">SUM(AY3,AY5,AY7,AY8,AY9,AY13,AY14,AY16,AY17,AY18,AY20,AY23,AY24,AY26,AY30,AY31,AY32,AY33,AY37,AY38,AY39,AY40,AY43,AY46,AY48)/25</f>
        <v>0.45339999999999997</v>
      </c>
      <c r="AZ51" s="100">
        <f t="shared" si="59"/>
        <v>0.51391200000000004</v>
      </c>
      <c r="BA51" s="101">
        <f t="shared" ref="BA51" si="60">SUM(BA3,BA5,BA7,BA8,BA9,BA13,BA14,BA16,BA17,BA18,BA20,BA23,BA24,BA26,BA30,BA31,BA32,BA33,BA37,BA38,BA39,BA40,BA43,BA46,BA48)/25</f>
        <v>8.4350938349262279</v>
      </c>
      <c r="BC51" s="84">
        <f t="shared" ref="BC51:BJ51" si="61">SUM(BC3,BC5,BC7,BC8,BC9,BC13,BC14,BC16,BC17,BC18,BC20,BC23,BC24,BC26,BC30,BC31,BC32,BC33,BC37,BC38,BC39,BC40,BC43,BC46,BC48)/25</f>
        <v>4.61134252</v>
      </c>
      <c r="BD51" s="275">
        <f t="shared" si="61"/>
        <v>0.72010663999999991</v>
      </c>
      <c r="BE51" s="275">
        <f t="shared" si="61"/>
        <v>14.97243947133123</v>
      </c>
      <c r="BF51" s="275">
        <f t="shared" si="61"/>
        <v>0.23437472000000001</v>
      </c>
      <c r="BG51" s="275">
        <f t="shared" si="61"/>
        <v>4.7588152312517451</v>
      </c>
      <c r="BH51" s="86">
        <f t="shared" si="61"/>
        <v>6.505819680000001</v>
      </c>
      <c r="BI51" s="86">
        <f t="shared" si="61"/>
        <v>17.7102608</v>
      </c>
      <c r="BJ51" s="277">
        <f t="shared" si="61"/>
        <v>5914.4051630799995</v>
      </c>
      <c r="BK51" s="68"/>
      <c r="BL51" s="84">
        <f t="shared" ref="BL51:BS51" si="62">SUM(BL3,BL5,BL7,BL8,BL9,BL13,BL14,BL16,BL17,BL18,BL20,BL23,BL24,BL26,BL30,BL31,BL32,BL33,BL37,BL38,BL39,BL40,BL43,BL46,BL48)/25</f>
        <v>4.2878535600000012</v>
      </c>
      <c r="BM51" s="275">
        <f t="shared" si="62"/>
        <v>0.69625632000000015</v>
      </c>
      <c r="BN51" s="275">
        <f t="shared" si="62"/>
        <v>15.309386967002823</v>
      </c>
      <c r="BO51" s="275">
        <f t="shared" si="62"/>
        <v>0.22851271999999997</v>
      </c>
      <c r="BP51" s="275">
        <f t="shared" si="62"/>
        <v>4.8983555063046387</v>
      </c>
      <c r="BQ51" s="86">
        <f t="shared" si="62"/>
        <v>5.3283551600000019</v>
      </c>
      <c r="BR51" s="86">
        <f t="shared" si="62"/>
        <v>11.430740960000001</v>
      </c>
      <c r="BS51" s="277">
        <f t="shared" si="62"/>
        <v>4501.9656105600006</v>
      </c>
    </row>
    <row r="52" spans="1:71" ht="25" customHeight="1" thickTop="1" thickBot="1">
      <c r="B52" s="93"/>
      <c r="F52" s="31"/>
      <c r="G52" s="31"/>
      <c r="Q52" s="255"/>
      <c r="R52" s="36"/>
      <c r="S52" s="36"/>
      <c r="T52" s="36"/>
      <c r="U52" s="230"/>
      <c r="V52" s="36"/>
      <c r="W52" s="36"/>
      <c r="X52" s="36"/>
      <c r="Y52" s="36"/>
      <c r="Z52" s="36"/>
      <c r="AA52" s="36"/>
      <c r="AC52" s="36"/>
      <c r="AD52" s="36"/>
      <c r="AE52" s="36"/>
      <c r="AF52" s="36"/>
      <c r="AG52" s="398" t="s">
        <v>214</v>
      </c>
      <c r="AH52" s="399"/>
      <c r="AI52" s="400"/>
      <c r="AJ52" s="31"/>
      <c r="AK52" s="398" t="s">
        <v>214</v>
      </c>
      <c r="AL52" s="399"/>
      <c r="AM52" s="400"/>
      <c r="AN52" s="103"/>
      <c r="AO52" s="391" t="s">
        <v>213</v>
      </c>
      <c r="AP52" s="392"/>
      <c r="AQ52" s="393"/>
      <c r="AR52" s="153"/>
      <c r="AS52" s="391" t="s">
        <v>213</v>
      </c>
      <c r="AT52" s="392"/>
      <c r="AU52" s="392"/>
      <c r="AV52" s="393"/>
      <c r="AW52" s="153"/>
      <c r="AX52" s="391" t="s">
        <v>213</v>
      </c>
      <c r="AY52" s="392"/>
      <c r="AZ52" s="392"/>
      <c r="BA52" s="393"/>
      <c r="BC52" s="380" t="s">
        <v>215</v>
      </c>
      <c r="BD52" s="381"/>
      <c r="BE52" s="381"/>
      <c r="BF52" s="381"/>
      <c r="BG52" s="381"/>
      <c r="BH52" s="381"/>
      <c r="BI52" s="381"/>
      <c r="BJ52" s="382"/>
      <c r="BL52" s="380" t="s">
        <v>216</v>
      </c>
      <c r="BM52" s="381"/>
      <c r="BN52" s="381"/>
      <c r="BO52" s="381"/>
      <c r="BP52" s="381"/>
      <c r="BQ52" s="381"/>
      <c r="BR52" s="381"/>
      <c r="BS52" s="382"/>
    </row>
    <row r="53" spans="1:71" ht="25" customHeight="1" thickTop="1">
      <c r="Q53" s="36"/>
      <c r="X53" s="23"/>
      <c r="AB53" s="255" t="s">
        <v>164</v>
      </c>
      <c r="AN53" s="23"/>
      <c r="AO53" s="25"/>
      <c r="AP53" s="169"/>
      <c r="AQ53" s="25"/>
      <c r="AR53" s="25"/>
      <c r="AS53" s="25"/>
      <c r="AT53" s="26"/>
      <c r="AU53" s="25"/>
      <c r="AV53" s="25"/>
      <c r="AW53" s="25"/>
      <c r="AX53" s="25"/>
      <c r="AY53" s="26"/>
      <c r="AZ53" s="25"/>
      <c r="BA53" s="25"/>
      <c r="BB53" s="25"/>
      <c r="BC53" s="52"/>
      <c r="BD53" s="26"/>
      <c r="BE53" s="25"/>
      <c r="BF53" s="26"/>
      <c r="BG53" s="25"/>
      <c r="BH53" s="52"/>
      <c r="BI53" s="52"/>
      <c r="BJ53" s="26"/>
    </row>
    <row r="54" spans="1:71" ht="25" customHeight="1">
      <c r="Q54" s="36"/>
      <c r="X54" s="23"/>
      <c r="AB54" s="255" t="s">
        <v>165</v>
      </c>
      <c r="AN54" s="23"/>
      <c r="AO54" s="239"/>
      <c r="AP54" s="143"/>
      <c r="AQ54" s="239"/>
      <c r="AR54" s="239"/>
      <c r="AS54" s="205"/>
      <c r="AT54" s="241"/>
      <c r="AU54" s="205"/>
      <c r="AV54" s="205"/>
      <c r="AW54" s="205"/>
      <c r="AX54" s="205"/>
      <c r="AY54" s="241"/>
      <c r="AZ54" s="205"/>
      <c r="BA54" s="25"/>
      <c r="BB54" s="25"/>
      <c r="BC54" s="242"/>
      <c r="BD54" s="242"/>
      <c r="BE54" s="243"/>
      <c r="BF54" s="242"/>
      <c r="BG54" s="243"/>
      <c r="BH54" s="242"/>
      <c r="BI54" s="242"/>
      <c r="BJ54" s="244"/>
    </row>
    <row r="55" spans="1:71" ht="25" customHeight="1">
      <c r="X55" s="23"/>
      <c r="AB55" s="255" t="s">
        <v>212</v>
      </c>
      <c r="AN55" s="23"/>
      <c r="AO55" s="239"/>
      <c r="AP55" s="143"/>
      <c r="AQ55" s="239"/>
      <c r="AR55" s="239"/>
      <c r="AS55" s="205"/>
      <c r="AT55" s="241"/>
      <c r="AU55" s="205"/>
      <c r="AV55" s="205"/>
      <c r="AW55" s="205"/>
      <c r="AX55" s="205"/>
      <c r="AY55" s="241"/>
      <c r="AZ55" s="205"/>
      <c r="BA55" s="25"/>
      <c r="BB55" s="25"/>
      <c r="BC55" s="52"/>
      <c r="BD55" s="26"/>
      <c r="BE55" s="25"/>
      <c r="BF55" s="26"/>
      <c r="BG55" s="25"/>
      <c r="BH55" s="52"/>
      <c r="BI55" s="52"/>
      <c r="BJ55" s="26"/>
    </row>
    <row r="56" spans="1:71" ht="25" customHeight="1">
      <c r="X56" s="23"/>
      <c r="AN56" s="23"/>
      <c r="AO56" s="205"/>
      <c r="AP56" s="241"/>
      <c r="AQ56" s="205"/>
      <c r="AR56" s="239"/>
      <c r="AS56" s="205"/>
      <c r="AT56" s="241"/>
      <c r="AU56" s="205"/>
      <c r="AV56" s="205"/>
      <c r="AW56" s="205"/>
      <c r="AX56" s="205"/>
      <c r="AY56" s="241"/>
      <c r="AZ56" s="205"/>
      <c r="BA56" s="25"/>
      <c r="BB56" s="25"/>
      <c r="BC56" s="52"/>
      <c r="BD56" s="26"/>
      <c r="BE56" s="25"/>
      <c r="BF56" s="26"/>
      <c r="BG56" s="25"/>
      <c r="BH56" s="52"/>
      <c r="BI56" s="52"/>
      <c r="BJ56" s="26"/>
    </row>
    <row r="57" spans="1:71" ht="25" customHeight="1">
      <c r="X57" s="23"/>
      <c r="AN57" s="23"/>
      <c r="AO57" s="239"/>
      <c r="AP57" s="240"/>
      <c r="AQ57" s="239"/>
      <c r="AR57" s="239"/>
      <c r="AS57" s="205"/>
      <c r="AT57" s="241"/>
      <c r="AU57" s="205"/>
      <c r="AV57" s="205"/>
      <c r="AW57" s="205"/>
      <c r="AX57" s="205"/>
      <c r="AY57" s="241"/>
      <c r="AZ57" s="205"/>
      <c r="BA57" s="25"/>
      <c r="BB57" s="25"/>
      <c r="BC57" s="52"/>
      <c r="BD57" s="26"/>
      <c r="BE57" s="25"/>
      <c r="BF57" s="26"/>
      <c r="BG57" s="25"/>
      <c r="BH57" s="52"/>
      <c r="BI57" s="52"/>
      <c r="BJ57" s="26"/>
    </row>
    <row r="58" spans="1:71" ht="25" customHeight="1">
      <c r="X58" s="23"/>
      <c r="AN58" s="23"/>
      <c r="AO58" s="239"/>
      <c r="AP58" s="239"/>
      <c r="AQ58" s="239"/>
      <c r="AR58" s="25"/>
      <c r="AS58" s="25"/>
      <c r="AT58" s="26"/>
      <c r="AU58" s="25"/>
      <c r="AV58" s="25"/>
      <c r="AW58" s="25"/>
      <c r="AX58" s="25"/>
      <c r="AY58" s="26"/>
      <c r="AZ58" s="25"/>
      <c r="BA58" s="25"/>
      <c r="BB58" s="25"/>
      <c r="BC58" s="52"/>
      <c r="BD58" s="26"/>
      <c r="BE58" s="25"/>
      <c r="BF58" s="26"/>
      <c r="BG58" s="25"/>
      <c r="BH58" s="52"/>
      <c r="BI58" s="52"/>
      <c r="BJ58" s="26"/>
    </row>
    <row r="59" spans="1:71" ht="25" customHeight="1">
      <c r="X59" s="23"/>
      <c r="AN59" s="23"/>
      <c r="AO59" s="239"/>
      <c r="AP59" s="239"/>
      <c r="AQ59" s="239"/>
      <c r="AR59" s="25"/>
      <c r="AS59" s="25"/>
      <c r="AT59" s="26"/>
      <c r="AU59" s="25"/>
      <c r="AV59" s="25"/>
      <c r="AW59" s="25"/>
      <c r="AX59" s="25"/>
      <c r="AY59" s="26"/>
      <c r="AZ59" s="25"/>
      <c r="BA59" s="25"/>
      <c r="BB59" s="25"/>
      <c r="BC59" s="52"/>
      <c r="BD59" s="26"/>
      <c r="BE59" s="25"/>
      <c r="BF59" s="26"/>
      <c r="BG59" s="25"/>
      <c r="BH59" s="52"/>
      <c r="BI59" s="52"/>
      <c r="BJ59" s="26"/>
    </row>
    <row r="60" spans="1:71" ht="25" customHeight="1">
      <c r="X60" s="23"/>
      <c r="AN60" s="23"/>
      <c r="AO60" s="239"/>
      <c r="AP60" s="239"/>
      <c r="AQ60" s="239"/>
      <c r="AR60" s="25"/>
      <c r="AS60" s="25"/>
      <c r="AT60" s="26"/>
      <c r="AU60" s="25"/>
      <c r="AV60" s="25"/>
      <c r="AW60" s="25"/>
      <c r="AX60" s="25"/>
      <c r="AY60" s="26"/>
      <c r="AZ60" s="25"/>
      <c r="BA60" s="25"/>
      <c r="BB60" s="25"/>
      <c r="BC60" s="52"/>
      <c r="BD60" s="26"/>
      <c r="BE60" s="25"/>
      <c r="BF60" s="26"/>
      <c r="BG60" s="25"/>
      <c r="BH60" s="52"/>
      <c r="BI60" s="52"/>
      <c r="BJ60" s="26"/>
    </row>
    <row r="61" spans="1:71" ht="25" customHeight="1">
      <c r="X61" s="23"/>
      <c r="AN61" s="23"/>
      <c r="AO61" s="239"/>
      <c r="AP61" s="239"/>
      <c r="AQ61" s="239"/>
      <c r="AR61" s="25"/>
      <c r="AS61" s="25"/>
      <c r="AT61" s="26"/>
      <c r="AU61" s="25"/>
      <c r="AV61" s="25"/>
      <c r="AW61" s="25"/>
      <c r="AX61" s="25"/>
      <c r="AY61" s="26"/>
      <c r="AZ61" s="25"/>
      <c r="BA61" s="25"/>
      <c r="BB61" s="25"/>
      <c r="BC61" s="52"/>
      <c r="BD61" s="26"/>
      <c r="BE61" s="25"/>
      <c r="BF61" s="26"/>
      <c r="BG61" s="25"/>
      <c r="BH61" s="52"/>
      <c r="BI61" s="52"/>
      <c r="BJ61" s="26"/>
    </row>
    <row r="62" spans="1:71" ht="25" customHeight="1">
      <c r="X62" s="235"/>
      <c r="AN62" s="235"/>
      <c r="AO62" s="234"/>
      <c r="AP62" s="234"/>
      <c r="AQ62" s="234"/>
    </row>
    <row r="63" spans="1:71" ht="25" customHeight="1">
      <c r="X63" s="235"/>
      <c r="AN63" s="235"/>
      <c r="AO63" s="234"/>
      <c r="AP63" s="234"/>
      <c r="AQ63" s="234"/>
    </row>
    <row r="64" spans="1:71" ht="25" customHeight="1">
      <c r="X64" s="235"/>
      <c r="AN64" s="235"/>
      <c r="AO64" s="235"/>
      <c r="AP64" s="235"/>
      <c r="AQ64" s="235"/>
    </row>
    <row r="65" spans="24:43" ht="25" customHeight="1">
      <c r="X65" s="235"/>
      <c r="AN65" s="235"/>
      <c r="AO65" s="235"/>
      <c r="AP65" s="235"/>
      <c r="AQ65" s="235"/>
    </row>
  </sheetData>
  <mergeCells count="57">
    <mergeCell ref="BH1:BH2"/>
    <mergeCell ref="BI1:BI2"/>
    <mergeCell ref="BC52:BJ52"/>
    <mergeCell ref="BL52:BS52"/>
    <mergeCell ref="BL1:BL2"/>
    <mergeCell ref="BM1:BM2"/>
    <mergeCell ref="BN1:BN2"/>
    <mergeCell ref="BO1:BO2"/>
    <mergeCell ref="BP1:BP2"/>
    <mergeCell ref="BR1:BR2"/>
    <mergeCell ref="BD1:BD2"/>
    <mergeCell ref="BF1:BF2"/>
    <mergeCell ref="BE1:BE2"/>
    <mergeCell ref="BG1:BG2"/>
    <mergeCell ref="BQ1:BQ2"/>
    <mergeCell ref="BC1:BC2"/>
    <mergeCell ref="BB1:BB2"/>
    <mergeCell ref="AV1:AV2"/>
    <mergeCell ref="BA1:BA2"/>
    <mergeCell ref="AT1:AT2"/>
    <mergeCell ref="AU1:AU2"/>
    <mergeCell ref="AX1:AX2"/>
    <mergeCell ref="AY1:AY2"/>
    <mergeCell ref="AZ1:AZ2"/>
    <mergeCell ref="AW1:AW2"/>
    <mergeCell ref="AN1:AN2"/>
    <mergeCell ref="A1:A2"/>
    <mergeCell ref="F1:F2"/>
    <mergeCell ref="G1:G2"/>
    <mergeCell ref="B1:B2"/>
    <mergeCell ref="L1:L2"/>
    <mergeCell ref="E1:E2"/>
    <mergeCell ref="C1:C2"/>
    <mergeCell ref="M1:M2"/>
    <mergeCell ref="N1:N2"/>
    <mergeCell ref="Q1:Q2"/>
    <mergeCell ref="P1:P2"/>
    <mergeCell ref="D1:D2"/>
    <mergeCell ref="V1:V2"/>
    <mergeCell ref="O1:O2"/>
    <mergeCell ref="AB1:AB2"/>
    <mergeCell ref="AO52:AQ52"/>
    <mergeCell ref="AS52:AV52"/>
    <mergeCell ref="AX52:BA52"/>
    <mergeCell ref="AG1:AG2"/>
    <mergeCell ref="AH1:AH2"/>
    <mergeCell ref="AI1:AI2"/>
    <mergeCell ref="AK1:AK2"/>
    <mergeCell ref="AL1:AL2"/>
    <mergeCell ref="AM1:AM2"/>
    <mergeCell ref="AG52:AI52"/>
    <mergeCell ref="AK52:AM52"/>
    <mergeCell ref="AR1:AR2"/>
    <mergeCell ref="AO1:AO2"/>
    <mergeCell ref="AP1:AP2"/>
    <mergeCell ref="AQ1:AQ2"/>
    <mergeCell ref="AS1:AS2"/>
  </mergeCells>
  <pageMargins left="0.511811024" right="0.511811024" top="0.78740157499999996" bottom="0.78740157499999996" header="0.31496062000000002" footer="0.31496062000000002"/>
  <pageSetup orientation="portrait" r:id="rId1"/>
  <ignoredErrors>
    <ignoredError sqref="AG49:BJ5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29"/>
  <sheetViews>
    <sheetView zoomScale="60" zoomScaleNormal="60" workbookViewId="0">
      <pane xSplit="1" ySplit="2" topLeftCell="X3" activePane="bottomRight" state="frozen"/>
      <selection pane="topRight" activeCell="B1" sqref="B1"/>
      <selection pane="bottomLeft" activeCell="A3" sqref="A3"/>
      <selection pane="bottomRight" activeCell="AM29" sqref="AM29"/>
    </sheetView>
  </sheetViews>
  <sheetFormatPr defaultColWidth="9.1015625" defaultRowHeight="25" customHeight="1"/>
  <cols>
    <col min="1" max="1" width="21.7890625" style="52" customWidth="1"/>
    <col min="2" max="2" width="10.578125" style="5" customWidth="1"/>
    <col min="3" max="3" width="10.578125" style="94" customWidth="1"/>
    <col min="4" max="4" width="12.3125" style="94" bestFit="1" customWidth="1"/>
    <col min="5" max="5" width="13.47265625" style="94" bestFit="1" customWidth="1"/>
    <col min="6" max="8" width="10.578125" style="199" customWidth="1"/>
    <col min="9" max="11" width="10.578125" style="32" customWidth="1"/>
    <col min="12" max="12" width="10.578125" style="30" customWidth="1"/>
    <col min="13" max="13" width="10.578125" style="51" customWidth="1"/>
    <col min="14" max="14" width="10.578125" style="32" customWidth="1"/>
    <col min="15" max="15" width="14.15625" style="32" bestFit="1" customWidth="1"/>
    <col min="16" max="16" width="5.578125" style="109" customWidth="1"/>
    <col min="17" max="17" width="20.578125" style="30" customWidth="1"/>
    <col min="18" max="20" width="15.578125" style="30" customWidth="1"/>
    <col min="21" max="21" width="5.578125" style="222" customWidth="1"/>
    <col min="22" max="22" width="20.578125" style="30" customWidth="1"/>
    <col min="23" max="26" width="15.578125" style="30" customWidth="1"/>
    <col min="27" max="27" width="5.578125" style="30" customWidth="1"/>
    <col min="28" max="28" width="20.578125" style="30" customWidth="1"/>
    <col min="29" max="31" width="15.578125" style="30" customWidth="1"/>
    <col min="32" max="32" width="5.578125" style="30" customWidth="1"/>
    <col min="33" max="35" width="10.578125" style="38" customWidth="1"/>
    <col min="36" max="36" width="5.578125" style="30" customWidth="1"/>
    <col min="37" max="37" width="10.578125" style="252" customWidth="1"/>
    <col min="38" max="38" width="10.578125" style="34" customWidth="1"/>
    <col min="39" max="39" width="10.578125" style="252" customWidth="1"/>
    <col min="40" max="40" width="5.578125" style="30" customWidth="1"/>
    <col min="41" max="41" width="10.578125" style="38" customWidth="1"/>
    <col min="42" max="42" width="10.578125" style="31" customWidth="1"/>
    <col min="43" max="43" width="10.578125" style="38" customWidth="1"/>
    <col min="44" max="44" width="5.578125" style="38" customWidth="1"/>
    <col min="45" max="45" width="10.578125" style="110" customWidth="1"/>
    <col min="46" max="46" width="10.578125" style="118" customWidth="1"/>
    <col min="47" max="47" width="10.578125" style="110" customWidth="1"/>
    <col min="48" max="48" width="13.20703125" style="110" bestFit="1" customWidth="1"/>
    <col min="49" max="49" width="5.578125" style="110" customWidth="1"/>
    <col min="50" max="50" width="10.578125" style="110" customWidth="1"/>
    <col min="51" max="51" width="10.578125" style="118" customWidth="1"/>
    <col min="52" max="52" width="10.578125" style="110" customWidth="1"/>
    <col min="53" max="53" width="12.578125" style="110" bestFit="1" customWidth="1"/>
    <col min="54" max="54" width="5.578125" style="30" customWidth="1"/>
    <col min="55" max="56" width="10.578125" style="31" customWidth="1"/>
    <col min="57" max="57" width="10.578125" style="38" customWidth="1"/>
    <col min="58" max="58" width="10.578125" style="31" customWidth="1"/>
    <col min="59" max="59" width="10.578125" style="38" customWidth="1"/>
    <col min="60" max="62" width="10.578125" style="31" customWidth="1"/>
    <col min="63" max="63" width="5.578125" style="30" customWidth="1"/>
    <col min="64" max="65" width="10.578125" style="31" customWidth="1"/>
    <col min="66" max="66" width="10.578125" style="38" customWidth="1"/>
    <col min="67" max="67" width="10.578125" style="31" customWidth="1"/>
    <col min="68" max="68" width="10.578125" style="38" customWidth="1"/>
    <col min="69" max="71" width="10.578125" style="31" customWidth="1"/>
    <col min="72" max="118" width="12.7890625" style="30" customWidth="1"/>
    <col min="119" max="16384" width="9.1015625" style="30"/>
  </cols>
  <sheetData>
    <row r="1" spans="1:71" s="198" customFormat="1" ht="25" customHeight="1">
      <c r="A1" s="365" t="s">
        <v>4</v>
      </c>
      <c r="B1" s="367" t="s">
        <v>114</v>
      </c>
      <c r="C1" s="367" t="s">
        <v>60</v>
      </c>
      <c r="D1" s="367" t="s">
        <v>174</v>
      </c>
      <c r="E1" s="367" t="s">
        <v>140</v>
      </c>
      <c r="F1" s="367" t="s">
        <v>83</v>
      </c>
      <c r="G1" s="367" t="s">
        <v>84</v>
      </c>
      <c r="H1" s="22" t="s">
        <v>197</v>
      </c>
      <c r="I1" s="22" t="s">
        <v>197</v>
      </c>
      <c r="J1" s="22" t="s">
        <v>197</v>
      </c>
      <c r="K1" s="22" t="s">
        <v>198</v>
      </c>
      <c r="L1" s="407" t="s">
        <v>80</v>
      </c>
      <c r="M1" s="367" t="s">
        <v>81</v>
      </c>
      <c r="N1" s="367" t="s">
        <v>82</v>
      </c>
      <c r="O1" s="412" t="s">
        <v>224</v>
      </c>
      <c r="P1" s="423"/>
      <c r="Q1" s="409" t="s">
        <v>227</v>
      </c>
      <c r="R1" s="201" t="s">
        <v>64</v>
      </c>
      <c r="S1" s="201" t="s">
        <v>89</v>
      </c>
      <c r="T1" s="201" t="s">
        <v>117</v>
      </c>
      <c r="U1" s="218"/>
      <c r="V1" s="409" t="s">
        <v>228</v>
      </c>
      <c r="W1" s="250" t="s">
        <v>64</v>
      </c>
      <c r="X1" s="250" t="s">
        <v>64</v>
      </c>
      <c r="Y1" s="250" t="s">
        <v>89</v>
      </c>
      <c r="Z1" s="251" t="s">
        <v>89</v>
      </c>
      <c r="AA1" s="419"/>
      <c r="AB1" s="414" t="s">
        <v>214</v>
      </c>
      <c r="AC1" s="254" t="s">
        <v>64</v>
      </c>
      <c r="AD1" s="254" t="s">
        <v>89</v>
      </c>
      <c r="AE1" s="254" t="s">
        <v>117</v>
      </c>
      <c r="AF1" s="419"/>
      <c r="AG1" s="374" t="s">
        <v>65</v>
      </c>
      <c r="AH1" s="376" t="s">
        <v>154</v>
      </c>
      <c r="AI1" s="374" t="s">
        <v>66</v>
      </c>
      <c r="AJ1" s="253"/>
      <c r="AK1" s="374" t="s">
        <v>65</v>
      </c>
      <c r="AL1" s="396" t="s">
        <v>217</v>
      </c>
      <c r="AM1" s="374" t="s">
        <v>66</v>
      </c>
      <c r="AN1" s="253"/>
      <c r="AO1" s="374" t="s">
        <v>65</v>
      </c>
      <c r="AP1" s="376" t="s">
        <v>154</v>
      </c>
      <c r="AQ1" s="374" t="s">
        <v>66</v>
      </c>
      <c r="AR1" s="401"/>
      <c r="AS1" s="374" t="s">
        <v>65</v>
      </c>
      <c r="AT1" s="427" t="s">
        <v>155</v>
      </c>
      <c r="AU1" s="374" t="s">
        <v>66</v>
      </c>
      <c r="AV1" s="418" t="s">
        <v>0</v>
      </c>
      <c r="AW1" s="425"/>
      <c r="AX1" s="374" t="s">
        <v>65</v>
      </c>
      <c r="AY1" s="427" t="s">
        <v>156</v>
      </c>
      <c r="AZ1" s="374" t="s">
        <v>66</v>
      </c>
      <c r="BA1" s="418" t="s">
        <v>1</v>
      </c>
      <c r="BB1" s="372"/>
      <c r="BC1" s="396" t="s">
        <v>190</v>
      </c>
      <c r="BD1" s="388" t="s">
        <v>191</v>
      </c>
      <c r="BE1" s="418" t="s">
        <v>0</v>
      </c>
      <c r="BF1" s="388" t="s">
        <v>192</v>
      </c>
      <c r="BG1" s="418" t="s">
        <v>1</v>
      </c>
      <c r="BH1" s="389" t="s">
        <v>189</v>
      </c>
      <c r="BI1" s="389" t="s">
        <v>193</v>
      </c>
      <c r="BJ1" s="200" t="s">
        <v>87</v>
      </c>
      <c r="BK1" s="422"/>
      <c r="BL1" s="396" t="s">
        <v>190</v>
      </c>
      <c r="BM1" s="388" t="s">
        <v>191</v>
      </c>
      <c r="BN1" s="420" t="s">
        <v>0</v>
      </c>
      <c r="BO1" s="388" t="s">
        <v>192</v>
      </c>
      <c r="BP1" s="420" t="s">
        <v>1</v>
      </c>
      <c r="BQ1" s="389" t="s">
        <v>189</v>
      </c>
      <c r="BR1" s="389" t="s">
        <v>193</v>
      </c>
      <c r="BS1" s="200" t="s">
        <v>87</v>
      </c>
    </row>
    <row r="2" spans="1:71" s="198" customFormat="1" ht="25" customHeight="1">
      <c r="A2" s="366"/>
      <c r="B2" s="369"/>
      <c r="C2" s="369"/>
      <c r="D2" s="369"/>
      <c r="E2" s="368"/>
      <c r="F2" s="369"/>
      <c r="G2" s="369"/>
      <c r="H2" s="70" t="s">
        <v>152</v>
      </c>
      <c r="I2" s="70" t="s">
        <v>153</v>
      </c>
      <c r="J2" s="70" t="s">
        <v>196</v>
      </c>
      <c r="K2" s="70" t="s">
        <v>86</v>
      </c>
      <c r="L2" s="369"/>
      <c r="M2" s="369"/>
      <c r="N2" s="369"/>
      <c r="O2" s="413"/>
      <c r="P2" s="424"/>
      <c r="Q2" s="410"/>
      <c r="R2" s="71" t="s">
        <v>211</v>
      </c>
      <c r="S2" s="71" t="s">
        <v>211</v>
      </c>
      <c r="T2" s="71" t="s">
        <v>116</v>
      </c>
      <c r="U2" s="219"/>
      <c r="V2" s="410"/>
      <c r="W2" s="71" t="s">
        <v>211</v>
      </c>
      <c r="X2" s="71" t="s">
        <v>86</v>
      </c>
      <c r="Y2" s="71" t="s">
        <v>211</v>
      </c>
      <c r="Z2" s="71" t="s">
        <v>85</v>
      </c>
      <c r="AA2" s="419"/>
      <c r="AB2" s="415"/>
      <c r="AC2" s="71" t="s">
        <v>86</v>
      </c>
      <c r="AD2" s="71" t="s">
        <v>85</v>
      </c>
      <c r="AE2" s="71" t="s">
        <v>116</v>
      </c>
      <c r="AF2" s="419"/>
      <c r="AG2" s="375"/>
      <c r="AH2" s="366"/>
      <c r="AI2" s="375"/>
      <c r="AJ2" s="253"/>
      <c r="AK2" s="395"/>
      <c r="AL2" s="397"/>
      <c r="AM2" s="395"/>
      <c r="AN2" s="253"/>
      <c r="AO2" s="375"/>
      <c r="AP2" s="366"/>
      <c r="AQ2" s="375"/>
      <c r="AR2" s="402"/>
      <c r="AS2" s="395"/>
      <c r="AT2" s="428"/>
      <c r="AU2" s="395"/>
      <c r="AV2" s="395"/>
      <c r="AW2" s="426"/>
      <c r="AX2" s="395"/>
      <c r="AY2" s="428"/>
      <c r="AZ2" s="395"/>
      <c r="BA2" s="395"/>
      <c r="BB2" s="373"/>
      <c r="BC2" s="397"/>
      <c r="BD2" s="366"/>
      <c r="BE2" s="395"/>
      <c r="BF2" s="366"/>
      <c r="BG2" s="395"/>
      <c r="BH2" s="389"/>
      <c r="BI2" s="389"/>
      <c r="BJ2" s="126" t="s">
        <v>88</v>
      </c>
      <c r="BK2" s="373"/>
      <c r="BL2" s="397"/>
      <c r="BM2" s="366"/>
      <c r="BN2" s="421"/>
      <c r="BO2" s="366"/>
      <c r="BP2" s="421"/>
      <c r="BQ2" s="390"/>
      <c r="BR2" s="390"/>
      <c r="BS2" s="126" t="s">
        <v>88</v>
      </c>
    </row>
    <row r="3" spans="1:71" s="23" customFormat="1" ht="25" customHeight="1">
      <c r="A3" s="314" t="s">
        <v>126</v>
      </c>
      <c r="B3" s="76" t="s">
        <v>118</v>
      </c>
      <c r="C3" s="95" t="s">
        <v>171</v>
      </c>
      <c r="D3" s="95" t="s">
        <v>175</v>
      </c>
      <c r="E3" s="95" t="s">
        <v>148</v>
      </c>
      <c r="F3" s="53">
        <v>42439</v>
      </c>
      <c r="G3" s="53">
        <v>42962</v>
      </c>
      <c r="H3" s="60">
        <f>G3-F3</f>
        <v>523</v>
      </c>
      <c r="I3" s="37">
        <f>H3/30</f>
        <v>17.433333333333334</v>
      </c>
      <c r="J3" s="171">
        <f>I3/12</f>
        <v>1.4527777777777777</v>
      </c>
      <c r="K3" s="24">
        <v>1</v>
      </c>
      <c r="L3" s="173">
        <v>11622</v>
      </c>
      <c r="M3" s="149">
        <v>7</v>
      </c>
      <c r="N3" s="149">
        <f>L3-M3</f>
        <v>11615</v>
      </c>
      <c r="O3" s="44">
        <v>11613</v>
      </c>
      <c r="P3" s="237"/>
      <c r="Q3" s="40" t="s">
        <v>75</v>
      </c>
      <c r="R3" s="152">
        <v>19609.419999999998</v>
      </c>
      <c r="S3" s="152">
        <v>1746.15</v>
      </c>
      <c r="T3" s="162">
        <v>12.1</v>
      </c>
      <c r="U3" s="215"/>
      <c r="V3" s="40" t="s">
        <v>75</v>
      </c>
      <c r="W3" s="162">
        <v>19448.7</v>
      </c>
      <c r="X3" s="162">
        <f>W3/3600</f>
        <v>5.4024166666666673</v>
      </c>
      <c r="Y3" s="152">
        <v>1797.99</v>
      </c>
      <c r="Z3" s="162">
        <f>Y3/60</f>
        <v>29.9665</v>
      </c>
      <c r="AA3" s="105"/>
      <c r="AB3" s="40" t="s">
        <v>75</v>
      </c>
      <c r="AC3" s="162">
        <v>5.4</v>
      </c>
      <c r="AD3" s="162">
        <v>29.97</v>
      </c>
      <c r="AE3" s="162">
        <v>10.43</v>
      </c>
      <c r="AF3" s="105"/>
      <c r="AG3" s="2">
        <v>4.3</v>
      </c>
      <c r="AH3" s="73">
        <v>4.5</v>
      </c>
      <c r="AI3" s="2">
        <v>4.7</v>
      </c>
      <c r="AJ3" s="258"/>
      <c r="AK3" s="2">
        <v>6.21</v>
      </c>
      <c r="AL3" s="150">
        <v>6.33</v>
      </c>
      <c r="AM3" s="2">
        <v>6.44</v>
      </c>
      <c r="AN3" s="105"/>
      <c r="AO3" s="2">
        <v>4.3099999999999996</v>
      </c>
      <c r="AP3" s="73">
        <v>4.5</v>
      </c>
      <c r="AQ3" s="2">
        <v>4.71</v>
      </c>
      <c r="AR3" s="25"/>
      <c r="AS3" s="284">
        <v>1.0864</v>
      </c>
      <c r="AT3" s="285">
        <v>1.1363000000000001</v>
      </c>
      <c r="AU3" s="284">
        <v>1.1873</v>
      </c>
      <c r="AV3" s="4">
        <f t="shared" ref="AV3:AV21" si="0">(AT3*100)/AP3</f>
        <v>25.251111111111115</v>
      </c>
      <c r="AW3" s="110"/>
      <c r="AX3" s="2">
        <v>0.47149999999999997</v>
      </c>
      <c r="AY3" s="73">
        <v>0.49320000000000003</v>
      </c>
      <c r="AZ3" s="2">
        <v>0.51529999999999998</v>
      </c>
      <c r="BA3" s="4">
        <f t="shared" ref="BA3:BA21" si="1">(AY3*100)/AP3</f>
        <v>10.96</v>
      </c>
      <c r="BC3" s="84">
        <v>4.0267179999999998</v>
      </c>
      <c r="BD3" s="62">
        <v>0.96755800000000003</v>
      </c>
      <c r="BE3" s="4">
        <f>(BD3*100)/BC3</f>
        <v>24.028451955165476</v>
      </c>
      <c r="BF3" s="62">
        <v>0.38647500000000001</v>
      </c>
      <c r="BG3" s="4">
        <f>(BF3*100)/BC3</f>
        <v>9.5977667172123802</v>
      </c>
      <c r="BH3" s="86">
        <v>5.1611269999999996</v>
      </c>
      <c r="BI3" s="86">
        <v>12.13865</v>
      </c>
      <c r="BJ3" s="66">
        <v>5369.6405839999998</v>
      </c>
      <c r="BK3" s="67"/>
      <c r="BL3" s="150">
        <v>4.0257199999999997</v>
      </c>
      <c r="BM3" s="151">
        <v>0.967279</v>
      </c>
      <c r="BN3" s="4">
        <f>(BM3*100)/BL3</f>
        <v>24.027478314438167</v>
      </c>
      <c r="BO3" s="151">
        <v>0.38620399999999999</v>
      </c>
      <c r="BP3" s="4">
        <f>(BO3*100)/BL3</f>
        <v>9.5934143457567842</v>
      </c>
      <c r="BQ3" s="146">
        <v>5.1603750000000002</v>
      </c>
      <c r="BR3" s="146">
        <v>12.132429999999999</v>
      </c>
      <c r="BS3" s="246">
        <v>5369.6405409999998</v>
      </c>
    </row>
    <row r="4" spans="1:71" s="23" customFormat="1" ht="25" customHeight="1">
      <c r="A4" s="359" t="s">
        <v>127</v>
      </c>
      <c r="B4" s="76" t="s">
        <v>118</v>
      </c>
      <c r="C4" s="95" t="s">
        <v>171</v>
      </c>
      <c r="D4" s="95" t="s">
        <v>175</v>
      </c>
      <c r="E4" s="95" t="s">
        <v>148</v>
      </c>
      <c r="F4" s="53">
        <v>42441</v>
      </c>
      <c r="G4" s="53">
        <v>42649</v>
      </c>
      <c r="H4" s="60">
        <f>G4-F4</f>
        <v>208</v>
      </c>
      <c r="I4" s="37">
        <f>H4/30</f>
        <v>6.9333333333333336</v>
      </c>
      <c r="J4" s="171">
        <f t="shared" ref="J4:J21" si="2">I4/12</f>
        <v>0.57777777777777783</v>
      </c>
      <c r="K4" s="24">
        <v>1</v>
      </c>
      <c r="L4" s="173">
        <v>4514</v>
      </c>
      <c r="M4" s="149">
        <v>36</v>
      </c>
      <c r="N4" s="149">
        <f>L4-M4</f>
        <v>4478</v>
      </c>
      <c r="O4" s="44">
        <v>4477</v>
      </c>
      <c r="P4" s="237"/>
      <c r="Q4" s="40" t="s">
        <v>75</v>
      </c>
      <c r="R4" s="152">
        <v>50837.06</v>
      </c>
      <c r="S4" s="152">
        <v>1595.05</v>
      </c>
      <c r="T4" s="152">
        <v>15.55</v>
      </c>
      <c r="U4" s="216"/>
      <c r="V4" s="40" t="s">
        <v>75</v>
      </c>
      <c r="W4" s="152">
        <v>50623.87</v>
      </c>
      <c r="X4" s="162">
        <f>W4/3600</f>
        <v>14.062186111111112</v>
      </c>
      <c r="Y4" s="152">
        <v>1622.77</v>
      </c>
      <c r="Z4" s="162">
        <f>Y4/60</f>
        <v>27.046166666666668</v>
      </c>
      <c r="AA4" s="117"/>
      <c r="AB4" s="40" t="s">
        <v>75</v>
      </c>
      <c r="AC4" s="162">
        <v>14.06</v>
      </c>
      <c r="AD4" s="162">
        <v>27.05</v>
      </c>
      <c r="AE4" s="162">
        <v>13.148999999999999</v>
      </c>
      <c r="AF4" s="117"/>
      <c r="AG4" s="2">
        <v>10.555</v>
      </c>
      <c r="AH4" s="283">
        <v>11.815</v>
      </c>
      <c r="AI4" s="2">
        <v>13.145300000000001</v>
      </c>
      <c r="AJ4" s="259"/>
      <c r="AK4" s="2">
        <v>17.236999999999998</v>
      </c>
      <c r="AL4" s="281">
        <v>17.75</v>
      </c>
      <c r="AM4" s="2">
        <v>18.277000000000001</v>
      </c>
      <c r="AN4" s="117"/>
      <c r="AO4" s="2">
        <v>10.56</v>
      </c>
      <c r="AP4" s="283">
        <v>11.82</v>
      </c>
      <c r="AQ4" s="2">
        <v>13.15</v>
      </c>
      <c r="AR4" s="25"/>
      <c r="AS4" s="284">
        <v>2.7</v>
      </c>
      <c r="AT4" s="287">
        <v>3.02</v>
      </c>
      <c r="AU4" s="284">
        <v>3.36</v>
      </c>
      <c r="AV4" s="4">
        <f t="shared" si="0"/>
        <v>25.549915397631132</v>
      </c>
      <c r="AW4" s="110"/>
      <c r="AX4" s="2">
        <v>1.0806</v>
      </c>
      <c r="AY4" s="283">
        <v>1.2098</v>
      </c>
      <c r="AZ4" s="2">
        <v>1.3461000000000001</v>
      </c>
      <c r="BA4" s="4">
        <f t="shared" si="1"/>
        <v>10.235194585448392</v>
      </c>
      <c r="BC4" s="280">
        <v>6.8301689999999997</v>
      </c>
      <c r="BD4" s="62">
        <v>0.98695299999999997</v>
      </c>
      <c r="BE4" s="4">
        <f t="shared" ref="BE4:BE21" si="3">(BD4*100)/BC4</f>
        <v>14.44990599793358</v>
      </c>
      <c r="BF4" s="62">
        <v>0.25543100000000002</v>
      </c>
      <c r="BG4" s="4">
        <f t="shared" ref="BG4:BG21" si="4">(BF4*100)/BC4</f>
        <v>3.7397464103743268</v>
      </c>
      <c r="BH4" s="86">
        <v>15.175240000000001</v>
      </c>
      <c r="BI4" s="86">
        <v>32.242069999999998</v>
      </c>
      <c r="BJ4" s="66">
        <v>8234.5264590000006</v>
      </c>
      <c r="BK4" s="67"/>
      <c r="BL4" s="150">
        <v>6.6518160000000002</v>
      </c>
      <c r="BM4" s="151">
        <v>0.97403499999999998</v>
      </c>
      <c r="BN4" s="4">
        <f t="shared" ref="BN4:BN21" si="5">(BM4*100)/BL4</f>
        <v>14.643144067725263</v>
      </c>
      <c r="BO4" s="151">
        <v>0.252193</v>
      </c>
      <c r="BP4" s="4">
        <f t="shared" ref="BP4:BP21" si="6">(BO4*100)/BL4</f>
        <v>3.7913405902989501</v>
      </c>
      <c r="BQ4" s="146">
        <v>13.94361</v>
      </c>
      <c r="BR4" s="146">
        <v>19.641020000000001</v>
      </c>
      <c r="BS4" s="246">
        <v>6440.9952560000002</v>
      </c>
    </row>
    <row r="5" spans="1:71" s="23" customFormat="1" ht="25" customHeight="1">
      <c r="A5" s="315" t="s">
        <v>128</v>
      </c>
      <c r="B5" s="163" t="s">
        <v>115</v>
      </c>
      <c r="C5" s="164" t="s">
        <v>172</v>
      </c>
      <c r="D5" s="164" t="s">
        <v>175</v>
      </c>
      <c r="E5" s="164" t="s">
        <v>148</v>
      </c>
      <c r="F5" s="165">
        <v>42465</v>
      </c>
      <c r="G5" s="165">
        <v>43362</v>
      </c>
      <c r="H5" s="166">
        <f>G5-F5</f>
        <v>897</v>
      </c>
      <c r="I5" s="167">
        <f>H5/30</f>
        <v>29.9</v>
      </c>
      <c r="J5" s="172">
        <f t="shared" si="2"/>
        <v>2.4916666666666667</v>
      </c>
      <c r="K5" s="168">
        <v>1.18</v>
      </c>
      <c r="L5" s="175">
        <v>572</v>
      </c>
      <c r="M5" s="166">
        <v>5</v>
      </c>
      <c r="N5" s="166">
        <f>L5-M5</f>
        <v>567</v>
      </c>
      <c r="O5" s="178">
        <v>567</v>
      </c>
      <c r="P5" s="237"/>
      <c r="Q5" s="116" t="s">
        <v>68</v>
      </c>
      <c r="R5" s="204">
        <v>10833.01</v>
      </c>
      <c r="S5" s="202" t="s">
        <v>195</v>
      </c>
      <c r="T5" s="203" t="s">
        <v>195</v>
      </c>
      <c r="U5" s="217"/>
      <c r="V5" s="161" t="s">
        <v>195</v>
      </c>
      <c r="W5" s="161" t="s">
        <v>195</v>
      </c>
      <c r="X5" s="161" t="s">
        <v>195</v>
      </c>
      <c r="Y5" s="161" t="s">
        <v>195</v>
      </c>
      <c r="Z5" s="161" t="s">
        <v>195</v>
      </c>
      <c r="AA5" s="117"/>
      <c r="AB5" s="116" t="s">
        <v>68</v>
      </c>
      <c r="AC5" s="207">
        <v>3</v>
      </c>
      <c r="AD5" s="161" t="s">
        <v>195</v>
      </c>
      <c r="AE5" s="161" t="s">
        <v>195</v>
      </c>
      <c r="AF5" s="117"/>
      <c r="AG5" s="316">
        <v>4.46</v>
      </c>
      <c r="AH5" s="73">
        <v>5.01</v>
      </c>
      <c r="AI5" s="316">
        <v>5.59</v>
      </c>
      <c r="AJ5" s="259"/>
      <c r="AK5" s="316">
        <v>5.3289999999999997</v>
      </c>
      <c r="AL5" s="150">
        <v>5.7960000000000003</v>
      </c>
      <c r="AM5" s="316">
        <v>6.2830000000000004</v>
      </c>
      <c r="AN5" s="117"/>
      <c r="AO5" s="316">
        <v>4.46</v>
      </c>
      <c r="AP5" s="73">
        <v>5.01</v>
      </c>
      <c r="AQ5" s="316">
        <v>5.59</v>
      </c>
      <c r="AR5" s="247"/>
      <c r="AS5" s="317">
        <v>0.81</v>
      </c>
      <c r="AT5" s="285">
        <v>0.91</v>
      </c>
      <c r="AU5" s="317">
        <v>1.02</v>
      </c>
      <c r="AV5" s="318">
        <f t="shared" si="0"/>
        <v>18.163672654690618</v>
      </c>
      <c r="AW5" s="249"/>
      <c r="AX5" s="316">
        <v>0.25629999999999997</v>
      </c>
      <c r="AY5" s="73">
        <v>0.2878</v>
      </c>
      <c r="AZ5" s="316">
        <v>0.32119999999999999</v>
      </c>
      <c r="BA5" s="318">
        <f t="shared" si="1"/>
        <v>5.7445109780439125</v>
      </c>
      <c r="BC5" s="84">
        <v>4.355162</v>
      </c>
      <c r="BD5" s="319">
        <v>0.56105899999999997</v>
      </c>
      <c r="BE5" s="318">
        <f t="shared" si="3"/>
        <v>12.882620669449265</v>
      </c>
      <c r="BF5" s="319">
        <v>0.122351</v>
      </c>
      <c r="BG5" s="318">
        <f t="shared" si="4"/>
        <v>2.8093329249290844</v>
      </c>
      <c r="BH5" s="86">
        <v>4.9278529999999998</v>
      </c>
      <c r="BI5" s="86">
        <v>7.6643109999999997</v>
      </c>
      <c r="BJ5" s="320">
        <v>3562.206619</v>
      </c>
      <c r="BK5" s="67"/>
      <c r="BL5" s="150">
        <v>4.2845550000000001</v>
      </c>
      <c r="BM5" s="321">
        <v>0.55459499999999995</v>
      </c>
      <c r="BN5" s="318">
        <f t="shared" si="5"/>
        <v>12.944051365894472</v>
      </c>
      <c r="BO5" s="321">
        <v>0.122406</v>
      </c>
      <c r="BP5" s="318">
        <f t="shared" si="6"/>
        <v>2.8569127949110236</v>
      </c>
      <c r="BQ5" s="146">
        <v>4.8622880000000004</v>
      </c>
      <c r="BR5" s="146">
        <v>7.6643109999999997</v>
      </c>
      <c r="BS5" s="322">
        <v>3562.2066060000002</v>
      </c>
    </row>
    <row r="6" spans="1:71" s="23" customFormat="1" ht="25" customHeight="1">
      <c r="A6" s="315" t="s">
        <v>129</v>
      </c>
      <c r="B6" s="163" t="s">
        <v>115</v>
      </c>
      <c r="C6" s="164" t="s">
        <v>172</v>
      </c>
      <c r="D6" s="164" t="s">
        <v>175</v>
      </c>
      <c r="E6" s="164" t="s">
        <v>150</v>
      </c>
      <c r="F6" s="165">
        <v>42466</v>
      </c>
      <c r="G6" s="165">
        <v>43421</v>
      </c>
      <c r="H6" s="166">
        <f>G6-F6</f>
        <v>955</v>
      </c>
      <c r="I6" s="167">
        <f>H6/30</f>
        <v>31.833333333333332</v>
      </c>
      <c r="J6" s="172">
        <f t="shared" si="2"/>
        <v>2.6527777777777777</v>
      </c>
      <c r="K6" s="168">
        <v>0.98</v>
      </c>
      <c r="L6" s="175">
        <v>515</v>
      </c>
      <c r="M6" s="166">
        <v>4</v>
      </c>
      <c r="N6" s="166">
        <f>L6-M6</f>
        <v>511</v>
      </c>
      <c r="O6" s="178">
        <v>511</v>
      </c>
      <c r="P6" s="237"/>
      <c r="Q6" s="116" t="s">
        <v>68</v>
      </c>
      <c r="R6" s="204">
        <v>22145.15</v>
      </c>
      <c r="S6" s="161" t="s">
        <v>195</v>
      </c>
      <c r="T6" s="161" t="s">
        <v>195</v>
      </c>
      <c r="U6" s="217"/>
      <c r="V6" s="161" t="s">
        <v>195</v>
      </c>
      <c r="W6" s="161" t="s">
        <v>195</v>
      </c>
      <c r="X6" s="161" t="s">
        <v>195</v>
      </c>
      <c r="Y6" s="161" t="s">
        <v>195</v>
      </c>
      <c r="Z6" s="161" t="s">
        <v>195</v>
      </c>
      <c r="AA6" s="117"/>
      <c r="AB6" s="116" t="s">
        <v>68</v>
      </c>
      <c r="AC6" s="207">
        <v>6.15</v>
      </c>
      <c r="AD6" s="161" t="s">
        <v>195</v>
      </c>
      <c r="AE6" s="161" t="s">
        <v>195</v>
      </c>
      <c r="AF6" s="117"/>
      <c r="AG6" s="316">
        <v>4.75</v>
      </c>
      <c r="AH6" s="73">
        <v>5.4930000000000003</v>
      </c>
      <c r="AI6" s="316">
        <v>6.2880000000000003</v>
      </c>
      <c r="AJ6" s="259"/>
      <c r="AK6" s="316">
        <v>6.6859999999999999</v>
      </c>
      <c r="AL6" s="150">
        <v>7.306</v>
      </c>
      <c r="AM6" s="316">
        <v>7.9530000000000003</v>
      </c>
      <c r="AN6" s="117"/>
      <c r="AO6" s="316">
        <v>4.75</v>
      </c>
      <c r="AP6" s="73">
        <v>5.49</v>
      </c>
      <c r="AQ6" s="316">
        <v>6.29</v>
      </c>
      <c r="AR6" s="247"/>
      <c r="AS6" s="317">
        <v>1.26</v>
      </c>
      <c r="AT6" s="285">
        <v>1.45</v>
      </c>
      <c r="AU6" s="317">
        <v>1.67</v>
      </c>
      <c r="AV6" s="318">
        <f t="shared" si="0"/>
        <v>26.411657559198542</v>
      </c>
      <c r="AW6" s="249"/>
      <c r="AX6" s="316">
        <v>0.49059999999999998</v>
      </c>
      <c r="AY6" s="73">
        <v>0.56720000000000004</v>
      </c>
      <c r="AZ6" s="316">
        <v>0.64929999999999999</v>
      </c>
      <c r="BA6" s="318">
        <f t="shared" si="1"/>
        <v>10.331511839708561</v>
      </c>
      <c r="BC6" s="84">
        <v>4.2343529999999996</v>
      </c>
      <c r="BD6" s="319">
        <v>0.94120199999999998</v>
      </c>
      <c r="BE6" s="318">
        <f t="shared" si="3"/>
        <v>22.227764194435373</v>
      </c>
      <c r="BF6" s="319">
        <v>0.32678800000000002</v>
      </c>
      <c r="BG6" s="318">
        <f t="shared" si="4"/>
        <v>7.7175426800741471</v>
      </c>
      <c r="BH6" s="86">
        <v>4.4451599999999996</v>
      </c>
      <c r="BI6" s="86">
        <v>5.4665879999999998</v>
      </c>
      <c r="BJ6" s="320">
        <v>3266.8382270000002</v>
      </c>
      <c r="BK6" s="67"/>
      <c r="BL6" s="150">
        <v>4.2214929999999997</v>
      </c>
      <c r="BM6" s="321">
        <v>0.93859599999999999</v>
      </c>
      <c r="BN6" s="318">
        <f t="shared" si="5"/>
        <v>22.233745265004586</v>
      </c>
      <c r="BO6" s="321">
        <v>0.32513300000000001</v>
      </c>
      <c r="BP6" s="318">
        <f t="shared" si="6"/>
        <v>7.7018486113799085</v>
      </c>
      <c r="BQ6" s="146">
        <v>4.4451599999999996</v>
      </c>
      <c r="BR6" s="146">
        <v>5.4665879999999998</v>
      </c>
      <c r="BS6" s="322">
        <v>3266.8382409999999</v>
      </c>
    </row>
    <row r="7" spans="1:71" s="23" customFormat="1" ht="25" customHeight="1">
      <c r="A7" s="120" t="s">
        <v>130</v>
      </c>
      <c r="B7" s="163" t="s">
        <v>115</v>
      </c>
      <c r="C7" s="164" t="s">
        <v>172</v>
      </c>
      <c r="D7" s="164" t="s">
        <v>176</v>
      </c>
      <c r="E7" s="164" t="s">
        <v>150</v>
      </c>
      <c r="F7" s="165">
        <v>42467</v>
      </c>
      <c r="G7" s="165">
        <v>42710</v>
      </c>
      <c r="H7" s="166">
        <f t="shared" ref="H7:H12" si="7">G7-F7</f>
        <v>243</v>
      </c>
      <c r="I7" s="167">
        <f t="shared" ref="I7:I12" si="8">H7/30</f>
        <v>8.1</v>
      </c>
      <c r="J7" s="172">
        <f t="shared" si="2"/>
        <v>0.67499999999999993</v>
      </c>
      <c r="K7" s="172">
        <v>1.6</v>
      </c>
      <c r="L7" s="175">
        <v>171</v>
      </c>
      <c r="M7" s="166">
        <v>7</v>
      </c>
      <c r="N7" s="166">
        <f t="shared" ref="N7:N21" si="9">L7-M7</f>
        <v>164</v>
      </c>
      <c r="O7" s="178">
        <v>164</v>
      </c>
      <c r="P7" s="237"/>
      <c r="Q7" s="116" t="s">
        <v>68</v>
      </c>
      <c r="R7" s="204">
        <v>122387.28</v>
      </c>
      <c r="S7" s="161" t="s">
        <v>195</v>
      </c>
      <c r="T7" s="161" t="s">
        <v>195</v>
      </c>
      <c r="U7" s="217"/>
      <c r="V7" s="161" t="s">
        <v>195</v>
      </c>
      <c r="W7" s="161" t="s">
        <v>195</v>
      </c>
      <c r="X7" s="161" t="s">
        <v>195</v>
      </c>
      <c r="Y7" s="161" t="s">
        <v>195</v>
      </c>
      <c r="Z7" s="161" t="s">
        <v>195</v>
      </c>
      <c r="AA7" s="105"/>
      <c r="AB7" s="116" t="s">
        <v>68</v>
      </c>
      <c r="AC7" s="207">
        <v>1.4165000000000001</v>
      </c>
      <c r="AD7" s="161" t="s">
        <v>195</v>
      </c>
      <c r="AE7" s="161" t="s">
        <v>195</v>
      </c>
      <c r="AF7" s="105"/>
      <c r="AG7" s="316">
        <v>17.751999999999999</v>
      </c>
      <c r="AH7" s="283">
        <v>26.533999999999999</v>
      </c>
      <c r="AI7" s="316">
        <v>37.055</v>
      </c>
      <c r="AJ7" s="258"/>
      <c r="AK7" s="316">
        <v>21.827999999999999</v>
      </c>
      <c r="AL7" s="281">
        <v>25.594999999999999</v>
      </c>
      <c r="AM7" s="316">
        <v>29.658000000000001</v>
      </c>
      <c r="AN7" s="105"/>
      <c r="AO7" s="316">
        <v>17.760000000000002</v>
      </c>
      <c r="AP7" s="283">
        <v>26.54</v>
      </c>
      <c r="AQ7" s="316">
        <v>37.07</v>
      </c>
      <c r="AR7" s="247"/>
      <c r="AS7" s="317">
        <v>4.2699999999999996</v>
      </c>
      <c r="AT7" s="287">
        <v>6.38</v>
      </c>
      <c r="AU7" s="317">
        <v>8.91</v>
      </c>
      <c r="AV7" s="318">
        <f t="shared" si="0"/>
        <v>24.039186134137154</v>
      </c>
      <c r="AW7" s="249"/>
      <c r="AX7" s="316">
        <v>1.6634</v>
      </c>
      <c r="AY7" s="283">
        <v>2.4864000000000002</v>
      </c>
      <c r="AZ7" s="316">
        <v>3.4721000000000002</v>
      </c>
      <c r="BA7" s="318">
        <f t="shared" si="1"/>
        <v>9.3685003767897523</v>
      </c>
      <c r="BC7" s="280">
        <v>11.219889999999999</v>
      </c>
      <c r="BD7" s="319">
        <v>1.3869480000000001</v>
      </c>
      <c r="BE7" s="318">
        <f t="shared" si="3"/>
        <v>12.361511565621411</v>
      </c>
      <c r="BF7" s="319">
        <v>0.34550399999999998</v>
      </c>
      <c r="BG7" s="318">
        <f t="shared" si="4"/>
        <v>3.0793884788531791</v>
      </c>
      <c r="BH7" s="86">
        <v>15.82193</v>
      </c>
      <c r="BI7" s="86">
        <v>26.852589999999999</v>
      </c>
      <c r="BJ7" s="320">
        <v>9266.6764810000004</v>
      </c>
      <c r="BK7" s="67"/>
      <c r="BL7" s="281">
        <v>9.7456890000000005</v>
      </c>
      <c r="BM7" s="321">
        <v>1.3272539999999999</v>
      </c>
      <c r="BN7" s="318">
        <f t="shared" si="5"/>
        <v>13.61888318003991</v>
      </c>
      <c r="BO7" s="321">
        <v>0.34281600000000001</v>
      </c>
      <c r="BP7" s="318">
        <f t="shared" si="6"/>
        <v>3.5176168662882632</v>
      </c>
      <c r="BQ7" s="146">
        <v>12.08371</v>
      </c>
      <c r="BR7" s="146">
        <v>22.178709999999999</v>
      </c>
      <c r="BS7" s="322">
        <v>8360.2243699999999</v>
      </c>
    </row>
    <row r="8" spans="1:71" s="23" customFormat="1" ht="25" customHeight="1">
      <c r="A8" s="315" t="s">
        <v>131</v>
      </c>
      <c r="B8" s="76" t="s">
        <v>118</v>
      </c>
      <c r="C8" s="95" t="s">
        <v>172</v>
      </c>
      <c r="D8" s="95" t="s">
        <v>175</v>
      </c>
      <c r="E8" s="95" t="s">
        <v>148</v>
      </c>
      <c r="F8" s="53">
        <v>42577</v>
      </c>
      <c r="G8" s="53">
        <v>42707</v>
      </c>
      <c r="H8" s="60">
        <f t="shared" si="7"/>
        <v>130</v>
      </c>
      <c r="I8" s="37">
        <f t="shared" si="8"/>
        <v>4.333333333333333</v>
      </c>
      <c r="J8" s="171">
        <f t="shared" si="2"/>
        <v>0.3611111111111111</v>
      </c>
      <c r="K8" s="24">
        <v>1</v>
      </c>
      <c r="L8" s="173">
        <v>2723</v>
      </c>
      <c r="M8" s="149">
        <v>3</v>
      </c>
      <c r="N8" s="149">
        <f t="shared" si="9"/>
        <v>2720</v>
      </c>
      <c r="O8" s="44">
        <v>2720</v>
      </c>
      <c r="P8" s="237"/>
      <c r="Q8" s="40" t="s">
        <v>75</v>
      </c>
      <c r="R8" s="152">
        <v>41252.21</v>
      </c>
      <c r="S8" s="152">
        <v>1200.22</v>
      </c>
      <c r="T8" s="152">
        <v>7.78</v>
      </c>
      <c r="U8" s="216"/>
      <c r="V8" s="40" t="s">
        <v>75</v>
      </c>
      <c r="W8" s="152">
        <v>41414.21</v>
      </c>
      <c r="X8" s="162">
        <f>W8/3600</f>
        <v>11.503947222222221</v>
      </c>
      <c r="Y8" s="152">
        <v>1247.03</v>
      </c>
      <c r="Z8" s="162">
        <f>Y8/60</f>
        <v>20.783833333333334</v>
      </c>
      <c r="AA8" s="117"/>
      <c r="AB8" s="40" t="s">
        <v>75</v>
      </c>
      <c r="AC8" s="162">
        <v>11.5</v>
      </c>
      <c r="AD8" s="162">
        <v>20.78</v>
      </c>
      <c r="AE8" s="162">
        <v>6.34</v>
      </c>
      <c r="AF8" s="117"/>
      <c r="AG8" s="282">
        <v>2.6616019999999998</v>
      </c>
      <c r="AH8" s="73">
        <v>3.0276510000000001</v>
      </c>
      <c r="AI8" s="282">
        <v>3.4169420000000001</v>
      </c>
      <c r="AJ8" s="259"/>
      <c r="AK8" s="2">
        <v>3.109</v>
      </c>
      <c r="AL8" s="150">
        <v>3.2290000000000001</v>
      </c>
      <c r="AM8" s="2">
        <v>3.35</v>
      </c>
      <c r="AN8" s="117"/>
      <c r="AO8" s="282">
        <v>2.67</v>
      </c>
      <c r="AP8" s="73">
        <v>3.03</v>
      </c>
      <c r="AQ8" s="282">
        <v>3.42</v>
      </c>
      <c r="AR8" s="247"/>
      <c r="AS8" s="286">
        <v>0.5736</v>
      </c>
      <c r="AT8" s="285">
        <v>0.6522</v>
      </c>
      <c r="AU8" s="286">
        <v>0.73570000000000002</v>
      </c>
      <c r="AV8" s="248">
        <f t="shared" si="0"/>
        <v>21.524752475247524</v>
      </c>
      <c r="AW8" s="249"/>
      <c r="AX8" s="282">
        <v>0.21290000000000001</v>
      </c>
      <c r="AY8" s="73">
        <v>0.24210000000000001</v>
      </c>
      <c r="AZ8" s="282">
        <v>0.27310000000000001</v>
      </c>
      <c r="BA8" s="248">
        <f t="shared" si="1"/>
        <v>7.990099009900991</v>
      </c>
      <c r="BC8" s="84">
        <v>3.2162350000000002</v>
      </c>
      <c r="BD8" s="62">
        <v>0.442718</v>
      </c>
      <c r="BE8" s="4">
        <f t="shared" si="3"/>
        <v>13.765101119787577</v>
      </c>
      <c r="BF8" s="62">
        <v>0.12783700000000001</v>
      </c>
      <c r="BG8" s="4">
        <f t="shared" si="4"/>
        <v>3.9747406517247654</v>
      </c>
      <c r="BH8" s="86">
        <v>3.1089950000000002</v>
      </c>
      <c r="BI8" s="86">
        <v>4.2696909999999999</v>
      </c>
      <c r="BJ8" s="66">
        <v>2838.9225070000002</v>
      </c>
      <c r="BK8" s="67"/>
      <c r="BL8" s="150">
        <v>3.211484</v>
      </c>
      <c r="BM8" s="151">
        <v>0.44204599999999999</v>
      </c>
      <c r="BN8" s="4">
        <f t="shared" si="5"/>
        <v>13.7645400070497</v>
      </c>
      <c r="BO8" s="151">
        <v>0.12778300000000001</v>
      </c>
      <c r="BP8" s="4">
        <f t="shared" si="6"/>
        <v>3.9789393314741726</v>
      </c>
      <c r="BQ8" s="146">
        <v>3.1063429999999999</v>
      </c>
      <c r="BR8" s="146">
        <v>4.2696909999999999</v>
      </c>
      <c r="BS8" s="246">
        <v>2838.922532</v>
      </c>
    </row>
    <row r="9" spans="1:71" s="23" customFormat="1" ht="25" customHeight="1">
      <c r="A9" s="315" t="s">
        <v>132</v>
      </c>
      <c r="B9" s="76" t="s">
        <v>118</v>
      </c>
      <c r="C9" s="95" t="s">
        <v>172</v>
      </c>
      <c r="D9" s="95" t="s">
        <v>175</v>
      </c>
      <c r="E9" s="95" t="s">
        <v>149</v>
      </c>
      <c r="F9" s="53">
        <v>42579</v>
      </c>
      <c r="G9" s="53">
        <v>42676</v>
      </c>
      <c r="H9" s="60">
        <f t="shared" si="7"/>
        <v>97</v>
      </c>
      <c r="I9" s="37">
        <f t="shared" si="8"/>
        <v>3.2333333333333334</v>
      </c>
      <c r="J9" s="171">
        <f t="shared" si="2"/>
        <v>0.26944444444444443</v>
      </c>
      <c r="K9" s="24">
        <v>1</v>
      </c>
      <c r="L9" s="173">
        <v>1156</v>
      </c>
      <c r="M9" s="149">
        <v>0</v>
      </c>
      <c r="N9" s="149">
        <f t="shared" si="9"/>
        <v>1156</v>
      </c>
      <c r="O9" s="44">
        <v>1156</v>
      </c>
      <c r="P9" s="237"/>
      <c r="Q9" s="40" t="s">
        <v>75</v>
      </c>
      <c r="R9" s="152">
        <v>14727.56</v>
      </c>
      <c r="S9" s="162">
        <v>1650.3</v>
      </c>
      <c r="T9" s="162">
        <v>9.5</v>
      </c>
      <c r="U9" s="215"/>
      <c r="V9" s="40" t="s">
        <v>75</v>
      </c>
      <c r="W9" s="152">
        <v>14658.44</v>
      </c>
      <c r="X9" s="162">
        <f>W9/3600</f>
        <v>4.0717888888888893</v>
      </c>
      <c r="Y9" s="162">
        <v>1689.92</v>
      </c>
      <c r="Z9" s="162">
        <f t="shared" ref="Z9:Z11" si="10">Y9/60</f>
        <v>28.165333333333333</v>
      </c>
      <c r="AA9" s="117"/>
      <c r="AB9" s="40" t="s">
        <v>75</v>
      </c>
      <c r="AC9" s="162">
        <v>4.0720000000000001</v>
      </c>
      <c r="AD9" s="162">
        <v>28.164999999999999</v>
      </c>
      <c r="AE9" s="162">
        <v>8.202</v>
      </c>
      <c r="AF9" s="117"/>
      <c r="AG9" s="282">
        <v>2.0569999999999999</v>
      </c>
      <c r="AH9" s="73">
        <v>2.34</v>
      </c>
      <c r="AI9" s="2">
        <v>2.641</v>
      </c>
      <c r="AJ9" s="259"/>
      <c r="AK9" s="2">
        <v>2.5369999999999999</v>
      </c>
      <c r="AL9" s="150">
        <v>2.69</v>
      </c>
      <c r="AM9" s="2">
        <v>2.847</v>
      </c>
      <c r="AN9" s="117"/>
      <c r="AO9" s="282">
        <v>2.06</v>
      </c>
      <c r="AP9" s="73">
        <v>2.35</v>
      </c>
      <c r="AQ9" s="2">
        <v>2.65</v>
      </c>
      <c r="AR9" s="25"/>
      <c r="AS9" s="284">
        <v>0.53749999999999998</v>
      </c>
      <c r="AT9" s="285">
        <v>0.61129999999999995</v>
      </c>
      <c r="AU9" s="286">
        <v>0.68979999999999997</v>
      </c>
      <c r="AV9" s="248">
        <f t="shared" si="0"/>
        <v>26.012765957446806</v>
      </c>
      <c r="AW9" s="249"/>
      <c r="AX9" s="282">
        <v>0.217</v>
      </c>
      <c r="AY9" s="73">
        <v>0.24679999999999999</v>
      </c>
      <c r="AZ9" s="282">
        <v>0.27839999999999998</v>
      </c>
      <c r="BA9" s="248">
        <f t="shared" si="1"/>
        <v>10.502127659574468</v>
      </c>
      <c r="BC9" s="84">
        <v>2.5577230000000002</v>
      </c>
      <c r="BD9" s="62">
        <v>0.46887400000000001</v>
      </c>
      <c r="BE9" s="4">
        <f t="shared" si="3"/>
        <v>18.331695809123975</v>
      </c>
      <c r="BF9" s="62">
        <v>0.14551800000000001</v>
      </c>
      <c r="BG9" s="4">
        <f t="shared" si="4"/>
        <v>5.689357291622275</v>
      </c>
      <c r="BH9" s="86">
        <v>2.0380189999999998</v>
      </c>
      <c r="BI9" s="86">
        <v>2.711325</v>
      </c>
      <c r="BJ9" s="66">
        <v>2477.702565</v>
      </c>
      <c r="BK9" s="67"/>
      <c r="BL9" s="150">
        <v>2.5587770000000001</v>
      </c>
      <c r="BM9" s="151">
        <v>0.46949800000000003</v>
      </c>
      <c r="BN9" s="4">
        <f t="shared" si="5"/>
        <v>18.348531349156257</v>
      </c>
      <c r="BO9" s="151">
        <v>0.145089</v>
      </c>
      <c r="BP9" s="4">
        <f t="shared" si="6"/>
        <v>5.6702479348532515</v>
      </c>
      <c r="BQ9" s="146">
        <v>2.0380189999999998</v>
      </c>
      <c r="BR9" s="146">
        <v>2.711325</v>
      </c>
      <c r="BS9" s="246">
        <v>2477.702585</v>
      </c>
    </row>
    <row r="10" spans="1:71" s="23" customFormat="1" ht="25" customHeight="1">
      <c r="A10" s="315" t="s">
        <v>133</v>
      </c>
      <c r="B10" s="76" t="s">
        <v>118</v>
      </c>
      <c r="C10" s="95" t="s">
        <v>171</v>
      </c>
      <c r="D10" s="95" t="s">
        <v>175</v>
      </c>
      <c r="E10" s="95" t="s">
        <v>149</v>
      </c>
      <c r="F10" s="53">
        <v>42655</v>
      </c>
      <c r="G10" s="53">
        <v>42730</v>
      </c>
      <c r="H10" s="60">
        <f t="shared" si="7"/>
        <v>75</v>
      </c>
      <c r="I10" s="37">
        <f t="shared" si="8"/>
        <v>2.5</v>
      </c>
      <c r="J10" s="171">
        <f t="shared" si="2"/>
        <v>0.20833333333333334</v>
      </c>
      <c r="K10" s="24">
        <v>1</v>
      </c>
      <c r="L10" s="173">
        <v>1633</v>
      </c>
      <c r="M10" s="149">
        <v>3</v>
      </c>
      <c r="N10" s="149">
        <f t="shared" si="9"/>
        <v>1630</v>
      </c>
      <c r="O10" s="44">
        <v>1630</v>
      </c>
      <c r="P10" s="237"/>
      <c r="Q10" s="40" t="s">
        <v>75</v>
      </c>
      <c r="R10" s="152">
        <v>20421.54</v>
      </c>
      <c r="S10" s="152">
        <v>1141.67</v>
      </c>
      <c r="T10" s="152">
        <v>15.55</v>
      </c>
      <c r="U10" s="216"/>
      <c r="V10" s="40" t="s">
        <v>75</v>
      </c>
      <c r="W10" s="152">
        <v>20384.939999999999</v>
      </c>
      <c r="X10" s="162">
        <f>W10/3600</f>
        <v>5.6624833333333333</v>
      </c>
      <c r="Y10" s="152">
        <v>1163.27</v>
      </c>
      <c r="Z10" s="162">
        <f t="shared" si="10"/>
        <v>19.387833333333333</v>
      </c>
      <c r="AA10" s="117"/>
      <c r="AB10" s="40" t="s">
        <v>75</v>
      </c>
      <c r="AC10" s="162">
        <v>5.6619999999999999</v>
      </c>
      <c r="AD10" s="162">
        <v>19.388000000000002</v>
      </c>
      <c r="AE10" s="162">
        <v>13.331</v>
      </c>
      <c r="AF10" s="117"/>
      <c r="AG10" s="2">
        <v>5.3589000000000002</v>
      </c>
      <c r="AH10" s="73">
        <v>6.0789</v>
      </c>
      <c r="AI10" s="2">
        <v>6.8437000000000001</v>
      </c>
      <c r="AJ10" s="259"/>
      <c r="AK10" s="2">
        <v>5.3559000000000001</v>
      </c>
      <c r="AL10" s="150">
        <v>5.6258999999999997</v>
      </c>
      <c r="AM10" s="2">
        <v>5.9024999999999999</v>
      </c>
      <c r="AN10" s="117"/>
      <c r="AO10" s="2">
        <v>5.36</v>
      </c>
      <c r="AP10" s="73">
        <v>6.08</v>
      </c>
      <c r="AQ10" s="2">
        <v>6.85</v>
      </c>
      <c r="AR10" s="25"/>
      <c r="AS10" s="284">
        <v>0.95820000000000005</v>
      </c>
      <c r="AT10" s="285">
        <v>1.0869</v>
      </c>
      <c r="AU10" s="284">
        <v>1.2235</v>
      </c>
      <c r="AV10" s="4">
        <f t="shared" si="0"/>
        <v>17.876644736842106</v>
      </c>
      <c r="AW10" s="110"/>
      <c r="AX10" s="2">
        <v>0.41749999999999998</v>
      </c>
      <c r="AY10" s="73">
        <v>0.47360000000000002</v>
      </c>
      <c r="AZ10" s="2">
        <v>0.53310000000000002</v>
      </c>
      <c r="BA10" s="4">
        <f t="shared" si="1"/>
        <v>7.7894736842105265</v>
      </c>
      <c r="BC10" s="84">
        <v>4.9227949999999998</v>
      </c>
      <c r="BD10" s="62">
        <v>0.57048100000000002</v>
      </c>
      <c r="BE10" s="4">
        <f t="shared" si="3"/>
        <v>11.588558938570468</v>
      </c>
      <c r="BF10" s="62">
        <v>0.161161</v>
      </c>
      <c r="BG10" s="4">
        <f t="shared" si="4"/>
        <v>3.2737702870015917</v>
      </c>
      <c r="BH10" s="86">
        <v>6.7040790000000001</v>
      </c>
      <c r="BI10" s="86">
        <v>12.05756</v>
      </c>
      <c r="BJ10" s="66">
        <v>5936.7699130000001</v>
      </c>
      <c r="BK10" s="67"/>
      <c r="BL10" s="150">
        <v>4.8566969999999996</v>
      </c>
      <c r="BM10" s="151">
        <v>0.56864199999999998</v>
      </c>
      <c r="BN10" s="4">
        <f t="shared" si="5"/>
        <v>11.708410057287907</v>
      </c>
      <c r="BO10" s="151">
        <v>0.16153899999999999</v>
      </c>
      <c r="BP10" s="4">
        <f t="shared" si="6"/>
        <v>3.3261082583492447</v>
      </c>
      <c r="BQ10" s="146">
        <v>6.6522819999999996</v>
      </c>
      <c r="BR10" s="146">
        <v>12.05756</v>
      </c>
      <c r="BS10" s="246">
        <v>5936.7699249999996</v>
      </c>
    </row>
    <row r="11" spans="1:71" s="23" customFormat="1" ht="25" customHeight="1">
      <c r="A11" s="315" t="s">
        <v>134</v>
      </c>
      <c r="B11" s="76" t="s">
        <v>118</v>
      </c>
      <c r="C11" s="95" t="s">
        <v>171</v>
      </c>
      <c r="D11" s="95" t="s">
        <v>175</v>
      </c>
      <c r="E11" s="95" t="s">
        <v>149</v>
      </c>
      <c r="F11" s="53">
        <v>42662</v>
      </c>
      <c r="G11" s="53">
        <v>42914</v>
      </c>
      <c r="H11" s="60">
        <f t="shared" si="7"/>
        <v>252</v>
      </c>
      <c r="I11" s="37">
        <f t="shared" si="8"/>
        <v>8.4</v>
      </c>
      <c r="J11" s="171">
        <f t="shared" si="2"/>
        <v>0.70000000000000007</v>
      </c>
      <c r="K11" s="24">
        <v>1</v>
      </c>
      <c r="L11" s="173">
        <v>5737</v>
      </c>
      <c r="M11" s="149">
        <v>1</v>
      </c>
      <c r="N11" s="149">
        <f t="shared" si="9"/>
        <v>5736</v>
      </c>
      <c r="O11" s="44">
        <v>5735</v>
      </c>
      <c r="P11" s="237"/>
      <c r="Q11" s="40" t="s">
        <v>75</v>
      </c>
      <c r="R11" s="152">
        <v>18825.91</v>
      </c>
      <c r="S11" s="162">
        <v>984.4</v>
      </c>
      <c r="T11" s="152">
        <v>15.55</v>
      </c>
      <c r="U11" s="216"/>
      <c r="V11" s="40" t="s">
        <v>75</v>
      </c>
      <c r="W11" s="152">
        <v>18820.3</v>
      </c>
      <c r="X11" s="162">
        <f>W11/3600</f>
        <v>5.2278611111111113</v>
      </c>
      <c r="Y11" s="162">
        <v>999.94</v>
      </c>
      <c r="Z11" s="162">
        <f t="shared" si="10"/>
        <v>16.665666666666667</v>
      </c>
      <c r="AA11" s="117"/>
      <c r="AB11" s="40" t="s">
        <v>75</v>
      </c>
      <c r="AC11" s="162">
        <v>5.2279</v>
      </c>
      <c r="AD11" s="162">
        <v>16.665700000000001</v>
      </c>
      <c r="AE11" s="162">
        <v>13.276899999999999</v>
      </c>
      <c r="AF11" s="117"/>
      <c r="AG11" s="2">
        <v>3.5949</v>
      </c>
      <c r="AH11" s="73">
        <v>3.8266</v>
      </c>
      <c r="AI11" s="2">
        <v>4.0650000000000004</v>
      </c>
      <c r="AJ11" s="259"/>
      <c r="AK11" s="2">
        <v>4.8435499999999996</v>
      </c>
      <c r="AL11" s="150">
        <v>4.9714999999999998</v>
      </c>
      <c r="AM11" s="2">
        <v>5.101</v>
      </c>
      <c r="AN11" s="117"/>
      <c r="AO11" s="2">
        <v>3.6</v>
      </c>
      <c r="AP11" s="73">
        <v>3.83</v>
      </c>
      <c r="AQ11" s="2">
        <v>4.07</v>
      </c>
      <c r="AR11" s="25"/>
      <c r="AS11" s="284">
        <v>1.0463</v>
      </c>
      <c r="AT11" s="285">
        <v>1.1135999999999999</v>
      </c>
      <c r="AU11" s="284">
        <v>1.1831</v>
      </c>
      <c r="AV11" s="4">
        <f t="shared" si="0"/>
        <v>29.075718015665792</v>
      </c>
      <c r="AW11" s="110"/>
      <c r="AX11" s="2">
        <v>0.39760000000000001</v>
      </c>
      <c r="AY11" s="73">
        <v>0.42320000000000002</v>
      </c>
      <c r="AZ11" s="2">
        <v>0.4496</v>
      </c>
      <c r="BA11" s="4">
        <f t="shared" si="1"/>
        <v>11.049608355091383</v>
      </c>
      <c r="BC11" s="84">
        <v>3.5996039999999998</v>
      </c>
      <c r="BD11" s="62">
        <v>0.93041499999999999</v>
      </c>
      <c r="BE11" s="4">
        <f t="shared" si="3"/>
        <v>25.847704358590558</v>
      </c>
      <c r="BF11" s="62">
        <v>0.28729100000000002</v>
      </c>
      <c r="BG11" s="4">
        <f t="shared" si="4"/>
        <v>7.9811834857389883</v>
      </c>
      <c r="BH11" s="86">
        <v>3.6088939999999998</v>
      </c>
      <c r="BI11" s="86">
        <v>6.4958140000000002</v>
      </c>
      <c r="BJ11" s="66">
        <v>4092.3759599999998</v>
      </c>
      <c r="BK11" s="67"/>
      <c r="BL11" s="150">
        <v>3.5990920000000002</v>
      </c>
      <c r="BM11" s="151">
        <v>0.93138799999999999</v>
      </c>
      <c r="BN11" s="4">
        <f t="shared" si="5"/>
        <v>25.878416000480122</v>
      </c>
      <c r="BO11" s="151">
        <v>0.28742000000000001</v>
      </c>
      <c r="BP11" s="4">
        <f t="shared" si="6"/>
        <v>7.9859031111180263</v>
      </c>
      <c r="BQ11" s="146">
        <v>3.6086619999999998</v>
      </c>
      <c r="BR11" s="146">
        <v>6.4958140000000002</v>
      </c>
      <c r="BS11" s="246">
        <v>4092.3759890000001</v>
      </c>
    </row>
    <row r="12" spans="1:71" s="23" customFormat="1" ht="25" customHeight="1">
      <c r="A12" s="315" t="s">
        <v>183</v>
      </c>
      <c r="B12" s="323" t="s">
        <v>118</v>
      </c>
      <c r="C12" s="324" t="s">
        <v>171</v>
      </c>
      <c r="D12" s="324" t="s">
        <v>175</v>
      </c>
      <c r="E12" s="324" t="s">
        <v>151</v>
      </c>
      <c r="F12" s="325">
        <v>42775</v>
      </c>
      <c r="G12" s="325">
        <v>43143</v>
      </c>
      <c r="H12" s="326">
        <f t="shared" si="7"/>
        <v>368</v>
      </c>
      <c r="I12" s="327">
        <f t="shared" si="8"/>
        <v>12.266666666666667</v>
      </c>
      <c r="J12" s="328">
        <f t="shared" si="2"/>
        <v>1.0222222222222224</v>
      </c>
      <c r="K12" s="329">
        <v>1</v>
      </c>
      <c r="L12" s="330">
        <v>8353</v>
      </c>
      <c r="M12" s="326">
        <v>0</v>
      </c>
      <c r="N12" s="326">
        <f t="shared" si="9"/>
        <v>8353</v>
      </c>
      <c r="O12" s="263">
        <v>0</v>
      </c>
      <c r="P12" s="237"/>
      <c r="Q12" s="302" t="s">
        <v>75</v>
      </c>
      <c r="R12" s="263">
        <v>39593.75</v>
      </c>
      <c r="S12" s="263">
        <v>1322.78</v>
      </c>
      <c r="T12" s="263">
        <v>10.37</v>
      </c>
      <c r="U12" s="216"/>
      <c r="V12" s="265" t="s">
        <v>195</v>
      </c>
      <c r="W12" s="265" t="s">
        <v>195</v>
      </c>
      <c r="X12" s="265" t="s">
        <v>195</v>
      </c>
      <c r="Y12" s="265" t="s">
        <v>195</v>
      </c>
      <c r="Z12" s="265" t="s">
        <v>195</v>
      </c>
      <c r="AA12" s="105"/>
      <c r="AB12" s="302" t="s">
        <v>75</v>
      </c>
      <c r="AC12" s="303">
        <v>11</v>
      </c>
      <c r="AD12" s="303">
        <v>22.05</v>
      </c>
      <c r="AE12" s="263">
        <v>10.37</v>
      </c>
      <c r="AF12" s="105"/>
      <c r="AG12" s="311">
        <v>3.73</v>
      </c>
      <c r="AH12" s="73">
        <v>4.0199999999999996</v>
      </c>
      <c r="AI12" s="311">
        <v>4.3099999999999996</v>
      </c>
      <c r="AJ12" s="262"/>
      <c r="AK12" s="310" t="s">
        <v>195</v>
      </c>
      <c r="AL12" s="150">
        <v>2.7</v>
      </c>
      <c r="AM12" s="310" t="s">
        <v>195</v>
      </c>
      <c r="AN12" s="262"/>
      <c r="AO12" s="311">
        <v>3.73</v>
      </c>
      <c r="AP12" s="73">
        <v>4.0199999999999996</v>
      </c>
      <c r="AQ12" s="311">
        <v>4.3099999999999996</v>
      </c>
      <c r="AR12" s="25"/>
      <c r="AS12" s="334">
        <v>0.72629999999999995</v>
      </c>
      <c r="AT12" s="285">
        <v>0.78210000000000002</v>
      </c>
      <c r="AU12" s="334">
        <v>0.84</v>
      </c>
      <c r="AV12" s="336">
        <f t="shared" si="0"/>
        <v>19.455223880597018</v>
      </c>
      <c r="AW12" s="110"/>
      <c r="AX12" s="311">
        <v>0.31359999999999999</v>
      </c>
      <c r="AY12" s="73">
        <v>0.33760000000000001</v>
      </c>
      <c r="AZ12" s="311">
        <v>0.36259999999999998</v>
      </c>
      <c r="BA12" s="336">
        <f t="shared" si="1"/>
        <v>8.3980099502487562</v>
      </c>
      <c r="BC12" s="84">
        <v>2.7236020000000001</v>
      </c>
      <c r="BD12" s="338">
        <v>0.53842699999999999</v>
      </c>
      <c r="BE12" s="336">
        <f t="shared" si="3"/>
        <v>19.768930996525924</v>
      </c>
      <c r="BF12" s="338">
        <v>0.20549400000000001</v>
      </c>
      <c r="BG12" s="336">
        <f t="shared" si="4"/>
        <v>7.5449349794867242</v>
      </c>
      <c r="BH12" s="86">
        <v>4.7775470000000002</v>
      </c>
      <c r="BI12" s="86">
        <v>24.85932</v>
      </c>
      <c r="BJ12" s="339">
        <v>7620.8273829999998</v>
      </c>
      <c r="BK12" s="67"/>
      <c r="BL12" s="150">
        <v>2.7231239999999999</v>
      </c>
      <c r="BM12" s="340">
        <v>0.53690000000000004</v>
      </c>
      <c r="BN12" s="336">
        <f t="shared" si="5"/>
        <v>19.716325808152696</v>
      </c>
      <c r="BO12" s="340">
        <v>0.20492299999999999</v>
      </c>
      <c r="BP12" s="336">
        <f t="shared" si="6"/>
        <v>7.525290805706975</v>
      </c>
      <c r="BQ12" s="146">
        <v>4.8438739999999996</v>
      </c>
      <c r="BR12" s="146">
        <v>24.85932</v>
      </c>
      <c r="BS12" s="341">
        <v>7620.8273859999999</v>
      </c>
    </row>
    <row r="13" spans="1:71" s="109" customFormat="1" ht="25" customHeight="1">
      <c r="A13" s="120" t="s">
        <v>184</v>
      </c>
      <c r="B13" s="95" t="s">
        <v>118</v>
      </c>
      <c r="C13" s="95" t="s">
        <v>171</v>
      </c>
      <c r="D13" s="95" t="s">
        <v>176</v>
      </c>
      <c r="E13" s="95" t="s">
        <v>151</v>
      </c>
      <c r="F13" s="53">
        <v>42777</v>
      </c>
      <c r="G13" s="53">
        <v>43194</v>
      </c>
      <c r="H13" s="60">
        <f t="shared" ref="H13" si="11">G13-F13</f>
        <v>417</v>
      </c>
      <c r="I13" s="89">
        <f t="shared" ref="I13" si="12">H13/30</f>
        <v>13.9</v>
      </c>
      <c r="J13" s="171">
        <f t="shared" si="2"/>
        <v>1.1583333333333334</v>
      </c>
      <c r="K13" s="111">
        <v>1</v>
      </c>
      <c r="L13" s="149">
        <v>8880</v>
      </c>
      <c r="M13" s="149">
        <v>51</v>
      </c>
      <c r="N13" s="149">
        <f t="shared" si="9"/>
        <v>8829</v>
      </c>
      <c r="O13" s="44">
        <v>8827</v>
      </c>
      <c r="P13" s="237"/>
      <c r="Q13" s="40" t="s">
        <v>75</v>
      </c>
      <c r="R13" s="152">
        <v>102321.28</v>
      </c>
      <c r="S13" s="152">
        <v>1793.97</v>
      </c>
      <c r="T13" s="152">
        <v>15.55</v>
      </c>
      <c r="U13" s="216"/>
      <c r="V13" s="40" t="s">
        <v>75</v>
      </c>
      <c r="W13" s="152">
        <v>101853.33</v>
      </c>
      <c r="X13" s="162">
        <f t="shared" ref="X13:X20" si="13">W13/3600</f>
        <v>28.292591666666667</v>
      </c>
      <c r="Y13" s="152">
        <v>1819.98</v>
      </c>
      <c r="Z13" s="162">
        <f t="shared" ref="Z13:Z20" si="14">Y13/60</f>
        <v>30.333000000000002</v>
      </c>
      <c r="AA13" s="105"/>
      <c r="AB13" s="40" t="s">
        <v>75</v>
      </c>
      <c r="AC13" s="162">
        <v>28.32</v>
      </c>
      <c r="AD13" s="162">
        <v>30.33</v>
      </c>
      <c r="AE13" s="162">
        <v>12.76</v>
      </c>
      <c r="AF13" s="105"/>
      <c r="AG13" s="2">
        <v>22.124680000000001</v>
      </c>
      <c r="AH13" s="283">
        <v>24.75</v>
      </c>
      <c r="AI13" s="2">
        <v>27.51</v>
      </c>
      <c r="AJ13" s="258"/>
      <c r="AK13" s="2">
        <v>27.29</v>
      </c>
      <c r="AL13" s="281">
        <v>27.87</v>
      </c>
      <c r="AM13" s="2">
        <v>28.45</v>
      </c>
      <c r="AN13" s="258"/>
      <c r="AO13" s="2">
        <v>22.14</v>
      </c>
      <c r="AP13" s="283">
        <v>24.76</v>
      </c>
      <c r="AQ13" s="2">
        <v>27.53</v>
      </c>
      <c r="AR13" s="25"/>
      <c r="AS13" s="284">
        <v>2.44</v>
      </c>
      <c r="AT13" s="287">
        <v>2.73</v>
      </c>
      <c r="AU13" s="284">
        <v>3.04</v>
      </c>
      <c r="AV13" s="4">
        <f t="shared" si="0"/>
        <v>11.025848142164781</v>
      </c>
      <c r="AW13" s="110"/>
      <c r="AX13" s="2">
        <v>0.98870000000000002</v>
      </c>
      <c r="AY13" s="283">
        <v>1.1060000000000001</v>
      </c>
      <c r="AZ13" s="2">
        <v>1.2299</v>
      </c>
      <c r="BA13" s="4">
        <f t="shared" si="1"/>
        <v>4.4668820678513734</v>
      </c>
      <c r="BB13" s="23"/>
      <c r="BC13" s="280">
        <v>6.9801089999999997</v>
      </c>
      <c r="BD13" s="62">
        <v>0.620305</v>
      </c>
      <c r="BE13" s="4">
        <f t="shared" si="3"/>
        <v>8.8867523415465293</v>
      </c>
      <c r="BF13" s="62">
        <v>0.21035499999999999</v>
      </c>
      <c r="BG13" s="4">
        <f t="shared" si="4"/>
        <v>3.0136348873635068</v>
      </c>
      <c r="BH13" s="86">
        <v>61.612000000000002</v>
      </c>
      <c r="BI13" s="86">
        <v>93.080669999999998</v>
      </c>
      <c r="BJ13" s="66">
        <v>15385.43779</v>
      </c>
      <c r="BK13" s="67"/>
      <c r="BL13" s="281">
        <v>6.7865200000000003</v>
      </c>
      <c r="BM13" s="151">
        <v>0.61787199999999998</v>
      </c>
      <c r="BN13" s="4">
        <f t="shared" si="5"/>
        <v>9.104401077429964</v>
      </c>
      <c r="BO13" s="151">
        <v>0.209892</v>
      </c>
      <c r="BP13" s="4">
        <f t="shared" si="6"/>
        <v>3.0927780364605129</v>
      </c>
      <c r="BQ13" s="146">
        <v>61.607950000000002</v>
      </c>
      <c r="BR13" s="146">
        <v>93.076750000000004</v>
      </c>
      <c r="BS13" s="246">
        <v>15385.351815</v>
      </c>
    </row>
    <row r="14" spans="1:71" s="23" customFormat="1" ht="25" customHeight="1">
      <c r="A14" s="315" t="s">
        <v>185</v>
      </c>
      <c r="B14" s="76" t="s">
        <v>118</v>
      </c>
      <c r="C14" s="95" t="s">
        <v>172</v>
      </c>
      <c r="D14" s="95" t="s">
        <v>226</v>
      </c>
      <c r="E14" s="95" t="s">
        <v>149</v>
      </c>
      <c r="F14" s="53">
        <v>42778</v>
      </c>
      <c r="G14" s="53">
        <v>42865</v>
      </c>
      <c r="H14" s="60">
        <f t="shared" ref="H14:H20" si="15">G14-F14</f>
        <v>87</v>
      </c>
      <c r="I14" s="37">
        <f t="shared" ref="I14:I20" si="16">H14/30</f>
        <v>2.9</v>
      </c>
      <c r="J14" s="171">
        <f t="shared" si="2"/>
        <v>0.24166666666666667</v>
      </c>
      <c r="K14" s="24">
        <v>1</v>
      </c>
      <c r="L14" s="173">
        <v>1965</v>
      </c>
      <c r="M14" s="149">
        <v>2</v>
      </c>
      <c r="N14" s="149">
        <f t="shared" si="9"/>
        <v>1963</v>
      </c>
      <c r="O14" s="44">
        <v>1962</v>
      </c>
      <c r="P14" s="237"/>
      <c r="Q14" s="40" t="s">
        <v>75</v>
      </c>
      <c r="R14" s="152">
        <v>43906.19</v>
      </c>
      <c r="S14" s="152">
        <v>1229.19</v>
      </c>
      <c r="T14" s="152">
        <v>13.82</v>
      </c>
      <c r="U14" s="216"/>
      <c r="V14" s="40" t="s">
        <v>75</v>
      </c>
      <c r="W14" s="152">
        <v>43527.47</v>
      </c>
      <c r="X14" s="162">
        <f t="shared" si="13"/>
        <v>12.09096388888889</v>
      </c>
      <c r="Y14" s="152">
        <v>1269.58</v>
      </c>
      <c r="Z14" s="162">
        <f t="shared" si="14"/>
        <v>21.159666666666666</v>
      </c>
      <c r="AA14" s="105"/>
      <c r="AB14" s="40" t="s">
        <v>75</v>
      </c>
      <c r="AC14" s="162">
        <v>12.0909</v>
      </c>
      <c r="AD14" s="162">
        <v>21.159600000000001</v>
      </c>
      <c r="AE14" s="162">
        <v>11.222799999999999</v>
      </c>
      <c r="AF14" s="105"/>
      <c r="AG14" s="2">
        <v>6.8766999999999996</v>
      </c>
      <c r="AH14" s="73">
        <v>8.09</v>
      </c>
      <c r="AI14" s="2">
        <v>9.4070999999999998</v>
      </c>
      <c r="AJ14" s="258"/>
      <c r="AK14" s="2">
        <v>8.8102</v>
      </c>
      <c r="AL14" s="150">
        <v>9.2135999999999996</v>
      </c>
      <c r="AM14" s="2">
        <v>9.6257999999999999</v>
      </c>
      <c r="AN14" s="258"/>
      <c r="AO14" s="2">
        <v>6.88</v>
      </c>
      <c r="AP14" s="73">
        <v>8.1</v>
      </c>
      <c r="AQ14" s="2">
        <v>9.42</v>
      </c>
      <c r="AR14" s="25"/>
      <c r="AS14" s="284">
        <v>1.57</v>
      </c>
      <c r="AT14" s="285">
        <v>1.85</v>
      </c>
      <c r="AU14" s="284">
        <v>2.15</v>
      </c>
      <c r="AV14" s="4">
        <f t="shared" si="0"/>
        <v>22.839506172839506</v>
      </c>
      <c r="AW14" s="110"/>
      <c r="AX14" s="2">
        <v>0.56850000000000001</v>
      </c>
      <c r="AY14" s="73">
        <v>0.66949999999999998</v>
      </c>
      <c r="AZ14" s="2">
        <v>0.77849999999999997</v>
      </c>
      <c r="BA14" s="4">
        <f t="shared" si="1"/>
        <v>8.2654320987654319</v>
      </c>
      <c r="BC14" s="84">
        <v>4.7665220000000001</v>
      </c>
      <c r="BD14" s="62">
        <v>0.47588399999999997</v>
      </c>
      <c r="BE14" s="4">
        <f t="shared" si="3"/>
        <v>9.9838834269515591</v>
      </c>
      <c r="BF14" s="62">
        <v>0.13431699999999999</v>
      </c>
      <c r="BG14" s="4">
        <f t="shared" si="4"/>
        <v>2.8179246838680276</v>
      </c>
      <c r="BH14" s="86">
        <v>7.9644459999999997</v>
      </c>
      <c r="BI14" s="86">
        <v>12.362159999999999</v>
      </c>
      <c r="BJ14" s="66">
        <v>5097.5078219999996</v>
      </c>
      <c r="BK14" s="67"/>
      <c r="BL14" s="150">
        <v>4.7575320000000003</v>
      </c>
      <c r="BM14" s="151">
        <v>0.47899700000000001</v>
      </c>
      <c r="BN14" s="4">
        <f t="shared" si="5"/>
        <v>10.068182410543955</v>
      </c>
      <c r="BO14" s="151">
        <v>0.13250999999999999</v>
      </c>
      <c r="BP14" s="4">
        <f t="shared" si="6"/>
        <v>2.7852676555827682</v>
      </c>
      <c r="BQ14" s="146">
        <v>7.9643079999999999</v>
      </c>
      <c r="BR14" s="146">
        <v>11.012510000000001</v>
      </c>
      <c r="BS14" s="246">
        <v>4381.4924339999998</v>
      </c>
    </row>
    <row r="15" spans="1:71" s="23" customFormat="1" ht="25" customHeight="1">
      <c r="A15" s="315" t="s">
        <v>135</v>
      </c>
      <c r="B15" s="95" t="s">
        <v>118</v>
      </c>
      <c r="C15" s="95" t="s">
        <v>172</v>
      </c>
      <c r="D15" s="95" t="s">
        <v>175</v>
      </c>
      <c r="E15" s="95" t="s">
        <v>147</v>
      </c>
      <c r="F15" s="53">
        <v>42789</v>
      </c>
      <c r="G15" s="53">
        <v>43303</v>
      </c>
      <c r="H15" s="60">
        <f t="shared" si="15"/>
        <v>514</v>
      </c>
      <c r="I15" s="89">
        <f t="shared" si="16"/>
        <v>17.133333333333333</v>
      </c>
      <c r="J15" s="171">
        <f t="shared" si="2"/>
        <v>1.4277777777777778</v>
      </c>
      <c r="K15" s="24">
        <v>1</v>
      </c>
      <c r="L15" s="173">
        <v>10907</v>
      </c>
      <c r="M15" s="149">
        <v>30</v>
      </c>
      <c r="N15" s="149">
        <f t="shared" si="9"/>
        <v>10877</v>
      </c>
      <c r="O15" s="44">
        <v>10876</v>
      </c>
      <c r="P15" s="237"/>
      <c r="Q15" s="40" t="s">
        <v>75</v>
      </c>
      <c r="R15" s="152">
        <v>46932.89</v>
      </c>
      <c r="S15" s="152">
        <v>1379.27</v>
      </c>
      <c r="T15" s="152">
        <v>11.23</v>
      </c>
      <c r="U15" s="216"/>
      <c r="V15" s="40" t="s">
        <v>75</v>
      </c>
      <c r="W15" s="152">
        <v>46806.15</v>
      </c>
      <c r="X15" s="162">
        <f t="shared" si="13"/>
        <v>13.001708333333333</v>
      </c>
      <c r="Y15" s="152">
        <v>1412.01</v>
      </c>
      <c r="Z15" s="162">
        <f t="shared" si="14"/>
        <v>23.5335</v>
      </c>
      <c r="AA15" s="105"/>
      <c r="AB15" s="40" t="s">
        <v>75</v>
      </c>
      <c r="AC15" s="162">
        <v>13.002000000000001</v>
      </c>
      <c r="AD15" s="162">
        <v>23.5336</v>
      </c>
      <c r="AE15" s="162">
        <v>9.4600000000000009</v>
      </c>
      <c r="AF15" s="105"/>
      <c r="AG15" s="2">
        <v>6.22</v>
      </c>
      <c r="AH15" s="73">
        <v>6.6559999999999997</v>
      </c>
      <c r="AI15" s="2">
        <v>7.1059999999999999</v>
      </c>
      <c r="AJ15" s="258"/>
      <c r="AK15" s="2">
        <v>8.3718500000000002</v>
      </c>
      <c r="AL15" s="150">
        <v>8.5314999999999994</v>
      </c>
      <c r="AM15" s="2">
        <v>8.6926000000000005</v>
      </c>
      <c r="AN15" s="258"/>
      <c r="AO15" s="2">
        <v>6.23</v>
      </c>
      <c r="AP15" s="73">
        <v>6.66</v>
      </c>
      <c r="AQ15" s="2">
        <v>7.11</v>
      </c>
      <c r="AR15" s="25"/>
      <c r="AS15" s="284">
        <v>0.68</v>
      </c>
      <c r="AT15" s="285">
        <v>0.73</v>
      </c>
      <c r="AU15" s="284">
        <v>0.78</v>
      </c>
      <c r="AV15" s="4">
        <f t="shared" si="0"/>
        <v>10.960960960960961</v>
      </c>
      <c r="AW15" s="110"/>
      <c r="AX15" s="2">
        <v>0.25219999999999998</v>
      </c>
      <c r="AY15" s="73">
        <v>0.26979999999999998</v>
      </c>
      <c r="AZ15" s="2">
        <v>0.28810000000000002</v>
      </c>
      <c r="BA15" s="4">
        <f t="shared" si="1"/>
        <v>4.0510510510510507</v>
      </c>
      <c r="BC15" s="84">
        <v>4.7668140000000001</v>
      </c>
      <c r="BD15" s="62">
        <v>0.45132699999999998</v>
      </c>
      <c r="BE15" s="4">
        <f t="shared" si="3"/>
        <v>9.4681059508510295</v>
      </c>
      <c r="BF15" s="62">
        <v>0.14274000000000001</v>
      </c>
      <c r="BG15" s="4">
        <f t="shared" si="4"/>
        <v>2.9944528987285848</v>
      </c>
      <c r="BH15" s="86">
        <v>14.644500000000001</v>
      </c>
      <c r="BI15" s="86">
        <v>45.481830000000002</v>
      </c>
      <c r="BJ15" s="66">
        <v>9633.2443129999992</v>
      </c>
      <c r="BK15" s="67"/>
      <c r="BL15" s="150">
        <v>4.7438450000000003</v>
      </c>
      <c r="BM15" s="151">
        <v>0.45280100000000001</v>
      </c>
      <c r="BN15" s="4">
        <f t="shared" si="5"/>
        <v>9.5450209692770311</v>
      </c>
      <c r="BO15" s="151">
        <v>0.143648</v>
      </c>
      <c r="BP15" s="4">
        <f t="shared" si="6"/>
        <v>3.028092191039125</v>
      </c>
      <c r="BQ15" s="146">
        <v>14.550549999999999</v>
      </c>
      <c r="BR15" s="146">
        <v>36.901859999999999</v>
      </c>
      <c r="BS15" s="246">
        <v>8150.4679599999999</v>
      </c>
    </row>
    <row r="16" spans="1:71" s="23" customFormat="1" ht="25" customHeight="1">
      <c r="A16" s="315" t="s">
        <v>186</v>
      </c>
      <c r="B16" s="95" t="s">
        <v>118</v>
      </c>
      <c r="C16" s="95" t="s">
        <v>172</v>
      </c>
      <c r="D16" s="95" t="s">
        <v>175</v>
      </c>
      <c r="E16" s="95" t="s">
        <v>149</v>
      </c>
      <c r="F16" s="53">
        <v>42847</v>
      </c>
      <c r="G16" s="53">
        <v>43321</v>
      </c>
      <c r="H16" s="60">
        <f t="shared" si="15"/>
        <v>474</v>
      </c>
      <c r="I16" s="89">
        <f t="shared" si="16"/>
        <v>15.8</v>
      </c>
      <c r="J16" s="171">
        <f t="shared" si="2"/>
        <v>1.3166666666666667</v>
      </c>
      <c r="K16" s="111">
        <v>1</v>
      </c>
      <c r="L16" s="173">
        <v>10683</v>
      </c>
      <c r="M16" s="149">
        <v>8</v>
      </c>
      <c r="N16" s="149">
        <f t="shared" si="9"/>
        <v>10675</v>
      </c>
      <c r="O16" s="44">
        <v>10674</v>
      </c>
      <c r="P16" s="237"/>
      <c r="Q16" s="40" t="s">
        <v>75</v>
      </c>
      <c r="R16" s="162">
        <v>20489.8</v>
      </c>
      <c r="S16" s="152">
        <v>1598.49</v>
      </c>
      <c r="T16" s="152">
        <v>13.82</v>
      </c>
      <c r="U16" s="216"/>
      <c r="V16" s="40" t="s">
        <v>75</v>
      </c>
      <c r="W16" s="162">
        <v>20433.46</v>
      </c>
      <c r="X16" s="162">
        <f t="shared" si="13"/>
        <v>5.6759611111111106</v>
      </c>
      <c r="Y16" s="152">
        <v>1623.19</v>
      </c>
      <c r="Z16" s="162">
        <f t="shared" si="14"/>
        <v>27.053166666666666</v>
      </c>
      <c r="AA16" s="105"/>
      <c r="AB16" s="40" t="s">
        <v>75</v>
      </c>
      <c r="AC16" s="162">
        <v>5.68</v>
      </c>
      <c r="AD16" s="162">
        <v>27.05</v>
      </c>
      <c r="AE16" s="162">
        <v>12.03</v>
      </c>
      <c r="AF16" s="105"/>
      <c r="AG16" s="2">
        <v>5.27</v>
      </c>
      <c r="AH16" s="73">
        <v>5.53</v>
      </c>
      <c r="AI16" s="2">
        <v>5.8</v>
      </c>
      <c r="AJ16" s="258"/>
      <c r="AK16" s="2">
        <v>7.75</v>
      </c>
      <c r="AL16" s="150">
        <v>7.9</v>
      </c>
      <c r="AM16" s="2">
        <v>8.0500000000000007</v>
      </c>
      <c r="AN16" s="258"/>
      <c r="AO16" s="2">
        <v>5.28</v>
      </c>
      <c r="AP16" s="73">
        <v>5.54</v>
      </c>
      <c r="AQ16" s="2">
        <v>5.8</v>
      </c>
      <c r="AR16" s="25"/>
      <c r="AS16" s="284">
        <v>1.23</v>
      </c>
      <c r="AT16" s="285">
        <v>1.29</v>
      </c>
      <c r="AU16" s="284">
        <v>1.35</v>
      </c>
      <c r="AV16" s="4">
        <f t="shared" si="0"/>
        <v>23.285198555956679</v>
      </c>
      <c r="AW16" s="110"/>
      <c r="AX16" s="2">
        <v>0.4133</v>
      </c>
      <c r="AY16" s="73">
        <v>0.43369999999999997</v>
      </c>
      <c r="AZ16" s="2">
        <v>0.4546</v>
      </c>
      <c r="BA16" s="4">
        <f t="shared" si="1"/>
        <v>7.8285198555956672</v>
      </c>
      <c r="BC16" s="84">
        <v>5.191452</v>
      </c>
      <c r="BD16" s="62">
        <v>0.92722199999999999</v>
      </c>
      <c r="BE16" s="4">
        <f t="shared" si="3"/>
        <v>17.860552307909234</v>
      </c>
      <c r="BF16" s="62">
        <v>0.26227200000000001</v>
      </c>
      <c r="BG16" s="4">
        <f t="shared" si="4"/>
        <v>5.0519970135522776</v>
      </c>
      <c r="BH16" s="86">
        <v>5.8991490000000004</v>
      </c>
      <c r="BI16" s="86">
        <v>24.207409999999999</v>
      </c>
      <c r="BJ16" s="66">
        <v>7029.7030519999998</v>
      </c>
      <c r="BK16" s="67"/>
      <c r="BL16" s="150">
        <v>5.1808800000000002</v>
      </c>
      <c r="BM16" s="151">
        <v>0.92965799999999998</v>
      </c>
      <c r="BN16" s="4">
        <f t="shared" si="5"/>
        <v>17.944017232593691</v>
      </c>
      <c r="BO16" s="151">
        <v>0.26589600000000002</v>
      </c>
      <c r="BP16" s="4">
        <f t="shared" si="6"/>
        <v>5.1322555241580581</v>
      </c>
      <c r="BQ16" s="146">
        <v>5.8960179999999998</v>
      </c>
      <c r="BR16" s="146">
        <v>8.8491129999999991</v>
      </c>
      <c r="BS16" s="246">
        <v>4350.1666169999999</v>
      </c>
    </row>
    <row r="17" spans="1:71" s="23" customFormat="1" ht="25" customHeight="1">
      <c r="A17" s="315" t="s">
        <v>136</v>
      </c>
      <c r="B17" s="76" t="s">
        <v>118</v>
      </c>
      <c r="C17" s="95" t="s">
        <v>172</v>
      </c>
      <c r="D17" s="95" t="s">
        <v>175</v>
      </c>
      <c r="E17" s="95" t="s">
        <v>151</v>
      </c>
      <c r="F17" s="53">
        <v>42854</v>
      </c>
      <c r="G17" s="53">
        <v>42896</v>
      </c>
      <c r="H17" s="60">
        <f t="shared" si="15"/>
        <v>42</v>
      </c>
      <c r="I17" s="37">
        <f t="shared" si="16"/>
        <v>1.4</v>
      </c>
      <c r="J17" s="171">
        <f t="shared" si="2"/>
        <v>0.11666666666666665</v>
      </c>
      <c r="K17" s="24">
        <v>1</v>
      </c>
      <c r="L17" s="173">
        <v>902</v>
      </c>
      <c r="M17" s="149">
        <v>0</v>
      </c>
      <c r="N17" s="149">
        <f t="shared" si="9"/>
        <v>902</v>
      </c>
      <c r="O17" s="44">
        <v>902</v>
      </c>
      <c r="P17" s="237"/>
      <c r="Q17" s="40" t="s">
        <v>68</v>
      </c>
      <c r="R17" s="205">
        <v>170600.3</v>
      </c>
      <c r="S17" s="206" t="s">
        <v>195</v>
      </c>
      <c r="T17" s="206" t="s">
        <v>195</v>
      </c>
      <c r="U17" s="217"/>
      <c r="V17" s="40" t="s">
        <v>75</v>
      </c>
      <c r="W17" s="209">
        <v>165381.37</v>
      </c>
      <c r="X17" s="162">
        <f t="shared" si="13"/>
        <v>45.939269444444442</v>
      </c>
      <c r="Y17" s="159">
        <v>556</v>
      </c>
      <c r="Z17" s="162">
        <f t="shared" si="14"/>
        <v>9.2666666666666675</v>
      </c>
      <c r="AA17" s="105"/>
      <c r="AB17" s="40" t="s">
        <v>75</v>
      </c>
      <c r="AC17" s="177">
        <v>1.9140999999999999</v>
      </c>
      <c r="AD17" s="177">
        <v>9.2667000000000002</v>
      </c>
      <c r="AE17" s="177">
        <v>4.5</v>
      </c>
      <c r="AF17" s="105"/>
      <c r="AG17" s="2">
        <v>1.7564</v>
      </c>
      <c r="AH17" s="73">
        <v>2.8706999999999998</v>
      </c>
      <c r="AI17" s="2">
        <v>4.2542999999999997</v>
      </c>
      <c r="AJ17" s="154"/>
      <c r="AK17" s="2">
        <v>2.4085999999999999</v>
      </c>
      <c r="AL17" s="150">
        <v>2.57</v>
      </c>
      <c r="AM17" s="2">
        <v>2.7450999999999999</v>
      </c>
      <c r="AN17" s="154"/>
      <c r="AO17" s="2">
        <v>1.76</v>
      </c>
      <c r="AP17" s="73">
        <v>2.87</v>
      </c>
      <c r="AQ17" s="2">
        <v>4.26</v>
      </c>
      <c r="AR17" s="25"/>
      <c r="AS17" s="284">
        <v>0.31</v>
      </c>
      <c r="AT17" s="285">
        <v>0.5</v>
      </c>
      <c r="AU17" s="284">
        <v>0.75</v>
      </c>
      <c r="AV17" s="4">
        <f t="shared" si="0"/>
        <v>17.421602787456447</v>
      </c>
      <c r="AW17" s="110"/>
      <c r="AX17" s="2">
        <v>0.11600000000000001</v>
      </c>
      <c r="AY17" s="73">
        <v>0.1908</v>
      </c>
      <c r="AZ17" s="2">
        <v>0.28399999999999997</v>
      </c>
      <c r="BA17" s="4">
        <f t="shared" si="1"/>
        <v>6.6480836236933794</v>
      </c>
      <c r="BC17" s="84">
        <v>2.4684879999999998</v>
      </c>
      <c r="BD17" s="62">
        <v>0.220087</v>
      </c>
      <c r="BE17" s="4">
        <f t="shared" si="3"/>
        <v>8.9158626657289819</v>
      </c>
      <c r="BF17" s="62">
        <v>7.1123000000000006E-2</v>
      </c>
      <c r="BG17" s="4">
        <f t="shared" si="4"/>
        <v>2.8812374214498919</v>
      </c>
      <c r="BH17" s="86">
        <v>2.0879690000000002</v>
      </c>
      <c r="BI17" s="86">
        <v>2.3015509999999999</v>
      </c>
      <c r="BJ17" s="66">
        <v>2016.3057799999999</v>
      </c>
      <c r="BK17" s="67"/>
      <c r="BL17" s="150">
        <v>2.4685359999999998</v>
      </c>
      <c r="BM17" s="151">
        <v>0.220087</v>
      </c>
      <c r="BN17" s="4">
        <f t="shared" si="5"/>
        <v>8.9156892992445727</v>
      </c>
      <c r="BO17" s="151">
        <v>7.1123000000000006E-2</v>
      </c>
      <c r="BP17" s="4">
        <f t="shared" si="6"/>
        <v>2.8811813965848585</v>
      </c>
      <c r="BQ17" s="146">
        <v>2.0879690000000002</v>
      </c>
      <c r="BR17" s="146">
        <v>2.3015509999999999</v>
      </c>
      <c r="BS17" s="246">
        <v>2016.305832</v>
      </c>
    </row>
    <row r="18" spans="1:71" s="23" customFormat="1" ht="25" customHeight="1">
      <c r="A18" s="315" t="s">
        <v>137</v>
      </c>
      <c r="B18" s="76" t="s">
        <v>118</v>
      </c>
      <c r="C18" s="95" t="s">
        <v>172</v>
      </c>
      <c r="D18" s="95" t="s">
        <v>175</v>
      </c>
      <c r="E18" s="95" t="s">
        <v>149</v>
      </c>
      <c r="F18" s="53">
        <v>42857</v>
      </c>
      <c r="G18" s="53">
        <v>43273</v>
      </c>
      <c r="H18" s="60">
        <f t="shared" si="15"/>
        <v>416</v>
      </c>
      <c r="I18" s="37">
        <f t="shared" si="16"/>
        <v>13.866666666666667</v>
      </c>
      <c r="J18" s="171">
        <f t="shared" si="2"/>
        <v>1.1555555555555557</v>
      </c>
      <c r="K18" s="24">
        <v>1</v>
      </c>
      <c r="L18" s="173">
        <v>9482</v>
      </c>
      <c r="M18" s="149">
        <v>1</v>
      </c>
      <c r="N18" s="149">
        <f t="shared" si="9"/>
        <v>9481</v>
      </c>
      <c r="O18" s="44">
        <v>9480</v>
      </c>
      <c r="P18" s="237"/>
      <c r="Q18" s="40" t="s">
        <v>75</v>
      </c>
      <c r="R18" s="162">
        <v>17048.63</v>
      </c>
      <c r="S18" s="162">
        <v>1217.8499999999999</v>
      </c>
      <c r="T18" s="162">
        <v>12.1</v>
      </c>
      <c r="U18" s="215"/>
      <c r="V18" s="40" t="s">
        <v>75</v>
      </c>
      <c r="W18" s="162">
        <v>16981.11</v>
      </c>
      <c r="X18" s="162">
        <f t="shared" si="13"/>
        <v>4.7169750000000006</v>
      </c>
      <c r="Y18" s="162">
        <v>1251.69</v>
      </c>
      <c r="Z18" s="162">
        <f t="shared" si="14"/>
        <v>20.861499999999999</v>
      </c>
      <c r="AA18" s="117"/>
      <c r="AB18" s="40" t="s">
        <v>75</v>
      </c>
      <c r="AC18" s="162">
        <v>4.72</v>
      </c>
      <c r="AD18" s="162">
        <v>20.86</v>
      </c>
      <c r="AE18" s="162">
        <v>10.065300000000001</v>
      </c>
      <c r="AF18" s="117"/>
      <c r="AG18" s="2">
        <v>2.5</v>
      </c>
      <c r="AH18" s="73">
        <v>2.62</v>
      </c>
      <c r="AI18" s="2">
        <v>2.75</v>
      </c>
      <c r="AJ18" s="259"/>
      <c r="AK18" s="2">
        <v>3.12</v>
      </c>
      <c r="AL18" s="150">
        <v>3.19</v>
      </c>
      <c r="AM18" s="2">
        <v>3.25</v>
      </c>
      <c r="AN18" s="259"/>
      <c r="AO18" s="2">
        <v>2.5099999999999998</v>
      </c>
      <c r="AP18" s="73">
        <v>2.63</v>
      </c>
      <c r="AQ18" s="2">
        <v>2.76</v>
      </c>
      <c r="AR18" s="25"/>
      <c r="AS18" s="284">
        <v>0.54659999999999997</v>
      </c>
      <c r="AT18" s="285">
        <v>0.57289999999999996</v>
      </c>
      <c r="AU18" s="284">
        <v>0.59970000000000001</v>
      </c>
      <c r="AV18" s="4">
        <f t="shared" si="0"/>
        <v>21.783269961977187</v>
      </c>
      <c r="AW18" s="110"/>
      <c r="AX18" s="2">
        <v>0.17610000000000001</v>
      </c>
      <c r="AY18" s="73">
        <v>0.18459999999999999</v>
      </c>
      <c r="AZ18" s="2">
        <v>0.19320000000000001</v>
      </c>
      <c r="BA18" s="4">
        <f t="shared" si="1"/>
        <v>7.0190114068441058</v>
      </c>
      <c r="BC18" s="84">
        <v>2.955768</v>
      </c>
      <c r="BD18" s="62">
        <v>0.48611700000000002</v>
      </c>
      <c r="BE18" s="4">
        <f t="shared" si="3"/>
        <v>16.446385507928905</v>
      </c>
      <c r="BF18" s="62">
        <v>0.14455499999999999</v>
      </c>
      <c r="BG18" s="4">
        <f t="shared" si="4"/>
        <v>4.8906071112482437</v>
      </c>
      <c r="BH18" s="86">
        <v>3.2567179999999998</v>
      </c>
      <c r="BI18" s="86">
        <v>5.6380379999999999</v>
      </c>
      <c r="BJ18" s="66">
        <v>4044.8862779999999</v>
      </c>
      <c r="BK18" s="67"/>
      <c r="BL18" s="150">
        <v>2.9575819999999999</v>
      </c>
      <c r="BM18" s="151">
        <v>0.48541600000000001</v>
      </c>
      <c r="BN18" s="4">
        <f t="shared" si="5"/>
        <v>16.4125965062</v>
      </c>
      <c r="BO18" s="151">
        <v>0.14524599999999999</v>
      </c>
      <c r="BP18" s="4">
        <f t="shared" si="6"/>
        <v>4.9109711920075254</v>
      </c>
      <c r="BQ18" s="146">
        <v>3.2562820000000001</v>
      </c>
      <c r="BR18" s="146">
        <v>5.6384650000000001</v>
      </c>
      <c r="BS18" s="246">
        <v>4044.8461539999998</v>
      </c>
    </row>
    <row r="19" spans="1:71" s="23" customFormat="1" ht="25" customHeight="1">
      <c r="A19" s="315" t="s">
        <v>138</v>
      </c>
      <c r="B19" s="95" t="s">
        <v>118</v>
      </c>
      <c r="C19" s="95" t="s">
        <v>172</v>
      </c>
      <c r="D19" s="95" t="s">
        <v>175</v>
      </c>
      <c r="E19" s="95" t="s">
        <v>147</v>
      </c>
      <c r="F19" s="53">
        <v>42910</v>
      </c>
      <c r="G19" s="53">
        <v>43383</v>
      </c>
      <c r="H19" s="60">
        <f t="shared" si="15"/>
        <v>473</v>
      </c>
      <c r="I19" s="89">
        <f t="shared" si="16"/>
        <v>15.766666666666667</v>
      </c>
      <c r="J19" s="171">
        <f t="shared" si="2"/>
        <v>1.3138888888888889</v>
      </c>
      <c r="K19" s="111">
        <v>1</v>
      </c>
      <c r="L19" s="173">
        <v>10039</v>
      </c>
      <c r="M19" s="149">
        <v>3</v>
      </c>
      <c r="N19" s="149">
        <f t="shared" si="9"/>
        <v>10036</v>
      </c>
      <c r="O19" s="44">
        <v>10036</v>
      </c>
      <c r="P19" s="237"/>
      <c r="Q19" s="40" t="s">
        <v>75</v>
      </c>
      <c r="R19" s="162">
        <v>21698.11</v>
      </c>
      <c r="S19" s="162">
        <v>1429.86</v>
      </c>
      <c r="T19" s="162">
        <v>10.37</v>
      </c>
      <c r="U19" s="215"/>
      <c r="V19" s="40" t="s">
        <v>75</v>
      </c>
      <c r="W19" s="162">
        <v>21529.599999999999</v>
      </c>
      <c r="X19" s="162">
        <f t="shared" si="13"/>
        <v>5.9804444444444442</v>
      </c>
      <c r="Y19" s="162">
        <v>1483.5</v>
      </c>
      <c r="Z19" s="162">
        <f t="shared" si="14"/>
        <v>24.725000000000001</v>
      </c>
      <c r="AA19" s="105"/>
      <c r="AB19" s="40" t="s">
        <v>75</v>
      </c>
      <c r="AC19" s="162">
        <v>5.98</v>
      </c>
      <c r="AD19" s="162">
        <v>24.73</v>
      </c>
      <c r="AE19" s="162">
        <v>8.68</v>
      </c>
      <c r="AF19" s="105"/>
      <c r="AG19" s="2">
        <v>3.38</v>
      </c>
      <c r="AH19" s="73">
        <v>3.55</v>
      </c>
      <c r="AI19" s="2">
        <v>3.73</v>
      </c>
      <c r="AJ19" s="258"/>
      <c r="AK19" s="2">
        <v>3.98</v>
      </c>
      <c r="AL19" s="150">
        <v>4.0599999999999996</v>
      </c>
      <c r="AM19" s="2">
        <v>4.1399999999999997</v>
      </c>
      <c r="AN19" s="258"/>
      <c r="AO19" s="2">
        <v>3.38</v>
      </c>
      <c r="AP19" s="73">
        <v>3.56</v>
      </c>
      <c r="AQ19" s="2">
        <v>3.73</v>
      </c>
      <c r="AR19" s="25"/>
      <c r="AS19" s="284">
        <v>0.39760000000000001</v>
      </c>
      <c r="AT19" s="285">
        <v>0.41789999999999999</v>
      </c>
      <c r="AU19" s="284">
        <v>0.43859999999999999</v>
      </c>
      <c r="AV19" s="4">
        <f t="shared" si="0"/>
        <v>11.738764044943819</v>
      </c>
      <c r="AW19" s="110"/>
      <c r="AX19" s="2">
        <v>0.1384</v>
      </c>
      <c r="AY19" s="73">
        <v>0.1454</v>
      </c>
      <c r="AZ19" s="2">
        <v>0.15260000000000001</v>
      </c>
      <c r="BA19" s="4">
        <f t="shared" si="1"/>
        <v>4.0842696629213489</v>
      </c>
      <c r="BC19" s="84">
        <v>3.1024919999999998</v>
      </c>
      <c r="BD19" s="62">
        <v>0.29283799999999999</v>
      </c>
      <c r="BE19" s="4">
        <f t="shared" si="3"/>
        <v>9.4387995198698338</v>
      </c>
      <c r="BF19" s="62">
        <v>0.104196</v>
      </c>
      <c r="BG19" s="4">
        <f t="shared" si="4"/>
        <v>3.3584615206098838</v>
      </c>
      <c r="BH19" s="86">
        <v>4.897583</v>
      </c>
      <c r="BI19" s="86">
        <v>14.337669999999999</v>
      </c>
      <c r="BJ19" s="66">
        <v>5187.1253120000001</v>
      </c>
      <c r="BK19" s="67"/>
      <c r="BL19" s="150">
        <v>3.0980300000000001</v>
      </c>
      <c r="BM19" s="151">
        <v>0.29236299999999998</v>
      </c>
      <c r="BN19" s="4">
        <f t="shared" si="5"/>
        <v>9.4370616165756953</v>
      </c>
      <c r="BO19" s="151">
        <v>0.10414900000000001</v>
      </c>
      <c r="BP19" s="4">
        <f t="shared" si="6"/>
        <v>3.361781519223507</v>
      </c>
      <c r="BQ19" s="146">
        <v>4.8967159999999996</v>
      </c>
      <c r="BR19" s="146">
        <v>14.337339999999999</v>
      </c>
      <c r="BS19" s="246">
        <v>5186.9548100000002</v>
      </c>
    </row>
    <row r="20" spans="1:71" s="23" customFormat="1" ht="25" customHeight="1">
      <c r="A20" s="120" t="s">
        <v>139</v>
      </c>
      <c r="B20" s="95" t="s">
        <v>118</v>
      </c>
      <c r="C20" s="95" t="s">
        <v>172</v>
      </c>
      <c r="D20" s="95" t="s">
        <v>175</v>
      </c>
      <c r="E20" s="95" t="s">
        <v>147</v>
      </c>
      <c r="F20" s="53">
        <v>42993</v>
      </c>
      <c r="G20" s="53">
        <v>43383</v>
      </c>
      <c r="H20" s="60">
        <f t="shared" si="15"/>
        <v>390</v>
      </c>
      <c r="I20" s="89">
        <f t="shared" si="16"/>
        <v>13</v>
      </c>
      <c r="J20" s="171">
        <f t="shared" si="2"/>
        <v>1.0833333333333333</v>
      </c>
      <c r="K20" s="111">
        <v>1</v>
      </c>
      <c r="L20" s="173">
        <v>8901</v>
      </c>
      <c r="M20" s="149">
        <v>32</v>
      </c>
      <c r="N20" s="149">
        <f t="shared" si="9"/>
        <v>8869</v>
      </c>
      <c r="O20" s="44">
        <v>8868</v>
      </c>
      <c r="P20" s="237"/>
      <c r="Q20" s="40" t="s">
        <v>75</v>
      </c>
      <c r="R20" s="162">
        <v>62968.43</v>
      </c>
      <c r="S20" s="162">
        <v>1999.39</v>
      </c>
      <c r="T20" s="162">
        <v>15.55</v>
      </c>
      <c r="U20" s="215"/>
      <c r="V20" s="40" t="s">
        <v>75</v>
      </c>
      <c r="W20" s="162">
        <v>62776.39</v>
      </c>
      <c r="X20" s="162">
        <f t="shared" si="13"/>
        <v>17.437886111111112</v>
      </c>
      <c r="Y20" s="162">
        <v>2022.31</v>
      </c>
      <c r="Z20" s="162">
        <f t="shared" si="14"/>
        <v>33.705166666666663</v>
      </c>
      <c r="AA20" s="117"/>
      <c r="AB20" s="40" t="s">
        <v>75</v>
      </c>
      <c r="AC20" s="162">
        <v>17.440000000000001</v>
      </c>
      <c r="AD20" s="162">
        <v>33.700000000000003</v>
      </c>
      <c r="AE20" s="162">
        <v>12.47</v>
      </c>
      <c r="AF20" s="117"/>
      <c r="AG20" s="2">
        <v>27.1</v>
      </c>
      <c r="AH20" s="283">
        <v>29.63</v>
      </c>
      <c r="AI20" s="2">
        <v>32.270000000000003</v>
      </c>
      <c r="AJ20" s="259"/>
      <c r="AK20" s="2">
        <v>33.744590000000002</v>
      </c>
      <c r="AL20" s="281">
        <v>34.46</v>
      </c>
      <c r="AM20" s="2">
        <v>35.18</v>
      </c>
      <c r="AN20" s="259"/>
      <c r="AO20" s="2">
        <v>27.11</v>
      </c>
      <c r="AP20" s="283">
        <v>29.64</v>
      </c>
      <c r="AQ20" s="2">
        <v>32.29</v>
      </c>
      <c r="AR20" s="25"/>
      <c r="AS20" s="284">
        <v>2.9068999999999998</v>
      </c>
      <c r="AT20" s="287">
        <v>3.1789000000000001</v>
      </c>
      <c r="AU20" s="284">
        <v>3.4628999999999999</v>
      </c>
      <c r="AV20" s="4">
        <f t="shared" si="0"/>
        <v>10.725033738191632</v>
      </c>
      <c r="AW20" s="110"/>
      <c r="AX20" s="2">
        <v>1.1153999999999999</v>
      </c>
      <c r="AY20" s="283">
        <v>1.2198</v>
      </c>
      <c r="AZ20" s="2">
        <v>1.3287</v>
      </c>
      <c r="BA20" s="4">
        <f t="shared" si="1"/>
        <v>4.1153846153846159</v>
      </c>
      <c r="BC20" s="280">
        <v>13.72236</v>
      </c>
      <c r="BD20" s="62">
        <v>1.224234</v>
      </c>
      <c r="BE20" s="4">
        <f t="shared" si="3"/>
        <v>8.9214537441081561</v>
      </c>
      <c r="BF20" s="62">
        <v>0.32946300000000001</v>
      </c>
      <c r="BG20" s="4">
        <f t="shared" si="4"/>
        <v>2.4009208328596539</v>
      </c>
      <c r="BH20" s="86">
        <v>51.532719999999998</v>
      </c>
      <c r="BI20" s="86">
        <v>108.4552</v>
      </c>
      <c r="BJ20" s="66">
        <v>15065.134217999999</v>
      </c>
      <c r="BK20" s="67"/>
      <c r="BL20" s="281">
        <v>13.57119</v>
      </c>
      <c r="BM20" s="151">
        <v>1.219298</v>
      </c>
      <c r="BN20" s="4">
        <f t="shared" si="5"/>
        <v>8.9844589899632972</v>
      </c>
      <c r="BO20" s="151">
        <v>0.329509</v>
      </c>
      <c r="BP20" s="4">
        <f t="shared" si="6"/>
        <v>2.428003734381436</v>
      </c>
      <c r="BQ20" s="146">
        <v>48.742280000000001</v>
      </c>
      <c r="BR20" s="146">
        <v>108.2585</v>
      </c>
      <c r="BS20" s="246">
        <v>15065.394705999999</v>
      </c>
    </row>
    <row r="21" spans="1:71" s="109" customFormat="1" ht="25" customHeight="1" thickBot="1">
      <c r="A21" s="315" t="s">
        <v>187</v>
      </c>
      <c r="B21" s="324" t="s">
        <v>118</v>
      </c>
      <c r="C21" s="324" t="s">
        <v>172</v>
      </c>
      <c r="D21" s="324" t="s">
        <v>175</v>
      </c>
      <c r="E21" s="324" t="s">
        <v>151</v>
      </c>
      <c r="F21" s="325">
        <v>42994</v>
      </c>
      <c r="G21" s="325">
        <v>43393</v>
      </c>
      <c r="H21" s="326">
        <f t="shared" ref="H21" si="17">G21-F21</f>
        <v>399</v>
      </c>
      <c r="I21" s="331">
        <f t="shared" ref="I21" si="18">H21/30</f>
        <v>13.3</v>
      </c>
      <c r="J21" s="328">
        <f t="shared" si="2"/>
        <v>1.1083333333333334</v>
      </c>
      <c r="K21" s="332">
        <v>1</v>
      </c>
      <c r="L21" s="333">
        <v>8143</v>
      </c>
      <c r="M21" s="333">
        <v>5</v>
      </c>
      <c r="N21" s="326">
        <f t="shared" si="9"/>
        <v>8138</v>
      </c>
      <c r="O21" s="264">
        <v>0</v>
      </c>
      <c r="P21" s="237"/>
      <c r="Q21" s="302" t="s">
        <v>75</v>
      </c>
      <c r="R21" s="304">
        <v>18524.05</v>
      </c>
      <c r="S21" s="304">
        <v>607.20000000000005</v>
      </c>
      <c r="T21" s="304">
        <v>13.82</v>
      </c>
      <c r="U21" s="215"/>
      <c r="V21" s="265" t="s">
        <v>195</v>
      </c>
      <c r="W21" s="265" t="s">
        <v>195</v>
      </c>
      <c r="X21" s="265" t="s">
        <v>195</v>
      </c>
      <c r="Y21" s="265" t="s">
        <v>195</v>
      </c>
      <c r="Z21" s="265" t="s">
        <v>195</v>
      </c>
      <c r="AA21" s="105"/>
      <c r="AB21" s="302" t="s">
        <v>75</v>
      </c>
      <c r="AC21" s="303">
        <v>5.15</v>
      </c>
      <c r="AD21" s="303">
        <v>10.119999999999999</v>
      </c>
      <c r="AE21" s="304">
        <v>13.82</v>
      </c>
      <c r="AF21" s="105"/>
      <c r="AG21" s="312">
        <v>1.71</v>
      </c>
      <c r="AH21" s="257">
        <v>1.8</v>
      </c>
      <c r="AI21" s="312">
        <v>1.89</v>
      </c>
      <c r="AJ21" s="262"/>
      <c r="AK21" s="310" t="s">
        <v>195</v>
      </c>
      <c r="AL21" s="150">
        <v>2</v>
      </c>
      <c r="AM21" s="310" t="s">
        <v>195</v>
      </c>
      <c r="AN21" s="262"/>
      <c r="AO21" s="312">
        <v>1.71</v>
      </c>
      <c r="AP21" s="257">
        <v>1.8</v>
      </c>
      <c r="AQ21" s="312">
        <v>1.89</v>
      </c>
      <c r="AR21" s="25"/>
      <c r="AS21" s="335">
        <v>0.39219999999999999</v>
      </c>
      <c r="AT21" s="288">
        <v>0.41239999999999999</v>
      </c>
      <c r="AU21" s="335">
        <v>0.43309999999999998</v>
      </c>
      <c r="AV21" s="337">
        <f t="shared" si="0"/>
        <v>22.911111111111111</v>
      </c>
      <c r="AW21" s="110"/>
      <c r="AX21" s="312">
        <v>0.1585</v>
      </c>
      <c r="AY21" s="257">
        <v>0.16669999999999999</v>
      </c>
      <c r="AZ21" s="312">
        <v>0.17499999999999999</v>
      </c>
      <c r="BA21" s="337">
        <f t="shared" si="1"/>
        <v>9.2611111111111093</v>
      </c>
      <c r="BB21" s="23"/>
      <c r="BC21" s="84">
        <v>1.9569030000000001</v>
      </c>
      <c r="BD21" s="338">
        <v>0.384185</v>
      </c>
      <c r="BE21" s="336">
        <f t="shared" si="3"/>
        <v>19.632296542036066</v>
      </c>
      <c r="BF21" s="338">
        <v>0.145366</v>
      </c>
      <c r="BG21" s="336">
        <f t="shared" si="4"/>
        <v>7.4283702360311166</v>
      </c>
      <c r="BH21" s="86">
        <v>2.2469350000000001</v>
      </c>
      <c r="BI21" s="86">
        <v>7.956442</v>
      </c>
      <c r="BJ21" s="339">
        <v>4312.0418600000003</v>
      </c>
      <c r="BK21" s="67"/>
      <c r="BL21" s="150">
        <v>1.9595610000000001</v>
      </c>
      <c r="BM21" s="340">
        <v>0.383602</v>
      </c>
      <c r="BN21" s="336">
        <f t="shared" si="5"/>
        <v>19.575915217745198</v>
      </c>
      <c r="BO21" s="340">
        <v>0.145512</v>
      </c>
      <c r="BP21" s="336">
        <f t="shared" si="6"/>
        <v>7.4257448479531893</v>
      </c>
      <c r="BQ21" s="146">
        <v>2.250645</v>
      </c>
      <c r="BR21" s="146">
        <v>11.933949999999999</v>
      </c>
      <c r="BS21" s="341">
        <v>5295.5099030000001</v>
      </c>
    </row>
    <row r="22" spans="1:71" s="47" customFormat="1" ht="25" customHeight="1" thickTop="1" thickBot="1">
      <c r="A22" s="34"/>
      <c r="B22" s="97"/>
      <c r="C22" s="93"/>
      <c r="D22" s="93"/>
      <c r="E22" s="93"/>
      <c r="F22" s="198"/>
      <c r="G22" s="198"/>
      <c r="H22" s="27">
        <f>SUM(H3:H21)/19</f>
        <v>366.31578947368422</v>
      </c>
      <c r="I22" s="27">
        <f t="shared" ref="I22:K22" si="19">SUM(I3:I21)/19</f>
        <v>12.210526315789474</v>
      </c>
      <c r="J22" s="27">
        <f>SUM(J3:J21)/19</f>
        <v>1.0175438596491226</v>
      </c>
      <c r="K22" s="27">
        <f t="shared" si="19"/>
        <v>1.0399999999999998</v>
      </c>
      <c r="L22" s="27">
        <f>SUM(L3:L21)</f>
        <v>106898</v>
      </c>
      <c r="M22" s="27">
        <f t="shared" ref="M22:N22" si="20">SUM(M3:M21)</f>
        <v>198</v>
      </c>
      <c r="N22" s="27">
        <f t="shared" si="20"/>
        <v>106700</v>
      </c>
      <c r="O22" s="27">
        <f>SUM(O3:O21)</f>
        <v>90198</v>
      </c>
      <c r="P22" s="238"/>
      <c r="R22" s="30"/>
      <c r="S22" s="30"/>
      <c r="T22" s="169"/>
      <c r="U22" s="220"/>
      <c r="V22" s="169"/>
      <c r="W22" s="169"/>
      <c r="X22" s="169"/>
      <c r="Y22" s="169"/>
      <c r="Z22" s="169"/>
      <c r="AA22" s="169"/>
      <c r="AB22" s="260"/>
      <c r="AC22" s="169"/>
      <c r="AD22" s="169"/>
      <c r="AE22" s="169" t="s">
        <v>160</v>
      </c>
      <c r="AF22" s="114"/>
      <c r="AG22" s="127">
        <f>SUM(AG3:AG21)/19</f>
        <v>7.1661674736842107</v>
      </c>
      <c r="AH22" s="46">
        <f>SUM(AH3:AH21)/19</f>
        <v>8.323255315789476</v>
      </c>
      <c r="AI22" s="127">
        <f>SUM(AI3:AI21)/19</f>
        <v>9.6195969473684215</v>
      </c>
      <c r="AJ22" s="114"/>
      <c r="AK22" s="127">
        <f>SUM(AK3:AK21)/19</f>
        <v>8.8742468421052614</v>
      </c>
      <c r="AL22" s="48">
        <f>SUM(AL3:AL21)/19</f>
        <v>9.5678157894736842</v>
      </c>
      <c r="AM22" s="127">
        <f>SUM(AM3:AM21)/19</f>
        <v>9.7865789473684224</v>
      </c>
      <c r="AN22" s="114"/>
      <c r="AO22" s="127">
        <f>SUM(AO3:AO21)/19</f>
        <v>7.1715789473684222</v>
      </c>
      <c r="AP22" s="46">
        <f>SUM(AP3:AP21)/19</f>
        <v>8.3278947368421061</v>
      </c>
      <c r="AQ22" s="127">
        <f>SUM(AQ3:AQ21)/19</f>
        <v>9.6263157894736828</v>
      </c>
      <c r="AR22" s="138"/>
      <c r="AS22" s="121">
        <f>SUM(AS3:AS21)/19</f>
        <v>1.2864</v>
      </c>
      <c r="AT22" s="56">
        <f>SUM(AT3:AT21)/19</f>
        <v>1.5170789473684212</v>
      </c>
      <c r="AU22" s="121">
        <f>SUM(AU3:AU21)/19</f>
        <v>1.7801947368421054</v>
      </c>
      <c r="AV22" s="124">
        <f>SUM(AV3:AV21)/19</f>
        <v>20.318523336745788</v>
      </c>
      <c r="AW22" s="139"/>
      <c r="AX22" s="121">
        <f>SUM(AX3:AX21)/19</f>
        <v>0.49726842105263147</v>
      </c>
      <c r="AY22" s="56">
        <f>SUM(AY3:AY21)/19</f>
        <v>0.58705263157894738</v>
      </c>
      <c r="AZ22" s="121">
        <f>SUM(AZ3:AZ21)/19</f>
        <v>0.68870526315789471</v>
      </c>
      <c r="BA22" s="124">
        <f t="shared" ref="BA22" si="21">SUM(BA3:BA21)/19</f>
        <v>7.7951990490649905</v>
      </c>
      <c r="BB22" s="45"/>
      <c r="BC22" s="48">
        <f t="shared" ref="BC22:BS22" si="22">SUM(BC3:BC21)/19</f>
        <v>4.926166263157894</v>
      </c>
      <c r="BD22" s="41">
        <f t="shared" si="22"/>
        <v>0.67772810526315796</v>
      </c>
      <c r="BE22" s="129">
        <f>SUM(BE3:BE21)/19</f>
        <v>14.989807242743888</v>
      </c>
      <c r="BF22" s="41">
        <f t="shared" si="22"/>
        <v>0.20569668421052631</v>
      </c>
      <c r="BG22" s="129">
        <f t="shared" si="22"/>
        <v>4.7497563427751928</v>
      </c>
      <c r="BH22" s="75">
        <f>SUM(BH3:BH21)/19</f>
        <v>11.574256</v>
      </c>
      <c r="BI22" s="75">
        <f t="shared" ref="BI22:BJ22" si="23">SUM(BI3:BI21)/19</f>
        <v>23.609415263157892</v>
      </c>
      <c r="BJ22" s="27">
        <f t="shared" si="23"/>
        <v>6338.8354275263155</v>
      </c>
      <c r="BK22" s="69"/>
      <c r="BL22" s="48">
        <f t="shared" ref="BL22:BM22" si="24">SUM(BL3:BL21)/19</f>
        <v>4.8106380526315782</v>
      </c>
      <c r="BM22" s="41">
        <f t="shared" si="24"/>
        <v>0.67317510526315782</v>
      </c>
      <c r="BN22" s="129">
        <f>SUM(BN3:BN21)/19</f>
        <v>15.098466775515922</v>
      </c>
      <c r="BO22" s="41">
        <f t="shared" ref="BO22:BP22" si="25">SUM(BO3:BO21)/19</f>
        <v>0.2054205789473684</v>
      </c>
      <c r="BP22" s="129">
        <f t="shared" si="25"/>
        <v>4.7891420393435569</v>
      </c>
      <c r="BQ22" s="75">
        <f>SUM(BQ3:BQ21)/19</f>
        <v>11.157738999999998</v>
      </c>
      <c r="BR22" s="75">
        <f t="shared" si="22"/>
        <v>21.567726736842104</v>
      </c>
      <c r="BS22" s="27">
        <f t="shared" si="22"/>
        <v>5991.7365085263154</v>
      </c>
    </row>
    <row r="23" spans="1:71" ht="25" customHeight="1" thickTop="1" thickBot="1">
      <c r="A23" s="28"/>
      <c r="B23" s="93"/>
      <c r="C23" s="98"/>
      <c r="D23" s="98"/>
      <c r="E23" s="98"/>
      <c r="F23" s="28"/>
      <c r="G23" s="28"/>
      <c r="H23" s="28"/>
      <c r="I23" s="33"/>
      <c r="J23" s="33"/>
      <c r="K23" s="33"/>
      <c r="L23" s="31"/>
      <c r="M23" s="106">
        <v>1.9E-3</v>
      </c>
      <c r="N23" s="33"/>
      <c r="O23" s="362">
        <v>204</v>
      </c>
      <c r="P23" s="363" t="s">
        <v>230</v>
      </c>
      <c r="Q23" s="255"/>
      <c r="T23" s="143"/>
      <c r="U23" s="221"/>
      <c r="W23" s="143"/>
      <c r="X23" s="143"/>
      <c r="Y23" s="143"/>
      <c r="Z23" s="143"/>
      <c r="AA23" s="169"/>
      <c r="AB23" s="261"/>
      <c r="AC23" s="143"/>
      <c r="AD23" s="143"/>
      <c r="AE23" s="143" t="s">
        <v>161</v>
      </c>
      <c r="AF23" s="115"/>
      <c r="AG23" s="128">
        <f>SUM(AG5,AG6,AG7,AG8,AG9,AG14,AG15,AG16,AG17,AG18,AG19,AG20,AG21)/13</f>
        <v>6.6533616923076915</v>
      </c>
      <c r="AH23" s="82">
        <f>SUM(AH5,AH6,AH7,AH8,AH9,AH14,AH15,AH16,AH17,AH18,AH19,AH20,AH21)/13</f>
        <v>7.9347193076923084</v>
      </c>
      <c r="AI23" s="128">
        <f>SUM(AI5,AI6,AI7,AI8,AI9,AI14,AI15,AI16,AI17,AI18,AI19,AI20,AI21)/13</f>
        <v>9.3998724615384628</v>
      </c>
      <c r="AJ23" s="115"/>
      <c r="AK23" s="128">
        <f>SUM(AK5,AK6,AK7,AK8,AK9,AK14,AK15,AK16,AK17,AK18,AK19,AK20,AK21)/13</f>
        <v>8.282633846153848</v>
      </c>
      <c r="AL23" s="83">
        <f>SUM(AL5,AL6,AL7,AL8,AL9,AL14,AL15,AL16,AL17,AL18,AL19,AL20,AL21)/13</f>
        <v>8.9647000000000006</v>
      </c>
      <c r="AM23" s="128">
        <f>SUM(AM5,AM6,AM7,AM8,AM9,AM14,AM15,AM16,AM17,AM18,AM19,AM20,AM21)/13</f>
        <v>9.3672692307692298</v>
      </c>
      <c r="AN23" s="115"/>
      <c r="AO23" s="128">
        <f>SUM(AO5,AO6,AO7,AO8,AO9,AO14,AO15,AO16,AO17,AO18,AO19,AO20,AO21)/13</f>
        <v>6.6584615384615375</v>
      </c>
      <c r="AP23" s="82">
        <f>SUM(AP5,AP6,AP7,AP8,AP9,AP14,AP15,AP16,AP17,AP18,AP19,AP20,AP21)/13</f>
        <v>7.9399999999999995</v>
      </c>
      <c r="AQ23" s="128">
        <f>SUM(AQ5,AQ6,AQ7,AQ8,AQ9,AQ14,AQ15,AQ16,AQ17,AQ18,AQ19,AQ20,AQ21)/13</f>
        <v>9.4061538461538472</v>
      </c>
      <c r="AS23" s="122">
        <f>SUM(AS5,AS6,AS7,AS8,AS9,AS14,AS15,AS16,AS17,AS18,AS19,AS20,AS21)/13</f>
        <v>1.1911076923076924</v>
      </c>
      <c r="AT23" s="79">
        <f>SUM(AT5,AT6,AT7,AT8,AT9,AT14,AT15,AT16,AT17,AT18,AT19,AT20,AT21)/13</f>
        <v>1.4581230769230769</v>
      </c>
      <c r="AU23" s="122">
        <f>SUM(AU5,AU6,AU7,AU8,AU9,AU14,AU15,AU16,AU17,AU18,AU19,AU20,AU21)/13</f>
        <v>1.7684461538461538</v>
      </c>
      <c r="AV23" s="125">
        <f>SUM(AV5,AV6,AV7,AV8,AV9,AV14,AV15,AV16,AV17,AV18,AV19,AV20,AV21)/13</f>
        <v>19.832114008781385</v>
      </c>
      <c r="AX23" s="122">
        <f>SUM(AX5,AX6,AX7,AX8,AX9,AX14,AX15,AX16,AX17,AX18,AX19,AX20,AX21)/13</f>
        <v>0.44450769230769221</v>
      </c>
      <c r="AY23" s="79">
        <f>SUM(AY5,AY6,AY7,AY8,AY9,AY14,AY15,AY16,AY17,AY18,AY19,AY20,AY21)/13</f>
        <v>0.54696923076923087</v>
      </c>
      <c r="AZ23" s="122">
        <f>SUM(AZ5,AZ6,AZ7,AZ8,AZ9,AZ14,AZ15,AZ16,AZ17,AZ18,AZ19,AZ20,AZ21)/13</f>
        <v>0.66529230769230785</v>
      </c>
      <c r="BA23" s="125">
        <f t="shared" ref="BA23" si="26">SUM(BA5,BA6,BA7,BA8,BA9,BA14,BA15,BA16,BA17,BA18,BA19,BA20,BA21)/13</f>
        <v>7.3238164068757214</v>
      </c>
      <c r="BB23" s="31"/>
      <c r="BC23" s="83">
        <f t="shared" ref="BC23:BS23" si="27">SUM(BC5,BC6,BC7,BC8,BC9,BC14,BC15,BC16,BC17,BC18,BC19,BC20,BC21)/13</f>
        <v>4.962627846153846</v>
      </c>
      <c r="BD23" s="61">
        <f t="shared" si="27"/>
        <v>0.63559192307692314</v>
      </c>
      <c r="BE23" s="130">
        <f>SUM(BE5,BE6,BE7,BE8,BE9,BE14,BE15,BE16,BE17,BE18,BE19,BE20,BE21)/13</f>
        <v>13.864310232600106</v>
      </c>
      <c r="BF23" s="61">
        <f t="shared" si="27"/>
        <v>0.18477153846153849</v>
      </c>
      <c r="BG23" s="130">
        <f t="shared" si="27"/>
        <v>4.2380256727347021</v>
      </c>
      <c r="BH23" s="85">
        <f>SUM(BH5,BH6,BH7,BH8,BH9,BH14,BH15,BH16,BH17,BH18,BH19,BH20,BH21)/13</f>
        <v>9.4516905384615377</v>
      </c>
      <c r="BI23" s="85">
        <f t="shared" ref="BI23:BJ23" si="28">SUM(BI5,BI6,BI7,BI8,BI9,BI14,BI15,BI16,BI17,BI18,BI19,BI20,BI21)/13</f>
        <v>20.592677384615381</v>
      </c>
      <c r="BJ23" s="65">
        <f t="shared" si="28"/>
        <v>5676.7919256923087</v>
      </c>
      <c r="BK23" s="68"/>
      <c r="BL23" s="83">
        <f t="shared" ref="BL23:BM23" si="29">SUM(BL5,BL6,BL7,BL8,BL9,BL14,BL15,BL16,BL17,BL18,BL19,BL20,BL21)/13</f>
        <v>4.8276272307692318</v>
      </c>
      <c r="BM23" s="61">
        <f t="shared" si="29"/>
        <v>0.6303239230769232</v>
      </c>
      <c r="BN23" s="130">
        <f>SUM(BN5,BN6,BN7,BN8,BN9,BN14,BN15,BN16,BN17,BN18,BN19,BN20,BN21)/13</f>
        <v>13.984053339176029</v>
      </c>
      <c r="BO23" s="61">
        <f t="shared" ref="BO23:BP23" si="30">SUM(BO5,BO6,BO7,BO8,BO9,BO14,BO15,BO16,BO17,BO18,BO19,BO20,BO21)/13</f>
        <v>0.18467846153846154</v>
      </c>
      <c r="BP23" s="130">
        <f t="shared" si="30"/>
        <v>4.2829895076797753</v>
      </c>
      <c r="BQ23" s="85">
        <f>SUM(BQ5,BQ6,BQ7,BQ8,BQ9,BQ14,BQ15,BQ16,BQ17,BQ18,BQ19,BQ20,BQ21)/13</f>
        <v>8.936945230769231</v>
      </c>
      <c r="BR23" s="85">
        <f t="shared" si="27"/>
        <v>18.578762615384615</v>
      </c>
      <c r="BS23" s="65">
        <f t="shared" si="27"/>
        <v>5307.4640576923075</v>
      </c>
    </row>
    <row r="24" spans="1:71" ht="25" customHeight="1" thickTop="1" thickBot="1">
      <c r="A24" s="28"/>
      <c r="B24" s="93"/>
      <c r="C24" s="98"/>
      <c r="D24" s="98"/>
      <c r="E24" s="98"/>
      <c r="F24" s="28"/>
      <c r="G24" s="28"/>
      <c r="H24" s="28"/>
      <c r="I24" s="28"/>
      <c r="J24" s="28"/>
      <c r="K24" s="28"/>
      <c r="L24" s="31"/>
      <c r="N24" s="51"/>
      <c r="O24" s="27">
        <f>SUM(O22:O23)</f>
        <v>90402</v>
      </c>
      <c r="P24" s="364" t="s">
        <v>231</v>
      </c>
      <c r="Q24" s="255"/>
      <c r="T24" s="143"/>
      <c r="U24" s="221"/>
      <c r="W24" s="143"/>
      <c r="X24" s="143"/>
      <c r="Y24" s="143"/>
      <c r="Z24" s="143"/>
      <c r="AA24" s="169"/>
      <c r="AB24" s="261"/>
      <c r="AC24" s="143"/>
      <c r="AD24" s="143"/>
      <c r="AE24" s="143" t="s">
        <v>202</v>
      </c>
      <c r="AF24" s="115"/>
      <c r="AG24" s="100">
        <f t="shared" ref="AG24:AI24" si="31">SUM(AG3,AG4,AG10,AG11,AG12,AG13)/6</f>
        <v>8.2772466666666684</v>
      </c>
      <c r="AH24" s="99">
        <f t="shared" si="31"/>
        <v>9.1650833333333335</v>
      </c>
      <c r="AI24" s="100">
        <f t="shared" si="31"/>
        <v>10.095666666666666</v>
      </c>
      <c r="AJ24" s="115"/>
      <c r="AK24" s="100">
        <f t="shared" ref="AK24:AM24" si="32">SUM(AK3,AK4,AK10,AK11,AK12,AK13)/6</f>
        <v>10.156075</v>
      </c>
      <c r="AL24" s="140">
        <f t="shared" si="32"/>
        <v>10.874566666666666</v>
      </c>
      <c r="AM24" s="100">
        <f t="shared" si="32"/>
        <v>10.695083333333335</v>
      </c>
      <c r="AN24" s="115"/>
      <c r="AO24" s="100">
        <f t="shared" ref="AO24:AQ24" si="33">SUM(AO3,AO4,AO10,AO11,AO12,AO13)/6</f>
        <v>8.2833333333333332</v>
      </c>
      <c r="AP24" s="99">
        <f t="shared" si="33"/>
        <v>9.168333333333333</v>
      </c>
      <c r="AQ24" s="100">
        <f t="shared" si="33"/>
        <v>10.103333333333333</v>
      </c>
      <c r="AS24" s="256">
        <f t="shared" ref="AS24:AU24" si="34">SUM(AS3,AS4,AS10,AS11,AS12,AS13)/6</f>
        <v>1.4928666666666668</v>
      </c>
      <c r="AT24" s="257">
        <f t="shared" si="34"/>
        <v>1.6448166666666666</v>
      </c>
      <c r="AU24" s="256">
        <f t="shared" si="34"/>
        <v>1.80565</v>
      </c>
      <c r="AV24" s="119">
        <f>SUM(AV3,AV4,AV10,AV11,AV12,AV13)/6</f>
        <v>21.372410214001988</v>
      </c>
      <c r="AX24" s="256">
        <f t="shared" ref="AX24:AZ24" si="35">SUM(AX3,AX4,AX10,AX11,AX12,AX13)/6</f>
        <v>0.61158333333333337</v>
      </c>
      <c r="AY24" s="257">
        <f t="shared" si="35"/>
        <v>0.67390000000000005</v>
      </c>
      <c r="AZ24" s="256">
        <f t="shared" si="35"/>
        <v>0.73943333333333339</v>
      </c>
      <c r="BA24" s="119">
        <f t="shared" ref="BA24" si="36">SUM(BA3,BA4,BA10,BA11,BA12,BA13)/6</f>
        <v>8.816528107141739</v>
      </c>
      <c r="BB24" s="31"/>
      <c r="BC24" s="140">
        <f t="shared" ref="BC24:BS24" si="37">SUM(BC3,BC4,BC10,BC11,BC12,BC13)/6</f>
        <v>4.8471661666666668</v>
      </c>
      <c r="BD24" s="63">
        <f t="shared" si="37"/>
        <v>0.76902316666666659</v>
      </c>
      <c r="BE24" s="101">
        <f>SUM(BE3,BE4,BE10,BE11,BE12,BE13)/6</f>
        <v>17.428384098055421</v>
      </c>
      <c r="BF24" s="63">
        <f t="shared" si="37"/>
        <v>0.25103450000000005</v>
      </c>
      <c r="BG24" s="101">
        <f t="shared" si="37"/>
        <v>5.8585061278629205</v>
      </c>
      <c r="BH24" s="133">
        <f>SUM(BH3,BH4,BH10,BH11,BH12,BH13)/6</f>
        <v>16.173147833333335</v>
      </c>
      <c r="BI24" s="133">
        <f t="shared" ref="BI24:BJ24" si="38">SUM(BI3,BI4,BI10,BI11,BI12,BI13)/6</f>
        <v>30.145680666666664</v>
      </c>
      <c r="BJ24" s="134">
        <f t="shared" si="38"/>
        <v>7773.2630148333337</v>
      </c>
      <c r="BK24" s="68"/>
      <c r="BL24" s="140">
        <f t="shared" ref="BL24:BM24" si="39">SUM(BL3,BL4,BL10,BL11,BL12,BL13)/6</f>
        <v>4.7738281666666662</v>
      </c>
      <c r="BM24" s="63">
        <f t="shared" si="39"/>
        <v>0.76601933333333339</v>
      </c>
      <c r="BN24" s="101">
        <f>SUM(BN3,BN4,BN10,BN11,BN12,BN13)/6</f>
        <v>17.513029220919023</v>
      </c>
      <c r="BO24" s="63">
        <f t="shared" ref="BO24:BP24" si="40">SUM(BO3,BO4,BO10,BO11,BO12,BO13)/6</f>
        <v>0.25036183333333334</v>
      </c>
      <c r="BP24" s="101">
        <f t="shared" si="40"/>
        <v>5.8858058579484158</v>
      </c>
      <c r="BQ24" s="133">
        <f>SUM(BQ3,BQ4,BQ10,BQ11,BQ12,BQ13)/6</f>
        <v>15.969458833333334</v>
      </c>
      <c r="BR24" s="133">
        <f t="shared" si="37"/>
        <v>28.043815666666671</v>
      </c>
      <c r="BS24" s="134">
        <f t="shared" si="37"/>
        <v>7474.3268186666674</v>
      </c>
    </row>
    <row r="25" spans="1:71" ht="25" customHeight="1" thickTop="1" thickBot="1">
      <c r="A25" s="28"/>
      <c r="B25" s="93"/>
      <c r="C25" s="98"/>
      <c r="D25" s="98"/>
      <c r="E25" s="32"/>
      <c r="F25" s="32"/>
      <c r="G25" s="32"/>
      <c r="H25" s="32"/>
      <c r="L25" s="31"/>
      <c r="P25" s="118"/>
      <c r="Q25" s="255"/>
      <c r="AA25" s="31"/>
      <c r="AE25" s="143"/>
      <c r="AF25" s="31"/>
      <c r="AG25" s="398" t="s">
        <v>214</v>
      </c>
      <c r="AH25" s="399"/>
      <c r="AI25" s="400"/>
      <c r="AJ25" s="31"/>
      <c r="AK25" s="398" t="s">
        <v>214</v>
      </c>
      <c r="AL25" s="399"/>
      <c r="AM25" s="400"/>
      <c r="AN25" s="31"/>
      <c r="AO25" s="391" t="s">
        <v>213</v>
      </c>
      <c r="AP25" s="392"/>
      <c r="AQ25" s="393"/>
      <c r="AR25" s="153"/>
      <c r="AS25" s="391" t="s">
        <v>213</v>
      </c>
      <c r="AT25" s="392"/>
      <c r="AU25" s="392"/>
      <c r="AV25" s="393"/>
      <c r="AW25" s="153"/>
      <c r="AX25" s="391" t="s">
        <v>213</v>
      </c>
      <c r="AY25" s="392"/>
      <c r="AZ25" s="392"/>
      <c r="BA25" s="393"/>
      <c r="BC25" s="380" t="s">
        <v>215</v>
      </c>
      <c r="BD25" s="381"/>
      <c r="BE25" s="381"/>
      <c r="BF25" s="381"/>
      <c r="BG25" s="381"/>
      <c r="BH25" s="381"/>
      <c r="BI25" s="381"/>
      <c r="BJ25" s="382"/>
      <c r="BL25" s="380" t="s">
        <v>216</v>
      </c>
      <c r="BM25" s="381"/>
      <c r="BN25" s="381"/>
      <c r="BO25" s="381"/>
      <c r="BP25" s="381"/>
      <c r="BQ25" s="381"/>
      <c r="BR25" s="381"/>
      <c r="BS25" s="382"/>
    </row>
    <row r="26" spans="1:71" ht="25" customHeight="1" thickTop="1">
      <c r="A26" s="28"/>
      <c r="C26" s="98"/>
      <c r="D26" s="98"/>
      <c r="E26" s="98"/>
      <c r="F26" s="28"/>
      <c r="G26" s="28"/>
      <c r="H26" s="28"/>
      <c r="AB26" s="255" t="s">
        <v>164</v>
      </c>
    </row>
    <row r="27" spans="1:71" ht="25" customHeight="1">
      <c r="A27" s="28"/>
      <c r="C27" s="98"/>
      <c r="D27" s="98"/>
      <c r="E27" s="98"/>
      <c r="F27" s="28"/>
      <c r="G27" s="28"/>
      <c r="H27" s="28"/>
      <c r="AB27" s="255" t="s">
        <v>165</v>
      </c>
    </row>
    <row r="28" spans="1:71" ht="25" customHeight="1">
      <c r="A28" s="28"/>
      <c r="C28" s="98"/>
      <c r="D28" s="98"/>
      <c r="E28" s="98"/>
      <c r="F28" s="28"/>
      <c r="G28" s="28"/>
      <c r="H28" s="28"/>
      <c r="AB28" s="255" t="s">
        <v>212</v>
      </c>
    </row>
    <row r="29" spans="1:71" ht="25" customHeight="1">
      <c r="A29" s="28"/>
      <c r="C29" s="98"/>
      <c r="D29" s="98"/>
      <c r="E29" s="98"/>
      <c r="F29" s="28"/>
      <c r="G29" s="28"/>
      <c r="H29" s="28"/>
    </row>
  </sheetData>
  <mergeCells count="59">
    <mergeCell ref="AA1:AA2"/>
    <mergeCell ref="AB1:AB2"/>
    <mergeCell ref="BC25:BJ25"/>
    <mergeCell ref="BL25:BS25"/>
    <mergeCell ref="BB1:BB2"/>
    <mergeCell ref="AO1:AO2"/>
    <mergeCell ref="AP1:AP2"/>
    <mergeCell ref="AQ1:AQ2"/>
    <mergeCell ref="AW1:AW2"/>
    <mergeCell ref="AS1:AS2"/>
    <mergeCell ref="AT1:AT2"/>
    <mergeCell ref="AU1:AU2"/>
    <mergeCell ref="AX1:AX2"/>
    <mergeCell ref="AY1:AY2"/>
    <mergeCell ref="AZ1:AZ2"/>
    <mergeCell ref="BR1:BR2"/>
    <mergeCell ref="BQ1:BQ2"/>
    <mergeCell ref="BP1:BP2"/>
    <mergeCell ref="BK1:BK2"/>
    <mergeCell ref="BL1:BL2"/>
    <mergeCell ref="E1:E2"/>
    <mergeCell ref="L1:L2"/>
    <mergeCell ref="N1:N2"/>
    <mergeCell ref="M1:M2"/>
    <mergeCell ref="Q1:Q2"/>
    <mergeCell ref="P1:P2"/>
    <mergeCell ref="O1:O2"/>
    <mergeCell ref="AH1:AH2"/>
    <mergeCell ref="AI1:AI2"/>
    <mergeCell ref="BM1:BM2"/>
    <mergeCell ref="BN1:BN2"/>
    <mergeCell ref="BO1:BO2"/>
    <mergeCell ref="A1:A2"/>
    <mergeCell ref="C1:C2"/>
    <mergeCell ref="F1:F2"/>
    <mergeCell ref="G1:G2"/>
    <mergeCell ref="B1:B2"/>
    <mergeCell ref="D1:D2"/>
    <mergeCell ref="AG25:AI25"/>
    <mergeCell ref="AS25:AV25"/>
    <mergeCell ref="AX25:BA25"/>
    <mergeCell ref="BI1:BI2"/>
    <mergeCell ref="V1:V2"/>
    <mergeCell ref="AV1:AV2"/>
    <mergeCell ref="BA1:BA2"/>
    <mergeCell ref="AF1:AF2"/>
    <mergeCell ref="BC1:BC2"/>
    <mergeCell ref="BD1:BD2"/>
    <mergeCell ref="BF1:BF2"/>
    <mergeCell ref="BE1:BE2"/>
    <mergeCell ref="BG1:BG2"/>
    <mergeCell ref="BH1:BH2"/>
    <mergeCell ref="AR1:AR2"/>
    <mergeCell ref="AG1:AG2"/>
    <mergeCell ref="AL1:AL2"/>
    <mergeCell ref="AK1:AK2"/>
    <mergeCell ref="AM1:AM2"/>
    <mergeCell ref="AK25:AM25"/>
    <mergeCell ref="AO25:AQ25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7"/>
    </sheetView>
  </sheetViews>
  <sheetFormatPr defaultColWidth="8.89453125" defaultRowHeight="30" customHeight="1"/>
  <cols>
    <col min="1" max="1" width="32.41796875" style="5" bestFit="1" customWidth="1"/>
    <col min="2" max="2" width="7.5234375" style="5" bestFit="1" customWidth="1"/>
    <col min="3" max="3" width="9" style="5" bestFit="1" customWidth="1"/>
    <col min="4" max="4" width="14.41796875" style="5" bestFit="1" customWidth="1"/>
    <col min="5" max="5" width="22.89453125" style="5" bestFit="1" customWidth="1"/>
    <col min="6" max="6" width="30.20703125" style="5" bestFit="1" customWidth="1"/>
    <col min="7" max="7" width="50.89453125" style="5" customWidth="1"/>
    <col min="8" max="8" width="37.3125" style="5" bestFit="1" customWidth="1"/>
    <col min="9" max="9" width="17.20703125" style="5" bestFit="1" customWidth="1"/>
    <col min="10" max="10" width="15.20703125" style="5" bestFit="1" customWidth="1"/>
    <col min="11" max="16384" width="8.89453125" style="5"/>
  </cols>
  <sheetData>
    <row r="1" spans="1:10" s="15" customFormat="1" ht="30" customHeight="1">
      <c r="A1" s="9" t="s">
        <v>13</v>
      </c>
      <c r="B1" s="9" t="s">
        <v>14</v>
      </c>
      <c r="C1" s="9" t="s">
        <v>15</v>
      </c>
      <c r="D1" s="9" t="s">
        <v>16</v>
      </c>
      <c r="E1" s="9" t="s">
        <v>20</v>
      </c>
      <c r="F1" s="9" t="s">
        <v>21</v>
      </c>
      <c r="G1" s="9" t="s">
        <v>22</v>
      </c>
      <c r="H1" s="9" t="s">
        <v>33</v>
      </c>
      <c r="I1" s="9" t="s">
        <v>41</v>
      </c>
      <c r="J1" s="9" t="s">
        <v>17</v>
      </c>
    </row>
    <row r="2" spans="1:10" ht="30" customHeight="1">
      <c r="A2" s="431" t="s">
        <v>37</v>
      </c>
      <c r="B2" s="438" t="s">
        <v>38</v>
      </c>
      <c r="C2" s="429" t="s">
        <v>5</v>
      </c>
      <c r="D2" s="429" t="s">
        <v>42</v>
      </c>
      <c r="E2" s="432" t="s">
        <v>36</v>
      </c>
      <c r="F2" s="432" t="s">
        <v>35</v>
      </c>
      <c r="G2" s="14" t="s">
        <v>45</v>
      </c>
      <c r="H2" s="429" t="s">
        <v>57</v>
      </c>
      <c r="I2" s="434" t="s">
        <v>39</v>
      </c>
      <c r="J2" s="429" t="s">
        <v>40</v>
      </c>
    </row>
    <row r="3" spans="1:10" ht="30" customHeight="1">
      <c r="A3" s="433"/>
      <c r="B3" s="439"/>
      <c r="C3" s="433"/>
      <c r="D3" s="433"/>
      <c r="E3" s="433"/>
      <c r="F3" s="433"/>
      <c r="G3" s="14" t="s">
        <v>47</v>
      </c>
      <c r="H3" s="433"/>
      <c r="I3" s="436"/>
      <c r="J3" s="433"/>
    </row>
    <row r="4" spans="1:10" ht="30" customHeight="1">
      <c r="A4" s="433"/>
      <c r="B4" s="439"/>
      <c r="C4" s="433"/>
      <c r="D4" s="433"/>
      <c r="E4" s="433"/>
      <c r="F4" s="433"/>
      <c r="G4" s="14" t="s">
        <v>48</v>
      </c>
      <c r="H4" s="433"/>
      <c r="I4" s="436"/>
      <c r="J4" s="433"/>
    </row>
    <row r="5" spans="1:10" ht="30" customHeight="1">
      <c r="A5" s="433"/>
      <c r="B5" s="439"/>
      <c r="C5" s="433"/>
      <c r="D5" s="433"/>
      <c r="E5" s="433"/>
      <c r="F5" s="433"/>
      <c r="G5" s="14" t="s">
        <v>46</v>
      </c>
      <c r="H5" s="433" t="s">
        <v>58</v>
      </c>
      <c r="I5" s="436"/>
      <c r="J5" s="433"/>
    </row>
    <row r="6" spans="1:10" ht="30" customHeight="1">
      <c r="A6" s="433"/>
      <c r="B6" s="439"/>
      <c r="C6" s="433"/>
      <c r="D6" s="433"/>
      <c r="E6" s="433"/>
      <c r="F6" s="433"/>
      <c r="G6" s="14" t="s">
        <v>49</v>
      </c>
      <c r="H6" s="433"/>
      <c r="I6" s="436"/>
      <c r="J6" s="433"/>
    </row>
    <row r="7" spans="1:10" ht="30" customHeight="1">
      <c r="A7" s="430"/>
      <c r="B7" s="440"/>
      <c r="C7" s="430"/>
      <c r="D7" s="430"/>
      <c r="E7" s="430"/>
      <c r="F7" s="430"/>
      <c r="G7" s="11" t="s">
        <v>50</v>
      </c>
      <c r="H7" s="433"/>
      <c r="I7" s="430"/>
      <c r="J7" s="430"/>
    </row>
    <row r="8" spans="1:10" ht="30" customHeight="1">
      <c r="A8" s="431" t="s">
        <v>19</v>
      </c>
      <c r="B8" s="429" t="s">
        <v>6</v>
      </c>
      <c r="C8" s="429" t="s">
        <v>11</v>
      </c>
      <c r="D8" s="429" t="s">
        <v>43</v>
      </c>
      <c r="E8" s="432" t="s">
        <v>26</v>
      </c>
      <c r="F8" s="432" t="s">
        <v>27</v>
      </c>
      <c r="G8" s="13" t="s">
        <v>51</v>
      </c>
      <c r="H8" s="429" t="s">
        <v>55</v>
      </c>
      <c r="I8" s="434"/>
      <c r="J8" s="429" t="s">
        <v>12</v>
      </c>
    </row>
    <row r="9" spans="1:10" ht="30" customHeight="1">
      <c r="A9" s="433"/>
      <c r="B9" s="433"/>
      <c r="C9" s="433"/>
      <c r="D9" s="433"/>
      <c r="E9" s="437"/>
      <c r="F9" s="437"/>
      <c r="G9" s="14" t="s">
        <v>52</v>
      </c>
      <c r="H9" s="433"/>
      <c r="I9" s="436"/>
      <c r="J9" s="433"/>
    </row>
    <row r="10" spans="1:10" ht="30" customHeight="1">
      <c r="A10" s="433"/>
      <c r="B10" s="433"/>
      <c r="C10" s="433"/>
      <c r="D10" s="433"/>
      <c r="E10" s="433"/>
      <c r="F10" s="433"/>
      <c r="G10" s="14" t="s">
        <v>54</v>
      </c>
      <c r="H10" s="433" t="s">
        <v>56</v>
      </c>
      <c r="I10" s="436"/>
      <c r="J10" s="433"/>
    </row>
    <row r="11" spans="1:10" ht="30" customHeight="1">
      <c r="A11" s="430"/>
      <c r="B11" s="430"/>
      <c r="C11" s="430"/>
      <c r="D11" s="430"/>
      <c r="E11" s="430"/>
      <c r="F11" s="430"/>
      <c r="G11" s="11" t="s">
        <v>53</v>
      </c>
      <c r="H11" s="430"/>
      <c r="I11" s="430"/>
      <c r="J11" s="430"/>
    </row>
    <row r="12" spans="1:10" ht="30" customHeight="1">
      <c r="A12" s="10" t="s">
        <v>18</v>
      </c>
      <c r="B12" s="7" t="s">
        <v>8</v>
      </c>
      <c r="C12" s="7" t="s">
        <v>7</v>
      </c>
      <c r="D12" s="7" t="s">
        <v>42</v>
      </c>
      <c r="E12" s="18" t="s">
        <v>23</v>
      </c>
      <c r="F12" s="18" t="s">
        <v>24</v>
      </c>
      <c r="G12" s="12" t="s">
        <v>59</v>
      </c>
      <c r="H12" s="7"/>
      <c r="I12" s="20" t="s">
        <v>28</v>
      </c>
      <c r="J12" s="7" t="s">
        <v>9</v>
      </c>
    </row>
    <row r="13" spans="1:10" ht="30" customHeight="1">
      <c r="A13" s="431" t="s">
        <v>18</v>
      </c>
      <c r="B13" s="6" t="s">
        <v>8</v>
      </c>
      <c r="C13" s="6" t="s">
        <v>7</v>
      </c>
      <c r="D13" s="6" t="s">
        <v>34</v>
      </c>
      <c r="E13" s="16" t="s">
        <v>29</v>
      </c>
      <c r="F13" s="16" t="s">
        <v>32</v>
      </c>
      <c r="G13" s="13" t="s">
        <v>31</v>
      </c>
      <c r="H13" s="429"/>
      <c r="I13" s="434" t="s">
        <v>44</v>
      </c>
      <c r="J13" s="429" t="s">
        <v>10</v>
      </c>
    </row>
    <row r="14" spans="1:10" ht="30" customHeight="1">
      <c r="A14" s="430"/>
      <c r="B14" s="8" t="s">
        <v>8</v>
      </c>
      <c r="C14" s="8" t="s">
        <v>7</v>
      </c>
      <c r="D14" s="8" t="s">
        <v>42</v>
      </c>
      <c r="E14" s="17" t="s">
        <v>25</v>
      </c>
      <c r="F14" s="17" t="s">
        <v>24</v>
      </c>
      <c r="G14" s="19" t="s">
        <v>30</v>
      </c>
      <c r="H14" s="430"/>
      <c r="I14" s="435"/>
      <c r="J14" s="430"/>
    </row>
  </sheetData>
  <mergeCells count="24">
    <mergeCell ref="E8:E11"/>
    <mergeCell ref="F8:F11"/>
    <mergeCell ref="H8:H9"/>
    <mergeCell ref="A2:A7"/>
    <mergeCell ref="F2:F7"/>
    <mergeCell ref="B2:B7"/>
    <mergeCell ref="C2:C7"/>
    <mergeCell ref="D2:D7"/>
    <mergeCell ref="J13:J14"/>
    <mergeCell ref="A13:A14"/>
    <mergeCell ref="E2:E7"/>
    <mergeCell ref="H10:H11"/>
    <mergeCell ref="H13:H14"/>
    <mergeCell ref="I13:I14"/>
    <mergeCell ref="I2:I7"/>
    <mergeCell ref="I8:I11"/>
    <mergeCell ref="J8:J11"/>
    <mergeCell ref="J2:J7"/>
    <mergeCell ref="H5:H7"/>
    <mergeCell ref="H2:H4"/>
    <mergeCell ref="A8:A11"/>
    <mergeCell ref="B8:B11"/>
    <mergeCell ref="C8:C11"/>
    <mergeCell ref="D8:D11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ATLANTIC FOREST (11)</vt:lpstr>
      <vt:lpstr>PANTANAL (46)</vt:lpstr>
      <vt:lpstr>CERRADO (19)</vt:lpstr>
      <vt:lpstr>LITERATURE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Patricia Medici</cp:lastModifiedBy>
  <cp:lastPrinted>2010-11-27T15:15:01Z</cp:lastPrinted>
  <dcterms:created xsi:type="dcterms:W3CDTF">2010-11-27T14:31:35Z</dcterms:created>
  <dcterms:modified xsi:type="dcterms:W3CDTF">2021-05-01T16:04:17Z</dcterms:modified>
</cp:coreProperties>
</file>