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6725" windowHeight="6045" tabRatio="824" activeTab="12"/>
  </bookViews>
  <sheets>
    <sheet name="2024-05" sheetId="1" r:id="rId1"/>
    <sheet name="2024-07" sheetId="2" r:id="rId2"/>
    <sheet name="2024-07(1)" sheetId="3" r:id="rId3"/>
    <sheet name="2024-08" sheetId="4" r:id="rId4"/>
    <sheet name="2024-09" sheetId="5" r:id="rId5"/>
    <sheet name="2024-10" sheetId="6" r:id="rId6"/>
    <sheet name="2024-11" sheetId="7" r:id="rId7"/>
    <sheet name="2024-12" sheetId="8" r:id="rId8"/>
    <sheet name="2025-01" sheetId="9" r:id="rId9"/>
    <sheet name="2025-02" sheetId="10" r:id="rId10"/>
    <sheet name="2025-03" sheetId="11" r:id="rId11"/>
    <sheet name="2025-04" sheetId="12" r:id="rId12"/>
    <sheet name="2025-05" sheetId="13" r:id="rId13"/>
  </sheets>
  <calcPr calcId="145621"/>
</workbook>
</file>

<file path=xl/calcChain.xml><?xml version="1.0" encoding="utf-8"?>
<calcChain xmlns="http://schemas.openxmlformats.org/spreadsheetml/2006/main">
  <c r="G12" i="12" l="1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H17" i="12"/>
  <c r="G17" i="12"/>
  <c r="H16" i="12"/>
  <c r="G16" i="12"/>
  <c r="H15" i="12"/>
  <c r="G15" i="12"/>
  <c r="H14" i="12"/>
  <c r="G14" i="12"/>
  <c r="H13" i="12"/>
  <c r="G13" i="12"/>
  <c r="H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</calcChain>
</file>

<file path=xl/sharedStrings.xml><?xml version="1.0" encoding="utf-8"?>
<sst xmlns="http://schemas.openxmlformats.org/spreadsheetml/2006/main" count="1117" uniqueCount="95">
  <si>
    <t>Year</t>
  </si>
  <si>
    <t>Nr players</t>
  </si>
  <si>
    <t>Zatu  (+£2.49)</t>
  </si>
  <si>
    <t>Other best</t>
  </si>
  <si>
    <t>GeekMarket</t>
  </si>
  <si>
    <t>GeekMarket latest</t>
  </si>
  <si>
    <t>Gumtree</t>
  </si>
  <si>
    <t>Full</t>
  </si>
  <si>
    <t>Scontato</t>
  </si>
  <si>
    <t>Gizmos (second edition!)</t>
  </si>
  <si>
    <t>2018 / 2019</t>
  </si>
  <si>
    <t>2-4</t>
  </si>
  <si>
    <t>-</t>
  </si>
  <si>
    <t>Viticulture (Essential Edition!!)</t>
  </si>
  <si>
    <t>2013 / 2015</t>
  </si>
  <si>
    <t>1-6</t>
  </si>
  <si>
    <t>Ark Nova</t>
  </si>
  <si>
    <t>1-4</t>
  </si>
  <si>
    <t>7 Wonders (2nd edition!!)</t>
  </si>
  <si>
    <t>2010 / 2020</t>
  </si>
  <si>
    <t>2-7</t>
  </si>
  <si>
    <t>Terraforming Mars</t>
  </si>
  <si>
    <t>1-5</t>
  </si>
  <si>
    <t>Great Western Trail (2nd edition!!)</t>
  </si>
  <si>
    <t>2016 / 2021</t>
  </si>
  <si>
    <t>Barrage</t>
  </si>
  <si>
    <t>Living Forest</t>
  </si>
  <si>
    <t>HEAT: Pedal to the Metal</t>
  </si>
  <si>
    <t>Sky Team</t>
  </si>
  <si>
    <t>2</t>
  </si>
  <si>
    <t>Citadels (revised small box edition)</t>
  </si>
  <si>
    <t>2-8</t>
  </si>
  <si>
    <t>Citadels (classic edition)</t>
  </si>
  <si>
    <t>2000 / 2016</t>
  </si>
  <si>
    <t>Castles of Burgundy (2019 edition)</t>
  </si>
  <si>
    <t>2011 / 2019</t>
  </si>
  <si>
    <t>Sea Salt &amp; Paper</t>
  </si>
  <si>
    <t>A Game of Thrones (2nd edition!)</t>
  </si>
  <si>
    <t>2003 / 2011</t>
  </si>
  <si>
    <t>3-6</t>
  </si>
  <si>
    <t>Power Grid (Recharged!)</t>
  </si>
  <si>
    <t>2004 / 2019</t>
  </si>
  <si>
    <t>2-6</t>
  </si>
  <si>
    <t>7 Wonders Duel Pantheon</t>
  </si>
  <si>
    <t>Through the Ages: A New Story…</t>
  </si>
  <si>
    <t>Blood Rage</t>
  </si>
  <si>
    <t>Alhambra (revised edition)</t>
  </si>
  <si>
    <t>2003 / 2019</t>
  </si>
  <si>
    <t>Zatu address</t>
  </si>
  <si>
    <t>BoardGamePrices address</t>
  </si>
  <si>
    <t>BGG</t>
  </si>
  <si>
    <t>Zatu Full</t>
  </si>
  <si>
    <t>Zatu Scontato</t>
  </si>
  <si>
    <t>GeekMarket best</t>
  </si>
  <si>
    <t>gizmos-2nd-edition/</t>
  </si>
  <si>
    <t>24765/gizmos</t>
  </si>
  <si>
    <t>ark-nova/</t>
  </si>
  <si>
    <t>40549/ark-nova</t>
  </si>
  <si>
    <t>7-wonders-2nd-edition/</t>
  </si>
  <si>
    <t>38985/7-wonders-second-edition</t>
  </si>
  <si>
    <t>terraforming-mars/</t>
  </si>
  <si>
    <t>15555/terraforming-mars</t>
  </si>
  <si>
    <t>viticulture-essential-edition/</t>
  </si>
  <si>
    <t>16287/viticulture-essential-edition</t>
  </si>
  <si>
    <t>great-western-trail-2nd-edition/</t>
  </si>
  <si>
    <t>40139/great-western-trail</t>
  </si>
  <si>
    <t>barrage/</t>
  </si>
  <si>
    <t>29910/barrage</t>
  </si>
  <si>
    <t>living-forest/</t>
  </si>
  <si>
    <t>38828/living-forest</t>
  </si>
  <si>
    <t>heat/</t>
  </si>
  <si>
    <t>42726/heat-pedal-to-the-metal</t>
  </si>
  <si>
    <t>sky-team/</t>
  </si>
  <si>
    <t>45462/sky-team</t>
  </si>
  <si>
    <t>citadels-revised-edition/</t>
  </si>
  <si>
    <t>22114/citadels</t>
  </si>
  <si>
    <t>citadels-classic-edition/</t>
  </si>
  <si>
    <t>22113/citadels-classic</t>
  </si>
  <si>
    <t>the-castles-of-burgundy-new-edition/</t>
  </si>
  <si>
    <t>41782/the-castles-of-burgundy</t>
  </si>
  <si>
    <t>sea-salt-and-paper/</t>
  </si>
  <si>
    <t>45551/sea-salt-paper</t>
  </si>
  <si>
    <t>game-of-thrones-the-board-game-2nd-ed/</t>
  </si>
  <si>
    <t>1224/a-game-of-thrones-the-board-game-second-edition</t>
  </si>
  <si>
    <t>power-grid-recharged/</t>
  </si>
  <si>
    <t>222/power-grid</t>
  </si>
  <si>
    <t>7-wonders-duel-pantheon/</t>
  </si>
  <si>
    <t>18935/7-wonders-duel-pantheon</t>
  </si>
  <si>
    <t>blood-rage/</t>
  </si>
  <si>
    <t>15294/blood-rage</t>
  </si>
  <si>
    <t>alhambra-revised-edition/</t>
  </si>
  <si>
    <t>312/alhambra</t>
  </si>
  <si>
    <t>£18</t>
  </si>
  <si>
    <t>£19</t>
  </si>
  <si>
    <t>£12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</si>
</sst>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rgb="FFF2DCDB"/>
        <bgColor rgb="FFF2DCDB"/>
      </patternFill>
    </fill>
    <fill>
      <patternFill patternType="solid">
        <fgColor theme="9" tint="0.39997558519241921"/>
        <bgColor rgb="FFEBF1DE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BF1DE"/>
        <bgColor rgb="FFEBF1DE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F2DCDB"/>
        <bgColor rgb="FFF2DCDB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theme="9" tint="0.39997558519241921"/>
        <bgColor rgb="FFF2DC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" fillId="0" borderId="0" xfId="0" applyFont="1"/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  <xf numFmtId="164" fontId="0" fillId="6" borderId="0" xfId="0" applyNumberForma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65" fontId="0" fillId="5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9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11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8" fillId="1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0" fillId="13" borderId="0" xfId="0" applyNumberFormat="1" applyFont="1" applyFill="1" applyAlignment="1">
      <alignment horizontal="center" vertical="center"/>
    </xf>
    <xf numFmtId="164" fontId="10" fillId="14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15" borderId="0" xfId="0" applyNumberFormat="1" applyFont="1" applyFill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16" borderId="0" xfId="0" applyNumberFormat="1" applyFont="1" applyFill="1" applyAlignment="1">
      <alignment horizontal="center" vertical="center"/>
    </xf>
    <xf numFmtId="164" fontId="13" fillId="15" borderId="0" xfId="0" applyNumberFormat="1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4" fillId="17" borderId="0" xfId="0" applyNumberFormat="1" applyFont="1" applyFill="1" applyAlignment="1">
      <alignment horizontal="center" vertical="center"/>
    </xf>
    <xf numFmtId="164" fontId="14" fillId="18" borderId="0" xfId="0" applyNumberFormat="1" applyFont="1" applyFill="1" applyAlignment="1">
      <alignment horizontal="center" vertical="center"/>
    </xf>
    <xf numFmtId="164" fontId="15" fillId="17" borderId="0" xfId="0" applyNumberFormat="1" applyFont="1" applyFill="1" applyAlignment="1">
      <alignment horizontal="center" vertical="center"/>
    </xf>
    <xf numFmtId="164" fontId="13" fillId="5" borderId="0" xfId="0" applyNumberFormat="1" applyFont="1" applyFill="1" applyAlignment="1">
      <alignment horizontal="center" vertical="center"/>
    </xf>
    <xf numFmtId="164" fontId="12" fillId="5" borderId="0" xfId="0" applyNumberFormat="1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21" borderId="0" xfId="0" applyNumberFormat="1" applyFont="1" applyFill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2" fillId="5" borderId="0" xfId="0" applyNumberFormat="1" applyFont="1" applyFill="1" applyAlignment="1">
      <alignment horizontal="center" vertical="center"/>
    </xf>
    <xf numFmtId="164" fontId="22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4" fillId="22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22" fillId="23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1</xdr:row>
      <xdr:rowOff>95250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95250</xdr:rowOff>
    </xdr:from>
    <xdr:to>
      <xdr:col>0</xdr:col>
      <xdr:colOff>1038225</xdr:colOff>
      <xdr:row>0</xdr:row>
      <xdr:rowOff>285750</xdr:rowOff>
    </xdr:to>
    <xdr:pic>
      <xdr:nvPicPr>
        <xdr:cNvPr id="2" name="Immagine 1" descr="https://cf.geekdo-static.com/images/smi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7725" y="95250"/>
          <a:ext cx="190500" cy="190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A2"/>
    </sheetView>
  </sheetViews>
  <sheetFormatPr defaultColWidth="9.140625" defaultRowHeight="15" x14ac:dyDescent="0.25"/>
  <cols>
    <col min="1" max="1" width="32.28515625" style="35" bestFit="1" customWidth="1"/>
    <col min="2" max="2" width="12.42578125" style="35" customWidth="1"/>
    <col min="3" max="3" width="10" style="35" bestFit="1" customWidth="1"/>
    <col min="4" max="5" width="9.5703125" style="67" bestFit="1" customWidth="1"/>
    <col min="6" max="6" width="11.7109375" style="67" customWidth="1"/>
    <col min="7" max="7" width="11.85546875" style="35" bestFit="1" customWidth="1"/>
    <col min="8" max="8" width="17.5703125" style="35" bestFit="1" customWidth="1"/>
    <col min="9" max="63" width="9.140625" style="35" customWidth="1"/>
    <col min="64" max="16384" width="9.140625" style="35"/>
  </cols>
  <sheetData>
    <row r="1" spans="1:9" x14ac:dyDescent="0.25">
      <c r="B1" s="67" t="s">
        <v>0</v>
      </c>
      <c r="C1" s="67" t="s">
        <v>1</v>
      </c>
      <c r="D1" s="72" t="s">
        <v>2</v>
      </c>
      <c r="E1" s="72"/>
      <c r="F1" s="67" t="s">
        <v>3</v>
      </c>
      <c r="G1" s="67" t="s">
        <v>4</v>
      </c>
      <c r="H1" s="67" t="s">
        <v>5</v>
      </c>
      <c r="I1" s="67" t="s">
        <v>6</v>
      </c>
    </row>
    <row r="2" spans="1:9" ht="14.45" customHeight="1" x14ac:dyDescent="0.25">
      <c r="D2" s="67" t="s">
        <v>7</v>
      </c>
      <c r="E2" s="67" t="s">
        <v>8</v>
      </c>
    </row>
    <row r="3" spans="1:9" ht="15" customHeight="1" x14ac:dyDescent="0.25">
      <c r="A3" s="5" t="s">
        <v>9</v>
      </c>
      <c r="B3" s="67" t="s">
        <v>10</v>
      </c>
      <c r="C3" s="1" t="s">
        <v>11</v>
      </c>
      <c r="D3" s="34">
        <v>40</v>
      </c>
      <c r="E3" s="34">
        <v>33</v>
      </c>
      <c r="F3" s="34">
        <v>32</v>
      </c>
      <c r="G3" s="36" t="s">
        <v>12</v>
      </c>
      <c r="H3" s="34">
        <v>22</v>
      </c>
    </row>
    <row r="4" spans="1:9" ht="15" customHeight="1" x14ac:dyDescent="0.25">
      <c r="A4" s="5" t="s">
        <v>13</v>
      </c>
      <c r="B4" s="67" t="s">
        <v>14</v>
      </c>
      <c r="C4" s="1" t="s">
        <v>15</v>
      </c>
      <c r="D4" s="2">
        <v>60</v>
      </c>
      <c r="E4" s="2">
        <v>48</v>
      </c>
      <c r="F4" s="34">
        <v>45</v>
      </c>
      <c r="G4" s="34">
        <v>48</v>
      </c>
      <c r="H4" s="34">
        <v>20</v>
      </c>
    </row>
    <row r="5" spans="1:9" ht="15" customHeight="1" x14ac:dyDescent="0.25">
      <c r="A5" s="5" t="s">
        <v>16</v>
      </c>
      <c r="B5" s="67">
        <v>2021</v>
      </c>
      <c r="C5" s="1" t="s">
        <v>17</v>
      </c>
      <c r="D5" s="34">
        <v>69</v>
      </c>
      <c r="E5" s="34">
        <v>50</v>
      </c>
      <c r="F5" s="34">
        <v>46</v>
      </c>
      <c r="G5" s="34">
        <v>48</v>
      </c>
      <c r="H5" s="34">
        <v>40</v>
      </c>
    </row>
    <row r="6" spans="1:9" ht="15" customHeight="1" x14ac:dyDescent="0.25">
      <c r="A6" s="5" t="s">
        <v>18</v>
      </c>
      <c r="B6" s="67" t="s">
        <v>19</v>
      </c>
      <c r="C6" s="1" t="s">
        <v>20</v>
      </c>
      <c r="D6" s="34">
        <v>45</v>
      </c>
      <c r="E6" s="34">
        <v>35</v>
      </c>
      <c r="F6" s="34">
        <v>34</v>
      </c>
      <c r="G6" s="36" t="s">
        <v>12</v>
      </c>
      <c r="H6" s="34">
        <v>26</v>
      </c>
    </row>
    <row r="7" spans="1:9" ht="15" customHeight="1" x14ac:dyDescent="0.25">
      <c r="A7" s="5" t="s">
        <v>21</v>
      </c>
      <c r="B7" s="67">
        <v>2016</v>
      </c>
      <c r="C7" s="1" t="s">
        <v>22</v>
      </c>
      <c r="D7" s="34">
        <v>70</v>
      </c>
      <c r="E7" s="34">
        <v>65</v>
      </c>
      <c r="F7" s="34">
        <v>55</v>
      </c>
      <c r="G7" s="34">
        <v>55</v>
      </c>
      <c r="H7" s="34">
        <v>40</v>
      </c>
    </row>
    <row r="8" spans="1:9" ht="15" customHeight="1" x14ac:dyDescent="0.25">
      <c r="A8" s="5" t="s">
        <v>23</v>
      </c>
      <c r="B8" s="67" t="s">
        <v>24</v>
      </c>
      <c r="C8" s="1" t="s">
        <v>17</v>
      </c>
      <c r="D8" s="34">
        <v>43</v>
      </c>
      <c r="E8" s="34">
        <v>38</v>
      </c>
      <c r="F8" s="34">
        <v>34</v>
      </c>
      <c r="G8" s="34">
        <v>36</v>
      </c>
      <c r="H8" s="34">
        <v>20</v>
      </c>
    </row>
    <row r="9" spans="1:9" ht="15" customHeight="1" x14ac:dyDescent="0.25">
      <c r="A9" s="5" t="s">
        <v>25</v>
      </c>
      <c r="B9" s="67">
        <v>2019</v>
      </c>
      <c r="C9" s="1" t="s">
        <v>17</v>
      </c>
      <c r="D9" s="2">
        <v>90</v>
      </c>
      <c r="E9" s="2">
        <v>42</v>
      </c>
      <c r="F9" s="34">
        <v>58</v>
      </c>
      <c r="G9" s="34">
        <v>50</v>
      </c>
      <c r="H9" s="34">
        <v>50</v>
      </c>
    </row>
    <row r="10" spans="1:9" ht="15" customHeight="1" x14ac:dyDescent="0.25">
      <c r="A10" s="35" t="s">
        <v>26</v>
      </c>
      <c r="B10" s="67">
        <v>2021</v>
      </c>
      <c r="C10" s="1" t="s">
        <v>17</v>
      </c>
      <c r="D10" s="34">
        <v>35</v>
      </c>
      <c r="E10" s="34">
        <v>25</v>
      </c>
      <c r="F10" s="34">
        <v>24</v>
      </c>
      <c r="G10" s="34">
        <v>23</v>
      </c>
      <c r="H10" s="34">
        <v>22</v>
      </c>
    </row>
    <row r="11" spans="1:9" ht="15" customHeight="1" x14ac:dyDescent="0.25">
      <c r="A11" s="35" t="s">
        <v>27</v>
      </c>
      <c r="B11" s="67">
        <v>2022</v>
      </c>
      <c r="C11" s="1" t="s">
        <v>15</v>
      </c>
      <c r="D11" s="34">
        <v>62</v>
      </c>
      <c r="E11" s="34">
        <v>48</v>
      </c>
      <c r="F11" s="34">
        <v>49</v>
      </c>
      <c r="G11" s="34">
        <v>40</v>
      </c>
      <c r="H11" s="34">
        <v>35</v>
      </c>
    </row>
    <row r="12" spans="1:9" ht="15" customHeight="1" x14ac:dyDescent="0.25">
      <c r="A12" s="35" t="s">
        <v>28</v>
      </c>
      <c r="B12" s="67">
        <v>2023</v>
      </c>
      <c r="C12" s="1" t="s">
        <v>29</v>
      </c>
      <c r="D12" s="2">
        <v>30</v>
      </c>
      <c r="E12" s="2">
        <v>22</v>
      </c>
      <c r="F12" s="34">
        <v>39</v>
      </c>
      <c r="G12" s="36" t="s">
        <v>12</v>
      </c>
      <c r="H12" s="34">
        <v>25</v>
      </c>
    </row>
    <row r="13" spans="1:9" ht="15" customHeight="1" x14ac:dyDescent="0.25">
      <c r="A13" s="35" t="s">
        <v>30</v>
      </c>
      <c r="B13" s="67">
        <v>2021</v>
      </c>
      <c r="C13" s="1" t="s">
        <v>31</v>
      </c>
      <c r="D13" s="34">
        <v>30</v>
      </c>
      <c r="E13" s="34">
        <v>27</v>
      </c>
      <c r="F13" s="34">
        <v>26</v>
      </c>
      <c r="G13" s="34">
        <v>30</v>
      </c>
      <c r="H13" s="34">
        <v>15</v>
      </c>
    </row>
    <row r="14" spans="1:9" ht="15" customHeight="1" x14ac:dyDescent="0.25">
      <c r="A14" s="35" t="s">
        <v>32</v>
      </c>
      <c r="B14" s="67" t="s">
        <v>33</v>
      </c>
      <c r="C14" s="1" t="s">
        <v>31</v>
      </c>
      <c r="D14" s="2">
        <v>13</v>
      </c>
      <c r="E14" s="2">
        <v>10</v>
      </c>
      <c r="F14" s="2">
        <v>13</v>
      </c>
      <c r="G14" s="34">
        <v>10</v>
      </c>
      <c r="H14" s="34">
        <v>10</v>
      </c>
    </row>
    <row r="15" spans="1:9" ht="15" customHeight="1" x14ac:dyDescent="0.25">
      <c r="A15" s="35" t="s">
        <v>34</v>
      </c>
      <c r="B15" s="67" t="s">
        <v>35</v>
      </c>
      <c r="C15" s="1" t="s">
        <v>17</v>
      </c>
      <c r="D15" s="34">
        <v>45</v>
      </c>
      <c r="E15" s="34">
        <v>39</v>
      </c>
      <c r="F15" s="34">
        <v>41</v>
      </c>
      <c r="G15" s="34">
        <v>40</v>
      </c>
      <c r="H15" s="34">
        <v>25</v>
      </c>
    </row>
    <row r="16" spans="1:9" ht="15" customHeight="1" x14ac:dyDescent="0.25">
      <c r="A16" s="35" t="s">
        <v>36</v>
      </c>
      <c r="B16" s="67">
        <v>2022</v>
      </c>
      <c r="C16" s="1" t="s">
        <v>11</v>
      </c>
      <c r="D16" s="34">
        <v>12</v>
      </c>
      <c r="E16" s="34">
        <v>11</v>
      </c>
      <c r="F16" s="34">
        <v>12</v>
      </c>
      <c r="G16" s="34">
        <v>13</v>
      </c>
      <c r="H16" s="34">
        <v>10</v>
      </c>
    </row>
    <row r="17" spans="1:10" ht="15" customHeight="1" x14ac:dyDescent="0.25">
      <c r="A17" s="35" t="s">
        <v>37</v>
      </c>
      <c r="B17" s="67" t="s">
        <v>38</v>
      </c>
      <c r="C17" s="1" t="s">
        <v>39</v>
      </c>
      <c r="D17" s="34">
        <v>65</v>
      </c>
      <c r="E17" s="34">
        <v>46</v>
      </c>
      <c r="F17" s="34">
        <v>45</v>
      </c>
      <c r="G17" s="3">
        <v>15</v>
      </c>
      <c r="H17" s="34">
        <v>20</v>
      </c>
      <c r="I17" s="3">
        <v>15</v>
      </c>
    </row>
    <row r="18" spans="1:10" ht="15" customHeight="1" x14ac:dyDescent="0.25">
      <c r="A18" s="35" t="s">
        <v>40</v>
      </c>
      <c r="B18" s="67" t="s">
        <v>41</v>
      </c>
      <c r="C18" s="1" t="s">
        <v>42</v>
      </c>
      <c r="D18" s="2">
        <v>50</v>
      </c>
      <c r="E18" s="2">
        <v>41</v>
      </c>
      <c r="F18" s="34">
        <v>53</v>
      </c>
      <c r="G18" s="34">
        <v>35</v>
      </c>
      <c r="H18" s="34">
        <v>25</v>
      </c>
      <c r="I18" s="3">
        <v>15</v>
      </c>
    </row>
    <row r="19" spans="1:10" ht="15" customHeight="1" x14ac:dyDescent="0.25">
      <c r="A19" s="35" t="s">
        <v>43</v>
      </c>
      <c r="B19" s="67">
        <v>2016</v>
      </c>
      <c r="C19" s="1" t="s">
        <v>29</v>
      </c>
      <c r="D19" s="34">
        <v>20</v>
      </c>
      <c r="E19" s="34">
        <v>13</v>
      </c>
      <c r="F19" s="34">
        <v>14</v>
      </c>
      <c r="G19" s="34">
        <v>17</v>
      </c>
      <c r="H19" s="34">
        <v>15</v>
      </c>
    </row>
    <row r="20" spans="1:10" ht="15" customHeight="1" x14ac:dyDescent="0.25">
      <c r="A20" s="6" t="s">
        <v>44</v>
      </c>
      <c r="B20" s="7">
        <v>2015</v>
      </c>
      <c r="C20" s="8" t="s">
        <v>11</v>
      </c>
      <c r="D20" s="9">
        <v>67</v>
      </c>
      <c r="E20" s="9">
        <v>61</v>
      </c>
      <c r="F20" s="9">
        <v>41</v>
      </c>
      <c r="G20" s="9">
        <v>24</v>
      </c>
      <c r="H20" s="9">
        <v>21</v>
      </c>
      <c r="I20" s="9"/>
      <c r="J20" s="9">
        <v>25</v>
      </c>
    </row>
    <row r="21" spans="1:10" ht="15" customHeight="1" x14ac:dyDescent="0.25">
      <c r="A21" s="35" t="s">
        <v>45</v>
      </c>
      <c r="B21" s="67">
        <v>2015</v>
      </c>
      <c r="C21" s="1" t="s">
        <v>11</v>
      </c>
      <c r="D21" s="34">
        <v>90</v>
      </c>
      <c r="E21" s="34">
        <v>58</v>
      </c>
      <c r="F21" s="34">
        <v>61</v>
      </c>
      <c r="G21" s="34">
        <v>57</v>
      </c>
      <c r="H21" s="34">
        <v>58</v>
      </c>
    </row>
    <row r="22" spans="1:10" ht="15" customHeight="1" x14ac:dyDescent="0.25">
      <c r="A22" s="35" t="s">
        <v>46</v>
      </c>
      <c r="B22" s="67" t="s">
        <v>47</v>
      </c>
      <c r="C22" s="1" t="s">
        <v>42</v>
      </c>
      <c r="D22" s="34">
        <v>50</v>
      </c>
      <c r="E22" s="34">
        <v>36</v>
      </c>
      <c r="F22" s="34">
        <v>37</v>
      </c>
      <c r="G22" s="34">
        <v>20</v>
      </c>
      <c r="H22" s="34">
        <v>15</v>
      </c>
    </row>
    <row r="23" spans="1:10" ht="15" customHeight="1" x14ac:dyDescent="0.25"/>
    <row r="24" spans="1:10" ht="15" customHeight="1" x14ac:dyDescent="0.25"/>
    <row r="25" spans="1:10" ht="15" customHeight="1" x14ac:dyDescent="0.2">
      <c r="A25" s="4"/>
    </row>
    <row r="26" spans="1:10" ht="15" customHeight="1" x14ac:dyDescent="0.25"/>
    <row r="27" spans="1:10" x14ac:dyDescent="0.2">
      <c r="A27" s="4"/>
    </row>
    <row r="28" spans="1:10" x14ac:dyDescent="0.2">
      <c r="A28" s="4"/>
    </row>
    <row r="30" spans="1:10" x14ac:dyDescent="0.2">
      <c r="A30" s="4"/>
    </row>
    <row r="31" spans="1:10" x14ac:dyDescent="0.2">
      <c r="A31" s="4"/>
    </row>
    <row r="34" spans="1:1" x14ac:dyDescent="0.2">
      <c r="A34" s="4"/>
    </row>
    <row r="35" spans="1:1" x14ac:dyDescent="0.2">
      <c r="A35" s="4"/>
    </row>
  </sheetData>
  <mergeCells count="1">
    <mergeCell ref="D1:E1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2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2" ht="15" customHeight="1" x14ac:dyDescent="0.25">
      <c r="A2" s="5" t="s">
        <v>16</v>
      </c>
      <c r="B2" s="35" t="s">
        <v>56</v>
      </c>
      <c r="C2" s="35" t="s">
        <v>57</v>
      </c>
      <c r="D2" s="67">
        <v>2021</v>
      </c>
      <c r="E2" s="1" t="s">
        <v>17</v>
      </c>
      <c r="F2" s="12">
        <v>8.5</v>
      </c>
      <c r="G2" s="58">
        <f>SUM(68.99+2.99)</f>
        <v>71.97999999999999</v>
      </c>
      <c r="H2" s="58">
        <f>SUM(46.99+2.99)</f>
        <v>49.980000000000004</v>
      </c>
      <c r="I2" s="58">
        <v>46.22</v>
      </c>
      <c r="J2" s="34">
        <v>40</v>
      </c>
      <c r="K2" s="34">
        <v>40</v>
      </c>
      <c r="L2" s="34"/>
    </row>
    <row r="3" spans="1:12" ht="15" customHeight="1" x14ac:dyDescent="0.25">
      <c r="A3" s="5" t="s">
        <v>18</v>
      </c>
      <c r="B3" s="35" t="s">
        <v>58</v>
      </c>
      <c r="C3" s="35" t="s">
        <v>59</v>
      </c>
      <c r="D3" s="67" t="s">
        <v>19</v>
      </c>
      <c r="E3" s="1" t="s">
        <v>20</v>
      </c>
      <c r="F3" s="12">
        <v>7.8</v>
      </c>
      <c r="G3" s="58">
        <f>SUM(44.99+2.99)</f>
        <v>47.980000000000004</v>
      </c>
      <c r="H3" s="58">
        <f>SUM(29.5+2.99)</f>
        <v>32.49</v>
      </c>
      <c r="I3" s="58">
        <v>29.18</v>
      </c>
      <c r="J3" s="34">
        <v>39</v>
      </c>
      <c r="K3" s="34">
        <v>26</v>
      </c>
      <c r="L3" s="34">
        <v>15</v>
      </c>
    </row>
    <row r="4" spans="1:12" ht="15" customHeight="1" x14ac:dyDescent="0.25">
      <c r="A4" s="5" t="s">
        <v>21</v>
      </c>
      <c r="B4" s="35" t="s">
        <v>60</v>
      </c>
      <c r="C4" s="35" t="s">
        <v>61</v>
      </c>
      <c r="D4" s="67">
        <v>2016</v>
      </c>
      <c r="E4" s="1" t="s">
        <v>22</v>
      </c>
      <c r="F4" s="12">
        <v>8.4</v>
      </c>
      <c r="G4" s="58">
        <f>SUM(69.99+2.99)</f>
        <v>72.97999999999999</v>
      </c>
      <c r="H4" s="59">
        <f>SUM(58.89+2.99)</f>
        <v>61.88</v>
      </c>
      <c r="I4" s="58">
        <v>50.17</v>
      </c>
      <c r="J4" s="34">
        <v>39</v>
      </c>
      <c r="K4" s="34">
        <v>35</v>
      </c>
    </row>
    <row r="5" spans="1:12" ht="15" customHeight="1" x14ac:dyDescent="0.25">
      <c r="A5" s="5" t="s">
        <v>13</v>
      </c>
      <c r="B5" s="35" t="s">
        <v>62</v>
      </c>
      <c r="C5" s="35" t="s">
        <v>63</v>
      </c>
      <c r="D5" s="67" t="s">
        <v>14</v>
      </c>
      <c r="E5" s="1" t="s">
        <v>15</v>
      </c>
      <c r="F5" s="12">
        <v>8</v>
      </c>
      <c r="G5" s="58">
        <f>SUM(59.99+2.99)</f>
        <v>62.980000000000004</v>
      </c>
      <c r="H5" s="58">
        <f>SUM(40.89+2.99)</f>
        <v>43.88</v>
      </c>
      <c r="I5" s="58">
        <v>38.659999999999997</v>
      </c>
      <c r="J5" s="34">
        <v>28</v>
      </c>
      <c r="K5" s="34">
        <v>25</v>
      </c>
    </row>
    <row r="6" spans="1:12" ht="15" customHeight="1" x14ac:dyDescent="0.25">
      <c r="A6" s="5" t="s">
        <v>25</v>
      </c>
      <c r="B6" s="35" t="s">
        <v>66</v>
      </c>
      <c r="C6" s="35" t="s">
        <v>67</v>
      </c>
      <c r="D6" s="67">
        <v>2019</v>
      </c>
      <c r="E6" s="1" t="s">
        <v>17</v>
      </c>
      <c r="F6" s="12">
        <v>8.1999999999999993</v>
      </c>
      <c r="G6" s="60">
        <f>SUM(89.99+2.99)</f>
        <v>92.97999999999999</v>
      </c>
      <c r="H6" s="60">
        <f>SUM(87+2.99)</f>
        <v>89.99</v>
      </c>
      <c r="I6" s="58">
        <v>58.47</v>
      </c>
      <c r="J6" s="36" t="s">
        <v>12</v>
      </c>
      <c r="K6" s="34">
        <v>50</v>
      </c>
    </row>
    <row r="7" spans="1:12" ht="15" customHeight="1" x14ac:dyDescent="0.25">
      <c r="A7" s="35" t="s">
        <v>26</v>
      </c>
      <c r="B7" s="35" t="s">
        <v>68</v>
      </c>
      <c r="C7" s="35" t="s">
        <v>69</v>
      </c>
      <c r="D7" s="67">
        <v>2021</v>
      </c>
      <c r="E7" s="1" t="s">
        <v>17</v>
      </c>
      <c r="F7" s="12">
        <v>7.3</v>
      </c>
      <c r="G7" s="58">
        <f>SUM(34.99+2.99)</f>
        <v>37.980000000000004</v>
      </c>
      <c r="H7" s="58">
        <f>SUM(28.95+2.99)</f>
        <v>31.939999999999998</v>
      </c>
      <c r="I7" s="58">
        <v>27.95</v>
      </c>
      <c r="J7" s="34">
        <v>26</v>
      </c>
      <c r="K7" s="34">
        <v>18</v>
      </c>
    </row>
    <row r="8" spans="1:12" ht="15" customHeight="1" x14ac:dyDescent="0.25">
      <c r="A8" s="35" t="s">
        <v>27</v>
      </c>
      <c r="B8" s="35" t="s">
        <v>70</v>
      </c>
      <c r="C8" s="35" t="s">
        <v>71</v>
      </c>
      <c r="D8" s="67">
        <v>2022</v>
      </c>
      <c r="E8" s="1" t="s">
        <v>15</v>
      </c>
      <c r="F8" s="12">
        <v>8</v>
      </c>
      <c r="G8" s="58">
        <f>SUM(62.49+2.99)</f>
        <v>65.48</v>
      </c>
      <c r="H8" s="58">
        <f>SUM(46.95+2.99)</f>
        <v>49.940000000000005</v>
      </c>
      <c r="I8" s="58">
        <v>45.74</v>
      </c>
      <c r="J8" s="34">
        <v>52</v>
      </c>
      <c r="K8" s="34">
        <v>35</v>
      </c>
    </row>
    <row r="9" spans="1:12" ht="15" customHeight="1" x14ac:dyDescent="0.25">
      <c r="A9" s="35" t="s">
        <v>28</v>
      </c>
      <c r="B9" s="35" t="s">
        <v>72</v>
      </c>
      <c r="C9" s="35" t="s">
        <v>73</v>
      </c>
      <c r="D9" s="67">
        <v>2023</v>
      </c>
      <c r="E9" s="1" t="s">
        <v>29</v>
      </c>
      <c r="F9" s="12">
        <v>8.1999999999999993</v>
      </c>
      <c r="G9" s="58">
        <f>SUM(29.99+2.99)</f>
        <v>32.979999999999997</v>
      </c>
      <c r="H9" s="58">
        <f>SUM(26.99+2.99)</f>
        <v>29.979999999999997</v>
      </c>
      <c r="I9" s="58">
        <v>25.22</v>
      </c>
      <c r="J9" s="34">
        <v>20</v>
      </c>
      <c r="K9" s="34">
        <v>23</v>
      </c>
    </row>
    <row r="10" spans="1:12" ht="15" customHeight="1" x14ac:dyDescent="0.25">
      <c r="A10" s="35" t="s">
        <v>30</v>
      </c>
      <c r="B10" s="35" t="s">
        <v>74</v>
      </c>
      <c r="C10" s="35" t="s">
        <v>75</v>
      </c>
      <c r="D10" s="67">
        <v>2021</v>
      </c>
      <c r="E10" s="1" t="s">
        <v>31</v>
      </c>
      <c r="F10" s="12">
        <v>7.2</v>
      </c>
      <c r="G10" s="58">
        <f>SUM(29.99+2.99)</f>
        <v>32.979999999999997</v>
      </c>
      <c r="H10" s="58">
        <f>SUM(22.95+2.99)</f>
        <v>25.939999999999998</v>
      </c>
      <c r="I10" s="58">
        <v>24.94</v>
      </c>
      <c r="J10" s="34">
        <v>20</v>
      </c>
      <c r="K10" s="34">
        <v>15</v>
      </c>
    </row>
    <row r="11" spans="1:12" ht="15" customHeight="1" x14ac:dyDescent="0.25">
      <c r="A11" s="35" t="s">
        <v>32</v>
      </c>
      <c r="B11" s="35" t="s">
        <v>76</v>
      </c>
      <c r="C11" s="35" t="s">
        <v>77</v>
      </c>
      <c r="D11" s="67" t="s">
        <v>33</v>
      </c>
      <c r="E11" s="1" t="s">
        <v>31</v>
      </c>
      <c r="F11" s="12">
        <v>7.1</v>
      </c>
      <c r="G11" s="60">
        <f>SUM(12.99+2.99)</f>
        <v>15.98</v>
      </c>
      <c r="H11" s="60">
        <f>SUM(10.3+2.99)</f>
        <v>13.290000000000001</v>
      </c>
      <c r="I11" s="60">
        <v>14.49</v>
      </c>
      <c r="J11" s="34">
        <v>12</v>
      </c>
      <c r="K11" s="34">
        <v>5</v>
      </c>
    </row>
    <row r="12" spans="1:12" ht="15" customHeight="1" x14ac:dyDescent="0.25">
      <c r="A12" s="35" t="s">
        <v>34</v>
      </c>
      <c r="B12" s="35" t="s">
        <v>78</v>
      </c>
      <c r="C12" s="35" t="s">
        <v>79</v>
      </c>
      <c r="D12" s="67" t="s">
        <v>35</v>
      </c>
      <c r="E12" s="1" t="s">
        <v>17</v>
      </c>
      <c r="F12" s="12">
        <v>8.4</v>
      </c>
      <c r="G12" s="58">
        <f>SUM(44.99+2.99)</f>
        <v>47.980000000000004</v>
      </c>
      <c r="H12" s="58">
        <f>SUM(32.99+2.99)</f>
        <v>35.980000000000004</v>
      </c>
      <c r="I12" s="58">
        <v>35.979999999999997</v>
      </c>
      <c r="J12" s="34">
        <v>40</v>
      </c>
      <c r="K12" s="34">
        <v>25</v>
      </c>
    </row>
    <row r="13" spans="1:12" ht="15" customHeight="1" x14ac:dyDescent="0.25">
      <c r="A13" s="35" t="s">
        <v>36</v>
      </c>
      <c r="B13" s="35" t="s">
        <v>80</v>
      </c>
      <c r="C13" s="35" t="s">
        <v>81</v>
      </c>
      <c r="D13" s="67">
        <v>2022</v>
      </c>
      <c r="E13" s="1" t="s">
        <v>11</v>
      </c>
      <c r="F13" s="12">
        <v>7.5</v>
      </c>
      <c r="G13" s="58">
        <f>SUM(11.99+2.99)</f>
        <v>14.98</v>
      </c>
      <c r="H13" s="58">
        <f>SUM(9.49+2.99)</f>
        <v>12.48</v>
      </c>
      <c r="I13" s="58">
        <v>11.48</v>
      </c>
      <c r="J13" s="34">
        <v>15</v>
      </c>
      <c r="K13" s="34">
        <v>5</v>
      </c>
    </row>
    <row r="14" spans="1:12" ht="15" customHeight="1" x14ac:dyDescent="0.25">
      <c r="A14" s="35" t="s">
        <v>40</v>
      </c>
      <c r="B14" s="35" t="s">
        <v>84</v>
      </c>
      <c r="C14" s="35" t="s">
        <v>85</v>
      </c>
      <c r="D14" s="67" t="s">
        <v>41</v>
      </c>
      <c r="E14" s="1" t="s">
        <v>42</v>
      </c>
      <c r="F14" s="12">
        <v>7.8</v>
      </c>
      <c r="G14" s="60">
        <f>SUM(49.99+2.99)</f>
        <v>52.980000000000004</v>
      </c>
      <c r="H14" s="60">
        <f>SUM(38.45+2.99)</f>
        <v>41.440000000000005</v>
      </c>
      <c r="I14" s="58">
        <v>46.69</v>
      </c>
      <c r="J14" s="34">
        <v>22.5</v>
      </c>
      <c r="K14" s="34">
        <v>23</v>
      </c>
      <c r="L14" s="34"/>
    </row>
    <row r="15" spans="1:12" ht="15" customHeight="1" x14ac:dyDescent="0.25">
      <c r="A15" s="35" t="s">
        <v>43</v>
      </c>
      <c r="B15" s="35" t="s">
        <v>86</v>
      </c>
      <c r="C15" s="35" t="s">
        <v>87</v>
      </c>
      <c r="D15" s="67">
        <v>2016</v>
      </c>
      <c r="E15" s="1" t="s">
        <v>29</v>
      </c>
      <c r="F15" s="12">
        <v>8</v>
      </c>
      <c r="G15" s="58">
        <f>SUM(19.99+2.99)</f>
        <v>22.979999999999997</v>
      </c>
      <c r="H15" s="58">
        <f>SUM(11.89+2.99)</f>
        <v>14.88</v>
      </c>
      <c r="I15" s="58">
        <v>14.88</v>
      </c>
      <c r="J15" s="34">
        <v>15</v>
      </c>
      <c r="K15" s="34">
        <v>10</v>
      </c>
      <c r="L15" s="34"/>
    </row>
    <row r="16" spans="1:12" ht="15" customHeight="1" x14ac:dyDescent="0.25">
      <c r="A16" s="35" t="s">
        <v>45</v>
      </c>
      <c r="B16" s="35" t="s">
        <v>88</v>
      </c>
      <c r="C16" s="35" t="s">
        <v>89</v>
      </c>
      <c r="D16" s="67">
        <v>2015</v>
      </c>
      <c r="E16" s="1" t="s">
        <v>11</v>
      </c>
      <c r="F16" s="12">
        <v>7.9</v>
      </c>
      <c r="G16" s="58">
        <f>SUM(89.99+2.99)</f>
        <v>92.97999999999999</v>
      </c>
      <c r="H16" s="58">
        <f>SUM(56.99+2.99)</f>
        <v>59.980000000000004</v>
      </c>
      <c r="I16" s="58">
        <v>59.77</v>
      </c>
      <c r="J16" s="34">
        <v>27</v>
      </c>
      <c r="K16" s="34">
        <v>40</v>
      </c>
    </row>
    <row r="17" spans="1:11" ht="15" customHeight="1" x14ac:dyDescent="0.25">
      <c r="A17" s="35" t="s">
        <v>46</v>
      </c>
      <c r="B17" s="35" t="s">
        <v>90</v>
      </c>
      <c r="C17" s="35" t="s">
        <v>91</v>
      </c>
      <c r="D17" s="67" t="s">
        <v>47</v>
      </c>
      <c r="E17" s="1" t="s">
        <v>42</v>
      </c>
      <c r="F17" s="12">
        <v>7</v>
      </c>
      <c r="G17" s="60">
        <f>SUM(49.99+2.99)</f>
        <v>52.980000000000004</v>
      </c>
      <c r="H17" s="60">
        <f>SUM(44.25+2.99)</f>
        <v>47.24</v>
      </c>
      <c r="I17" s="58">
        <v>37.979999999999997</v>
      </c>
      <c r="J17" s="34">
        <v>20</v>
      </c>
      <c r="K17" s="34">
        <v>15</v>
      </c>
    </row>
    <row r="18" spans="1:11" ht="15" customHeight="1" x14ac:dyDescent="0.25"/>
    <row r="19" spans="1:11" ht="15" customHeight="1" x14ac:dyDescent="0.25"/>
    <row r="20" spans="1:11" ht="15" customHeight="1" x14ac:dyDescent="0.2">
      <c r="A20" s="4"/>
      <c r="B20" s="4"/>
      <c r="C20" s="4"/>
    </row>
    <row r="21" spans="1:11" ht="15" customHeight="1" x14ac:dyDescent="0.25"/>
    <row r="22" spans="1:11" ht="15" customHeight="1" x14ac:dyDescent="0.2">
      <c r="A22" s="4"/>
      <c r="B22" s="4"/>
      <c r="C22" s="4"/>
      <c r="F22" s="11"/>
      <c r="J22" s="14"/>
    </row>
    <row r="23" spans="1:11" ht="15" customHeight="1" x14ac:dyDescent="0.2">
      <c r="A23" s="4"/>
      <c r="B23" s="4"/>
      <c r="C23" s="4"/>
      <c r="G23" s="10"/>
    </row>
    <row r="24" spans="1:11" ht="15" customHeight="1" x14ac:dyDescent="0.25"/>
    <row r="25" spans="1:11" ht="15" customHeight="1" x14ac:dyDescent="0.2">
      <c r="A25" s="4"/>
      <c r="B25" s="4"/>
      <c r="C25" s="4"/>
    </row>
    <row r="26" spans="1:11" ht="15" customHeight="1" x14ac:dyDescent="0.2">
      <c r="A26" s="4"/>
      <c r="B26" s="4"/>
      <c r="C26" s="4"/>
    </row>
    <row r="27" spans="1:11" ht="15" customHeight="1" x14ac:dyDescent="0.25"/>
    <row r="28" spans="1:11" ht="15" customHeight="1" x14ac:dyDescent="0.25"/>
    <row r="29" spans="1:11" ht="15" customHeight="1" x14ac:dyDescent="0.2">
      <c r="A29" s="4"/>
      <c r="B29" s="4"/>
      <c r="C29" s="4"/>
    </row>
    <row r="30" spans="1:11" ht="15" customHeight="1" x14ac:dyDescent="0.2">
      <c r="A30" s="4"/>
      <c r="B30" s="4"/>
      <c r="C30" s="4"/>
    </row>
    <row r="31" spans="1:11" ht="15" customHeight="1" x14ac:dyDescent="0.25"/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2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2" ht="15" customHeight="1" x14ac:dyDescent="0.25">
      <c r="A2" s="5" t="s">
        <v>16</v>
      </c>
      <c r="B2" s="35" t="s">
        <v>56</v>
      </c>
      <c r="C2" s="35" t="s">
        <v>57</v>
      </c>
      <c r="D2" s="67">
        <v>2021</v>
      </c>
      <c r="E2" s="1" t="s">
        <v>17</v>
      </c>
      <c r="F2" s="12">
        <v>8.5</v>
      </c>
      <c r="G2" s="61">
        <f>SUM(68.99+2.99)</f>
        <v>71.97999999999999</v>
      </c>
      <c r="H2" s="61">
        <f>SUM(42.99+2.99)</f>
        <v>45.980000000000004</v>
      </c>
      <c r="I2" s="61">
        <v>41.6</v>
      </c>
      <c r="J2" s="34">
        <v>40</v>
      </c>
      <c r="K2" s="34">
        <v>40</v>
      </c>
      <c r="L2" s="34"/>
    </row>
    <row r="3" spans="1:12" ht="15" customHeight="1" x14ac:dyDescent="0.25">
      <c r="A3" s="5" t="s">
        <v>18</v>
      </c>
      <c r="B3" s="35" t="s">
        <v>58</v>
      </c>
      <c r="C3" s="35" t="s">
        <v>59</v>
      </c>
      <c r="D3" s="67" t="s">
        <v>19</v>
      </c>
      <c r="E3" s="1" t="s">
        <v>20</v>
      </c>
      <c r="F3" s="12">
        <v>7.8</v>
      </c>
      <c r="G3" s="61">
        <f>SUM(44.99+2.99)</f>
        <v>47.980000000000004</v>
      </c>
      <c r="H3" s="61">
        <f>SUM(31.45+2.99)</f>
        <v>34.44</v>
      </c>
      <c r="I3" s="61">
        <v>31.23</v>
      </c>
      <c r="J3" s="34">
        <v>39</v>
      </c>
      <c r="K3" s="34">
        <v>26</v>
      </c>
      <c r="L3" s="34">
        <v>15</v>
      </c>
    </row>
    <row r="4" spans="1:12" ht="15" customHeight="1" x14ac:dyDescent="0.25">
      <c r="A4" s="5" t="s">
        <v>21</v>
      </c>
      <c r="B4" s="35" t="s">
        <v>60</v>
      </c>
      <c r="C4" s="35" t="s">
        <v>61</v>
      </c>
      <c r="D4" s="67">
        <v>2016</v>
      </c>
      <c r="E4" s="1" t="s">
        <v>22</v>
      </c>
      <c r="F4" s="12">
        <v>8.4</v>
      </c>
      <c r="G4" s="62">
        <f>SUM(69.99+2.99)</f>
        <v>72.97999999999999</v>
      </c>
      <c r="H4" s="62">
        <f>SUM(64.57+2.99)</f>
        <v>67.559999999999988</v>
      </c>
      <c r="I4" s="61">
        <v>52.46</v>
      </c>
      <c r="J4" s="34">
        <v>39</v>
      </c>
      <c r="K4" s="34">
        <v>35</v>
      </c>
    </row>
    <row r="5" spans="1:12" ht="15" customHeight="1" x14ac:dyDescent="0.25">
      <c r="A5" s="5" t="s">
        <v>13</v>
      </c>
      <c r="B5" s="35" t="s">
        <v>62</v>
      </c>
      <c r="C5" s="35" t="s">
        <v>63</v>
      </c>
      <c r="D5" s="67" t="s">
        <v>14</v>
      </c>
      <c r="E5" s="1" t="s">
        <v>15</v>
      </c>
      <c r="F5" s="12">
        <v>8</v>
      </c>
      <c r="G5" s="61">
        <f>SUM(59.99+2.99)</f>
        <v>62.980000000000004</v>
      </c>
      <c r="H5" s="61">
        <f>SUM(42.89+2.99)</f>
        <v>45.88</v>
      </c>
      <c r="I5" s="61">
        <v>41.39</v>
      </c>
      <c r="J5" s="34">
        <v>28</v>
      </c>
      <c r="K5" s="34">
        <v>25</v>
      </c>
    </row>
    <row r="6" spans="1:12" ht="15" customHeight="1" x14ac:dyDescent="0.25">
      <c r="A6" s="5" t="s">
        <v>25</v>
      </c>
      <c r="B6" s="35" t="s">
        <v>66</v>
      </c>
      <c r="C6" s="35" t="s">
        <v>67</v>
      </c>
      <c r="D6" s="67">
        <v>2019</v>
      </c>
      <c r="E6" s="1" t="s">
        <v>17</v>
      </c>
      <c r="F6" s="12">
        <v>8.1999999999999993</v>
      </c>
      <c r="G6" s="62">
        <f>SUM(89.99+2.99)</f>
        <v>92.97999999999999</v>
      </c>
      <c r="H6" s="62">
        <f>SUM(87+2.99)</f>
        <v>89.99</v>
      </c>
      <c r="I6" s="61">
        <v>58.47</v>
      </c>
      <c r="J6" s="34">
        <v>40</v>
      </c>
      <c r="K6" s="34">
        <v>50</v>
      </c>
    </row>
    <row r="7" spans="1:12" ht="15" customHeight="1" x14ac:dyDescent="0.25">
      <c r="A7" s="35" t="s">
        <v>26</v>
      </c>
      <c r="B7" s="35" t="s">
        <v>68</v>
      </c>
      <c r="C7" s="35" t="s">
        <v>69</v>
      </c>
      <c r="D7" s="67">
        <v>2021</v>
      </c>
      <c r="E7" s="1" t="s">
        <v>17</v>
      </c>
      <c r="F7" s="12">
        <v>7.3</v>
      </c>
      <c r="G7" s="61">
        <f>SUM(34.99+2.99)</f>
        <v>37.980000000000004</v>
      </c>
      <c r="H7" s="61">
        <f>SUM(28.95+2.99)</f>
        <v>31.939999999999998</v>
      </c>
      <c r="I7" s="61">
        <v>23.99</v>
      </c>
      <c r="J7" s="34">
        <v>30</v>
      </c>
      <c r="K7" s="34">
        <v>18</v>
      </c>
    </row>
    <row r="8" spans="1:12" ht="15" customHeight="1" x14ac:dyDescent="0.25">
      <c r="A8" s="35" t="s">
        <v>27</v>
      </c>
      <c r="B8" s="35" t="s">
        <v>70</v>
      </c>
      <c r="C8" s="35" t="s">
        <v>71</v>
      </c>
      <c r="D8" s="67">
        <v>2022</v>
      </c>
      <c r="E8" s="1" t="s">
        <v>15</v>
      </c>
      <c r="F8" s="12">
        <v>8</v>
      </c>
      <c r="G8" s="61">
        <f>SUM(62.49+2.99)</f>
        <v>65.48</v>
      </c>
      <c r="H8" s="61">
        <f>SUM(46.95+2.99)</f>
        <v>49.940000000000005</v>
      </c>
      <c r="I8" s="61">
        <v>42.12</v>
      </c>
      <c r="J8" s="34">
        <v>52</v>
      </c>
      <c r="K8" s="34">
        <v>35</v>
      </c>
    </row>
    <row r="9" spans="1:12" ht="15" customHeight="1" x14ac:dyDescent="0.25">
      <c r="A9" s="35" t="s">
        <v>28</v>
      </c>
      <c r="B9" s="35" t="s">
        <v>72</v>
      </c>
      <c r="C9" s="35" t="s">
        <v>73</v>
      </c>
      <c r="D9" s="67">
        <v>2023</v>
      </c>
      <c r="E9" s="1" t="s">
        <v>29</v>
      </c>
      <c r="F9" s="12">
        <v>8.1999999999999993</v>
      </c>
      <c r="G9" s="61">
        <f>SUM(29.99+2.99)</f>
        <v>32.979999999999997</v>
      </c>
      <c r="H9" s="61">
        <f>SUM(24.99+2.99)</f>
        <v>27.979999999999997</v>
      </c>
      <c r="I9" s="61">
        <v>25.22</v>
      </c>
      <c r="J9" s="34">
        <v>20</v>
      </c>
      <c r="K9" s="34">
        <v>23</v>
      </c>
    </row>
    <row r="10" spans="1:12" ht="15" customHeight="1" x14ac:dyDescent="0.25">
      <c r="A10" s="35" t="s">
        <v>30</v>
      </c>
      <c r="B10" s="35" t="s">
        <v>74</v>
      </c>
      <c r="C10" s="35" t="s">
        <v>75</v>
      </c>
      <c r="D10" s="67">
        <v>2021</v>
      </c>
      <c r="E10" s="1" t="s">
        <v>31</v>
      </c>
      <c r="F10" s="12">
        <v>7.2</v>
      </c>
      <c r="G10" s="61">
        <f>SUM(29.99+2.99)</f>
        <v>32.979999999999997</v>
      </c>
      <c r="H10" s="61">
        <f>SUM(22.95+2.99)</f>
        <v>25.939999999999998</v>
      </c>
      <c r="I10" s="61">
        <v>24.94</v>
      </c>
      <c r="J10" s="34">
        <v>20</v>
      </c>
      <c r="K10" s="34">
        <v>15</v>
      </c>
    </row>
    <row r="11" spans="1:12" ht="15" customHeight="1" x14ac:dyDescent="0.25">
      <c r="A11" s="35" t="s">
        <v>32</v>
      </c>
      <c r="B11" s="35" t="s">
        <v>76</v>
      </c>
      <c r="C11" s="35" t="s">
        <v>77</v>
      </c>
      <c r="D11" s="67" t="s">
        <v>33</v>
      </c>
      <c r="E11" s="1" t="s">
        <v>31</v>
      </c>
      <c r="F11" s="12">
        <v>7.1</v>
      </c>
      <c r="G11" s="62">
        <f>SUM(12.99+2.99)</f>
        <v>15.98</v>
      </c>
      <c r="H11" s="62">
        <f>SUM(10.3+2.99)</f>
        <v>13.290000000000001</v>
      </c>
      <c r="I11" s="62">
        <v>12.29</v>
      </c>
      <c r="J11" s="34">
        <v>12</v>
      </c>
      <c r="K11" s="34">
        <v>5</v>
      </c>
    </row>
    <row r="12" spans="1:12" ht="15" customHeight="1" x14ac:dyDescent="0.25">
      <c r="A12" s="35" t="s">
        <v>34</v>
      </c>
      <c r="B12" s="35" t="s">
        <v>78</v>
      </c>
      <c r="C12" s="35" t="s">
        <v>79</v>
      </c>
      <c r="D12" s="67" t="s">
        <v>35</v>
      </c>
      <c r="E12" s="1" t="s">
        <v>17</v>
      </c>
      <c r="F12" s="12">
        <v>8.4</v>
      </c>
      <c r="G12" s="61">
        <f>SUM(44.99+2.99)</f>
        <v>47.980000000000004</v>
      </c>
      <c r="H12" s="61">
        <f>SUM(36.99+2.99)</f>
        <v>39.980000000000004</v>
      </c>
      <c r="I12" s="61">
        <v>36.659999999999997</v>
      </c>
      <c r="J12" s="34">
        <v>40</v>
      </c>
      <c r="K12" s="34">
        <v>25</v>
      </c>
    </row>
    <row r="13" spans="1:12" ht="15" customHeight="1" x14ac:dyDescent="0.25">
      <c r="A13" s="35" t="s">
        <v>36</v>
      </c>
      <c r="B13" s="35" t="s">
        <v>80</v>
      </c>
      <c r="C13" s="35" t="s">
        <v>81</v>
      </c>
      <c r="D13" s="67">
        <v>2022</v>
      </c>
      <c r="E13" s="1" t="s">
        <v>11</v>
      </c>
      <c r="F13" s="12">
        <v>7.5</v>
      </c>
      <c r="G13" s="61">
        <f>SUM(11.99+2.99)</f>
        <v>14.98</v>
      </c>
      <c r="H13" s="61">
        <f>SUM(9.49+2.99)</f>
        <v>12.48</v>
      </c>
      <c r="I13" s="61">
        <v>11.48</v>
      </c>
      <c r="J13" s="36" t="s">
        <v>12</v>
      </c>
      <c r="K13" s="34">
        <v>5</v>
      </c>
    </row>
    <row r="14" spans="1:12" ht="15" customHeight="1" x14ac:dyDescent="0.25">
      <c r="A14" s="35" t="s">
        <v>40</v>
      </c>
      <c r="B14" s="35" t="s">
        <v>84</v>
      </c>
      <c r="C14" s="35" t="s">
        <v>85</v>
      </c>
      <c r="D14" s="67" t="s">
        <v>41</v>
      </c>
      <c r="E14" s="1" t="s">
        <v>42</v>
      </c>
      <c r="F14" s="12">
        <v>7.8</v>
      </c>
      <c r="G14" s="62">
        <f>SUM(49.99+2.99)</f>
        <v>52.980000000000004</v>
      </c>
      <c r="H14" s="62">
        <f>SUM(38.45+2.99)</f>
        <v>41.440000000000005</v>
      </c>
      <c r="I14" s="61">
        <v>46.69</v>
      </c>
      <c r="J14" s="34">
        <v>22.5</v>
      </c>
      <c r="K14" s="34">
        <v>23</v>
      </c>
      <c r="L14" s="34"/>
    </row>
    <row r="15" spans="1:12" ht="15" customHeight="1" x14ac:dyDescent="0.25">
      <c r="A15" s="35" t="s">
        <v>43</v>
      </c>
      <c r="B15" s="35" t="s">
        <v>86</v>
      </c>
      <c r="C15" s="35" t="s">
        <v>87</v>
      </c>
      <c r="D15" s="67">
        <v>2016</v>
      </c>
      <c r="E15" s="1" t="s">
        <v>29</v>
      </c>
      <c r="F15" s="12">
        <v>8</v>
      </c>
      <c r="G15" s="61">
        <f>SUM(19.99+2.99)</f>
        <v>22.979999999999997</v>
      </c>
      <c r="H15" s="61">
        <f>SUM(14.39+2.99)</f>
        <v>17.380000000000003</v>
      </c>
      <c r="I15" s="61">
        <v>16.39</v>
      </c>
      <c r="J15" s="34">
        <v>15</v>
      </c>
      <c r="K15" s="34">
        <v>10</v>
      </c>
      <c r="L15" s="34"/>
    </row>
    <row r="16" spans="1:12" ht="15" customHeight="1" x14ac:dyDescent="0.25">
      <c r="A16" s="35" t="s">
        <v>45</v>
      </c>
      <c r="B16" s="35" t="s">
        <v>88</v>
      </c>
      <c r="C16" s="35" t="s">
        <v>89</v>
      </c>
      <c r="D16" s="67">
        <v>2015</v>
      </c>
      <c r="E16" s="1" t="s">
        <v>11</v>
      </c>
      <c r="F16" s="12">
        <v>7.9</v>
      </c>
      <c r="G16" s="61">
        <f>SUM(89.99+2.99)</f>
        <v>92.97999999999999</v>
      </c>
      <c r="H16" s="61">
        <f>SUM(56.99+2.99)</f>
        <v>59.980000000000004</v>
      </c>
      <c r="I16" s="61">
        <v>53.99</v>
      </c>
      <c r="J16" s="3">
        <v>25</v>
      </c>
      <c r="K16" s="34">
        <v>40</v>
      </c>
    </row>
    <row r="17" spans="1:11" ht="15" customHeight="1" x14ac:dyDescent="0.25">
      <c r="A17" s="35" t="s">
        <v>46</v>
      </c>
      <c r="B17" s="35" t="s">
        <v>90</v>
      </c>
      <c r="C17" s="35" t="s">
        <v>91</v>
      </c>
      <c r="D17" s="67" t="s">
        <v>47</v>
      </c>
      <c r="E17" s="1" t="s">
        <v>42</v>
      </c>
      <c r="F17" s="12">
        <v>7</v>
      </c>
      <c r="G17" s="62">
        <f>SUM(49.99+2.99)</f>
        <v>52.980000000000004</v>
      </c>
      <c r="H17" s="62">
        <f>SUM(44.25+2.99)</f>
        <v>47.24</v>
      </c>
      <c r="I17" s="61">
        <v>42.95</v>
      </c>
      <c r="J17" s="3">
        <v>15</v>
      </c>
      <c r="K17" s="34">
        <v>15</v>
      </c>
    </row>
    <row r="18" spans="1:11" ht="15" customHeight="1" x14ac:dyDescent="0.25"/>
    <row r="19" spans="1:11" ht="15" customHeight="1" x14ac:dyDescent="0.25"/>
    <row r="20" spans="1:11" ht="15" customHeight="1" x14ac:dyDescent="0.2">
      <c r="A20" s="4"/>
      <c r="B20" s="4"/>
      <c r="C20" s="4"/>
    </row>
    <row r="21" spans="1:11" ht="15" customHeight="1" x14ac:dyDescent="0.25"/>
    <row r="22" spans="1:11" ht="15" customHeight="1" x14ac:dyDescent="0.2">
      <c r="A22" s="4"/>
      <c r="B22" s="4"/>
      <c r="C22" s="4"/>
      <c r="F22" s="11"/>
      <c r="J22" s="14"/>
    </row>
    <row r="23" spans="1:11" ht="15" customHeight="1" x14ac:dyDescent="0.2">
      <c r="A23" s="4"/>
      <c r="B23" s="4"/>
      <c r="C23" s="4"/>
      <c r="G23" s="10"/>
    </row>
    <row r="24" spans="1:11" ht="15" customHeight="1" x14ac:dyDescent="0.25"/>
    <row r="25" spans="1:11" ht="15" customHeight="1" x14ac:dyDescent="0.2">
      <c r="A25" s="4"/>
      <c r="B25" s="4"/>
      <c r="C25" s="4"/>
    </row>
    <row r="26" spans="1:11" ht="15" customHeight="1" x14ac:dyDescent="0.2">
      <c r="A26" s="4"/>
      <c r="B26" s="4"/>
      <c r="C26" s="4"/>
    </row>
    <row r="27" spans="1:11" ht="15" customHeight="1" x14ac:dyDescent="0.25"/>
    <row r="28" spans="1:11" ht="15" customHeight="1" x14ac:dyDescent="0.25"/>
    <row r="29" spans="1:11" ht="15" customHeight="1" x14ac:dyDescent="0.2">
      <c r="A29" s="4"/>
      <c r="B29" s="4"/>
      <c r="C29" s="4"/>
    </row>
    <row r="30" spans="1:11" ht="15" customHeight="1" x14ac:dyDescent="0.2">
      <c r="A30" s="4"/>
      <c r="B30" s="4"/>
      <c r="C30" s="4"/>
    </row>
    <row r="31" spans="1:11" ht="15" customHeight="1" x14ac:dyDescent="0.25"/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</sheetData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2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2" ht="15" customHeight="1" x14ac:dyDescent="0.25">
      <c r="A2" s="5" t="s">
        <v>16</v>
      </c>
      <c r="B2" s="35" t="s">
        <v>56</v>
      </c>
      <c r="C2" s="35" t="s">
        <v>57</v>
      </c>
      <c r="D2" s="67">
        <v>2021</v>
      </c>
      <c r="E2" s="1" t="s">
        <v>17</v>
      </c>
      <c r="F2" s="12">
        <v>8.5</v>
      </c>
      <c r="G2" s="63">
        <f>SUM(68.99+2.99)</f>
        <v>71.97999999999999</v>
      </c>
      <c r="H2" s="63">
        <f>SUM(42.99+2.99)</f>
        <v>45.980000000000004</v>
      </c>
      <c r="I2" s="63">
        <v>45.98</v>
      </c>
      <c r="J2" s="34">
        <v>40</v>
      </c>
      <c r="K2" s="34">
        <v>40</v>
      </c>
      <c r="L2" s="34"/>
    </row>
    <row r="3" spans="1:12" ht="15" customHeight="1" x14ac:dyDescent="0.25">
      <c r="A3" s="5" t="s">
        <v>18</v>
      </c>
      <c r="B3" s="35" t="s">
        <v>58</v>
      </c>
      <c r="C3" s="35" t="s">
        <v>59</v>
      </c>
      <c r="D3" s="67" t="s">
        <v>19</v>
      </c>
      <c r="E3" s="1" t="s">
        <v>20</v>
      </c>
      <c r="F3" s="12">
        <v>7.8</v>
      </c>
      <c r="G3" s="63">
        <f>SUM(44.99+2.99)</f>
        <v>47.980000000000004</v>
      </c>
      <c r="H3" s="63">
        <f>SUM(32.99+2.99)</f>
        <v>35.980000000000004</v>
      </c>
      <c r="I3" s="63">
        <v>33.71</v>
      </c>
      <c r="J3" s="34">
        <v>39</v>
      </c>
      <c r="K3" s="34">
        <v>26</v>
      </c>
      <c r="L3" s="34">
        <v>15</v>
      </c>
    </row>
    <row r="4" spans="1:12" ht="15" customHeight="1" x14ac:dyDescent="0.25">
      <c r="A4" s="6" t="s">
        <v>21</v>
      </c>
      <c r="B4" s="6" t="s">
        <v>60</v>
      </c>
      <c r="C4" s="6" t="s">
        <v>61</v>
      </c>
      <c r="D4" s="7">
        <v>2016</v>
      </c>
      <c r="E4" s="8" t="s">
        <v>22</v>
      </c>
      <c r="F4" s="21">
        <v>8.4</v>
      </c>
      <c r="G4" s="65">
        <f>SUM(69.99+2.99)</f>
        <v>72.97999999999999</v>
      </c>
      <c r="H4" s="66">
        <f>SUM(48.95+2.99)</f>
        <v>51.940000000000005</v>
      </c>
      <c r="I4" s="65">
        <v>50</v>
      </c>
      <c r="J4" s="9">
        <v>39</v>
      </c>
      <c r="K4" s="9">
        <v>35</v>
      </c>
      <c r="L4" s="7" t="s">
        <v>94</v>
      </c>
    </row>
    <row r="5" spans="1:12" ht="15" customHeight="1" x14ac:dyDescent="0.25">
      <c r="A5" s="5" t="s">
        <v>13</v>
      </c>
      <c r="B5" s="35" t="s">
        <v>62</v>
      </c>
      <c r="C5" s="35" t="s">
        <v>63</v>
      </c>
      <c r="D5" s="67" t="s">
        <v>14</v>
      </c>
      <c r="E5" s="1" t="s">
        <v>15</v>
      </c>
      <c r="F5" s="12">
        <v>8</v>
      </c>
      <c r="G5" s="63">
        <f>SUM(59.99+2.99)</f>
        <v>62.980000000000004</v>
      </c>
      <c r="H5" s="63">
        <f>SUM(42.89+2.99)</f>
        <v>45.88</v>
      </c>
      <c r="I5" s="63">
        <v>42</v>
      </c>
      <c r="J5" s="34">
        <v>28</v>
      </c>
      <c r="K5" s="34">
        <v>25</v>
      </c>
    </row>
    <row r="6" spans="1:12" ht="15" customHeight="1" x14ac:dyDescent="0.25">
      <c r="A6" s="5" t="s">
        <v>25</v>
      </c>
      <c r="B6" s="35" t="s">
        <v>66</v>
      </c>
      <c r="C6" s="35" t="s">
        <v>67</v>
      </c>
      <c r="D6" s="67">
        <v>2019</v>
      </c>
      <c r="E6" s="1" t="s">
        <v>17</v>
      </c>
      <c r="F6" s="12">
        <v>8.1999999999999993</v>
      </c>
      <c r="G6" s="64">
        <f>SUM(89.99+2.99)</f>
        <v>92.97999999999999</v>
      </c>
      <c r="H6" s="64">
        <f>SUM(87+2.99)</f>
        <v>89.99</v>
      </c>
      <c r="I6" s="63">
        <v>58.47</v>
      </c>
      <c r="J6" s="34">
        <v>40</v>
      </c>
      <c r="K6" s="34">
        <v>50</v>
      </c>
    </row>
    <row r="7" spans="1:12" ht="15" customHeight="1" x14ac:dyDescent="0.25">
      <c r="A7" s="35" t="s">
        <v>26</v>
      </c>
      <c r="B7" s="35" t="s">
        <v>68</v>
      </c>
      <c r="C7" s="35" t="s">
        <v>69</v>
      </c>
      <c r="D7" s="67">
        <v>2021</v>
      </c>
      <c r="E7" s="1" t="s">
        <v>17</v>
      </c>
      <c r="F7" s="12">
        <v>7.3</v>
      </c>
      <c r="G7" s="63">
        <f>SUM(34.99+2.99)</f>
        <v>37.980000000000004</v>
      </c>
      <c r="H7" s="63">
        <f>SUM(31.99+2.99)</f>
        <v>34.979999999999997</v>
      </c>
      <c r="I7" s="63">
        <v>23.99</v>
      </c>
      <c r="J7" s="34">
        <v>30</v>
      </c>
      <c r="K7" s="34">
        <v>18</v>
      </c>
    </row>
    <row r="8" spans="1:12" ht="15" customHeight="1" x14ac:dyDescent="0.25">
      <c r="A8" s="35" t="s">
        <v>27</v>
      </c>
      <c r="B8" s="35" t="s">
        <v>70</v>
      </c>
      <c r="C8" s="35" t="s">
        <v>71</v>
      </c>
      <c r="D8" s="67">
        <v>2022</v>
      </c>
      <c r="E8" s="1" t="s">
        <v>15</v>
      </c>
      <c r="F8" s="12">
        <v>8</v>
      </c>
      <c r="G8" s="63">
        <f>SUM(62.49+2.99)</f>
        <v>65.48</v>
      </c>
      <c r="H8" s="63">
        <f>SUM(46.95+2.99)</f>
        <v>49.940000000000005</v>
      </c>
      <c r="I8" s="63">
        <v>46.55</v>
      </c>
      <c r="J8" s="34">
        <v>52</v>
      </c>
      <c r="K8" s="34">
        <v>35</v>
      </c>
    </row>
    <row r="9" spans="1:12" ht="15" customHeight="1" x14ac:dyDescent="0.25">
      <c r="A9" s="35" t="s">
        <v>28</v>
      </c>
      <c r="B9" s="35" t="s">
        <v>72</v>
      </c>
      <c r="C9" s="35" t="s">
        <v>73</v>
      </c>
      <c r="D9" s="67">
        <v>2023</v>
      </c>
      <c r="E9" s="1" t="s">
        <v>29</v>
      </c>
      <c r="F9" s="12">
        <v>8.1999999999999993</v>
      </c>
      <c r="G9" s="63">
        <f>SUM(29.99+2.99)</f>
        <v>32.979999999999997</v>
      </c>
      <c r="H9" s="63">
        <f>SUM(22.69+2.99)</f>
        <v>25.68</v>
      </c>
      <c r="I9" s="63">
        <v>25.22</v>
      </c>
      <c r="J9" s="34">
        <v>20</v>
      </c>
      <c r="K9" s="34">
        <v>23</v>
      </c>
    </row>
    <row r="10" spans="1:12" ht="15" customHeight="1" x14ac:dyDescent="0.25">
      <c r="A10" s="35" t="s">
        <v>30</v>
      </c>
      <c r="B10" s="35" t="s">
        <v>74</v>
      </c>
      <c r="C10" s="35" t="s">
        <v>75</v>
      </c>
      <c r="D10" s="67">
        <v>2021</v>
      </c>
      <c r="E10" s="1" t="s">
        <v>31</v>
      </c>
      <c r="F10" s="12">
        <v>7.2</v>
      </c>
      <c r="G10" s="63">
        <f>SUM(29.99+2.99)</f>
        <v>32.979999999999997</v>
      </c>
      <c r="H10" s="63">
        <f>SUM(22.95+2.99)</f>
        <v>25.939999999999998</v>
      </c>
      <c r="I10" s="63">
        <v>24.94</v>
      </c>
      <c r="J10" s="34">
        <v>20</v>
      </c>
      <c r="K10" s="34">
        <v>15</v>
      </c>
    </row>
    <row r="11" spans="1:12" ht="15" customHeight="1" x14ac:dyDescent="0.25">
      <c r="A11" s="35" t="s">
        <v>32</v>
      </c>
      <c r="B11" s="35" t="s">
        <v>76</v>
      </c>
      <c r="C11" s="35" t="s">
        <v>77</v>
      </c>
      <c r="D11" s="67" t="s">
        <v>33</v>
      </c>
      <c r="E11" s="1" t="s">
        <v>31</v>
      </c>
      <c r="F11" s="12">
        <v>7.1</v>
      </c>
      <c r="G11" s="64">
        <f>SUM(12.99+2.99)</f>
        <v>15.98</v>
      </c>
      <c r="H11" s="64">
        <f>SUM(10.3+2.99)</f>
        <v>13.290000000000001</v>
      </c>
      <c r="I11" s="64">
        <v>12.29</v>
      </c>
      <c r="J11" s="34">
        <v>12</v>
      </c>
      <c r="K11" s="34">
        <v>5</v>
      </c>
    </row>
    <row r="12" spans="1:12" ht="15" customHeight="1" x14ac:dyDescent="0.25">
      <c r="A12" s="35" t="s">
        <v>34</v>
      </c>
      <c r="B12" s="35" t="s">
        <v>78</v>
      </c>
      <c r="C12" s="35" t="s">
        <v>79</v>
      </c>
      <c r="D12" s="67" t="s">
        <v>35</v>
      </c>
      <c r="E12" s="1" t="s">
        <v>17</v>
      </c>
      <c r="F12" s="12">
        <v>8.4</v>
      </c>
      <c r="G12" s="63">
        <f>SUM(44.99+2.99)</f>
        <v>47.980000000000004</v>
      </c>
      <c r="H12" s="63">
        <f>SUM(30.89+2.99)</f>
        <v>33.880000000000003</v>
      </c>
      <c r="I12" s="63">
        <v>33.880000000000003</v>
      </c>
      <c r="J12" s="34">
        <v>40</v>
      </c>
      <c r="K12" s="34">
        <v>25</v>
      </c>
    </row>
    <row r="13" spans="1:12" ht="15" customHeight="1" x14ac:dyDescent="0.25">
      <c r="A13" s="6" t="s">
        <v>36</v>
      </c>
      <c r="B13" s="6" t="s">
        <v>80</v>
      </c>
      <c r="C13" s="6" t="s">
        <v>81</v>
      </c>
      <c r="D13" s="7">
        <v>2022</v>
      </c>
      <c r="E13" s="8" t="s">
        <v>11</v>
      </c>
      <c r="F13" s="21">
        <v>7.5</v>
      </c>
      <c r="G13" s="65">
        <f>SUM(12.99+2.99)</f>
        <v>15.98</v>
      </c>
      <c r="H13" s="73">
        <f>SUM(12.99+2.99)</f>
        <v>15.98</v>
      </c>
      <c r="I13" s="65">
        <v>13.49</v>
      </c>
      <c r="J13" s="23" t="s">
        <v>12</v>
      </c>
      <c r="K13" s="9">
        <v>5</v>
      </c>
    </row>
    <row r="14" spans="1:12" ht="15" customHeight="1" x14ac:dyDescent="0.25">
      <c r="A14" s="35" t="s">
        <v>40</v>
      </c>
      <c r="B14" s="35" t="s">
        <v>84</v>
      </c>
      <c r="C14" s="35" t="s">
        <v>85</v>
      </c>
      <c r="D14" s="67" t="s">
        <v>41</v>
      </c>
      <c r="E14" s="1" t="s">
        <v>42</v>
      </c>
      <c r="F14" s="12">
        <v>7.8</v>
      </c>
      <c r="G14" s="64">
        <f>SUM(49.99+2.99)</f>
        <v>52.980000000000004</v>
      </c>
      <c r="H14" s="64">
        <f>SUM(38.45+2.99)</f>
        <v>41.440000000000005</v>
      </c>
      <c r="I14" s="63">
        <v>47.51</v>
      </c>
      <c r="J14" s="34">
        <v>22.5</v>
      </c>
      <c r="K14" s="34">
        <v>23</v>
      </c>
      <c r="L14" s="34"/>
    </row>
    <row r="15" spans="1:12" ht="15" customHeight="1" x14ac:dyDescent="0.25">
      <c r="A15" s="35" t="s">
        <v>43</v>
      </c>
      <c r="B15" s="35" t="s">
        <v>86</v>
      </c>
      <c r="C15" s="35" t="s">
        <v>87</v>
      </c>
      <c r="D15" s="67">
        <v>2016</v>
      </c>
      <c r="E15" s="1" t="s">
        <v>29</v>
      </c>
      <c r="F15" s="12">
        <v>8</v>
      </c>
      <c r="G15" s="63">
        <f>SUM(19.99+2.99)</f>
        <v>22.979999999999997</v>
      </c>
      <c r="H15" s="63">
        <f>SUM(14.39+2.99)</f>
        <v>17.380000000000003</v>
      </c>
      <c r="I15" s="63">
        <v>16.46</v>
      </c>
      <c r="J15" s="34">
        <v>15</v>
      </c>
      <c r="K15" s="34">
        <v>10</v>
      </c>
      <c r="L15" s="34"/>
    </row>
    <row r="16" spans="1:12" ht="15" customHeight="1" x14ac:dyDescent="0.25">
      <c r="A16" s="35" t="s">
        <v>45</v>
      </c>
      <c r="B16" s="35" t="s">
        <v>88</v>
      </c>
      <c r="C16" s="35" t="s">
        <v>89</v>
      </c>
      <c r="D16" s="67">
        <v>2015</v>
      </c>
      <c r="E16" s="1" t="s">
        <v>11</v>
      </c>
      <c r="F16" s="12">
        <v>7.9</v>
      </c>
      <c r="G16" s="63">
        <f>SUM(89.99+2.99)</f>
        <v>92.97999999999999</v>
      </c>
      <c r="H16" s="63">
        <f>SUM(53.85+2.99)</f>
        <v>56.84</v>
      </c>
      <c r="I16" s="63">
        <v>56.63</v>
      </c>
      <c r="J16" s="71">
        <v>25</v>
      </c>
      <c r="K16" s="34">
        <v>40</v>
      </c>
    </row>
    <row r="17" spans="1:11" ht="15" customHeight="1" x14ac:dyDescent="0.25">
      <c r="A17" s="35" t="s">
        <v>46</v>
      </c>
      <c r="B17" s="35" t="s">
        <v>90</v>
      </c>
      <c r="C17" s="35" t="s">
        <v>91</v>
      </c>
      <c r="D17" s="67" t="s">
        <v>47</v>
      </c>
      <c r="E17" s="1" t="s">
        <v>42</v>
      </c>
      <c r="F17" s="12">
        <v>7</v>
      </c>
      <c r="G17" s="64">
        <f>SUM(49.99+2.99)</f>
        <v>52.980000000000004</v>
      </c>
      <c r="H17" s="64">
        <f>SUM(44.25+2.99)</f>
        <v>47.24</v>
      </c>
      <c r="I17" s="63">
        <v>42.95</v>
      </c>
      <c r="J17" s="71">
        <v>15</v>
      </c>
      <c r="K17" s="34">
        <v>15</v>
      </c>
    </row>
    <row r="18" spans="1:11" ht="15" customHeight="1" x14ac:dyDescent="0.25"/>
    <row r="19" spans="1:11" ht="15" customHeight="1" x14ac:dyDescent="0.25"/>
    <row r="20" spans="1:11" ht="15" customHeight="1" x14ac:dyDescent="0.2">
      <c r="A20" s="4"/>
      <c r="B20" s="4"/>
      <c r="C20" s="4"/>
    </row>
    <row r="21" spans="1:11" ht="15" customHeight="1" x14ac:dyDescent="0.25"/>
    <row r="22" spans="1:11" ht="15" customHeight="1" x14ac:dyDescent="0.2">
      <c r="A22" s="4"/>
      <c r="B22" s="4"/>
      <c r="C22" s="4"/>
      <c r="F22" s="11"/>
      <c r="J22" s="14"/>
    </row>
    <row r="23" spans="1:11" ht="15" customHeight="1" x14ac:dyDescent="0.2">
      <c r="A23" s="4"/>
      <c r="B23" s="4"/>
      <c r="C23" s="4"/>
      <c r="G23" s="10"/>
    </row>
    <row r="24" spans="1:11" ht="15" customHeight="1" x14ac:dyDescent="0.25"/>
    <row r="25" spans="1:11" ht="15" customHeight="1" x14ac:dyDescent="0.2">
      <c r="A25" s="4"/>
      <c r="B25" s="4"/>
      <c r="C25" s="4"/>
    </row>
    <row r="26" spans="1:11" ht="15" customHeight="1" x14ac:dyDescent="0.2">
      <c r="A26" s="4"/>
      <c r="B26" s="4"/>
      <c r="C26" s="4"/>
    </row>
    <row r="27" spans="1:11" ht="15" customHeight="1" x14ac:dyDescent="0.25"/>
    <row r="28" spans="1:11" ht="15" customHeight="1" x14ac:dyDescent="0.25"/>
    <row r="29" spans="1:11" ht="15" customHeight="1" x14ac:dyDescent="0.2">
      <c r="A29" s="4"/>
      <c r="B29" s="4"/>
      <c r="C29" s="4"/>
    </row>
    <row r="30" spans="1:11" ht="15" customHeight="1" x14ac:dyDescent="0.2">
      <c r="A30" s="4"/>
      <c r="B30" s="4"/>
      <c r="C30" s="4"/>
    </row>
    <row r="31" spans="1:11" ht="15" customHeight="1" x14ac:dyDescent="0.25"/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</sheetData>
  <pageMargins left="0.7" right="0.7" top="0.75" bottom="0.75" header="0.3" footer="0.3"/>
  <pageSetup paperSize="9" orientation="portrait"/>
  <ignoredErrors>
    <ignoredError sqref="G12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2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2" ht="15" customHeight="1" x14ac:dyDescent="0.25">
      <c r="A2" s="5" t="s">
        <v>16</v>
      </c>
      <c r="B2" s="35" t="s">
        <v>56</v>
      </c>
      <c r="C2" s="35" t="s">
        <v>57</v>
      </c>
      <c r="D2" s="67">
        <v>2021</v>
      </c>
      <c r="E2" s="1" t="s">
        <v>17</v>
      </c>
      <c r="F2" s="12">
        <v>8.5</v>
      </c>
      <c r="G2" s="68">
        <f>SUM(68.99+2.99)</f>
        <v>71.97999999999999</v>
      </c>
      <c r="H2" s="68">
        <f>SUM(50.95+2.99)</f>
        <v>53.940000000000005</v>
      </c>
      <c r="I2" s="68">
        <v>45.95</v>
      </c>
      <c r="J2" s="34">
        <v>35</v>
      </c>
      <c r="K2" s="34">
        <v>40</v>
      </c>
      <c r="L2" s="34"/>
    </row>
    <row r="3" spans="1:12" ht="15" customHeight="1" x14ac:dyDescent="0.25">
      <c r="A3" s="5" t="s">
        <v>18</v>
      </c>
      <c r="B3" s="35" t="s">
        <v>58</v>
      </c>
      <c r="C3" s="35" t="s">
        <v>59</v>
      </c>
      <c r="D3" s="67" t="s">
        <v>19</v>
      </c>
      <c r="E3" s="1" t="s">
        <v>20</v>
      </c>
      <c r="F3" s="12">
        <v>7.8</v>
      </c>
      <c r="G3" s="68">
        <f>SUM(44.99+2.99)</f>
        <v>47.980000000000004</v>
      </c>
      <c r="H3" s="68">
        <f>SUM(33.45+2.99)</f>
        <v>36.440000000000005</v>
      </c>
      <c r="I3" s="68">
        <v>33.71</v>
      </c>
      <c r="J3" s="34">
        <v>35</v>
      </c>
      <c r="K3" s="34">
        <v>26</v>
      </c>
      <c r="L3" s="34">
        <v>15</v>
      </c>
    </row>
    <row r="4" spans="1:12" ht="15" customHeight="1" x14ac:dyDescent="0.25">
      <c r="A4" s="5" t="s">
        <v>13</v>
      </c>
      <c r="B4" s="35" t="s">
        <v>62</v>
      </c>
      <c r="C4" s="35" t="s">
        <v>63</v>
      </c>
      <c r="D4" s="67" t="s">
        <v>14</v>
      </c>
      <c r="E4" s="1" t="s">
        <v>15</v>
      </c>
      <c r="F4" s="12">
        <v>8</v>
      </c>
      <c r="G4" s="68">
        <f>SUM(59.99+2.99)</f>
        <v>62.980000000000004</v>
      </c>
      <c r="H4" s="68">
        <f>SUM(46.95+2.99)</f>
        <v>49.940000000000005</v>
      </c>
      <c r="I4" s="68">
        <v>40.71</v>
      </c>
      <c r="J4" s="34">
        <v>30</v>
      </c>
      <c r="K4" s="34">
        <v>25</v>
      </c>
    </row>
    <row r="5" spans="1:12" ht="15" customHeight="1" x14ac:dyDescent="0.25">
      <c r="A5" s="5" t="s">
        <v>25</v>
      </c>
      <c r="B5" s="35" t="s">
        <v>66</v>
      </c>
      <c r="C5" s="35" t="s">
        <v>67</v>
      </c>
      <c r="D5" s="67">
        <v>2019</v>
      </c>
      <c r="E5" s="1" t="s">
        <v>17</v>
      </c>
      <c r="F5" s="12">
        <v>8.1</v>
      </c>
      <c r="G5" s="69">
        <f>SUM(89.99+2.99)</f>
        <v>92.97999999999999</v>
      </c>
      <c r="H5" s="69">
        <f>SUM(68.47+2.99)</f>
        <v>71.459999999999994</v>
      </c>
      <c r="I5" s="68">
        <v>58.47</v>
      </c>
      <c r="J5" s="34">
        <v>65</v>
      </c>
      <c r="K5" s="34">
        <v>50</v>
      </c>
    </row>
    <row r="6" spans="1:12" ht="15" customHeight="1" x14ac:dyDescent="0.25">
      <c r="A6" s="35" t="s">
        <v>26</v>
      </c>
      <c r="B6" s="35" t="s">
        <v>68</v>
      </c>
      <c r="C6" s="35" t="s">
        <v>69</v>
      </c>
      <c r="D6" s="67">
        <v>2021</v>
      </c>
      <c r="E6" s="1" t="s">
        <v>17</v>
      </c>
      <c r="F6" s="12">
        <v>7.2</v>
      </c>
      <c r="G6" s="68">
        <f>SUM(34.99+2.99)</f>
        <v>37.980000000000004</v>
      </c>
      <c r="H6" s="70">
        <f>SUM(22.19+2.99)</f>
        <v>25.18</v>
      </c>
      <c r="I6" s="68">
        <v>23.99</v>
      </c>
      <c r="J6" s="34">
        <v>30</v>
      </c>
      <c r="K6" s="34">
        <v>18</v>
      </c>
    </row>
    <row r="7" spans="1:12" ht="15" customHeight="1" x14ac:dyDescent="0.25">
      <c r="A7" s="35" t="s">
        <v>27</v>
      </c>
      <c r="B7" s="35" t="s">
        <v>70</v>
      </c>
      <c r="C7" s="35" t="s">
        <v>71</v>
      </c>
      <c r="D7" s="67">
        <v>2022</v>
      </c>
      <c r="E7" s="1" t="s">
        <v>15</v>
      </c>
      <c r="F7" s="12">
        <v>8</v>
      </c>
      <c r="G7" s="68">
        <f>SUM(62.49+2.99)</f>
        <v>65.48</v>
      </c>
      <c r="H7" s="68">
        <f>SUM(46.95+2.99)</f>
        <v>49.940000000000005</v>
      </c>
      <c r="I7" s="68">
        <v>46.55</v>
      </c>
      <c r="J7" s="34">
        <v>48</v>
      </c>
      <c r="K7" s="34">
        <v>35</v>
      </c>
    </row>
    <row r="8" spans="1:12" ht="15" customHeight="1" x14ac:dyDescent="0.25">
      <c r="A8" s="35" t="s">
        <v>28</v>
      </c>
      <c r="B8" s="35" t="s">
        <v>72</v>
      </c>
      <c r="C8" s="35" t="s">
        <v>73</v>
      </c>
      <c r="D8" s="67">
        <v>2023</v>
      </c>
      <c r="E8" s="1" t="s">
        <v>29</v>
      </c>
      <c r="F8" s="12">
        <v>8.1999999999999993</v>
      </c>
      <c r="G8" s="68">
        <f>SUM(29.99+2.99)</f>
        <v>32.979999999999997</v>
      </c>
      <c r="H8" s="68">
        <f>SUM(23.95+2.99)</f>
        <v>26.939999999999998</v>
      </c>
      <c r="I8" s="68">
        <v>25.22</v>
      </c>
      <c r="J8" s="34">
        <v>20</v>
      </c>
      <c r="K8" s="34">
        <v>23</v>
      </c>
    </row>
    <row r="9" spans="1:12" ht="15" customHeight="1" x14ac:dyDescent="0.25">
      <c r="A9" s="35" t="s">
        <v>30</v>
      </c>
      <c r="B9" s="35" t="s">
        <v>74</v>
      </c>
      <c r="C9" s="35" t="s">
        <v>75</v>
      </c>
      <c r="D9" s="67">
        <v>2021</v>
      </c>
      <c r="E9" s="1" t="s">
        <v>31</v>
      </c>
      <c r="F9" s="12">
        <v>7.2</v>
      </c>
      <c r="G9" s="68">
        <f>SUM(29.99+2.99)</f>
        <v>32.979999999999997</v>
      </c>
      <c r="H9" s="68">
        <f>SUM(23.59+2.99)</f>
        <v>26.58</v>
      </c>
      <c r="I9" s="68">
        <v>25.58</v>
      </c>
      <c r="J9" s="34">
        <v>15</v>
      </c>
      <c r="K9" s="34">
        <v>15</v>
      </c>
    </row>
    <row r="10" spans="1:12" ht="15" customHeight="1" x14ac:dyDescent="0.25">
      <c r="A10" s="35" t="s">
        <v>32</v>
      </c>
      <c r="B10" s="35" t="s">
        <v>76</v>
      </c>
      <c r="C10" s="35" t="s">
        <v>77</v>
      </c>
      <c r="D10" s="67" t="s">
        <v>33</v>
      </c>
      <c r="E10" s="1" t="s">
        <v>31</v>
      </c>
      <c r="F10" s="12">
        <v>7.1</v>
      </c>
      <c r="G10" s="69">
        <f>SUM(12.99+2.99)</f>
        <v>15.98</v>
      </c>
      <c r="H10" s="69">
        <f>SUM(10.3+2.99)</f>
        <v>13.290000000000001</v>
      </c>
      <c r="I10" s="69">
        <v>12.29</v>
      </c>
      <c r="J10" s="34">
        <v>12</v>
      </c>
      <c r="K10" s="34">
        <v>5</v>
      </c>
    </row>
    <row r="11" spans="1:12" ht="15" customHeight="1" x14ac:dyDescent="0.25">
      <c r="A11" s="35" t="s">
        <v>34</v>
      </c>
      <c r="B11" s="35" t="s">
        <v>78</v>
      </c>
      <c r="C11" s="35" t="s">
        <v>79</v>
      </c>
      <c r="D11" s="67" t="s">
        <v>35</v>
      </c>
      <c r="E11" s="1" t="s">
        <v>17</v>
      </c>
      <c r="F11" s="12">
        <v>8.4</v>
      </c>
      <c r="G11" s="68">
        <f>SUM(44.99+2.99)</f>
        <v>47.980000000000004</v>
      </c>
      <c r="H11" s="68">
        <f>SUM(32.99+2.99)</f>
        <v>35.980000000000004</v>
      </c>
      <c r="I11" s="68">
        <v>35.979999999999997</v>
      </c>
      <c r="J11" s="34">
        <v>40</v>
      </c>
      <c r="K11" s="34">
        <v>25</v>
      </c>
    </row>
    <row r="12" spans="1:12" ht="15" customHeight="1" x14ac:dyDescent="0.25">
      <c r="A12" s="35" t="s">
        <v>40</v>
      </c>
      <c r="B12" s="35" t="s">
        <v>84</v>
      </c>
      <c r="C12" s="35" t="s">
        <v>85</v>
      </c>
      <c r="D12" s="67" t="s">
        <v>41</v>
      </c>
      <c r="E12" s="1" t="s">
        <v>42</v>
      </c>
      <c r="F12" s="12">
        <v>7.8</v>
      </c>
      <c r="G12" s="68">
        <f>SUM(49.99+2.99)</f>
        <v>52.980000000000004</v>
      </c>
      <c r="H12" s="68">
        <f>SUM(38.19+2.99)</f>
        <v>41.18</v>
      </c>
      <c r="I12" s="68">
        <v>41.18</v>
      </c>
      <c r="J12" s="34">
        <v>25</v>
      </c>
      <c r="K12" s="34">
        <v>15</v>
      </c>
      <c r="L12" s="34"/>
    </row>
    <row r="13" spans="1:12" ht="15" customHeight="1" x14ac:dyDescent="0.25">
      <c r="A13" s="35" t="s">
        <v>43</v>
      </c>
      <c r="B13" s="35" t="s">
        <v>86</v>
      </c>
      <c r="C13" s="35" t="s">
        <v>87</v>
      </c>
      <c r="D13" s="67">
        <v>2016</v>
      </c>
      <c r="E13" s="1" t="s">
        <v>29</v>
      </c>
      <c r="F13" s="12">
        <v>8</v>
      </c>
      <c r="G13" s="68">
        <f>SUM(19.99+2.99)</f>
        <v>22.979999999999997</v>
      </c>
      <c r="H13" s="68">
        <f>SUM(14.95+2.99)</f>
        <v>17.939999999999998</v>
      </c>
      <c r="I13" s="68">
        <v>16.579999999999998</v>
      </c>
      <c r="J13" s="34">
        <v>15</v>
      </c>
      <c r="K13" s="34">
        <v>10</v>
      </c>
      <c r="L13" s="34"/>
    </row>
    <row r="14" spans="1:12" ht="15" customHeight="1" x14ac:dyDescent="0.25">
      <c r="A14" s="35" t="s">
        <v>45</v>
      </c>
      <c r="B14" s="35" t="s">
        <v>88</v>
      </c>
      <c r="C14" s="35" t="s">
        <v>89</v>
      </c>
      <c r="D14" s="67">
        <v>2015</v>
      </c>
      <c r="E14" s="1" t="s">
        <v>11</v>
      </c>
      <c r="F14" s="12">
        <v>7.9</v>
      </c>
      <c r="G14" s="68">
        <f>SUM(89.99+2.99)</f>
        <v>92.97999999999999</v>
      </c>
      <c r="H14" s="68">
        <f>SUM(52.69+2.99)</f>
        <v>55.68</v>
      </c>
      <c r="I14" s="68">
        <v>55.68</v>
      </c>
      <c r="J14" s="71">
        <v>25</v>
      </c>
      <c r="K14" s="34">
        <v>40</v>
      </c>
    </row>
    <row r="15" spans="1:12" ht="15" customHeight="1" x14ac:dyDescent="0.25">
      <c r="A15" s="35" t="s">
        <v>46</v>
      </c>
      <c r="B15" s="35" t="s">
        <v>90</v>
      </c>
      <c r="C15" s="35" t="s">
        <v>91</v>
      </c>
      <c r="D15" s="67" t="s">
        <v>47</v>
      </c>
      <c r="E15" s="1" t="s">
        <v>42</v>
      </c>
      <c r="F15" s="12">
        <v>7</v>
      </c>
      <c r="G15" s="69">
        <f>SUM(49.99+2.99)</f>
        <v>52.980000000000004</v>
      </c>
      <c r="H15" s="69">
        <f>SUM(44.25+2.99)</f>
        <v>47.24</v>
      </c>
      <c r="I15" s="68">
        <v>42.95</v>
      </c>
      <c r="J15" s="71">
        <v>20</v>
      </c>
      <c r="K15" s="34">
        <v>15</v>
      </c>
    </row>
    <row r="16" spans="1:12" ht="15" customHeight="1" x14ac:dyDescent="0.25"/>
    <row r="17" spans="1:10" ht="15" customHeight="1" x14ac:dyDescent="0.25"/>
    <row r="18" spans="1:10" ht="15" customHeight="1" x14ac:dyDescent="0.2">
      <c r="A18" s="4"/>
      <c r="B18" s="4"/>
      <c r="C18" s="4"/>
    </row>
    <row r="19" spans="1:10" ht="15" customHeight="1" x14ac:dyDescent="0.25"/>
    <row r="20" spans="1:10" ht="15" customHeight="1" x14ac:dyDescent="0.2">
      <c r="A20" s="4"/>
      <c r="B20" s="4"/>
      <c r="C20" s="4"/>
      <c r="F20" s="11"/>
      <c r="J20" s="14"/>
    </row>
    <row r="21" spans="1:10" ht="15" customHeight="1" x14ac:dyDescent="0.2">
      <c r="A21" s="4"/>
      <c r="B21" s="4"/>
      <c r="C21" s="4"/>
      <c r="G21" s="10"/>
    </row>
    <row r="22" spans="1:10" ht="15" customHeight="1" x14ac:dyDescent="0.25"/>
    <row r="23" spans="1:10" ht="15" customHeight="1" x14ac:dyDescent="0.2">
      <c r="A23" s="4"/>
      <c r="B23" s="4"/>
      <c r="C23" s="4"/>
    </row>
    <row r="24" spans="1:10" ht="15" customHeight="1" x14ac:dyDescent="0.2">
      <c r="A24" s="4"/>
      <c r="B24" s="4"/>
      <c r="C24" s="4"/>
    </row>
    <row r="25" spans="1:10" ht="15" customHeight="1" x14ac:dyDescent="0.25"/>
    <row r="26" spans="1:10" ht="15" customHeight="1" x14ac:dyDescent="0.25"/>
    <row r="27" spans="1:10" ht="15" customHeight="1" x14ac:dyDescent="0.2">
      <c r="A27" s="4"/>
      <c r="B27" s="4"/>
      <c r="C27" s="4"/>
    </row>
    <row r="28" spans="1:10" ht="15" customHeight="1" x14ac:dyDescent="0.2">
      <c r="A28" s="4"/>
      <c r="B28" s="4"/>
      <c r="C28" s="4"/>
    </row>
    <row r="29" spans="1:10" ht="15" customHeight="1" x14ac:dyDescent="0.25"/>
    <row r="30" spans="1:10" ht="15" customHeight="1" x14ac:dyDescent="0.25"/>
    <row r="31" spans="1:10" ht="15" customHeight="1" x14ac:dyDescent="0.25"/>
    <row r="32" spans="1:10" ht="15" customHeight="1" x14ac:dyDescent="0.25"/>
    <row r="33" ht="15" customHeight="1" x14ac:dyDescent="0.25"/>
  </sheetData>
  <pageMargins left="0.7" right="0.7" top="0.75" bottom="0.75" header="0.3" footer="0.3"/>
  <pageSetup paperSize="9" orientation="portrait"/>
  <ignoredErrors>
    <ignoredError sqref="G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2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2" ht="15" customHeight="1" x14ac:dyDescent="0.25">
      <c r="A2" s="5" t="s">
        <v>9</v>
      </c>
      <c r="B2" s="10" t="s">
        <v>54</v>
      </c>
      <c r="C2" s="10" t="s">
        <v>55</v>
      </c>
      <c r="D2" s="67" t="s">
        <v>10</v>
      </c>
      <c r="E2" s="1" t="s">
        <v>11</v>
      </c>
      <c r="F2" s="12">
        <v>7.4</v>
      </c>
      <c r="G2" s="34">
        <v>40</v>
      </c>
      <c r="H2" s="34">
        <v>31</v>
      </c>
      <c r="I2" s="34">
        <v>32</v>
      </c>
      <c r="J2" s="36" t="s">
        <v>12</v>
      </c>
      <c r="K2" s="34">
        <v>20</v>
      </c>
      <c r="L2" s="34">
        <v>24</v>
      </c>
    </row>
    <row r="3" spans="1:12" ht="15" customHeight="1" x14ac:dyDescent="0.25">
      <c r="A3" s="5" t="s">
        <v>16</v>
      </c>
      <c r="B3" s="35" t="s">
        <v>56</v>
      </c>
      <c r="C3" s="35" t="s">
        <v>57</v>
      </c>
      <c r="D3" s="67">
        <v>2021</v>
      </c>
      <c r="E3" s="1" t="s">
        <v>17</v>
      </c>
      <c r="F3" s="12">
        <v>8.5</v>
      </c>
      <c r="G3" s="34">
        <v>69</v>
      </c>
      <c r="H3" s="34">
        <v>47</v>
      </c>
      <c r="I3" s="34">
        <v>46</v>
      </c>
      <c r="J3" s="34">
        <v>48</v>
      </c>
      <c r="K3" s="34">
        <v>40</v>
      </c>
    </row>
    <row r="4" spans="1:12" ht="15" customHeight="1" x14ac:dyDescent="0.25">
      <c r="A4" s="5" t="s">
        <v>18</v>
      </c>
      <c r="B4" s="35" t="s">
        <v>58</v>
      </c>
      <c r="C4" s="35" t="s">
        <v>59</v>
      </c>
      <c r="D4" s="67" t="s">
        <v>19</v>
      </c>
      <c r="E4" s="1" t="s">
        <v>20</v>
      </c>
      <c r="F4" s="12">
        <v>7.9</v>
      </c>
      <c r="G4" s="34">
        <v>45</v>
      </c>
      <c r="H4" s="34">
        <v>35</v>
      </c>
      <c r="I4" s="34">
        <v>31</v>
      </c>
      <c r="J4" s="36" t="s">
        <v>12</v>
      </c>
      <c r="K4" s="34">
        <v>26</v>
      </c>
    </row>
    <row r="5" spans="1:12" ht="15" customHeight="1" x14ac:dyDescent="0.25">
      <c r="A5" s="5" t="s">
        <v>21</v>
      </c>
      <c r="B5" s="35" t="s">
        <v>60</v>
      </c>
      <c r="C5" s="35" t="s">
        <v>61</v>
      </c>
      <c r="D5" s="67">
        <v>2016</v>
      </c>
      <c r="E5" s="1" t="s">
        <v>22</v>
      </c>
      <c r="F5" s="12">
        <v>8.4</v>
      </c>
      <c r="G5" s="34">
        <v>71</v>
      </c>
      <c r="H5" s="34">
        <v>71</v>
      </c>
      <c r="I5" s="34">
        <v>55</v>
      </c>
      <c r="J5" s="34">
        <v>55</v>
      </c>
      <c r="K5" s="34">
        <v>40</v>
      </c>
      <c r="L5" s="3">
        <v>20</v>
      </c>
    </row>
    <row r="6" spans="1:12" ht="15" customHeight="1" x14ac:dyDescent="0.25">
      <c r="A6" s="5" t="s">
        <v>13</v>
      </c>
      <c r="B6" s="35" t="s">
        <v>62</v>
      </c>
      <c r="C6" s="35" t="s">
        <v>63</v>
      </c>
      <c r="D6" s="67" t="s">
        <v>14</v>
      </c>
      <c r="E6" s="1" t="s">
        <v>15</v>
      </c>
      <c r="F6" s="12">
        <v>8</v>
      </c>
      <c r="G6" s="2">
        <v>60</v>
      </c>
      <c r="H6" s="2">
        <v>48</v>
      </c>
      <c r="I6" s="34">
        <v>45</v>
      </c>
      <c r="J6" s="34">
        <v>48</v>
      </c>
      <c r="K6" s="34">
        <v>25</v>
      </c>
    </row>
    <row r="7" spans="1:12" ht="15" customHeight="1" x14ac:dyDescent="0.25">
      <c r="A7" s="5" t="s">
        <v>23</v>
      </c>
      <c r="B7" s="35" t="s">
        <v>64</v>
      </c>
      <c r="C7" s="35" t="s">
        <v>65</v>
      </c>
      <c r="D7" s="67" t="s">
        <v>24</v>
      </c>
      <c r="E7" s="1" t="s">
        <v>17</v>
      </c>
      <c r="F7" s="12">
        <v>8.3000000000000007</v>
      </c>
      <c r="G7" s="34">
        <v>43</v>
      </c>
      <c r="H7" s="34">
        <v>33</v>
      </c>
      <c r="I7" s="34">
        <v>33</v>
      </c>
      <c r="J7" s="34">
        <v>30</v>
      </c>
      <c r="K7" s="34">
        <v>20</v>
      </c>
    </row>
    <row r="8" spans="1:12" ht="15" customHeight="1" x14ac:dyDescent="0.25">
      <c r="A8" s="5" t="s">
        <v>25</v>
      </c>
      <c r="B8" s="35" t="s">
        <v>66</v>
      </c>
      <c r="C8" s="35" t="s">
        <v>67</v>
      </c>
      <c r="D8" s="67">
        <v>2019</v>
      </c>
      <c r="E8" s="1" t="s">
        <v>17</v>
      </c>
      <c r="F8" s="12">
        <v>8.1999999999999993</v>
      </c>
      <c r="G8" s="2">
        <v>90</v>
      </c>
      <c r="H8" s="2">
        <v>42</v>
      </c>
      <c r="I8" s="34">
        <v>58</v>
      </c>
      <c r="J8" s="34">
        <v>50</v>
      </c>
      <c r="K8" s="34">
        <v>50</v>
      </c>
    </row>
    <row r="9" spans="1:12" ht="15" customHeight="1" x14ac:dyDescent="0.25">
      <c r="A9" s="35" t="s">
        <v>26</v>
      </c>
      <c r="B9" s="35" t="s">
        <v>68</v>
      </c>
      <c r="C9" s="35" t="s">
        <v>69</v>
      </c>
      <c r="D9" s="67">
        <v>2021</v>
      </c>
      <c r="E9" s="1" t="s">
        <v>17</v>
      </c>
      <c r="F9" s="12">
        <v>7.3</v>
      </c>
      <c r="G9" s="34">
        <v>35</v>
      </c>
      <c r="H9" s="34">
        <v>26</v>
      </c>
      <c r="I9" s="34">
        <v>24</v>
      </c>
      <c r="J9" s="34">
        <v>26</v>
      </c>
      <c r="K9" s="34">
        <v>18</v>
      </c>
    </row>
    <row r="10" spans="1:12" ht="15" customHeight="1" x14ac:dyDescent="0.25">
      <c r="A10" s="35" t="s">
        <v>27</v>
      </c>
      <c r="B10" s="35" t="s">
        <v>70</v>
      </c>
      <c r="C10" s="35" t="s">
        <v>71</v>
      </c>
      <c r="D10" s="67">
        <v>2022</v>
      </c>
      <c r="E10" s="1" t="s">
        <v>15</v>
      </c>
      <c r="F10" s="12">
        <v>8.1</v>
      </c>
      <c r="G10" s="34">
        <v>62</v>
      </c>
      <c r="H10" s="34">
        <v>48</v>
      </c>
      <c r="I10" s="34">
        <v>47</v>
      </c>
      <c r="J10" s="3">
        <v>35</v>
      </c>
      <c r="K10" s="34">
        <v>35</v>
      </c>
    </row>
    <row r="11" spans="1:12" ht="15" customHeight="1" x14ac:dyDescent="0.25">
      <c r="A11" s="35" t="s">
        <v>28</v>
      </c>
      <c r="B11" s="35" t="s">
        <v>72</v>
      </c>
      <c r="C11" s="35" t="s">
        <v>73</v>
      </c>
      <c r="D11" s="67">
        <v>2023</v>
      </c>
      <c r="E11" s="1" t="s">
        <v>29</v>
      </c>
      <c r="F11" s="12">
        <v>8.1999999999999993</v>
      </c>
      <c r="G11" s="2">
        <v>30</v>
      </c>
      <c r="H11" s="2">
        <v>27</v>
      </c>
      <c r="I11" s="34">
        <v>39</v>
      </c>
      <c r="J11" s="36" t="s">
        <v>12</v>
      </c>
      <c r="K11" s="34">
        <v>25</v>
      </c>
    </row>
    <row r="12" spans="1:12" ht="15" customHeight="1" x14ac:dyDescent="0.25">
      <c r="A12" s="35" t="s">
        <v>30</v>
      </c>
      <c r="B12" s="35" t="s">
        <v>74</v>
      </c>
      <c r="C12" s="35" t="s">
        <v>75</v>
      </c>
      <c r="D12" s="67">
        <v>2021</v>
      </c>
      <c r="E12" s="1" t="s">
        <v>31</v>
      </c>
      <c r="F12" s="12">
        <v>7.2</v>
      </c>
      <c r="G12" s="34">
        <v>30</v>
      </c>
      <c r="H12" s="34">
        <v>27</v>
      </c>
      <c r="I12" s="34">
        <v>27</v>
      </c>
      <c r="J12" s="34">
        <v>30</v>
      </c>
      <c r="K12" s="34">
        <v>22</v>
      </c>
    </row>
    <row r="13" spans="1:12" ht="15" customHeight="1" x14ac:dyDescent="0.25">
      <c r="A13" s="35" t="s">
        <v>32</v>
      </c>
      <c r="B13" s="35" t="s">
        <v>76</v>
      </c>
      <c r="C13" s="35" t="s">
        <v>77</v>
      </c>
      <c r="D13" s="67" t="s">
        <v>33</v>
      </c>
      <c r="E13" s="1" t="s">
        <v>31</v>
      </c>
      <c r="F13" s="12">
        <v>7.1</v>
      </c>
      <c r="G13" s="2">
        <v>13</v>
      </c>
      <c r="H13" s="2">
        <v>10</v>
      </c>
      <c r="I13" s="2">
        <v>14</v>
      </c>
      <c r="J13" s="34">
        <v>10</v>
      </c>
      <c r="K13" s="34">
        <v>10</v>
      </c>
    </row>
    <row r="14" spans="1:12" ht="15" customHeight="1" x14ac:dyDescent="0.25">
      <c r="A14" s="35" t="s">
        <v>34</v>
      </c>
      <c r="B14" s="35" t="s">
        <v>78</v>
      </c>
      <c r="C14" s="35" t="s">
        <v>79</v>
      </c>
      <c r="D14" s="67" t="s">
        <v>35</v>
      </c>
      <c r="E14" s="1" t="s">
        <v>17</v>
      </c>
      <c r="F14" s="12">
        <v>8.4</v>
      </c>
      <c r="G14" s="34">
        <v>45</v>
      </c>
      <c r="H14" s="34">
        <v>35</v>
      </c>
      <c r="I14" s="34">
        <v>37</v>
      </c>
      <c r="J14" s="34">
        <v>35</v>
      </c>
      <c r="K14" s="34">
        <v>25</v>
      </c>
    </row>
    <row r="15" spans="1:12" ht="15" customHeight="1" x14ac:dyDescent="0.25">
      <c r="A15" s="35" t="s">
        <v>36</v>
      </c>
      <c r="B15" s="35" t="s">
        <v>80</v>
      </c>
      <c r="C15" s="35" t="s">
        <v>81</v>
      </c>
      <c r="D15" s="67">
        <v>2022</v>
      </c>
      <c r="E15" s="1" t="s">
        <v>11</v>
      </c>
      <c r="F15" s="12">
        <v>7.5</v>
      </c>
      <c r="G15" s="34">
        <v>12</v>
      </c>
      <c r="H15" s="34">
        <v>11</v>
      </c>
      <c r="I15" s="34">
        <v>13</v>
      </c>
      <c r="J15" s="34">
        <v>13</v>
      </c>
      <c r="K15" s="34">
        <v>10</v>
      </c>
    </row>
    <row r="16" spans="1:12" ht="15" customHeight="1" x14ac:dyDescent="0.25">
      <c r="A16" s="35" t="s">
        <v>37</v>
      </c>
      <c r="B16" s="35" t="s">
        <v>82</v>
      </c>
      <c r="C16" s="35" t="s">
        <v>83</v>
      </c>
      <c r="D16" s="67" t="s">
        <v>38</v>
      </c>
      <c r="E16" s="1" t="s">
        <v>39</v>
      </c>
      <c r="F16" s="12">
        <v>7.5</v>
      </c>
      <c r="G16" s="34">
        <v>65</v>
      </c>
      <c r="H16" s="34">
        <v>46</v>
      </c>
      <c r="I16" s="34">
        <v>45</v>
      </c>
      <c r="J16" s="34">
        <v>20</v>
      </c>
      <c r="K16" s="34">
        <v>20</v>
      </c>
    </row>
    <row r="17" spans="1:12" ht="15" customHeight="1" x14ac:dyDescent="0.25">
      <c r="A17" s="35" t="s">
        <v>40</v>
      </c>
      <c r="B17" s="35" t="s">
        <v>84</v>
      </c>
      <c r="C17" s="35" t="s">
        <v>85</v>
      </c>
      <c r="D17" s="67" t="s">
        <v>41</v>
      </c>
      <c r="E17" s="1" t="s">
        <v>42</v>
      </c>
      <c r="F17" s="12">
        <v>7.8</v>
      </c>
      <c r="G17" s="2">
        <v>50</v>
      </c>
      <c r="H17" s="2">
        <v>41</v>
      </c>
      <c r="I17" s="34">
        <v>53</v>
      </c>
      <c r="J17" s="34">
        <v>35</v>
      </c>
      <c r="K17" s="34">
        <v>25</v>
      </c>
      <c r="L17" s="34">
        <v>15</v>
      </c>
    </row>
    <row r="18" spans="1:12" ht="15" customHeight="1" x14ac:dyDescent="0.25">
      <c r="A18" s="35" t="s">
        <v>43</v>
      </c>
      <c r="B18" s="35" t="s">
        <v>86</v>
      </c>
      <c r="C18" s="35" t="s">
        <v>87</v>
      </c>
      <c r="D18" s="67">
        <v>2016</v>
      </c>
      <c r="E18" s="1" t="s">
        <v>29</v>
      </c>
      <c r="F18" s="12">
        <v>8</v>
      </c>
      <c r="G18" s="34">
        <v>20</v>
      </c>
      <c r="H18" s="34">
        <v>14</v>
      </c>
      <c r="I18" s="34">
        <v>16</v>
      </c>
      <c r="J18" s="34">
        <v>17</v>
      </c>
      <c r="K18" s="34">
        <v>10</v>
      </c>
    </row>
    <row r="19" spans="1:12" ht="15" customHeight="1" x14ac:dyDescent="0.25">
      <c r="A19" s="35" t="s">
        <v>45</v>
      </c>
      <c r="B19" s="35" t="s">
        <v>88</v>
      </c>
      <c r="C19" s="35" t="s">
        <v>89</v>
      </c>
      <c r="D19" s="67">
        <v>2015</v>
      </c>
      <c r="E19" s="1" t="s">
        <v>11</v>
      </c>
      <c r="F19" s="12">
        <v>7.9</v>
      </c>
      <c r="G19" s="34">
        <v>90</v>
      </c>
      <c r="H19" s="34">
        <v>61</v>
      </c>
      <c r="I19" s="34">
        <v>56</v>
      </c>
      <c r="J19" s="34">
        <v>57</v>
      </c>
      <c r="K19" s="34">
        <v>40</v>
      </c>
    </row>
    <row r="20" spans="1:12" ht="15" customHeight="1" x14ac:dyDescent="0.25">
      <c r="A20" s="35" t="s">
        <v>46</v>
      </c>
      <c r="B20" s="35" t="s">
        <v>90</v>
      </c>
      <c r="C20" s="35" t="s">
        <v>91</v>
      </c>
      <c r="D20" s="67" t="s">
        <v>47</v>
      </c>
      <c r="E20" s="1" t="s">
        <v>42</v>
      </c>
      <c r="F20" s="12">
        <v>7</v>
      </c>
      <c r="G20" s="34">
        <v>50</v>
      </c>
      <c r="H20" s="34">
        <v>44</v>
      </c>
      <c r="I20" s="34">
        <v>37</v>
      </c>
      <c r="J20" s="34">
        <v>30</v>
      </c>
      <c r="K20" s="34">
        <v>15</v>
      </c>
    </row>
    <row r="21" spans="1:12" ht="15" customHeight="1" x14ac:dyDescent="0.25"/>
    <row r="22" spans="1:12" ht="15" customHeight="1" x14ac:dyDescent="0.25"/>
    <row r="23" spans="1:12" ht="15" customHeight="1" x14ac:dyDescent="0.2">
      <c r="A23" s="4"/>
      <c r="B23" s="4"/>
      <c r="C23" s="4"/>
    </row>
    <row r="24" spans="1:12" ht="15" customHeight="1" x14ac:dyDescent="0.25"/>
    <row r="25" spans="1:12" ht="15" customHeight="1" x14ac:dyDescent="0.2">
      <c r="A25" s="4"/>
      <c r="B25" s="4"/>
      <c r="C25" s="4"/>
      <c r="F25" s="11"/>
      <c r="J25" s="14"/>
    </row>
    <row r="26" spans="1:12" ht="15" customHeight="1" x14ac:dyDescent="0.2">
      <c r="A26" s="4"/>
      <c r="B26" s="4"/>
      <c r="C26" s="4"/>
    </row>
    <row r="27" spans="1:12" ht="15" customHeight="1" x14ac:dyDescent="0.25"/>
    <row r="28" spans="1:12" ht="15" customHeight="1" x14ac:dyDescent="0.2">
      <c r="A28" s="4"/>
      <c r="B28" s="4"/>
      <c r="C28" s="4"/>
    </row>
    <row r="29" spans="1:12" ht="15" customHeight="1" x14ac:dyDescent="0.2">
      <c r="A29" s="4"/>
      <c r="B29" s="4"/>
      <c r="C29" s="4"/>
    </row>
    <row r="30" spans="1:12" ht="15" customHeight="1" x14ac:dyDescent="0.25"/>
    <row r="31" spans="1:12" ht="15" customHeight="1" x14ac:dyDescent="0.25"/>
    <row r="32" spans="1:12" ht="15" customHeight="1" x14ac:dyDescent="0.2">
      <c r="A32" s="4"/>
      <c r="B32" s="4"/>
      <c r="C32" s="4"/>
    </row>
    <row r="33" spans="1:3" ht="15" customHeight="1" x14ac:dyDescent="0.2">
      <c r="A33" s="4"/>
      <c r="B33" s="4"/>
      <c r="C33" s="4"/>
    </row>
    <row r="34" spans="1:3" ht="15" customHeight="1" x14ac:dyDescent="0.25"/>
    <row r="35" spans="1:3" ht="15" customHeight="1" x14ac:dyDescent="0.25"/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3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3" ht="15" customHeight="1" x14ac:dyDescent="0.25">
      <c r="A2" s="6" t="s">
        <v>9</v>
      </c>
      <c r="B2" s="20" t="s">
        <v>54</v>
      </c>
      <c r="C2" s="20" t="s">
        <v>55</v>
      </c>
      <c r="D2" s="7" t="s">
        <v>10</v>
      </c>
      <c r="E2" s="8" t="s">
        <v>11</v>
      </c>
      <c r="F2" s="21">
        <v>7.4</v>
      </c>
      <c r="G2" s="9">
        <f>SUM(39.99+2.99)</f>
        <v>42.980000000000004</v>
      </c>
      <c r="H2" s="9">
        <f>SUM(29.95+2.99)</f>
        <v>32.94</v>
      </c>
      <c r="I2" s="22">
        <v>22.5</v>
      </c>
      <c r="J2" s="23" t="s">
        <v>12</v>
      </c>
      <c r="K2" s="9">
        <v>20</v>
      </c>
      <c r="L2" s="9">
        <v>22</v>
      </c>
      <c r="M2" s="7" t="s">
        <v>92</v>
      </c>
    </row>
    <row r="3" spans="1:13" ht="15" customHeight="1" x14ac:dyDescent="0.25">
      <c r="A3" s="5" t="s">
        <v>16</v>
      </c>
      <c r="B3" s="35" t="s">
        <v>56</v>
      </c>
      <c r="C3" s="35" t="s">
        <v>57</v>
      </c>
      <c r="D3" s="67">
        <v>2021</v>
      </c>
      <c r="E3" s="1" t="s">
        <v>17</v>
      </c>
      <c r="F3" s="12">
        <v>8.5</v>
      </c>
      <c r="G3" s="34">
        <f>SUM(68.99+2.99)</f>
        <v>71.97999999999999</v>
      </c>
      <c r="H3" s="34">
        <f>SUM(46.49+2.99)</f>
        <v>49.480000000000004</v>
      </c>
      <c r="I3" s="34">
        <v>46.22</v>
      </c>
      <c r="J3" s="34">
        <v>48</v>
      </c>
      <c r="K3" s="34">
        <v>40</v>
      </c>
    </row>
    <row r="4" spans="1:13" ht="15" customHeight="1" x14ac:dyDescent="0.25">
      <c r="A4" s="5" t="s">
        <v>18</v>
      </c>
      <c r="B4" s="35" t="s">
        <v>58</v>
      </c>
      <c r="C4" s="35" t="s">
        <v>59</v>
      </c>
      <c r="D4" s="67" t="s">
        <v>19</v>
      </c>
      <c r="E4" s="1" t="s">
        <v>20</v>
      </c>
      <c r="F4" s="12">
        <v>7.9</v>
      </c>
      <c r="G4" s="34">
        <f>SUM(44.99+2.99)</f>
        <v>47.980000000000004</v>
      </c>
      <c r="H4" s="34">
        <f>SUM(31.95+2.99)</f>
        <v>34.94</v>
      </c>
      <c r="I4" s="34">
        <v>31.23</v>
      </c>
      <c r="J4" s="36" t="s">
        <v>12</v>
      </c>
      <c r="K4" s="34">
        <v>26</v>
      </c>
    </row>
    <row r="5" spans="1:13" ht="15" customHeight="1" x14ac:dyDescent="0.25">
      <c r="A5" s="5" t="s">
        <v>21</v>
      </c>
      <c r="B5" s="35" t="s">
        <v>60</v>
      </c>
      <c r="C5" s="35" t="s">
        <v>61</v>
      </c>
      <c r="D5" s="67">
        <v>2016</v>
      </c>
      <c r="E5" s="1" t="s">
        <v>22</v>
      </c>
      <c r="F5" s="12">
        <v>8.4</v>
      </c>
      <c r="G5" s="34">
        <f>SUM(69.99+2.99)</f>
        <v>72.97999999999999</v>
      </c>
      <c r="H5" s="34">
        <f>SUM(62.15+2.99)</f>
        <v>65.14</v>
      </c>
      <c r="I5" s="34">
        <v>54.99</v>
      </c>
      <c r="J5" s="34">
        <v>55</v>
      </c>
      <c r="K5" s="34">
        <v>40</v>
      </c>
    </row>
    <row r="6" spans="1:13" ht="15" customHeight="1" x14ac:dyDescent="0.25">
      <c r="A6" s="5" t="s">
        <v>13</v>
      </c>
      <c r="B6" s="35" t="s">
        <v>62</v>
      </c>
      <c r="C6" s="35" t="s">
        <v>63</v>
      </c>
      <c r="D6" s="67" t="s">
        <v>14</v>
      </c>
      <c r="E6" s="1" t="s">
        <v>15</v>
      </c>
      <c r="F6" s="12">
        <v>8</v>
      </c>
      <c r="G6" s="16">
        <f>SUM(59.99+2.99)</f>
        <v>62.980000000000004</v>
      </c>
      <c r="H6" s="17">
        <f>SUM(24.2+2.99)</f>
        <v>27.189999999999998</v>
      </c>
      <c r="I6" s="3">
        <v>27.19</v>
      </c>
      <c r="J6" s="34">
        <v>35</v>
      </c>
      <c r="K6" s="34">
        <v>25</v>
      </c>
    </row>
    <row r="7" spans="1:13" ht="15" customHeight="1" x14ac:dyDescent="0.25">
      <c r="A7" s="6" t="s">
        <v>23</v>
      </c>
      <c r="B7" s="6" t="s">
        <v>64</v>
      </c>
      <c r="C7" s="6" t="s">
        <v>65</v>
      </c>
      <c r="D7" s="7" t="s">
        <v>24</v>
      </c>
      <c r="E7" s="8" t="s">
        <v>17</v>
      </c>
      <c r="F7" s="21">
        <v>8.3000000000000007</v>
      </c>
      <c r="G7" s="9">
        <f>SUM(42.99+2.99)</f>
        <v>45.980000000000004</v>
      </c>
      <c r="H7" s="9">
        <f>SUM(31.99+2.99)</f>
        <v>34.979999999999997</v>
      </c>
      <c r="I7" s="9">
        <v>24</v>
      </c>
      <c r="J7" s="9">
        <v>30</v>
      </c>
      <c r="K7" s="9">
        <v>20</v>
      </c>
      <c r="L7" s="6"/>
      <c r="M7" s="7" t="s">
        <v>93</v>
      </c>
    </row>
    <row r="8" spans="1:13" ht="15" customHeight="1" x14ac:dyDescent="0.25">
      <c r="A8" s="5" t="s">
        <v>25</v>
      </c>
      <c r="B8" s="35" t="s">
        <v>66</v>
      </c>
      <c r="C8" s="35" t="s">
        <v>67</v>
      </c>
      <c r="D8" s="67">
        <v>2019</v>
      </c>
      <c r="E8" s="1" t="s">
        <v>17</v>
      </c>
      <c r="F8" s="12">
        <v>8.1999999999999993</v>
      </c>
      <c r="G8" s="16">
        <f>SUM(89.99+2.99)</f>
        <v>92.97999999999999</v>
      </c>
      <c r="H8" s="16">
        <f>SUM(42.26+2.99)</f>
        <v>45.25</v>
      </c>
      <c r="I8" s="34">
        <v>58.47</v>
      </c>
      <c r="J8" s="36" t="s">
        <v>12</v>
      </c>
      <c r="K8" s="34">
        <v>50</v>
      </c>
    </row>
    <row r="9" spans="1:13" ht="15" customHeight="1" x14ac:dyDescent="0.25">
      <c r="A9" s="35" t="s">
        <v>26</v>
      </c>
      <c r="B9" s="35" t="s">
        <v>68</v>
      </c>
      <c r="C9" s="35" t="s">
        <v>69</v>
      </c>
      <c r="D9" s="67">
        <v>2021</v>
      </c>
      <c r="E9" s="1" t="s">
        <v>17</v>
      </c>
      <c r="F9" s="12">
        <v>7.3</v>
      </c>
      <c r="G9" s="16">
        <f>SUM(34.99+2.99)</f>
        <v>37.980000000000004</v>
      </c>
      <c r="H9" s="16">
        <f>SUM(25.71+2.99)</f>
        <v>28.700000000000003</v>
      </c>
      <c r="I9" s="34">
        <v>27.95</v>
      </c>
      <c r="J9" s="34">
        <v>26</v>
      </c>
      <c r="K9" s="34">
        <v>18</v>
      </c>
    </row>
    <row r="10" spans="1:13" ht="15" customHeight="1" x14ac:dyDescent="0.25">
      <c r="A10" s="35" t="s">
        <v>27</v>
      </c>
      <c r="B10" s="35" t="s">
        <v>70</v>
      </c>
      <c r="C10" s="35" t="s">
        <v>71</v>
      </c>
      <c r="D10" s="67">
        <v>2022</v>
      </c>
      <c r="E10" s="1" t="s">
        <v>15</v>
      </c>
      <c r="F10" s="12">
        <v>8.1</v>
      </c>
      <c r="G10" s="34">
        <f>SUM(62.49+2.99)</f>
        <v>65.48</v>
      </c>
      <c r="H10" s="34">
        <f>SUM(45.95+2.99)</f>
        <v>48.940000000000005</v>
      </c>
      <c r="I10" s="34">
        <v>46.8</v>
      </c>
      <c r="J10" s="34">
        <v>54</v>
      </c>
      <c r="K10" s="34">
        <v>35</v>
      </c>
    </row>
    <row r="11" spans="1:13" ht="15" customHeight="1" x14ac:dyDescent="0.25">
      <c r="A11" s="35" t="s">
        <v>28</v>
      </c>
      <c r="B11" s="35" t="s">
        <v>72</v>
      </c>
      <c r="C11" s="35" t="s">
        <v>73</v>
      </c>
      <c r="D11" s="67">
        <v>2023</v>
      </c>
      <c r="E11" s="1" t="s">
        <v>29</v>
      </c>
      <c r="F11" s="12">
        <v>8.1999999999999993</v>
      </c>
      <c r="G11" s="16">
        <f>SUM(29.99+2.99)</f>
        <v>32.979999999999997</v>
      </c>
      <c r="H11" s="16">
        <f>SUM(28.99+2.99)</f>
        <v>31.979999999999997</v>
      </c>
      <c r="I11" s="15">
        <v>29.49</v>
      </c>
      <c r="J11" s="36" t="s">
        <v>12</v>
      </c>
      <c r="K11" s="34">
        <v>23</v>
      </c>
    </row>
    <row r="12" spans="1:13" ht="15" customHeight="1" x14ac:dyDescent="0.25">
      <c r="A12" s="35" t="s">
        <v>30</v>
      </c>
      <c r="B12" s="35" t="s">
        <v>74</v>
      </c>
      <c r="C12" s="35" t="s">
        <v>75</v>
      </c>
      <c r="D12" s="67">
        <v>2021</v>
      </c>
      <c r="E12" s="1" t="s">
        <v>31</v>
      </c>
      <c r="F12" s="12">
        <v>7.2</v>
      </c>
      <c r="G12" s="34">
        <f>SUM(30.79+2.99)</f>
        <v>33.78</v>
      </c>
      <c r="H12" s="18">
        <f>SUM(30.79+2.99)</f>
        <v>33.78</v>
      </c>
      <c r="I12" s="34">
        <v>27</v>
      </c>
      <c r="J12" s="34">
        <v>20</v>
      </c>
      <c r="K12" s="34">
        <v>15</v>
      </c>
    </row>
    <row r="13" spans="1:13" ht="15" customHeight="1" x14ac:dyDescent="0.25">
      <c r="A13" s="35" t="s">
        <v>32</v>
      </c>
      <c r="B13" s="35" t="s">
        <v>76</v>
      </c>
      <c r="C13" s="35" t="s">
        <v>77</v>
      </c>
      <c r="D13" s="67" t="s">
        <v>33</v>
      </c>
      <c r="E13" s="1" t="s">
        <v>31</v>
      </c>
      <c r="F13" s="12">
        <v>7.1</v>
      </c>
      <c r="G13" s="19">
        <f>SUM(12.99+2.99)</f>
        <v>15.98</v>
      </c>
      <c r="H13" s="19">
        <f>SUM(10.43+2.99)</f>
        <v>13.42</v>
      </c>
      <c r="I13" s="16">
        <v>14.49</v>
      </c>
      <c r="J13" s="34">
        <v>12</v>
      </c>
      <c r="K13" s="34">
        <v>10</v>
      </c>
    </row>
    <row r="14" spans="1:13" ht="15" customHeight="1" x14ac:dyDescent="0.25">
      <c r="A14" s="35" t="s">
        <v>34</v>
      </c>
      <c r="B14" s="35" t="s">
        <v>78</v>
      </c>
      <c r="C14" s="35" t="s">
        <v>79</v>
      </c>
      <c r="D14" s="67" t="s">
        <v>35</v>
      </c>
      <c r="E14" s="1" t="s">
        <v>17</v>
      </c>
      <c r="F14" s="12">
        <v>8.4</v>
      </c>
      <c r="G14" s="34">
        <f>SUM(44.99+2.99)</f>
        <v>47.980000000000004</v>
      </c>
      <c r="H14" s="34">
        <f>SUM(33.55+2.99)</f>
        <v>36.54</v>
      </c>
      <c r="I14" s="34">
        <v>36.04</v>
      </c>
      <c r="J14" s="34">
        <v>40</v>
      </c>
      <c r="K14" s="34">
        <v>25</v>
      </c>
    </row>
    <row r="15" spans="1:13" ht="15" customHeight="1" x14ac:dyDescent="0.25">
      <c r="A15" s="35" t="s">
        <v>36</v>
      </c>
      <c r="B15" s="35" t="s">
        <v>80</v>
      </c>
      <c r="C15" s="35" t="s">
        <v>81</v>
      </c>
      <c r="D15" s="67">
        <v>2022</v>
      </c>
      <c r="E15" s="1" t="s">
        <v>11</v>
      </c>
      <c r="F15" s="12">
        <v>7.5</v>
      </c>
      <c r="G15" s="18">
        <f>SUM(16.89+2.99)</f>
        <v>19.880000000000003</v>
      </c>
      <c r="H15" s="18">
        <f>SUM(16.89+2.99)</f>
        <v>19.880000000000003</v>
      </c>
      <c r="I15" s="34">
        <v>13.98</v>
      </c>
      <c r="J15" s="34">
        <v>13</v>
      </c>
      <c r="K15" s="34">
        <v>10</v>
      </c>
    </row>
    <row r="16" spans="1:13" ht="15" customHeight="1" x14ac:dyDescent="0.25">
      <c r="A16" s="35" t="s">
        <v>37</v>
      </c>
      <c r="B16" s="35" t="s">
        <v>82</v>
      </c>
      <c r="C16" s="35" t="s">
        <v>83</v>
      </c>
      <c r="D16" s="67" t="s">
        <v>38</v>
      </c>
      <c r="E16" s="1" t="s">
        <v>39</v>
      </c>
      <c r="F16" s="12">
        <v>7.5</v>
      </c>
      <c r="G16" s="34">
        <f>SUM(64.99+2.99)</f>
        <v>67.97999999999999</v>
      </c>
      <c r="H16" s="34">
        <f>SUM(44.99+2.99)</f>
        <v>47.980000000000004</v>
      </c>
      <c r="I16" s="34">
        <v>44.99</v>
      </c>
      <c r="J16" s="34">
        <v>20</v>
      </c>
      <c r="K16" s="34">
        <v>20</v>
      </c>
    </row>
    <row r="17" spans="1:12" ht="15" customHeight="1" x14ac:dyDescent="0.25">
      <c r="A17" s="35" t="s">
        <v>40</v>
      </c>
      <c r="B17" s="35" t="s">
        <v>84</v>
      </c>
      <c r="C17" s="35" t="s">
        <v>85</v>
      </c>
      <c r="D17" s="67" t="s">
        <v>41</v>
      </c>
      <c r="E17" s="1" t="s">
        <v>42</v>
      </c>
      <c r="F17" s="12">
        <v>7.8</v>
      </c>
      <c r="G17" s="16">
        <f>SUM(49.99+2.99)</f>
        <v>52.980000000000004</v>
      </c>
      <c r="H17" s="16">
        <f>SUM(41.19+2.99)</f>
        <v>44.18</v>
      </c>
      <c r="I17" s="18">
        <v>68.14</v>
      </c>
      <c r="J17" s="34">
        <v>45</v>
      </c>
      <c r="K17" s="34">
        <v>25</v>
      </c>
      <c r="L17" s="34">
        <v>15</v>
      </c>
    </row>
    <row r="18" spans="1:12" ht="15" customHeight="1" x14ac:dyDescent="0.25">
      <c r="A18" s="35" t="s">
        <v>43</v>
      </c>
      <c r="B18" s="35" t="s">
        <v>86</v>
      </c>
      <c r="C18" s="35" t="s">
        <v>87</v>
      </c>
      <c r="D18" s="67">
        <v>2016</v>
      </c>
      <c r="E18" s="1" t="s">
        <v>29</v>
      </c>
      <c r="F18" s="12">
        <v>8</v>
      </c>
      <c r="G18" s="34">
        <f>SUM(19.99+2.99)</f>
        <v>22.979999999999997</v>
      </c>
      <c r="H18" s="34">
        <f>SUM(11.89+2.99)</f>
        <v>14.88</v>
      </c>
      <c r="I18" s="34">
        <v>14.38</v>
      </c>
      <c r="J18" s="34">
        <v>15</v>
      </c>
      <c r="K18" s="34">
        <v>10</v>
      </c>
    </row>
    <row r="19" spans="1:12" ht="15" customHeight="1" x14ac:dyDescent="0.25">
      <c r="A19" s="35" t="s">
        <v>45</v>
      </c>
      <c r="B19" s="35" t="s">
        <v>88</v>
      </c>
      <c r="C19" s="35" t="s">
        <v>89</v>
      </c>
      <c r="D19" s="67">
        <v>2015</v>
      </c>
      <c r="E19" s="1" t="s">
        <v>11</v>
      </c>
      <c r="F19" s="12">
        <v>7.9</v>
      </c>
      <c r="G19" s="34">
        <f>SUM(89.99+2.99)</f>
        <v>92.97999999999999</v>
      </c>
      <c r="H19" s="34">
        <f>SUM(57.95+2.99)</f>
        <v>60.940000000000005</v>
      </c>
      <c r="I19" s="34">
        <v>60.23</v>
      </c>
      <c r="J19" s="34">
        <v>57</v>
      </c>
      <c r="K19" s="34">
        <v>40</v>
      </c>
    </row>
    <row r="20" spans="1:12" ht="15" customHeight="1" x14ac:dyDescent="0.25">
      <c r="A20" s="35" t="s">
        <v>46</v>
      </c>
      <c r="B20" s="35" t="s">
        <v>90</v>
      </c>
      <c r="C20" s="35" t="s">
        <v>91</v>
      </c>
      <c r="D20" s="67" t="s">
        <v>47</v>
      </c>
      <c r="E20" s="1" t="s">
        <v>42</v>
      </c>
      <c r="F20" s="12">
        <v>7</v>
      </c>
      <c r="G20" s="16">
        <f>SUM(49.99+2.99)</f>
        <v>52.980000000000004</v>
      </c>
      <c r="H20" s="16">
        <f>SUM(44.67+2.99)</f>
        <v>47.660000000000004</v>
      </c>
      <c r="I20" s="34">
        <v>37.44</v>
      </c>
      <c r="J20" s="36" t="s">
        <v>12</v>
      </c>
      <c r="K20" s="34">
        <v>15</v>
      </c>
    </row>
    <row r="21" spans="1:12" ht="15" customHeight="1" x14ac:dyDescent="0.25"/>
    <row r="22" spans="1:12" ht="15" customHeight="1" x14ac:dyDescent="0.25"/>
    <row r="23" spans="1:12" ht="15" customHeight="1" x14ac:dyDescent="0.2">
      <c r="A23" s="4"/>
      <c r="B23" s="4"/>
      <c r="C23" s="4"/>
    </row>
    <row r="24" spans="1:12" ht="15" customHeight="1" x14ac:dyDescent="0.25"/>
    <row r="25" spans="1:12" ht="15" customHeight="1" x14ac:dyDescent="0.2">
      <c r="A25" s="4"/>
      <c r="B25" s="4"/>
      <c r="C25" s="4"/>
      <c r="F25" s="11"/>
      <c r="J25" s="14"/>
    </row>
    <row r="26" spans="1:12" ht="15" customHeight="1" x14ac:dyDescent="0.2">
      <c r="A26" s="4"/>
      <c r="B26" s="4"/>
      <c r="C26" s="4"/>
    </row>
    <row r="27" spans="1:12" ht="15" customHeight="1" x14ac:dyDescent="0.25"/>
    <row r="28" spans="1:12" ht="15" customHeight="1" x14ac:dyDescent="0.2">
      <c r="A28" s="4"/>
      <c r="B28" s="4"/>
      <c r="C28" s="4"/>
    </row>
    <row r="29" spans="1:12" ht="15" customHeight="1" x14ac:dyDescent="0.2">
      <c r="A29" s="4"/>
      <c r="B29" s="4"/>
      <c r="C29" s="4"/>
    </row>
    <row r="30" spans="1:12" ht="15" customHeight="1" x14ac:dyDescent="0.25"/>
    <row r="31" spans="1:12" ht="15" customHeight="1" x14ac:dyDescent="0.25"/>
    <row r="32" spans="1:12" ht="15" customHeight="1" x14ac:dyDescent="0.2">
      <c r="A32" s="4"/>
      <c r="B32" s="4"/>
      <c r="C32" s="4"/>
    </row>
    <row r="33" spans="1:3" ht="15" customHeight="1" x14ac:dyDescent="0.2">
      <c r="A33" s="4"/>
      <c r="B33" s="4"/>
      <c r="C33" s="4"/>
    </row>
    <row r="34" spans="1:3" ht="15" customHeight="1" x14ac:dyDescent="0.25"/>
    <row r="35" spans="1:3" ht="15" customHeight="1" x14ac:dyDescent="0.25"/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2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2" ht="15" customHeight="1" x14ac:dyDescent="0.25">
      <c r="A2" s="5" t="s">
        <v>16</v>
      </c>
      <c r="B2" s="35" t="s">
        <v>56</v>
      </c>
      <c r="C2" s="35" t="s">
        <v>57</v>
      </c>
      <c r="D2" s="67">
        <v>2021</v>
      </c>
      <c r="E2" s="1" t="s">
        <v>17</v>
      </c>
      <c r="F2" s="12">
        <v>8.5</v>
      </c>
      <c r="G2" s="34">
        <f>SUM(68.99+2.99)</f>
        <v>71.97999999999999</v>
      </c>
      <c r="H2" s="34">
        <f>SUM(49.89+2.99)</f>
        <v>52.88</v>
      </c>
      <c r="I2" s="34">
        <v>46.22</v>
      </c>
      <c r="J2" s="34">
        <v>48</v>
      </c>
      <c r="K2" s="34">
        <v>40</v>
      </c>
    </row>
    <row r="3" spans="1:12" ht="15" customHeight="1" x14ac:dyDescent="0.25">
      <c r="A3" s="5" t="s">
        <v>18</v>
      </c>
      <c r="B3" s="35" t="s">
        <v>58</v>
      </c>
      <c r="C3" s="35" t="s">
        <v>59</v>
      </c>
      <c r="D3" s="67" t="s">
        <v>19</v>
      </c>
      <c r="E3" s="1" t="s">
        <v>20</v>
      </c>
      <c r="F3" s="12">
        <v>7.8</v>
      </c>
      <c r="G3" s="34">
        <f>SUM(44.99+2.99)</f>
        <v>47.980000000000004</v>
      </c>
      <c r="H3" s="34">
        <f>SUM(32.99+2.99)</f>
        <v>35.980000000000004</v>
      </c>
      <c r="I3" s="34">
        <v>33.71</v>
      </c>
      <c r="J3" s="36" t="s">
        <v>12</v>
      </c>
      <c r="K3" s="34">
        <v>26</v>
      </c>
      <c r="L3" s="34">
        <v>25</v>
      </c>
    </row>
    <row r="4" spans="1:12" ht="15" customHeight="1" x14ac:dyDescent="0.25">
      <c r="A4" s="5" t="s">
        <v>21</v>
      </c>
      <c r="B4" s="35" t="s">
        <v>60</v>
      </c>
      <c r="C4" s="35" t="s">
        <v>61</v>
      </c>
      <c r="D4" s="67">
        <v>2016</v>
      </c>
      <c r="E4" s="1" t="s">
        <v>22</v>
      </c>
      <c r="F4" s="12">
        <v>8.4</v>
      </c>
      <c r="G4" s="26">
        <f>SUM(69.99+2.99)</f>
        <v>72.97999999999999</v>
      </c>
      <c r="H4" s="26">
        <f>SUM(58.99+2.99)</f>
        <v>61.980000000000004</v>
      </c>
      <c r="I4" s="34">
        <v>54.99</v>
      </c>
      <c r="J4" s="34">
        <v>35</v>
      </c>
      <c r="K4" s="34">
        <v>40</v>
      </c>
    </row>
    <row r="5" spans="1:12" ht="15" customHeight="1" x14ac:dyDescent="0.25">
      <c r="A5" s="5" t="s">
        <v>13</v>
      </c>
      <c r="B5" s="35" t="s">
        <v>62</v>
      </c>
      <c r="C5" s="35" t="s">
        <v>63</v>
      </c>
      <c r="D5" s="67" t="s">
        <v>14</v>
      </c>
      <c r="E5" s="1" t="s">
        <v>15</v>
      </c>
      <c r="F5" s="12">
        <v>8</v>
      </c>
      <c r="G5" s="27">
        <f>SUM(59.99+2.99)</f>
        <v>62.980000000000004</v>
      </c>
      <c r="H5" s="27">
        <f>SUM(23.79+2.99)</f>
        <v>26.78</v>
      </c>
      <c r="I5" s="34">
        <v>26.28</v>
      </c>
      <c r="J5" s="34">
        <v>35</v>
      </c>
      <c r="K5" s="34">
        <v>25</v>
      </c>
    </row>
    <row r="6" spans="1:12" ht="15" customHeight="1" x14ac:dyDescent="0.25">
      <c r="A6" s="5" t="s">
        <v>25</v>
      </c>
      <c r="B6" s="35" t="s">
        <v>66</v>
      </c>
      <c r="C6" s="35" t="s">
        <v>67</v>
      </c>
      <c r="D6" s="67">
        <v>2019</v>
      </c>
      <c r="E6" s="1" t="s">
        <v>17</v>
      </c>
      <c r="F6" s="12">
        <v>8.1999999999999993</v>
      </c>
      <c r="G6" s="29">
        <f>SUM(89.99+2.99)</f>
        <v>92.97999999999999</v>
      </c>
      <c r="H6" s="29">
        <f>SUM(42.26+2.99)</f>
        <v>45.25</v>
      </c>
      <c r="I6" s="34">
        <v>58.47</v>
      </c>
      <c r="J6" s="36" t="s">
        <v>12</v>
      </c>
      <c r="K6" s="34">
        <v>50</v>
      </c>
    </row>
    <row r="7" spans="1:12" ht="15" customHeight="1" x14ac:dyDescent="0.25">
      <c r="A7" s="35" t="s">
        <v>26</v>
      </c>
      <c r="B7" s="35" t="s">
        <v>68</v>
      </c>
      <c r="C7" s="35" t="s">
        <v>69</v>
      </c>
      <c r="D7" s="67">
        <v>2021</v>
      </c>
      <c r="E7" s="1" t="s">
        <v>17</v>
      </c>
      <c r="F7" s="12">
        <v>7.3</v>
      </c>
      <c r="G7" s="27">
        <f>SUM(34.99+2.99)</f>
        <v>37.980000000000004</v>
      </c>
      <c r="H7" s="27">
        <f>SUM(24.95+2.99)</f>
        <v>27.939999999999998</v>
      </c>
      <c r="I7" s="34">
        <v>23.99</v>
      </c>
      <c r="J7" s="34">
        <v>26</v>
      </c>
      <c r="K7" s="34">
        <v>18</v>
      </c>
    </row>
    <row r="8" spans="1:12" ht="15" customHeight="1" x14ac:dyDescent="0.25">
      <c r="A8" s="35" t="s">
        <v>27</v>
      </c>
      <c r="B8" s="35" t="s">
        <v>70</v>
      </c>
      <c r="C8" s="35" t="s">
        <v>71</v>
      </c>
      <c r="D8" s="67">
        <v>2022</v>
      </c>
      <c r="E8" s="1" t="s">
        <v>15</v>
      </c>
      <c r="F8" s="12">
        <v>8.1</v>
      </c>
      <c r="G8" s="26">
        <f>SUM(62.49+2.99)</f>
        <v>65.48</v>
      </c>
      <c r="H8" s="26">
        <f>SUM(46.95+2.99)</f>
        <v>49.940000000000005</v>
      </c>
      <c r="I8" s="34">
        <v>46.8</v>
      </c>
      <c r="J8" s="34">
        <v>53</v>
      </c>
      <c r="K8" s="34">
        <v>35</v>
      </c>
    </row>
    <row r="9" spans="1:12" ht="15" customHeight="1" x14ac:dyDescent="0.25">
      <c r="A9" s="35" t="s">
        <v>28</v>
      </c>
      <c r="B9" s="35" t="s">
        <v>72</v>
      </c>
      <c r="C9" s="35" t="s">
        <v>73</v>
      </c>
      <c r="D9" s="67">
        <v>2023</v>
      </c>
      <c r="E9" s="1" t="s">
        <v>29</v>
      </c>
      <c r="F9" s="12">
        <v>8.1999999999999993</v>
      </c>
      <c r="G9" s="28">
        <f>SUM(37.99+2.99)</f>
        <v>40.980000000000004</v>
      </c>
      <c r="H9" s="28">
        <f>SUM(37.99+2.99)</f>
        <v>40.980000000000004</v>
      </c>
      <c r="I9" s="34">
        <v>27.11</v>
      </c>
      <c r="J9" s="36" t="s">
        <v>12</v>
      </c>
      <c r="K9" s="34">
        <v>23</v>
      </c>
    </row>
    <row r="10" spans="1:12" ht="15" customHeight="1" x14ac:dyDescent="0.25">
      <c r="A10" s="35" t="s">
        <v>30</v>
      </c>
      <c r="B10" s="35" t="s">
        <v>74</v>
      </c>
      <c r="C10" s="35" t="s">
        <v>75</v>
      </c>
      <c r="D10" s="67">
        <v>2021</v>
      </c>
      <c r="E10" s="1" t="s">
        <v>31</v>
      </c>
      <c r="F10" s="12">
        <v>7.2</v>
      </c>
      <c r="G10" s="29">
        <f>SUM(29.99+2.99)</f>
        <v>32.979999999999997</v>
      </c>
      <c r="H10" s="29">
        <f>SUM(24.89+2.99)</f>
        <v>27.880000000000003</v>
      </c>
      <c r="I10" s="34">
        <v>27</v>
      </c>
      <c r="J10" s="34">
        <v>20</v>
      </c>
      <c r="K10" s="34">
        <v>15</v>
      </c>
    </row>
    <row r="11" spans="1:12" ht="15" customHeight="1" x14ac:dyDescent="0.25">
      <c r="A11" s="35" t="s">
        <v>32</v>
      </c>
      <c r="B11" s="35" t="s">
        <v>76</v>
      </c>
      <c r="C11" s="35" t="s">
        <v>77</v>
      </c>
      <c r="D11" s="67" t="s">
        <v>33</v>
      </c>
      <c r="E11" s="1" t="s">
        <v>31</v>
      </c>
      <c r="F11" s="12">
        <v>7.1</v>
      </c>
      <c r="G11" s="29">
        <f>SUM(12.99+2.99)</f>
        <v>15.98</v>
      </c>
      <c r="H11" s="29">
        <f>SUM(10.43+2.99)</f>
        <v>13.42</v>
      </c>
      <c r="I11" s="24">
        <v>14.49</v>
      </c>
      <c r="J11" s="34">
        <v>12</v>
      </c>
      <c r="K11" s="34">
        <v>10</v>
      </c>
    </row>
    <row r="12" spans="1:12" ht="15" customHeight="1" x14ac:dyDescent="0.25">
      <c r="A12" s="35" t="s">
        <v>34</v>
      </c>
      <c r="B12" s="35" t="s">
        <v>78</v>
      </c>
      <c r="C12" s="35" t="s">
        <v>79</v>
      </c>
      <c r="D12" s="67" t="s">
        <v>35</v>
      </c>
      <c r="E12" s="1" t="s">
        <v>17</v>
      </c>
      <c r="F12" s="12">
        <v>8.4</v>
      </c>
      <c r="G12" s="26">
        <f>SUM(44.99+2.99)</f>
        <v>47.980000000000004</v>
      </c>
      <c r="H12" s="26">
        <f>SUM(38.39+2.99)</f>
        <v>41.38</v>
      </c>
      <c r="I12" s="34">
        <v>36.549999999999997</v>
      </c>
      <c r="J12" s="34">
        <v>40</v>
      </c>
      <c r="K12" s="34">
        <v>25</v>
      </c>
    </row>
    <row r="13" spans="1:12" ht="15" customHeight="1" x14ac:dyDescent="0.25">
      <c r="A13" s="35" t="s">
        <v>36</v>
      </c>
      <c r="B13" s="35" t="s">
        <v>80</v>
      </c>
      <c r="C13" s="35" t="s">
        <v>81</v>
      </c>
      <c r="D13" s="67">
        <v>2022</v>
      </c>
      <c r="E13" s="1" t="s">
        <v>11</v>
      </c>
      <c r="F13" s="12">
        <v>7.5</v>
      </c>
      <c r="G13" s="26">
        <f>SUM(16.49+2.99)</f>
        <v>19.479999999999997</v>
      </c>
      <c r="H13" s="26">
        <f>SUM(16.49+2.99)</f>
        <v>19.479999999999997</v>
      </c>
      <c r="I13" s="34">
        <v>12.19</v>
      </c>
      <c r="J13" s="34">
        <v>13</v>
      </c>
      <c r="K13" s="34">
        <v>10</v>
      </c>
    </row>
    <row r="14" spans="1:12" ht="15" customHeight="1" x14ac:dyDescent="0.25">
      <c r="A14" s="35" t="s">
        <v>37</v>
      </c>
      <c r="B14" s="35" t="s">
        <v>82</v>
      </c>
      <c r="C14" s="35" t="s">
        <v>83</v>
      </c>
      <c r="D14" s="67" t="s">
        <v>38</v>
      </c>
      <c r="E14" s="1" t="s">
        <v>39</v>
      </c>
      <c r="F14" s="12">
        <v>7.5</v>
      </c>
      <c r="G14" s="29">
        <f>SUM(64.99+2.99)</f>
        <v>67.97999999999999</v>
      </c>
      <c r="H14" s="29">
        <f>SUM(47.36+2.99)</f>
        <v>50.35</v>
      </c>
      <c r="I14" s="34">
        <v>44.99</v>
      </c>
      <c r="J14" s="34">
        <v>19</v>
      </c>
      <c r="K14" s="34">
        <v>20</v>
      </c>
    </row>
    <row r="15" spans="1:12" ht="15" customHeight="1" x14ac:dyDescent="0.25">
      <c r="A15" s="35" t="s">
        <v>40</v>
      </c>
      <c r="B15" s="35" t="s">
        <v>84</v>
      </c>
      <c r="C15" s="35" t="s">
        <v>85</v>
      </c>
      <c r="D15" s="67" t="s">
        <v>41</v>
      </c>
      <c r="E15" s="1" t="s">
        <v>42</v>
      </c>
      <c r="F15" s="12">
        <v>7.8</v>
      </c>
      <c r="G15" s="27">
        <f>SUM(49.99+2.99)</f>
        <v>52.980000000000004</v>
      </c>
      <c r="H15" s="27">
        <f>SUM(38.99+2.99)</f>
        <v>41.980000000000004</v>
      </c>
      <c r="I15" s="25">
        <v>41.48</v>
      </c>
      <c r="J15" s="34">
        <v>45</v>
      </c>
      <c r="K15" s="34">
        <v>25</v>
      </c>
      <c r="L15" s="34"/>
    </row>
    <row r="16" spans="1:12" ht="15" customHeight="1" x14ac:dyDescent="0.25">
      <c r="A16" s="35" t="s">
        <v>43</v>
      </c>
      <c r="B16" s="35" t="s">
        <v>86</v>
      </c>
      <c r="C16" s="35" t="s">
        <v>87</v>
      </c>
      <c r="D16" s="67">
        <v>2016</v>
      </c>
      <c r="E16" s="1" t="s">
        <v>29</v>
      </c>
      <c r="F16" s="12">
        <v>8</v>
      </c>
      <c r="G16" s="26">
        <f>SUM(19.99+2.99)</f>
        <v>22.979999999999997</v>
      </c>
      <c r="H16" s="26">
        <f>SUM(12.35+2.99)</f>
        <v>15.34</v>
      </c>
      <c r="I16" s="34">
        <v>14.84</v>
      </c>
      <c r="J16" s="34">
        <v>15</v>
      </c>
      <c r="K16" s="34">
        <v>10</v>
      </c>
      <c r="L16" s="3">
        <v>3</v>
      </c>
    </row>
    <row r="17" spans="1:11" ht="15" customHeight="1" x14ac:dyDescent="0.25">
      <c r="A17" s="35" t="s">
        <v>45</v>
      </c>
      <c r="B17" s="35" t="s">
        <v>88</v>
      </c>
      <c r="C17" s="35" t="s">
        <v>89</v>
      </c>
      <c r="D17" s="67">
        <v>2015</v>
      </c>
      <c r="E17" s="1" t="s">
        <v>11</v>
      </c>
      <c r="F17" s="12">
        <v>7.9</v>
      </c>
      <c r="G17" s="26">
        <f>SUM(89.99+2.99)</f>
        <v>92.97999999999999</v>
      </c>
      <c r="H17" s="26">
        <f>SUM(54.45+2.99)</f>
        <v>57.440000000000005</v>
      </c>
      <c r="I17" s="34">
        <v>55.17</v>
      </c>
      <c r="J17" s="3">
        <v>27</v>
      </c>
      <c r="K17" s="34">
        <v>40</v>
      </c>
    </row>
    <row r="18" spans="1:11" ht="15" customHeight="1" x14ac:dyDescent="0.25">
      <c r="A18" s="35" t="s">
        <v>46</v>
      </c>
      <c r="B18" s="35" t="s">
        <v>90</v>
      </c>
      <c r="C18" s="35" t="s">
        <v>91</v>
      </c>
      <c r="D18" s="67" t="s">
        <v>47</v>
      </c>
      <c r="E18" s="1" t="s">
        <v>42</v>
      </c>
      <c r="F18" s="12">
        <v>7</v>
      </c>
      <c r="G18" s="27">
        <f>SUM(49.99+2.99)</f>
        <v>52.980000000000004</v>
      </c>
      <c r="H18" s="27">
        <f>SUM(39.99+2.99)</f>
        <v>42.980000000000004</v>
      </c>
      <c r="I18" s="34">
        <v>41.6</v>
      </c>
      <c r="J18" s="36" t="s">
        <v>12</v>
      </c>
      <c r="K18" s="34">
        <v>15</v>
      </c>
    </row>
    <row r="19" spans="1:11" ht="15" customHeight="1" x14ac:dyDescent="0.25"/>
    <row r="20" spans="1:11" ht="15" customHeight="1" x14ac:dyDescent="0.25"/>
    <row r="21" spans="1:11" ht="15" customHeight="1" x14ac:dyDescent="0.2">
      <c r="A21" s="4"/>
      <c r="B21" s="4"/>
      <c r="C21" s="4"/>
    </row>
    <row r="22" spans="1:11" ht="15" customHeight="1" x14ac:dyDescent="0.25"/>
    <row r="23" spans="1:11" ht="15" customHeight="1" x14ac:dyDescent="0.2">
      <c r="A23" s="4"/>
      <c r="B23" s="4"/>
      <c r="C23" s="4"/>
      <c r="F23" s="11"/>
      <c r="J23" s="14"/>
    </row>
    <row r="24" spans="1:11" ht="15" customHeight="1" x14ac:dyDescent="0.2">
      <c r="A24" s="4"/>
      <c r="B24" s="4"/>
      <c r="C24" s="4"/>
    </row>
    <row r="25" spans="1:11" ht="15" customHeight="1" x14ac:dyDescent="0.25"/>
    <row r="26" spans="1:11" ht="15" customHeight="1" x14ac:dyDescent="0.2">
      <c r="A26" s="4"/>
      <c r="B26" s="4"/>
      <c r="C26" s="4"/>
    </row>
    <row r="27" spans="1:11" ht="15" customHeight="1" x14ac:dyDescent="0.2">
      <c r="A27" s="4"/>
      <c r="B27" s="4"/>
      <c r="C27" s="4"/>
    </row>
    <row r="28" spans="1:11" ht="15" customHeight="1" x14ac:dyDescent="0.25"/>
    <row r="29" spans="1:11" ht="15" customHeight="1" x14ac:dyDescent="0.25"/>
    <row r="30" spans="1:11" ht="15" customHeight="1" x14ac:dyDescent="0.2">
      <c r="A30" s="4"/>
      <c r="B30" s="4"/>
      <c r="C30" s="4"/>
    </row>
    <row r="31" spans="1:11" ht="15" customHeight="1" x14ac:dyDescent="0.2">
      <c r="A31" s="4"/>
      <c r="B31" s="4"/>
      <c r="C31" s="4"/>
    </row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2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2" ht="15" customHeight="1" x14ac:dyDescent="0.25">
      <c r="A2" s="5" t="s">
        <v>16</v>
      </c>
      <c r="B2" s="35" t="s">
        <v>56</v>
      </c>
      <c r="C2" s="35" t="s">
        <v>57</v>
      </c>
      <c r="D2" s="67">
        <v>2021</v>
      </c>
      <c r="E2" s="1" t="s">
        <v>17</v>
      </c>
      <c r="F2" s="12">
        <v>8.5</v>
      </c>
      <c r="G2" s="30">
        <f>SUM(68.99+2.99)</f>
        <v>71.97999999999999</v>
      </c>
      <c r="H2" s="30">
        <f>SUM(43.95+2.99)</f>
        <v>46.940000000000005</v>
      </c>
      <c r="I2" s="30">
        <v>46.22</v>
      </c>
      <c r="J2" s="34">
        <v>40</v>
      </c>
      <c r="K2" s="34">
        <v>40</v>
      </c>
      <c r="L2" s="34">
        <v>40</v>
      </c>
    </row>
    <row r="3" spans="1:12" ht="15" customHeight="1" x14ac:dyDescent="0.25">
      <c r="A3" s="5" t="s">
        <v>18</v>
      </c>
      <c r="B3" s="35" t="s">
        <v>58</v>
      </c>
      <c r="C3" s="35" t="s">
        <v>59</v>
      </c>
      <c r="D3" s="67" t="s">
        <v>19</v>
      </c>
      <c r="E3" s="1" t="s">
        <v>20</v>
      </c>
      <c r="F3" s="12">
        <v>7.9</v>
      </c>
      <c r="G3" s="30">
        <f>SUM(44.99+2.99)</f>
        <v>47.980000000000004</v>
      </c>
      <c r="H3" s="30">
        <f>SUM(33.29+2.99)</f>
        <v>36.28</v>
      </c>
      <c r="I3" s="30">
        <v>33.71</v>
      </c>
      <c r="J3" s="36" t="s">
        <v>12</v>
      </c>
      <c r="K3" s="34">
        <v>26</v>
      </c>
      <c r="L3" s="34"/>
    </row>
    <row r="4" spans="1:12" ht="15" customHeight="1" x14ac:dyDescent="0.25">
      <c r="A4" s="5" t="s">
        <v>21</v>
      </c>
      <c r="B4" s="35" t="s">
        <v>60</v>
      </c>
      <c r="C4" s="35" t="s">
        <v>61</v>
      </c>
      <c r="D4" s="67">
        <v>2016</v>
      </c>
      <c r="E4" s="1" t="s">
        <v>22</v>
      </c>
      <c r="F4" s="12">
        <v>8.4</v>
      </c>
      <c r="G4" s="30">
        <f>SUM(69.99+2.99)</f>
        <v>72.97999999999999</v>
      </c>
      <c r="H4" s="30">
        <f>SUM(59.99+2.99)</f>
        <v>62.980000000000004</v>
      </c>
      <c r="I4" s="30">
        <v>50.17</v>
      </c>
      <c r="J4" s="34">
        <v>55</v>
      </c>
      <c r="K4" s="34">
        <v>35</v>
      </c>
    </row>
    <row r="5" spans="1:12" ht="15" customHeight="1" x14ac:dyDescent="0.25">
      <c r="A5" s="5" t="s">
        <v>13</v>
      </c>
      <c r="B5" s="35" t="s">
        <v>62</v>
      </c>
      <c r="C5" s="35" t="s">
        <v>63</v>
      </c>
      <c r="D5" s="67" t="s">
        <v>14</v>
      </c>
      <c r="E5" s="1" t="s">
        <v>15</v>
      </c>
      <c r="F5" s="12">
        <v>8</v>
      </c>
      <c r="G5" s="30">
        <f>SUM(59.99+2.99)</f>
        <v>62.980000000000004</v>
      </c>
      <c r="H5" s="31">
        <f>SUM(36.89+2.99)</f>
        <v>39.880000000000003</v>
      </c>
      <c r="I5" s="30">
        <v>29.94</v>
      </c>
      <c r="J5" s="34">
        <v>28</v>
      </c>
      <c r="K5" s="34">
        <v>25</v>
      </c>
    </row>
    <row r="6" spans="1:12" ht="15" customHeight="1" x14ac:dyDescent="0.25">
      <c r="A6" s="5" t="s">
        <v>25</v>
      </c>
      <c r="B6" s="35" t="s">
        <v>66</v>
      </c>
      <c r="C6" s="35" t="s">
        <v>67</v>
      </c>
      <c r="D6" s="67">
        <v>2019</v>
      </c>
      <c r="E6" s="1" t="s">
        <v>17</v>
      </c>
      <c r="F6" s="12">
        <v>8.1999999999999993</v>
      </c>
      <c r="G6" s="32">
        <f>SUM(89.99+2.99)</f>
        <v>92.97999999999999</v>
      </c>
      <c r="H6" s="32">
        <f>SUM(42.26+2.99)</f>
        <v>45.25</v>
      </c>
      <c r="I6" s="30">
        <v>58.47</v>
      </c>
      <c r="J6" s="36" t="s">
        <v>12</v>
      </c>
      <c r="K6" s="34">
        <v>50</v>
      </c>
    </row>
    <row r="7" spans="1:12" ht="15" customHeight="1" x14ac:dyDescent="0.25">
      <c r="A7" s="35" t="s">
        <v>26</v>
      </c>
      <c r="B7" s="35" t="s">
        <v>68</v>
      </c>
      <c r="C7" s="35" t="s">
        <v>69</v>
      </c>
      <c r="D7" s="67">
        <v>2021</v>
      </c>
      <c r="E7" s="1" t="s">
        <v>17</v>
      </c>
      <c r="F7" s="12">
        <v>7.3</v>
      </c>
      <c r="G7" s="30">
        <f>SUM(34.99+2.99)</f>
        <v>37.980000000000004</v>
      </c>
      <c r="H7" s="30">
        <f>SUM(26.99+2.99)</f>
        <v>29.979999999999997</v>
      </c>
      <c r="I7" s="30">
        <v>23.99</v>
      </c>
      <c r="J7" s="34">
        <v>25</v>
      </c>
      <c r="K7" s="34">
        <v>18</v>
      </c>
    </row>
    <row r="8" spans="1:12" ht="15" customHeight="1" x14ac:dyDescent="0.25">
      <c r="A8" s="35" t="s">
        <v>27</v>
      </c>
      <c r="B8" s="35" t="s">
        <v>70</v>
      </c>
      <c r="C8" s="35" t="s">
        <v>71</v>
      </c>
      <c r="D8" s="67">
        <v>2022</v>
      </c>
      <c r="E8" s="1" t="s">
        <v>15</v>
      </c>
      <c r="F8" s="12">
        <v>8.1</v>
      </c>
      <c r="G8" s="30">
        <f>SUM(62.49+2.99)</f>
        <v>65.48</v>
      </c>
      <c r="H8" s="30">
        <f>SUM(51.99+2.99)</f>
        <v>54.980000000000004</v>
      </c>
      <c r="I8" s="30">
        <v>46.8</v>
      </c>
      <c r="J8" s="34">
        <v>53</v>
      </c>
      <c r="K8" s="34">
        <v>35</v>
      </c>
    </row>
    <row r="9" spans="1:12" ht="15" customHeight="1" x14ac:dyDescent="0.25">
      <c r="A9" s="35" t="s">
        <v>28</v>
      </c>
      <c r="B9" s="35" t="s">
        <v>72</v>
      </c>
      <c r="C9" s="35" t="s">
        <v>73</v>
      </c>
      <c r="D9" s="67">
        <v>2023</v>
      </c>
      <c r="E9" s="1" t="s">
        <v>29</v>
      </c>
      <c r="F9" s="12">
        <v>8.1999999999999993</v>
      </c>
      <c r="G9" s="32">
        <f>SUM(29.99+2.99)</f>
        <v>32.979999999999997</v>
      </c>
      <c r="H9" s="32">
        <f>SUM(29.98+2.99)</f>
        <v>32.97</v>
      </c>
      <c r="I9" s="31">
        <v>38.72</v>
      </c>
      <c r="J9" s="36" t="s">
        <v>12</v>
      </c>
      <c r="K9" s="34">
        <v>23</v>
      </c>
    </row>
    <row r="10" spans="1:12" ht="15" customHeight="1" x14ac:dyDescent="0.25">
      <c r="A10" s="35" t="s">
        <v>30</v>
      </c>
      <c r="B10" s="35" t="s">
        <v>74</v>
      </c>
      <c r="C10" s="35" t="s">
        <v>75</v>
      </c>
      <c r="D10" s="67">
        <v>2021</v>
      </c>
      <c r="E10" s="1" t="s">
        <v>31</v>
      </c>
      <c r="F10" s="12">
        <v>7.2</v>
      </c>
      <c r="G10" s="32">
        <f>SUM(29.99+2.99)</f>
        <v>32.979999999999997</v>
      </c>
      <c r="H10" s="32">
        <f>SUM(24.89+2.99)</f>
        <v>27.880000000000003</v>
      </c>
      <c r="I10" s="30">
        <v>27</v>
      </c>
      <c r="J10" s="34">
        <v>20</v>
      </c>
      <c r="K10" s="34">
        <v>15</v>
      </c>
    </row>
    <row r="11" spans="1:12" ht="15" customHeight="1" x14ac:dyDescent="0.25">
      <c r="A11" s="35" t="s">
        <v>32</v>
      </c>
      <c r="B11" s="35" t="s">
        <v>76</v>
      </c>
      <c r="C11" s="35" t="s">
        <v>77</v>
      </c>
      <c r="D11" s="67" t="s">
        <v>33</v>
      </c>
      <c r="E11" s="1" t="s">
        <v>31</v>
      </c>
      <c r="F11" s="12">
        <v>7.3</v>
      </c>
      <c r="G11" s="32">
        <f>SUM(12.99+2.99)</f>
        <v>15.98</v>
      </c>
      <c r="H11" s="32">
        <f>SUM(10.43+2.99)</f>
        <v>13.42</v>
      </c>
      <c r="I11" s="32">
        <v>14.49</v>
      </c>
      <c r="J11" s="34">
        <v>12</v>
      </c>
      <c r="K11" s="34">
        <v>10</v>
      </c>
    </row>
    <row r="12" spans="1:12" ht="15" customHeight="1" x14ac:dyDescent="0.25">
      <c r="A12" s="35" t="s">
        <v>34</v>
      </c>
      <c r="B12" s="35" t="s">
        <v>78</v>
      </c>
      <c r="C12" s="35" t="s">
        <v>79</v>
      </c>
      <c r="D12" s="67" t="s">
        <v>35</v>
      </c>
      <c r="E12" s="1" t="s">
        <v>17</v>
      </c>
      <c r="F12" s="12">
        <v>8.4</v>
      </c>
      <c r="G12" s="30">
        <f>SUM(44.99+2.99)</f>
        <v>47.980000000000004</v>
      </c>
      <c r="H12" s="30">
        <f>SUM(32.99+2.99)</f>
        <v>35.980000000000004</v>
      </c>
      <c r="I12" s="30">
        <v>35.479999999999997</v>
      </c>
      <c r="J12" s="34">
        <v>40</v>
      </c>
      <c r="K12" s="34">
        <v>25</v>
      </c>
    </row>
    <row r="13" spans="1:12" ht="15" customHeight="1" x14ac:dyDescent="0.25">
      <c r="A13" s="35" t="s">
        <v>36</v>
      </c>
      <c r="B13" s="35" t="s">
        <v>80</v>
      </c>
      <c r="C13" s="35" t="s">
        <v>81</v>
      </c>
      <c r="D13" s="67">
        <v>2022</v>
      </c>
      <c r="E13" s="1" t="s">
        <v>11</v>
      </c>
      <c r="F13" s="12">
        <v>7.5</v>
      </c>
      <c r="G13" s="33">
        <f>SUM(11.99+2.99)</f>
        <v>14.98</v>
      </c>
      <c r="H13" s="33">
        <f>SUM(11.45+2.99)</f>
        <v>14.44</v>
      </c>
      <c r="I13" s="30">
        <v>12.19</v>
      </c>
      <c r="J13" s="34">
        <v>12</v>
      </c>
      <c r="K13" s="34">
        <v>10</v>
      </c>
    </row>
    <row r="14" spans="1:12" ht="15" customHeight="1" x14ac:dyDescent="0.25">
      <c r="A14" s="35" t="s">
        <v>37</v>
      </c>
      <c r="B14" s="35" t="s">
        <v>82</v>
      </c>
      <c r="C14" s="35" t="s">
        <v>83</v>
      </c>
      <c r="D14" s="67" t="s">
        <v>38</v>
      </c>
      <c r="E14" s="1" t="s">
        <v>39</v>
      </c>
      <c r="F14" s="12">
        <v>7.5</v>
      </c>
      <c r="G14" s="32">
        <f>SUM(64.99+2.99)</f>
        <v>67.97999999999999</v>
      </c>
      <c r="H14" s="32">
        <f>SUM(47.36+2.99)</f>
        <v>50.35</v>
      </c>
      <c r="I14" s="30">
        <v>44.99</v>
      </c>
      <c r="J14" s="34">
        <v>19</v>
      </c>
      <c r="K14" s="34">
        <v>20</v>
      </c>
    </row>
    <row r="15" spans="1:12" ht="15" customHeight="1" x14ac:dyDescent="0.25">
      <c r="A15" s="35" t="s">
        <v>40</v>
      </c>
      <c r="B15" s="35" t="s">
        <v>84</v>
      </c>
      <c r="C15" s="35" t="s">
        <v>85</v>
      </c>
      <c r="D15" s="67" t="s">
        <v>41</v>
      </c>
      <c r="E15" s="1" t="s">
        <v>42</v>
      </c>
      <c r="F15" s="12">
        <v>7.8</v>
      </c>
      <c r="G15" s="30">
        <f>SUM(49.99+2.99)</f>
        <v>52.980000000000004</v>
      </c>
      <c r="H15" s="30">
        <f>SUM(38.45+2.99)</f>
        <v>41.440000000000005</v>
      </c>
      <c r="I15" s="30">
        <v>40.94</v>
      </c>
      <c r="J15" s="34">
        <v>45</v>
      </c>
      <c r="K15" s="34">
        <v>25</v>
      </c>
      <c r="L15" s="34"/>
    </row>
    <row r="16" spans="1:12" ht="15" customHeight="1" x14ac:dyDescent="0.25">
      <c r="A16" s="35" t="s">
        <v>43</v>
      </c>
      <c r="B16" s="35" t="s">
        <v>86</v>
      </c>
      <c r="C16" s="35" t="s">
        <v>87</v>
      </c>
      <c r="D16" s="67">
        <v>2016</v>
      </c>
      <c r="E16" s="1" t="s">
        <v>29</v>
      </c>
      <c r="F16" s="12">
        <v>8</v>
      </c>
      <c r="G16" s="30">
        <f>SUM(19.99+2.99)</f>
        <v>22.979999999999997</v>
      </c>
      <c r="H16" s="30">
        <f>SUM(13.69+2.99)</f>
        <v>16.68</v>
      </c>
      <c r="I16" s="30">
        <v>14.7</v>
      </c>
      <c r="J16" s="34">
        <v>15</v>
      </c>
      <c r="K16" s="34">
        <v>10</v>
      </c>
      <c r="L16" s="34"/>
    </row>
    <row r="17" spans="1:11" ht="15" customHeight="1" x14ac:dyDescent="0.25">
      <c r="A17" s="35" t="s">
        <v>45</v>
      </c>
      <c r="B17" s="35" t="s">
        <v>88</v>
      </c>
      <c r="C17" s="35" t="s">
        <v>89</v>
      </c>
      <c r="D17" s="67">
        <v>2015</v>
      </c>
      <c r="E17" s="1" t="s">
        <v>11</v>
      </c>
      <c r="F17" s="12">
        <v>7.9</v>
      </c>
      <c r="G17" s="30">
        <f>SUM(89.99+2.99)</f>
        <v>92.97999999999999</v>
      </c>
      <c r="H17" s="30">
        <f>SUM(57.99+2.99)</f>
        <v>60.980000000000004</v>
      </c>
      <c r="I17" s="30">
        <v>60.27</v>
      </c>
      <c r="J17" s="34">
        <v>27</v>
      </c>
      <c r="K17" s="34">
        <v>40</v>
      </c>
    </row>
    <row r="18" spans="1:11" ht="15" customHeight="1" x14ac:dyDescent="0.25">
      <c r="A18" s="35" t="s">
        <v>46</v>
      </c>
      <c r="B18" s="35" t="s">
        <v>90</v>
      </c>
      <c r="C18" s="35" t="s">
        <v>91</v>
      </c>
      <c r="D18" s="67" t="s">
        <v>47</v>
      </c>
      <c r="E18" s="1" t="s">
        <v>42</v>
      </c>
      <c r="F18" s="12">
        <v>7</v>
      </c>
      <c r="G18" s="30">
        <f>SUM(49.99+2.99)</f>
        <v>52.980000000000004</v>
      </c>
      <c r="H18" s="30">
        <f>SUM(40.99+2.99)</f>
        <v>43.980000000000004</v>
      </c>
      <c r="I18" s="30">
        <v>41.3</v>
      </c>
      <c r="J18" s="36" t="s">
        <v>12</v>
      </c>
      <c r="K18" s="34">
        <v>15</v>
      </c>
    </row>
    <row r="19" spans="1:11" ht="15" customHeight="1" x14ac:dyDescent="0.25"/>
    <row r="20" spans="1:11" ht="15" customHeight="1" x14ac:dyDescent="0.25"/>
    <row r="21" spans="1:11" ht="15" customHeight="1" x14ac:dyDescent="0.2">
      <c r="A21" s="4"/>
      <c r="B21" s="4"/>
      <c r="C21" s="4"/>
    </row>
    <row r="22" spans="1:11" ht="15" customHeight="1" x14ac:dyDescent="0.25"/>
    <row r="23" spans="1:11" ht="15" customHeight="1" x14ac:dyDescent="0.2">
      <c r="A23" s="4"/>
      <c r="B23" s="4"/>
      <c r="C23" s="4"/>
      <c r="F23" s="11"/>
      <c r="J23" s="14"/>
    </row>
    <row r="24" spans="1:11" ht="15" customHeight="1" x14ac:dyDescent="0.2">
      <c r="A24" s="4"/>
      <c r="B24" s="4"/>
      <c r="C24" s="4"/>
    </row>
    <row r="25" spans="1:11" ht="15" customHeight="1" x14ac:dyDescent="0.25"/>
    <row r="26" spans="1:11" ht="15" customHeight="1" x14ac:dyDescent="0.2">
      <c r="A26" s="4"/>
      <c r="B26" s="4"/>
      <c r="C26" s="4"/>
    </row>
    <row r="27" spans="1:11" ht="15" customHeight="1" x14ac:dyDescent="0.2">
      <c r="A27" s="4"/>
      <c r="B27" s="4"/>
      <c r="C27" s="4"/>
    </row>
    <row r="28" spans="1:11" ht="15" customHeight="1" x14ac:dyDescent="0.25"/>
    <row r="29" spans="1:11" ht="15" customHeight="1" x14ac:dyDescent="0.25"/>
    <row r="30" spans="1:11" ht="15" customHeight="1" x14ac:dyDescent="0.2">
      <c r="A30" s="4"/>
      <c r="B30" s="4"/>
      <c r="C30" s="4"/>
    </row>
    <row r="31" spans="1:11" ht="15" customHeight="1" x14ac:dyDescent="0.2">
      <c r="A31" s="4"/>
      <c r="B31" s="4"/>
      <c r="C31" s="4"/>
    </row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2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2" ht="15" customHeight="1" x14ac:dyDescent="0.25">
      <c r="A2" s="5" t="s">
        <v>16</v>
      </c>
      <c r="B2" s="35" t="s">
        <v>56</v>
      </c>
      <c r="C2" s="35" t="s">
        <v>57</v>
      </c>
      <c r="D2" s="67">
        <v>2021</v>
      </c>
      <c r="E2" s="1" t="s">
        <v>17</v>
      </c>
      <c r="F2" s="12">
        <v>8.5</v>
      </c>
      <c r="G2" s="37">
        <f>SUM(68.99+2.99)</f>
        <v>71.97999999999999</v>
      </c>
      <c r="H2" s="37">
        <f>SUM(42.99+2.99)</f>
        <v>45.980000000000004</v>
      </c>
      <c r="I2" s="37">
        <v>45.26</v>
      </c>
      <c r="J2" s="34">
        <v>40</v>
      </c>
      <c r="K2" s="34">
        <v>40</v>
      </c>
      <c r="L2" s="34"/>
    </row>
    <row r="3" spans="1:12" ht="15" customHeight="1" x14ac:dyDescent="0.25">
      <c r="A3" s="5" t="s">
        <v>18</v>
      </c>
      <c r="B3" s="35" t="s">
        <v>58</v>
      </c>
      <c r="C3" s="35" t="s">
        <v>59</v>
      </c>
      <c r="D3" s="67" t="s">
        <v>19</v>
      </c>
      <c r="E3" s="1" t="s">
        <v>20</v>
      </c>
      <c r="F3" s="12">
        <v>7.9</v>
      </c>
      <c r="G3" s="37">
        <f>SUM(44.99+2.99)</f>
        <v>47.980000000000004</v>
      </c>
      <c r="H3" s="37">
        <f>SUM(31.99+2.99)</f>
        <v>34.979999999999997</v>
      </c>
      <c r="I3" s="37">
        <v>33.5</v>
      </c>
      <c r="J3" s="36" t="s">
        <v>12</v>
      </c>
      <c r="K3" s="34">
        <v>26</v>
      </c>
      <c r="L3" s="34"/>
    </row>
    <row r="4" spans="1:12" ht="15" customHeight="1" x14ac:dyDescent="0.25">
      <c r="A4" s="5" t="s">
        <v>21</v>
      </c>
      <c r="B4" s="35" t="s">
        <v>60</v>
      </c>
      <c r="C4" s="35" t="s">
        <v>61</v>
      </c>
      <c r="D4" s="67">
        <v>2016</v>
      </c>
      <c r="E4" s="1" t="s">
        <v>22</v>
      </c>
      <c r="F4" s="12">
        <v>8.4</v>
      </c>
      <c r="G4" s="37">
        <f>SUM(69.99+2.99)</f>
        <v>72.97999999999999</v>
      </c>
      <c r="H4" s="37">
        <f>SUM(58.89+2.99)</f>
        <v>61.88</v>
      </c>
      <c r="I4" s="37">
        <v>51.95</v>
      </c>
      <c r="J4" s="34">
        <v>55</v>
      </c>
      <c r="K4" s="34">
        <v>35</v>
      </c>
    </row>
    <row r="5" spans="1:12" ht="15" customHeight="1" x14ac:dyDescent="0.25">
      <c r="A5" s="5" t="s">
        <v>13</v>
      </c>
      <c r="B5" s="35" t="s">
        <v>62</v>
      </c>
      <c r="C5" s="35" t="s">
        <v>63</v>
      </c>
      <c r="D5" s="67" t="s">
        <v>14</v>
      </c>
      <c r="E5" s="1" t="s">
        <v>15</v>
      </c>
      <c r="F5" s="12">
        <v>8</v>
      </c>
      <c r="G5" s="37">
        <f>SUM(59.99+2.99)</f>
        <v>62.980000000000004</v>
      </c>
      <c r="H5" s="37">
        <f>SUM(33.95+2.99)</f>
        <v>36.940000000000005</v>
      </c>
      <c r="I5" s="37">
        <v>29.94</v>
      </c>
      <c r="J5" s="34">
        <v>28</v>
      </c>
      <c r="K5" s="34">
        <v>25</v>
      </c>
    </row>
    <row r="6" spans="1:12" ht="15" customHeight="1" x14ac:dyDescent="0.25">
      <c r="A6" s="5" t="s">
        <v>25</v>
      </c>
      <c r="B6" s="35" t="s">
        <v>66</v>
      </c>
      <c r="C6" s="35" t="s">
        <v>67</v>
      </c>
      <c r="D6" s="67">
        <v>2019</v>
      </c>
      <c r="E6" s="1" t="s">
        <v>17</v>
      </c>
      <c r="F6" s="12">
        <v>8.1999999999999993</v>
      </c>
      <c r="G6" s="38">
        <f>SUM(89.99+2.99)</f>
        <v>92.97999999999999</v>
      </c>
      <c r="H6" s="38">
        <f>SUM(42.26+2.99)</f>
        <v>45.25</v>
      </c>
      <c r="I6" s="37">
        <v>58.47</v>
      </c>
      <c r="J6" s="36" t="s">
        <v>12</v>
      </c>
      <c r="K6" s="34">
        <v>50</v>
      </c>
    </row>
    <row r="7" spans="1:12" ht="15" customHeight="1" x14ac:dyDescent="0.25">
      <c r="A7" s="35" t="s">
        <v>26</v>
      </c>
      <c r="B7" s="35" t="s">
        <v>68</v>
      </c>
      <c r="C7" s="35" t="s">
        <v>69</v>
      </c>
      <c r="D7" s="67">
        <v>2021</v>
      </c>
      <c r="E7" s="1" t="s">
        <v>17</v>
      </c>
      <c r="F7" s="12">
        <v>7.3</v>
      </c>
      <c r="G7" s="37">
        <f>SUM(34.99+2.99)</f>
        <v>37.980000000000004</v>
      </c>
      <c r="H7" s="37">
        <f>SUM(24.95+2.99)</f>
        <v>27.939999999999998</v>
      </c>
      <c r="I7" s="37">
        <v>23.99</v>
      </c>
      <c r="J7" s="34">
        <v>25</v>
      </c>
      <c r="K7" s="34">
        <v>18</v>
      </c>
    </row>
    <row r="8" spans="1:12" ht="15" customHeight="1" x14ac:dyDescent="0.25">
      <c r="A8" s="35" t="s">
        <v>27</v>
      </c>
      <c r="B8" s="35" t="s">
        <v>70</v>
      </c>
      <c r="C8" s="35" t="s">
        <v>71</v>
      </c>
      <c r="D8" s="67">
        <v>2022</v>
      </c>
      <c r="E8" s="1" t="s">
        <v>15</v>
      </c>
      <c r="F8" s="12">
        <v>8.1</v>
      </c>
      <c r="G8" s="37">
        <f>SUM(62.49+2.99)</f>
        <v>65.48</v>
      </c>
      <c r="H8" s="37">
        <f>SUM(46.95+2.99)</f>
        <v>49.940000000000005</v>
      </c>
      <c r="I8" s="37">
        <v>46.8</v>
      </c>
      <c r="J8" s="34">
        <v>53</v>
      </c>
      <c r="K8" s="34">
        <v>35</v>
      </c>
    </row>
    <row r="9" spans="1:12" ht="15" customHeight="1" x14ac:dyDescent="0.25">
      <c r="A9" s="35" t="s">
        <v>28</v>
      </c>
      <c r="B9" s="35" t="s">
        <v>72</v>
      </c>
      <c r="C9" s="35" t="s">
        <v>73</v>
      </c>
      <c r="D9" s="67">
        <v>2023</v>
      </c>
      <c r="E9" s="1" t="s">
        <v>29</v>
      </c>
      <c r="F9" s="12">
        <v>8.1999999999999993</v>
      </c>
      <c r="G9" s="38">
        <f>SUM(29.99+2.99)</f>
        <v>32.979999999999997</v>
      </c>
      <c r="H9" s="38">
        <f>SUM(29.98+2.99)</f>
        <v>32.97</v>
      </c>
      <c r="I9" s="39">
        <v>27.01</v>
      </c>
      <c r="J9" s="36" t="s">
        <v>12</v>
      </c>
      <c r="K9" s="34">
        <v>23</v>
      </c>
    </row>
    <row r="10" spans="1:12" ht="15" customHeight="1" x14ac:dyDescent="0.25">
      <c r="A10" s="35" t="s">
        <v>30</v>
      </c>
      <c r="B10" s="35" t="s">
        <v>74</v>
      </c>
      <c r="C10" s="35" t="s">
        <v>75</v>
      </c>
      <c r="D10" s="67">
        <v>2021</v>
      </c>
      <c r="E10" s="1" t="s">
        <v>31</v>
      </c>
      <c r="F10" s="12">
        <v>7.2</v>
      </c>
      <c r="G10" s="37">
        <f>SUM(29.99+2.99)</f>
        <v>32.979999999999997</v>
      </c>
      <c r="H10" s="37">
        <f>SUM(21.99+2.99)</f>
        <v>24.979999999999997</v>
      </c>
      <c r="I10" s="37">
        <v>23.65</v>
      </c>
      <c r="J10" s="34">
        <v>20</v>
      </c>
      <c r="K10" s="34">
        <v>15</v>
      </c>
    </row>
    <row r="11" spans="1:12" ht="15" customHeight="1" x14ac:dyDescent="0.25">
      <c r="A11" s="35" t="s">
        <v>32</v>
      </c>
      <c r="B11" s="35" t="s">
        <v>76</v>
      </c>
      <c r="C11" s="35" t="s">
        <v>77</v>
      </c>
      <c r="D11" s="67" t="s">
        <v>33</v>
      </c>
      <c r="E11" s="1" t="s">
        <v>31</v>
      </c>
      <c r="F11" s="12">
        <v>7.3</v>
      </c>
      <c r="G11" s="38">
        <f>SUM(12.99+2.99)</f>
        <v>15.98</v>
      </c>
      <c r="H11" s="38">
        <f>SUM(10.43+2.99)</f>
        <v>13.42</v>
      </c>
      <c r="I11" s="38">
        <v>14.49</v>
      </c>
      <c r="J11" s="34">
        <v>12</v>
      </c>
      <c r="K11" s="34">
        <v>10</v>
      </c>
    </row>
    <row r="12" spans="1:12" ht="15" customHeight="1" x14ac:dyDescent="0.25">
      <c r="A12" s="35" t="s">
        <v>34</v>
      </c>
      <c r="B12" s="35" t="s">
        <v>78</v>
      </c>
      <c r="C12" s="35" t="s">
        <v>79</v>
      </c>
      <c r="D12" s="67" t="s">
        <v>35</v>
      </c>
      <c r="E12" s="1" t="s">
        <v>17</v>
      </c>
      <c r="F12" s="12">
        <v>8.4</v>
      </c>
      <c r="G12" s="37">
        <f>SUM(44.99+2.99)</f>
        <v>47.980000000000004</v>
      </c>
      <c r="H12" s="37">
        <f>SUM(32.99+2.99)</f>
        <v>35.980000000000004</v>
      </c>
      <c r="I12" s="37">
        <v>35.479999999999997</v>
      </c>
      <c r="J12" s="34">
        <v>40</v>
      </c>
      <c r="K12" s="34">
        <v>25</v>
      </c>
    </row>
    <row r="13" spans="1:12" ht="15" customHeight="1" x14ac:dyDescent="0.25">
      <c r="A13" s="35" t="s">
        <v>36</v>
      </c>
      <c r="B13" s="35" t="s">
        <v>80</v>
      </c>
      <c r="C13" s="35" t="s">
        <v>81</v>
      </c>
      <c r="D13" s="67">
        <v>2022</v>
      </c>
      <c r="E13" s="1" t="s">
        <v>11</v>
      </c>
      <c r="F13" s="12">
        <v>7.5</v>
      </c>
      <c r="G13" s="40">
        <f>SUM(14.99+2.99)</f>
        <v>17.98</v>
      </c>
      <c r="H13" s="40">
        <f>SUM(14.99+2.99)</f>
        <v>17.98</v>
      </c>
      <c r="I13" s="37">
        <v>12.19</v>
      </c>
      <c r="J13" s="34">
        <v>12</v>
      </c>
      <c r="K13" s="34">
        <v>10</v>
      </c>
    </row>
    <row r="14" spans="1:12" ht="15" customHeight="1" x14ac:dyDescent="0.25">
      <c r="A14" s="35" t="s">
        <v>37</v>
      </c>
      <c r="B14" s="35" t="s">
        <v>82</v>
      </c>
      <c r="C14" s="35" t="s">
        <v>83</v>
      </c>
      <c r="D14" s="67" t="s">
        <v>38</v>
      </c>
      <c r="E14" s="1" t="s">
        <v>39</v>
      </c>
      <c r="F14" s="12">
        <v>7.5</v>
      </c>
      <c r="G14" s="38">
        <f>SUM(64.99+2.99)</f>
        <v>67.97999999999999</v>
      </c>
      <c r="H14" s="38">
        <f>SUM(47.36+2.99)</f>
        <v>50.35</v>
      </c>
      <c r="I14" s="37">
        <v>44.99</v>
      </c>
      <c r="J14" s="34">
        <v>19</v>
      </c>
      <c r="K14" s="34">
        <v>20</v>
      </c>
    </row>
    <row r="15" spans="1:12" ht="15" customHeight="1" x14ac:dyDescent="0.25">
      <c r="A15" s="35" t="s">
        <v>40</v>
      </c>
      <c r="B15" s="35" t="s">
        <v>84</v>
      </c>
      <c r="C15" s="35" t="s">
        <v>85</v>
      </c>
      <c r="D15" s="67" t="s">
        <v>41</v>
      </c>
      <c r="E15" s="1" t="s">
        <v>42</v>
      </c>
      <c r="F15" s="12">
        <v>7.8</v>
      </c>
      <c r="G15" s="37">
        <f>SUM(49.99+2.99)</f>
        <v>52.980000000000004</v>
      </c>
      <c r="H15" s="37">
        <f>SUM(38.45+2.99)</f>
        <v>41.440000000000005</v>
      </c>
      <c r="I15" s="37">
        <v>40.94</v>
      </c>
      <c r="J15" s="34">
        <v>45</v>
      </c>
      <c r="K15" s="34">
        <v>25</v>
      </c>
      <c r="L15" s="34"/>
    </row>
    <row r="16" spans="1:12" ht="15" customHeight="1" x14ac:dyDescent="0.25">
      <c r="A16" s="35" t="s">
        <v>43</v>
      </c>
      <c r="B16" s="35" t="s">
        <v>86</v>
      </c>
      <c r="C16" s="35" t="s">
        <v>87</v>
      </c>
      <c r="D16" s="67">
        <v>2016</v>
      </c>
      <c r="E16" s="1" t="s">
        <v>29</v>
      </c>
      <c r="F16" s="12">
        <v>8</v>
      </c>
      <c r="G16" s="37">
        <f>SUM(19.99+2.99)</f>
        <v>22.979999999999997</v>
      </c>
      <c r="H16" s="37">
        <f>SUM(11.89+2.99)</f>
        <v>14.88</v>
      </c>
      <c r="I16" s="37">
        <v>14.38</v>
      </c>
      <c r="J16" s="34">
        <v>15</v>
      </c>
      <c r="K16" s="34">
        <v>10</v>
      </c>
      <c r="L16" s="34"/>
    </row>
    <row r="17" spans="1:11" ht="15" customHeight="1" x14ac:dyDescent="0.25">
      <c r="A17" s="35" t="s">
        <v>45</v>
      </c>
      <c r="B17" s="35" t="s">
        <v>88</v>
      </c>
      <c r="C17" s="35" t="s">
        <v>89</v>
      </c>
      <c r="D17" s="67">
        <v>2015</v>
      </c>
      <c r="E17" s="1" t="s">
        <v>11</v>
      </c>
      <c r="F17" s="12">
        <v>7.9</v>
      </c>
      <c r="G17" s="37">
        <f>SUM(89.99+2.99)</f>
        <v>92.97999999999999</v>
      </c>
      <c r="H17" s="37">
        <f>SUM(57.99+2.99)</f>
        <v>60.980000000000004</v>
      </c>
      <c r="I17" s="37">
        <v>60.05</v>
      </c>
      <c r="J17" s="34">
        <v>27</v>
      </c>
      <c r="K17" s="34">
        <v>40</v>
      </c>
    </row>
    <row r="18" spans="1:11" ht="15" customHeight="1" x14ac:dyDescent="0.25">
      <c r="A18" s="35" t="s">
        <v>46</v>
      </c>
      <c r="B18" s="35" t="s">
        <v>90</v>
      </c>
      <c r="C18" s="35" t="s">
        <v>91</v>
      </c>
      <c r="D18" s="67" t="s">
        <v>47</v>
      </c>
      <c r="E18" s="1" t="s">
        <v>42</v>
      </c>
      <c r="F18" s="12">
        <v>7</v>
      </c>
      <c r="G18" s="37">
        <f>SUM(49.99+2.99)</f>
        <v>52.980000000000004</v>
      </c>
      <c r="H18" s="37">
        <f>SUM(40.49+2.99)</f>
        <v>43.480000000000004</v>
      </c>
      <c r="I18" s="37">
        <v>40.71</v>
      </c>
      <c r="J18" s="36" t="s">
        <v>12</v>
      </c>
      <c r="K18" s="34">
        <v>15</v>
      </c>
    </row>
    <row r="19" spans="1:11" ht="15" customHeight="1" x14ac:dyDescent="0.25"/>
    <row r="20" spans="1:11" ht="15" customHeight="1" x14ac:dyDescent="0.25"/>
    <row r="21" spans="1:11" ht="15" customHeight="1" x14ac:dyDescent="0.2">
      <c r="A21" s="4"/>
      <c r="B21" s="4"/>
      <c r="C21" s="4"/>
    </row>
    <row r="22" spans="1:11" ht="15" customHeight="1" x14ac:dyDescent="0.25"/>
    <row r="23" spans="1:11" ht="15" customHeight="1" x14ac:dyDescent="0.2">
      <c r="A23" s="4"/>
      <c r="B23" s="4"/>
      <c r="C23" s="4"/>
      <c r="F23" s="11"/>
      <c r="J23" s="14"/>
    </row>
    <row r="24" spans="1:11" ht="15" customHeight="1" x14ac:dyDescent="0.2">
      <c r="A24" s="4"/>
      <c r="B24" s="4"/>
      <c r="C24" s="4"/>
    </row>
    <row r="25" spans="1:11" ht="15" customHeight="1" x14ac:dyDescent="0.25"/>
    <row r="26" spans="1:11" ht="15" customHeight="1" x14ac:dyDescent="0.2">
      <c r="A26" s="4"/>
      <c r="B26" s="4"/>
      <c r="C26" s="4"/>
    </row>
    <row r="27" spans="1:11" ht="15" customHeight="1" x14ac:dyDescent="0.2">
      <c r="A27" s="4"/>
      <c r="B27" s="4"/>
      <c r="C27" s="4"/>
    </row>
    <row r="28" spans="1:11" ht="15" customHeight="1" x14ac:dyDescent="0.25"/>
    <row r="29" spans="1:11" ht="15" customHeight="1" x14ac:dyDescent="0.25"/>
    <row r="30" spans="1:11" ht="15" customHeight="1" x14ac:dyDescent="0.2">
      <c r="A30" s="4"/>
      <c r="B30" s="4"/>
      <c r="C30" s="4"/>
    </row>
    <row r="31" spans="1:11" ht="15" customHeight="1" x14ac:dyDescent="0.2">
      <c r="A31" s="4"/>
      <c r="B31" s="4"/>
      <c r="C31" s="4"/>
    </row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2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2" ht="15" customHeight="1" x14ac:dyDescent="0.25">
      <c r="A2" s="5" t="s">
        <v>16</v>
      </c>
      <c r="B2" s="35" t="s">
        <v>56</v>
      </c>
      <c r="C2" s="35" t="s">
        <v>57</v>
      </c>
      <c r="D2" s="67">
        <v>2021</v>
      </c>
      <c r="E2" s="1" t="s">
        <v>17</v>
      </c>
      <c r="F2" s="12">
        <v>8.5</v>
      </c>
      <c r="G2" s="41">
        <f>SUM(68.99+2.99)</f>
        <v>71.97999999999999</v>
      </c>
      <c r="H2" s="41">
        <f>SUM(41.99+2.99)</f>
        <v>44.980000000000004</v>
      </c>
      <c r="I2" s="41">
        <v>44.98</v>
      </c>
      <c r="J2" s="34">
        <v>40</v>
      </c>
      <c r="K2" s="34">
        <v>40</v>
      </c>
      <c r="L2" s="34"/>
    </row>
    <row r="3" spans="1:12" ht="15" customHeight="1" x14ac:dyDescent="0.25">
      <c r="A3" s="5" t="s">
        <v>18</v>
      </c>
      <c r="B3" s="35" t="s">
        <v>58</v>
      </c>
      <c r="C3" s="35" t="s">
        <v>59</v>
      </c>
      <c r="D3" s="67" t="s">
        <v>19</v>
      </c>
      <c r="E3" s="1" t="s">
        <v>20</v>
      </c>
      <c r="F3" s="12">
        <v>7.8</v>
      </c>
      <c r="G3" s="41">
        <f>SUM(44.99+2.99)</f>
        <v>47.980000000000004</v>
      </c>
      <c r="H3" s="41">
        <f>SUM(31.99+2.99)</f>
        <v>34.979999999999997</v>
      </c>
      <c r="I3" s="46">
        <v>22.89</v>
      </c>
      <c r="J3" s="36" t="s">
        <v>12</v>
      </c>
      <c r="K3" s="34">
        <v>26</v>
      </c>
      <c r="L3" s="34"/>
    </row>
    <row r="4" spans="1:12" ht="15" customHeight="1" x14ac:dyDescent="0.25">
      <c r="A4" s="5" t="s">
        <v>21</v>
      </c>
      <c r="B4" s="35" t="s">
        <v>60</v>
      </c>
      <c r="C4" s="35" t="s">
        <v>61</v>
      </c>
      <c r="D4" s="67">
        <v>2016</v>
      </c>
      <c r="E4" s="1" t="s">
        <v>22</v>
      </c>
      <c r="F4" s="12">
        <v>8.4</v>
      </c>
      <c r="G4" s="41">
        <f>SUM(69.99+2.99)</f>
        <v>72.97999999999999</v>
      </c>
      <c r="H4" s="41">
        <f>SUM(50.99+2.99)</f>
        <v>53.980000000000004</v>
      </c>
      <c r="I4" s="41">
        <v>47</v>
      </c>
      <c r="J4" s="34">
        <v>55</v>
      </c>
      <c r="K4" s="34">
        <v>35</v>
      </c>
    </row>
    <row r="5" spans="1:12" ht="15" customHeight="1" x14ac:dyDescent="0.25">
      <c r="A5" s="5" t="s">
        <v>13</v>
      </c>
      <c r="B5" s="35" t="s">
        <v>62</v>
      </c>
      <c r="C5" s="35" t="s">
        <v>63</v>
      </c>
      <c r="D5" s="67" t="s">
        <v>14</v>
      </c>
      <c r="E5" s="1" t="s">
        <v>15</v>
      </c>
      <c r="F5" s="12">
        <v>8</v>
      </c>
      <c r="G5" s="41">
        <f>SUM(59.99+2.99)</f>
        <v>62.980000000000004</v>
      </c>
      <c r="H5" s="42">
        <f>SUM(24.19+2.99)</f>
        <v>27.18</v>
      </c>
      <c r="I5" s="41">
        <v>27.18</v>
      </c>
      <c r="J5" s="34">
        <v>28</v>
      </c>
      <c r="K5" s="34">
        <v>25</v>
      </c>
    </row>
    <row r="6" spans="1:12" ht="15" customHeight="1" x14ac:dyDescent="0.25">
      <c r="A6" s="5" t="s">
        <v>25</v>
      </c>
      <c r="B6" s="35" t="s">
        <v>66</v>
      </c>
      <c r="C6" s="35" t="s">
        <v>67</v>
      </c>
      <c r="D6" s="67">
        <v>2019</v>
      </c>
      <c r="E6" s="1" t="s">
        <v>17</v>
      </c>
      <c r="F6" s="12">
        <v>8.1999999999999993</v>
      </c>
      <c r="G6" s="43">
        <f>SUM(89.99+2.99)</f>
        <v>92.97999999999999</v>
      </c>
      <c r="H6" s="44">
        <f>SUM(87+2.99)</f>
        <v>89.99</v>
      </c>
      <c r="I6" s="41">
        <v>56</v>
      </c>
      <c r="J6" s="36" t="s">
        <v>12</v>
      </c>
      <c r="K6" s="34">
        <v>50</v>
      </c>
    </row>
    <row r="7" spans="1:12" ht="15" customHeight="1" x14ac:dyDescent="0.25">
      <c r="A7" s="35" t="s">
        <v>26</v>
      </c>
      <c r="B7" s="35" t="s">
        <v>68</v>
      </c>
      <c r="C7" s="35" t="s">
        <v>69</v>
      </c>
      <c r="D7" s="67">
        <v>2021</v>
      </c>
      <c r="E7" s="1" t="s">
        <v>17</v>
      </c>
      <c r="F7" s="12">
        <v>7.3</v>
      </c>
      <c r="G7" s="41">
        <f>SUM(34.99+2.99)</f>
        <v>37.980000000000004</v>
      </c>
      <c r="H7" s="41">
        <f>SUM(23.85+2.99)</f>
        <v>26.840000000000003</v>
      </c>
      <c r="I7" s="41">
        <v>23.99</v>
      </c>
      <c r="J7" s="34">
        <v>26</v>
      </c>
      <c r="K7" s="34">
        <v>18</v>
      </c>
    </row>
    <row r="8" spans="1:12" ht="15" customHeight="1" x14ac:dyDescent="0.25">
      <c r="A8" s="35" t="s">
        <v>27</v>
      </c>
      <c r="B8" s="35" t="s">
        <v>70</v>
      </c>
      <c r="C8" s="35" t="s">
        <v>71</v>
      </c>
      <c r="D8" s="67">
        <v>2022</v>
      </c>
      <c r="E8" s="1" t="s">
        <v>15</v>
      </c>
      <c r="F8" s="12">
        <v>8.1</v>
      </c>
      <c r="G8" s="41">
        <f>SUM(62.49+2.99)</f>
        <v>65.48</v>
      </c>
      <c r="H8" s="41">
        <f>SUM(46.95+2.99)</f>
        <v>49.940000000000005</v>
      </c>
      <c r="I8" s="41">
        <v>46.8</v>
      </c>
      <c r="J8" s="34">
        <v>53</v>
      </c>
      <c r="K8" s="34">
        <v>35</v>
      </c>
    </row>
    <row r="9" spans="1:12" ht="15" customHeight="1" x14ac:dyDescent="0.25">
      <c r="A9" s="35" t="s">
        <v>28</v>
      </c>
      <c r="B9" s="35" t="s">
        <v>72</v>
      </c>
      <c r="C9" s="35" t="s">
        <v>73</v>
      </c>
      <c r="D9" s="67">
        <v>2023</v>
      </c>
      <c r="E9" s="1" t="s">
        <v>29</v>
      </c>
      <c r="F9" s="12">
        <v>8.1999999999999993</v>
      </c>
      <c r="G9" s="41">
        <f>SUM(29.99+2.99)</f>
        <v>32.979999999999997</v>
      </c>
      <c r="H9" s="41">
        <f>SUM(28.98+2.99)</f>
        <v>31.97</v>
      </c>
      <c r="I9" s="41">
        <v>25.22</v>
      </c>
      <c r="J9" s="34">
        <v>26</v>
      </c>
      <c r="K9" s="34">
        <v>23</v>
      </c>
    </row>
    <row r="10" spans="1:12" ht="15" customHeight="1" x14ac:dyDescent="0.25">
      <c r="A10" s="35" t="s">
        <v>30</v>
      </c>
      <c r="B10" s="35" t="s">
        <v>74</v>
      </c>
      <c r="C10" s="35" t="s">
        <v>75</v>
      </c>
      <c r="D10" s="67">
        <v>2021</v>
      </c>
      <c r="E10" s="1" t="s">
        <v>31</v>
      </c>
      <c r="F10" s="12">
        <v>7.2</v>
      </c>
      <c r="G10" s="41">
        <f>SUM(29.99+2.99)</f>
        <v>32.979999999999997</v>
      </c>
      <c r="H10" s="41">
        <f>SUM(24.29+2.99)</f>
        <v>27.28</v>
      </c>
      <c r="I10" s="41">
        <v>26.28</v>
      </c>
      <c r="J10" s="34">
        <v>20</v>
      </c>
      <c r="K10" s="34">
        <v>15</v>
      </c>
    </row>
    <row r="11" spans="1:12" ht="15" customHeight="1" x14ac:dyDescent="0.25">
      <c r="A11" s="35" t="s">
        <v>32</v>
      </c>
      <c r="B11" s="35" t="s">
        <v>76</v>
      </c>
      <c r="C11" s="35" t="s">
        <v>77</v>
      </c>
      <c r="D11" s="67" t="s">
        <v>33</v>
      </c>
      <c r="E11" s="1" t="s">
        <v>31</v>
      </c>
      <c r="F11" s="12">
        <v>7.3</v>
      </c>
      <c r="G11" s="43">
        <f>SUM(12.99+2.99)</f>
        <v>15.98</v>
      </c>
      <c r="H11" s="43">
        <f>SUM(10.3+2.99)</f>
        <v>13.290000000000001</v>
      </c>
      <c r="I11" s="43">
        <v>12.29</v>
      </c>
      <c r="J11" s="34">
        <v>12</v>
      </c>
      <c r="K11" s="34">
        <v>10</v>
      </c>
    </row>
    <row r="12" spans="1:12" ht="15" customHeight="1" x14ac:dyDescent="0.25">
      <c r="A12" s="35" t="s">
        <v>34</v>
      </c>
      <c r="B12" s="35" t="s">
        <v>78</v>
      </c>
      <c r="C12" s="35" t="s">
        <v>79</v>
      </c>
      <c r="D12" s="67" t="s">
        <v>35</v>
      </c>
      <c r="E12" s="1" t="s">
        <v>17</v>
      </c>
      <c r="F12" s="12">
        <v>8.4</v>
      </c>
      <c r="G12" s="41">
        <f>SUM(44.99+2.99)</f>
        <v>47.980000000000004</v>
      </c>
      <c r="H12" s="41">
        <f>SUM(39.59+2.99)</f>
        <v>42.580000000000005</v>
      </c>
      <c r="I12" s="41">
        <v>36.549999999999997</v>
      </c>
      <c r="J12" s="34">
        <v>40</v>
      </c>
      <c r="K12" s="34">
        <v>25</v>
      </c>
    </row>
    <row r="13" spans="1:12" ht="15" customHeight="1" x14ac:dyDescent="0.25">
      <c r="A13" s="35" t="s">
        <v>36</v>
      </c>
      <c r="B13" s="35" t="s">
        <v>80</v>
      </c>
      <c r="C13" s="35" t="s">
        <v>81</v>
      </c>
      <c r="D13" s="67">
        <v>2022</v>
      </c>
      <c r="E13" s="1" t="s">
        <v>11</v>
      </c>
      <c r="F13" s="12">
        <v>7.5</v>
      </c>
      <c r="G13" s="43">
        <f>SUM(11.99+2.99)</f>
        <v>14.98</v>
      </c>
      <c r="H13" s="45">
        <f>SUM(10.15+2.99)</f>
        <v>13.14</v>
      </c>
      <c r="I13" s="41">
        <v>12.19</v>
      </c>
      <c r="J13" s="36" t="s">
        <v>12</v>
      </c>
      <c r="K13" s="34">
        <v>5</v>
      </c>
    </row>
    <row r="14" spans="1:12" ht="15" customHeight="1" x14ac:dyDescent="0.25">
      <c r="A14" s="6" t="s">
        <v>37</v>
      </c>
      <c r="B14" s="6" t="s">
        <v>82</v>
      </c>
      <c r="C14" s="6" t="s">
        <v>83</v>
      </c>
      <c r="D14" s="7" t="s">
        <v>38</v>
      </c>
      <c r="E14" s="8" t="s">
        <v>39</v>
      </c>
      <c r="F14" s="21">
        <v>7.5</v>
      </c>
      <c r="G14" s="51">
        <f>SUM(64.99+2.99)</f>
        <v>67.97999999999999</v>
      </c>
      <c r="H14" s="51">
        <f>SUM(49.25+2.99)</f>
        <v>52.24</v>
      </c>
      <c r="I14" s="52">
        <v>45</v>
      </c>
      <c r="J14" s="9">
        <v>20</v>
      </c>
      <c r="K14" s="9">
        <v>19</v>
      </c>
      <c r="L14" s="9">
        <v>10</v>
      </c>
    </row>
    <row r="15" spans="1:12" ht="15" customHeight="1" x14ac:dyDescent="0.25">
      <c r="A15" s="35" t="s">
        <v>40</v>
      </c>
      <c r="B15" s="35" t="s">
        <v>84</v>
      </c>
      <c r="C15" s="35" t="s">
        <v>85</v>
      </c>
      <c r="D15" s="67" t="s">
        <v>41</v>
      </c>
      <c r="E15" s="1" t="s">
        <v>42</v>
      </c>
      <c r="F15" s="12">
        <v>7.8</v>
      </c>
      <c r="G15" s="41">
        <f>SUM(49.99+2.99)</f>
        <v>52.980000000000004</v>
      </c>
      <c r="H15" s="41">
        <f>SUM(38.45+2.99)</f>
        <v>41.440000000000005</v>
      </c>
      <c r="I15" s="41">
        <v>41.44</v>
      </c>
      <c r="J15" s="36" t="s">
        <v>12</v>
      </c>
      <c r="K15" s="34">
        <v>23</v>
      </c>
      <c r="L15" s="34"/>
    </row>
    <row r="16" spans="1:12" ht="15" customHeight="1" x14ac:dyDescent="0.25">
      <c r="A16" s="35" t="s">
        <v>43</v>
      </c>
      <c r="B16" s="35" t="s">
        <v>86</v>
      </c>
      <c r="C16" s="35" t="s">
        <v>87</v>
      </c>
      <c r="D16" s="67">
        <v>2016</v>
      </c>
      <c r="E16" s="1" t="s">
        <v>29</v>
      </c>
      <c r="F16" s="12">
        <v>8</v>
      </c>
      <c r="G16" s="41">
        <f>SUM(19.99+2.99)</f>
        <v>22.979999999999997</v>
      </c>
      <c r="H16" s="41">
        <f>SUM(11.89+2.99)</f>
        <v>14.88</v>
      </c>
      <c r="I16" s="41">
        <v>14.28</v>
      </c>
      <c r="J16" s="34">
        <v>15</v>
      </c>
      <c r="K16" s="34">
        <v>10</v>
      </c>
      <c r="L16" s="34"/>
    </row>
    <row r="17" spans="1:11" ht="15" customHeight="1" x14ac:dyDescent="0.25">
      <c r="A17" s="35" t="s">
        <v>45</v>
      </c>
      <c r="B17" s="35" t="s">
        <v>88</v>
      </c>
      <c r="C17" s="35" t="s">
        <v>89</v>
      </c>
      <c r="D17" s="67">
        <v>2015</v>
      </c>
      <c r="E17" s="1" t="s">
        <v>11</v>
      </c>
      <c r="F17" s="12">
        <v>7.9</v>
      </c>
      <c r="G17" s="41">
        <f>SUM(89.99+2.99)</f>
        <v>92.97999999999999</v>
      </c>
      <c r="H17" s="41">
        <f>SUM(56.99+2.99)</f>
        <v>59.980000000000004</v>
      </c>
      <c r="I17" s="41">
        <v>59.77</v>
      </c>
      <c r="J17" s="34">
        <v>27</v>
      </c>
      <c r="K17" s="34">
        <v>40</v>
      </c>
    </row>
    <row r="18" spans="1:11" ht="15" customHeight="1" x14ac:dyDescent="0.25">
      <c r="A18" s="35" t="s">
        <v>46</v>
      </c>
      <c r="B18" s="35" t="s">
        <v>90</v>
      </c>
      <c r="C18" s="35" t="s">
        <v>91</v>
      </c>
      <c r="D18" s="67" t="s">
        <v>47</v>
      </c>
      <c r="E18" s="1" t="s">
        <v>42</v>
      </c>
      <c r="F18" s="12">
        <v>7</v>
      </c>
      <c r="G18" s="41">
        <f>SUM(49.99+2.99)</f>
        <v>52.980000000000004</v>
      </c>
      <c r="H18" s="41">
        <f>SUM(39.95+2.99)</f>
        <v>42.940000000000005</v>
      </c>
      <c r="I18" s="41">
        <v>39.99</v>
      </c>
      <c r="J18" s="36" t="s">
        <v>12</v>
      </c>
      <c r="K18" s="34">
        <v>15</v>
      </c>
    </row>
    <row r="19" spans="1:11" ht="15" customHeight="1" x14ac:dyDescent="0.25"/>
    <row r="20" spans="1:11" ht="15" customHeight="1" x14ac:dyDescent="0.25"/>
    <row r="21" spans="1:11" ht="15" customHeight="1" x14ac:dyDescent="0.2">
      <c r="A21" s="4"/>
      <c r="B21" s="4"/>
      <c r="C21" s="4"/>
    </row>
    <row r="22" spans="1:11" ht="15" customHeight="1" x14ac:dyDescent="0.25"/>
    <row r="23" spans="1:11" ht="15" customHeight="1" x14ac:dyDescent="0.2">
      <c r="A23" s="4"/>
      <c r="B23" s="4"/>
      <c r="C23" s="4"/>
      <c r="F23" s="11"/>
      <c r="J23" s="14"/>
    </row>
    <row r="24" spans="1:11" ht="15" customHeight="1" x14ac:dyDescent="0.2">
      <c r="A24" s="4"/>
      <c r="B24" s="4"/>
      <c r="C24" s="4"/>
      <c r="G24" s="10"/>
    </row>
    <row r="25" spans="1:11" ht="15" customHeight="1" x14ac:dyDescent="0.25"/>
    <row r="26" spans="1:11" ht="15" customHeight="1" x14ac:dyDescent="0.2">
      <c r="A26" s="4"/>
      <c r="B26" s="4"/>
      <c r="C26" s="4"/>
    </row>
    <row r="27" spans="1:11" ht="15" customHeight="1" x14ac:dyDescent="0.2">
      <c r="A27" s="4"/>
      <c r="B27" s="4"/>
      <c r="C27" s="4"/>
    </row>
    <row r="28" spans="1:11" ht="15" customHeight="1" x14ac:dyDescent="0.25"/>
    <row r="29" spans="1:11" ht="15" customHeight="1" x14ac:dyDescent="0.25"/>
    <row r="30" spans="1:11" ht="15" customHeight="1" x14ac:dyDescent="0.2">
      <c r="A30" s="4"/>
      <c r="B30" s="4"/>
      <c r="C30" s="4"/>
    </row>
    <row r="31" spans="1:11" ht="15" customHeight="1" x14ac:dyDescent="0.2">
      <c r="A31" s="4"/>
      <c r="B31" s="4"/>
      <c r="C31" s="4"/>
    </row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2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2" ht="15" customHeight="1" x14ac:dyDescent="0.25">
      <c r="A2" s="5" t="s">
        <v>16</v>
      </c>
      <c r="B2" s="35" t="s">
        <v>56</v>
      </c>
      <c r="C2" s="35" t="s">
        <v>57</v>
      </c>
      <c r="D2" s="67">
        <v>2021</v>
      </c>
      <c r="E2" s="1" t="s">
        <v>17</v>
      </c>
      <c r="F2" s="12">
        <v>8.5</v>
      </c>
      <c r="G2" s="47">
        <f>SUM(68.99+2.99)</f>
        <v>71.97999999999999</v>
      </c>
      <c r="H2" s="47">
        <f>SUM(46.99+2.99)</f>
        <v>49.980000000000004</v>
      </c>
      <c r="I2" s="47">
        <v>41.37</v>
      </c>
      <c r="J2" s="34">
        <v>40</v>
      </c>
      <c r="K2" s="34">
        <v>40</v>
      </c>
      <c r="L2" s="34"/>
    </row>
    <row r="3" spans="1:12" ht="15" customHeight="1" x14ac:dyDescent="0.25">
      <c r="A3" s="5" t="s">
        <v>18</v>
      </c>
      <c r="B3" s="35" t="s">
        <v>58</v>
      </c>
      <c r="C3" s="35" t="s">
        <v>59</v>
      </c>
      <c r="D3" s="67" t="s">
        <v>19</v>
      </c>
      <c r="E3" s="1" t="s">
        <v>20</v>
      </c>
      <c r="F3" s="12">
        <v>7.8</v>
      </c>
      <c r="G3" s="48">
        <f>SUM(31.45+2.99)</f>
        <v>34.44</v>
      </c>
      <c r="H3" s="47">
        <f>SUM(31.45+2.99)</f>
        <v>34.44</v>
      </c>
      <c r="I3" s="49">
        <v>31.23</v>
      </c>
      <c r="J3" s="36" t="s">
        <v>12</v>
      </c>
      <c r="K3" s="34">
        <v>26</v>
      </c>
      <c r="L3" s="34"/>
    </row>
    <row r="4" spans="1:12" ht="15" customHeight="1" x14ac:dyDescent="0.25">
      <c r="A4" s="5" t="s">
        <v>21</v>
      </c>
      <c r="B4" s="35" t="s">
        <v>60</v>
      </c>
      <c r="C4" s="35" t="s">
        <v>61</v>
      </c>
      <c r="D4" s="67">
        <v>2016</v>
      </c>
      <c r="E4" s="1" t="s">
        <v>22</v>
      </c>
      <c r="F4" s="12">
        <v>8.4</v>
      </c>
      <c r="G4" s="47">
        <f>SUM(69.99+2.99)</f>
        <v>72.97999999999999</v>
      </c>
      <c r="H4" s="47">
        <f>SUM(51.99+2.99)</f>
        <v>54.980000000000004</v>
      </c>
      <c r="I4" s="47">
        <v>54.98</v>
      </c>
      <c r="J4" s="34">
        <v>48</v>
      </c>
      <c r="K4" s="34">
        <v>35</v>
      </c>
    </row>
    <row r="5" spans="1:12" ht="15" customHeight="1" x14ac:dyDescent="0.25">
      <c r="A5" s="5" t="s">
        <v>13</v>
      </c>
      <c r="B5" s="35" t="s">
        <v>62</v>
      </c>
      <c r="C5" s="35" t="s">
        <v>63</v>
      </c>
      <c r="D5" s="67" t="s">
        <v>14</v>
      </c>
      <c r="E5" s="1" t="s">
        <v>15</v>
      </c>
      <c r="F5" s="12">
        <v>8</v>
      </c>
      <c r="G5" s="47">
        <f>SUM(59.99+2.99)</f>
        <v>62.980000000000004</v>
      </c>
      <c r="H5" s="49">
        <f>SUM(43.15+2.99)</f>
        <v>46.14</v>
      </c>
      <c r="I5" s="49">
        <v>38.659999999999997</v>
      </c>
      <c r="J5" s="34">
        <v>28</v>
      </c>
      <c r="K5" s="34">
        <v>25</v>
      </c>
    </row>
    <row r="6" spans="1:12" ht="15" customHeight="1" x14ac:dyDescent="0.25">
      <c r="A6" s="5" t="s">
        <v>25</v>
      </c>
      <c r="B6" s="35" t="s">
        <v>66</v>
      </c>
      <c r="C6" s="35" t="s">
        <v>67</v>
      </c>
      <c r="D6" s="67">
        <v>2019</v>
      </c>
      <c r="E6" s="1" t="s">
        <v>17</v>
      </c>
      <c r="F6" s="12">
        <v>8.1999999999999993</v>
      </c>
      <c r="G6" s="56">
        <f>SUM(89.99+2.99)</f>
        <v>92.97999999999999</v>
      </c>
      <c r="H6" s="56">
        <f>SUM(87+2.99)</f>
        <v>89.99</v>
      </c>
      <c r="I6" s="47">
        <v>58.47</v>
      </c>
      <c r="J6" s="36" t="s">
        <v>12</v>
      </c>
      <c r="K6" s="34">
        <v>50</v>
      </c>
    </row>
    <row r="7" spans="1:12" ht="15" customHeight="1" x14ac:dyDescent="0.25">
      <c r="A7" s="35" t="s">
        <v>26</v>
      </c>
      <c r="B7" s="35" t="s">
        <v>68</v>
      </c>
      <c r="C7" s="35" t="s">
        <v>69</v>
      </c>
      <c r="D7" s="67">
        <v>2021</v>
      </c>
      <c r="E7" s="1" t="s">
        <v>17</v>
      </c>
      <c r="F7" s="12">
        <v>7.3</v>
      </c>
      <c r="G7" s="47">
        <f>SUM(38.45+2.99)</f>
        <v>41.440000000000005</v>
      </c>
      <c r="H7" s="49">
        <f>SUM(38.45+2.99)</f>
        <v>41.440000000000005</v>
      </c>
      <c r="I7" s="47">
        <v>27.95</v>
      </c>
      <c r="J7" s="34">
        <v>26</v>
      </c>
      <c r="K7" s="34">
        <v>18</v>
      </c>
    </row>
    <row r="8" spans="1:12" ht="15" customHeight="1" x14ac:dyDescent="0.25">
      <c r="A8" s="35" t="s">
        <v>27</v>
      </c>
      <c r="B8" s="35" t="s">
        <v>70</v>
      </c>
      <c r="C8" s="35" t="s">
        <v>71</v>
      </c>
      <c r="D8" s="67">
        <v>2022</v>
      </c>
      <c r="E8" s="1" t="s">
        <v>15</v>
      </c>
      <c r="F8" s="12">
        <v>8</v>
      </c>
      <c r="G8" s="48">
        <f>SUM(45.95+2.99)</f>
        <v>48.940000000000005</v>
      </c>
      <c r="H8" s="47">
        <f>SUM(45.95+2.99)</f>
        <v>48.940000000000005</v>
      </c>
      <c r="I8" s="47">
        <v>48.94</v>
      </c>
      <c r="J8" s="34">
        <v>52</v>
      </c>
      <c r="K8" s="34">
        <v>35</v>
      </c>
    </row>
    <row r="9" spans="1:12" ht="15" customHeight="1" x14ac:dyDescent="0.25">
      <c r="A9" s="35" t="s">
        <v>28</v>
      </c>
      <c r="B9" s="35" t="s">
        <v>72</v>
      </c>
      <c r="C9" s="35" t="s">
        <v>73</v>
      </c>
      <c r="D9" s="67">
        <v>2023</v>
      </c>
      <c r="E9" s="1" t="s">
        <v>29</v>
      </c>
      <c r="F9" s="12">
        <v>8.1999999999999993</v>
      </c>
      <c r="G9" s="56">
        <f>SUM(29.99+2.99)</f>
        <v>32.979999999999997</v>
      </c>
      <c r="H9" s="50">
        <f>SUM(22.08+2.99)</f>
        <v>25.07</v>
      </c>
      <c r="I9" s="49">
        <v>63</v>
      </c>
      <c r="J9" s="36" t="s">
        <v>12</v>
      </c>
      <c r="K9" s="34">
        <v>23</v>
      </c>
    </row>
    <row r="10" spans="1:12" ht="15" customHeight="1" x14ac:dyDescent="0.25">
      <c r="A10" s="35" t="s">
        <v>30</v>
      </c>
      <c r="B10" s="35" t="s">
        <v>74</v>
      </c>
      <c r="C10" s="35" t="s">
        <v>75</v>
      </c>
      <c r="D10" s="67">
        <v>2021</v>
      </c>
      <c r="E10" s="1" t="s">
        <v>31</v>
      </c>
      <c r="F10" s="12">
        <v>7.2</v>
      </c>
      <c r="G10" s="47">
        <f>SUM(29.99+2.99)</f>
        <v>32.979999999999997</v>
      </c>
      <c r="H10" s="47">
        <f>SUM(25.55+2.99)</f>
        <v>28.54</v>
      </c>
      <c r="I10" s="47">
        <v>27</v>
      </c>
      <c r="J10" s="34">
        <v>15</v>
      </c>
      <c r="K10" s="34">
        <v>15</v>
      </c>
    </row>
    <row r="11" spans="1:12" ht="15" customHeight="1" x14ac:dyDescent="0.25">
      <c r="A11" s="35" t="s">
        <v>32</v>
      </c>
      <c r="B11" s="35" t="s">
        <v>76</v>
      </c>
      <c r="C11" s="35" t="s">
        <v>77</v>
      </c>
      <c r="D11" s="67" t="s">
        <v>33</v>
      </c>
      <c r="E11" s="1" t="s">
        <v>31</v>
      </c>
      <c r="F11" s="12">
        <v>7.1</v>
      </c>
      <c r="G11" s="56">
        <f>SUM(12.99+2.99)</f>
        <v>15.98</v>
      </c>
      <c r="H11" s="56">
        <f>SUM(10.3+2.99)</f>
        <v>13.290000000000001</v>
      </c>
      <c r="I11" s="56">
        <v>12.29</v>
      </c>
      <c r="J11" s="34">
        <v>12</v>
      </c>
      <c r="K11" s="34">
        <v>8</v>
      </c>
    </row>
    <row r="12" spans="1:12" ht="15" customHeight="1" x14ac:dyDescent="0.25">
      <c r="A12" s="35" t="s">
        <v>34</v>
      </c>
      <c r="B12" s="35" t="s">
        <v>78</v>
      </c>
      <c r="C12" s="35" t="s">
        <v>79</v>
      </c>
      <c r="D12" s="67" t="s">
        <v>35</v>
      </c>
      <c r="E12" s="1" t="s">
        <v>17</v>
      </c>
      <c r="F12" s="12">
        <v>8.4</v>
      </c>
      <c r="G12" s="47">
        <f>SUM(45.95+2.99)</f>
        <v>48.940000000000005</v>
      </c>
      <c r="H12" s="47">
        <f>SUM(45.95+2.99)</f>
        <v>48.940000000000005</v>
      </c>
      <c r="I12" s="47">
        <v>41.46</v>
      </c>
      <c r="J12" s="34">
        <v>40</v>
      </c>
      <c r="K12" s="34">
        <v>25</v>
      </c>
    </row>
    <row r="13" spans="1:12" ht="15" customHeight="1" x14ac:dyDescent="0.25">
      <c r="A13" s="35" t="s">
        <v>36</v>
      </c>
      <c r="B13" s="35" t="s">
        <v>80</v>
      </c>
      <c r="C13" s="35" t="s">
        <v>81</v>
      </c>
      <c r="D13" s="67">
        <v>2022</v>
      </c>
      <c r="E13" s="1" t="s">
        <v>11</v>
      </c>
      <c r="F13" s="12">
        <v>7.5</v>
      </c>
      <c r="G13" s="47">
        <f>SUM(11.99+2.99)</f>
        <v>14.98</v>
      </c>
      <c r="H13" s="47">
        <f>SUM(11.49+2.99)</f>
        <v>14.48</v>
      </c>
      <c r="I13" s="47">
        <v>13.29</v>
      </c>
      <c r="J13" s="36" t="s">
        <v>12</v>
      </c>
      <c r="K13" s="34">
        <v>5</v>
      </c>
    </row>
    <row r="14" spans="1:12" ht="15" customHeight="1" x14ac:dyDescent="0.25">
      <c r="A14" s="35" t="s">
        <v>40</v>
      </c>
      <c r="B14" s="35" t="s">
        <v>84</v>
      </c>
      <c r="C14" s="35" t="s">
        <v>85</v>
      </c>
      <c r="D14" s="67" t="s">
        <v>41</v>
      </c>
      <c r="E14" s="1" t="s">
        <v>42</v>
      </c>
      <c r="F14" s="12">
        <v>7.8</v>
      </c>
      <c r="G14" s="47">
        <f>SUM(49.99+2.99)</f>
        <v>52.980000000000004</v>
      </c>
      <c r="H14" s="47">
        <f>SUM(38.45+2.99)</f>
        <v>41.440000000000005</v>
      </c>
      <c r="I14" s="47">
        <v>41.44</v>
      </c>
      <c r="J14" s="36" t="s">
        <v>12</v>
      </c>
      <c r="K14" s="34">
        <v>23</v>
      </c>
      <c r="L14" s="34"/>
    </row>
    <row r="15" spans="1:12" ht="15" customHeight="1" x14ac:dyDescent="0.25">
      <c r="A15" s="35" t="s">
        <v>43</v>
      </c>
      <c r="B15" s="35" t="s">
        <v>86</v>
      </c>
      <c r="C15" s="35" t="s">
        <v>87</v>
      </c>
      <c r="D15" s="67">
        <v>2016</v>
      </c>
      <c r="E15" s="1" t="s">
        <v>29</v>
      </c>
      <c r="F15" s="12">
        <v>8</v>
      </c>
      <c r="G15" s="47">
        <f>SUM(19.99+2.99)</f>
        <v>22.979999999999997</v>
      </c>
      <c r="H15" s="47">
        <f>SUM(11.89+2.99)</f>
        <v>14.88</v>
      </c>
      <c r="I15" s="47">
        <v>14.28</v>
      </c>
      <c r="J15" s="34">
        <v>15</v>
      </c>
      <c r="K15" s="34">
        <v>10</v>
      </c>
      <c r="L15" s="34"/>
    </row>
    <row r="16" spans="1:12" ht="15" customHeight="1" x14ac:dyDescent="0.25">
      <c r="A16" s="35" t="s">
        <v>45</v>
      </c>
      <c r="B16" s="35" t="s">
        <v>88</v>
      </c>
      <c r="C16" s="35" t="s">
        <v>89</v>
      </c>
      <c r="D16" s="67">
        <v>2015</v>
      </c>
      <c r="E16" s="1" t="s">
        <v>11</v>
      </c>
      <c r="F16" s="12">
        <v>7.9</v>
      </c>
      <c r="G16" s="47">
        <f>SUM(89.99+2.99)</f>
        <v>92.97999999999999</v>
      </c>
      <c r="H16" s="47">
        <f>SUM(56.99+2.99)</f>
        <v>59.980000000000004</v>
      </c>
      <c r="I16" s="47">
        <v>59.77</v>
      </c>
      <c r="J16" s="34">
        <v>27</v>
      </c>
      <c r="K16" s="34">
        <v>40</v>
      </c>
    </row>
    <row r="17" spans="1:11" ht="15" customHeight="1" x14ac:dyDescent="0.25">
      <c r="A17" s="35" t="s">
        <v>46</v>
      </c>
      <c r="B17" s="35" t="s">
        <v>90</v>
      </c>
      <c r="C17" s="35" t="s">
        <v>91</v>
      </c>
      <c r="D17" s="67" t="s">
        <v>47</v>
      </c>
      <c r="E17" s="1" t="s">
        <v>42</v>
      </c>
      <c r="F17" s="12">
        <v>7</v>
      </c>
      <c r="G17" s="47">
        <f>SUM(49.99+2.99)</f>
        <v>52.980000000000004</v>
      </c>
      <c r="H17" s="47">
        <f>SUM(42.52+2.99)</f>
        <v>45.510000000000005</v>
      </c>
      <c r="I17" s="47">
        <v>40.119999999999997</v>
      </c>
      <c r="J17" s="36" t="s">
        <v>12</v>
      </c>
      <c r="K17" s="34">
        <v>15</v>
      </c>
    </row>
    <row r="18" spans="1:11" ht="15" customHeight="1" x14ac:dyDescent="0.25"/>
    <row r="19" spans="1:11" ht="15" customHeight="1" x14ac:dyDescent="0.25"/>
    <row r="20" spans="1:11" ht="15" customHeight="1" x14ac:dyDescent="0.2">
      <c r="A20" s="4"/>
      <c r="B20" s="4"/>
      <c r="C20" s="4"/>
    </row>
    <row r="21" spans="1:11" ht="15" customHeight="1" x14ac:dyDescent="0.25"/>
    <row r="22" spans="1:11" ht="15" customHeight="1" x14ac:dyDescent="0.2">
      <c r="A22" s="4"/>
      <c r="B22" s="4"/>
      <c r="C22" s="4"/>
      <c r="F22" s="11"/>
      <c r="J22" s="14"/>
    </row>
    <row r="23" spans="1:11" ht="15" customHeight="1" x14ac:dyDescent="0.2">
      <c r="A23" s="4"/>
      <c r="B23" s="4"/>
      <c r="C23" s="4"/>
      <c r="G23" s="10"/>
    </row>
    <row r="24" spans="1:11" ht="15" customHeight="1" x14ac:dyDescent="0.25"/>
    <row r="25" spans="1:11" ht="15" customHeight="1" x14ac:dyDescent="0.2">
      <c r="A25" s="4"/>
      <c r="B25" s="4"/>
      <c r="C25" s="4"/>
    </row>
    <row r="26" spans="1:11" ht="15" customHeight="1" x14ac:dyDescent="0.2">
      <c r="A26" s="4"/>
      <c r="B26" s="4"/>
      <c r="C26" s="4"/>
    </row>
    <row r="27" spans="1:11" ht="15" customHeight="1" x14ac:dyDescent="0.25"/>
    <row r="28" spans="1:11" ht="15" customHeight="1" x14ac:dyDescent="0.25"/>
    <row r="29" spans="1:11" ht="15" customHeight="1" x14ac:dyDescent="0.2">
      <c r="A29" s="4"/>
      <c r="B29" s="4"/>
      <c r="C29" s="4"/>
    </row>
    <row r="30" spans="1:11" ht="15" customHeight="1" x14ac:dyDescent="0.2">
      <c r="A30" s="4"/>
      <c r="B30" s="4"/>
      <c r="C30" s="4"/>
    </row>
    <row r="31" spans="1:11" ht="15" customHeight="1" x14ac:dyDescent="0.25"/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ColWidth="9.140625" defaultRowHeight="15" x14ac:dyDescent="0.25"/>
  <cols>
    <col min="1" max="1" width="32.28515625" style="35" bestFit="1" customWidth="1"/>
    <col min="2" max="2" width="40" style="35" hidden="1" customWidth="1"/>
    <col min="3" max="3" width="53.28515625" style="35" hidden="1" customWidth="1"/>
    <col min="4" max="4" width="12.42578125" style="35" customWidth="1"/>
    <col min="5" max="5" width="10" style="35" bestFit="1" customWidth="1"/>
    <col min="6" max="6" width="4.7109375" style="35" bestFit="1" customWidth="1"/>
    <col min="7" max="7" width="8.140625" style="67" customWidth="1"/>
    <col min="8" max="8" width="9.5703125" style="67" bestFit="1" customWidth="1"/>
    <col min="9" max="9" width="11.7109375" style="67" customWidth="1"/>
    <col min="10" max="10" width="11.85546875" style="35" bestFit="1" customWidth="1"/>
    <col min="11" max="11" width="17.5703125" style="35" bestFit="1" customWidth="1"/>
    <col min="12" max="66" width="9.140625" style="35" customWidth="1"/>
    <col min="67" max="16384" width="9.140625" style="35"/>
  </cols>
  <sheetData>
    <row r="1" spans="1:12" ht="30" customHeight="1" x14ac:dyDescent="0.25">
      <c r="B1" s="67" t="s">
        <v>48</v>
      </c>
      <c r="C1" s="67" t="s">
        <v>49</v>
      </c>
      <c r="D1" s="67" t="s">
        <v>0</v>
      </c>
      <c r="E1" s="67" t="s">
        <v>1</v>
      </c>
      <c r="F1" s="67" t="s">
        <v>50</v>
      </c>
      <c r="G1" s="13" t="s">
        <v>51</v>
      </c>
      <c r="H1" s="13" t="s">
        <v>52</v>
      </c>
      <c r="I1" s="67" t="s">
        <v>3</v>
      </c>
      <c r="J1" s="67" t="s">
        <v>4</v>
      </c>
      <c r="K1" s="67" t="s">
        <v>53</v>
      </c>
      <c r="L1" s="67" t="s">
        <v>6</v>
      </c>
    </row>
    <row r="2" spans="1:12" ht="15" customHeight="1" x14ac:dyDescent="0.25">
      <c r="A2" s="5" t="s">
        <v>16</v>
      </c>
      <c r="B2" s="35" t="s">
        <v>56</v>
      </c>
      <c r="C2" s="35" t="s">
        <v>57</v>
      </c>
      <c r="D2" s="67">
        <v>2021</v>
      </c>
      <c r="E2" s="1" t="s">
        <v>17</v>
      </c>
      <c r="F2" s="12">
        <v>8.5</v>
      </c>
      <c r="G2" s="53">
        <f>SUM(68.99+2.99)</f>
        <v>71.97999999999999</v>
      </c>
      <c r="H2" s="53">
        <f>SUM(44.79+2.99)</f>
        <v>47.78</v>
      </c>
      <c r="I2" s="53">
        <v>47.78</v>
      </c>
      <c r="J2" s="34">
        <v>40</v>
      </c>
      <c r="K2" s="34">
        <v>40</v>
      </c>
      <c r="L2" s="34"/>
    </row>
    <row r="3" spans="1:12" ht="15" customHeight="1" x14ac:dyDescent="0.25">
      <c r="A3" s="5" t="s">
        <v>18</v>
      </c>
      <c r="B3" s="35" t="s">
        <v>58</v>
      </c>
      <c r="C3" s="35" t="s">
        <v>59</v>
      </c>
      <c r="D3" s="67" t="s">
        <v>19</v>
      </c>
      <c r="E3" s="1" t="s">
        <v>20</v>
      </c>
      <c r="F3" s="12">
        <v>7.8</v>
      </c>
      <c r="G3" s="54">
        <f>SUM(44.99+2.99)</f>
        <v>47.980000000000004</v>
      </c>
      <c r="H3" s="53">
        <f>SUM(29.95+2.99)</f>
        <v>32.94</v>
      </c>
      <c r="I3" s="53">
        <v>32.94</v>
      </c>
      <c r="J3" s="36" t="s">
        <v>12</v>
      </c>
      <c r="K3" s="34">
        <v>26</v>
      </c>
      <c r="L3" s="34"/>
    </row>
    <row r="4" spans="1:12" ht="15" customHeight="1" x14ac:dyDescent="0.25">
      <c r="A4" s="5" t="s">
        <v>21</v>
      </c>
      <c r="B4" s="35" t="s">
        <v>60</v>
      </c>
      <c r="C4" s="35" t="s">
        <v>61</v>
      </c>
      <c r="D4" s="67">
        <v>2016</v>
      </c>
      <c r="E4" s="1" t="s">
        <v>22</v>
      </c>
      <c r="F4" s="12">
        <v>8.4</v>
      </c>
      <c r="G4" s="53">
        <f>SUM(69.99+2.99)</f>
        <v>72.97999999999999</v>
      </c>
      <c r="H4" s="53">
        <f>SUM(47.95+2.99)</f>
        <v>50.940000000000005</v>
      </c>
      <c r="I4" s="53">
        <v>46.69</v>
      </c>
      <c r="J4" s="34">
        <v>48</v>
      </c>
      <c r="K4" s="34">
        <v>35</v>
      </c>
    </row>
    <row r="5" spans="1:12" ht="15" customHeight="1" x14ac:dyDescent="0.25">
      <c r="A5" s="5" t="s">
        <v>13</v>
      </c>
      <c r="B5" s="35" t="s">
        <v>62</v>
      </c>
      <c r="C5" s="35" t="s">
        <v>63</v>
      </c>
      <c r="D5" s="67" t="s">
        <v>14</v>
      </c>
      <c r="E5" s="1" t="s">
        <v>15</v>
      </c>
      <c r="F5" s="12">
        <v>8</v>
      </c>
      <c r="G5" s="53">
        <f>SUM(59.99+2.99)</f>
        <v>62.980000000000004</v>
      </c>
      <c r="H5" s="53">
        <f>SUM(39.95+2.99)</f>
        <v>42.940000000000005</v>
      </c>
      <c r="I5" s="53">
        <v>38.659999999999997</v>
      </c>
      <c r="J5" s="34">
        <v>28</v>
      </c>
      <c r="K5" s="34">
        <v>25</v>
      </c>
    </row>
    <row r="6" spans="1:12" ht="15" customHeight="1" x14ac:dyDescent="0.25">
      <c r="A6" s="5" t="s">
        <v>25</v>
      </c>
      <c r="B6" s="35" t="s">
        <v>66</v>
      </c>
      <c r="C6" s="35" t="s">
        <v>67</v>
      </c>
      <c r="D6" s="67">
        <v>2019</v>
      </c>
      <c r="E6" s="1" t="s">
        <v>17</v>
      </c>
      <c r="F6" s="12">
        <v>8.1999999999999993</v>
      </c>
      <c r="G6" s="57">
        <f>SUM(89.99+2.99)</f>
        <v>92.97999999999999</v>
      </c>
      <c r="H6" s="57">
        <f>SUM(87+2.99)</f>
        <v>89.99</v>
      </c>
      <c r="I6" s="53">
        <v>58.47</v>
      </c>
      <c r="J6" s="36" t="s">
        <v>12</v>
      </c>
      <c r="K6" s="34">
        <v>50</v>
      </c>
    </row>
    <row r="7" spans="1:12" ht="15" customHeight="1" x14ac:dyDescent="0.25">
      <c r="A7" s="35" t="s">
        <v>26</v>
      </c>
      <c r="B7" s="35" t="s">
        <v>68</v>
      </c>
      <c r="C7" s="35" t="s">
        <v>69</v>
      </c>
      <c r="D7" s="67">
        <v>2021</v>
      </c>
      <c r="E7" s="1" t="s">
        <v>17</v>
      </c>
      <c r="F7" s="12">
        <v>7.3</v>
      </c>
      <c r="G7" s="53">
        <f>SUM(34.99+2.99)</f>
        <v>37.980000000000004</v>
      </c>
      <c r="H7" s="55">
        <f>SUM(27.99+2.99)</f>
        <v>30.979999999999997</v>
      </c>
      <c r="I7" s="53">
        <v>23.99</v>
      </c>
      <c r="J7" s="34">
        <v>26</v>
      </c>
      <c r="K7" s="34">
        <v>18</v>
      </c>
    </row>
    <row r="8" spans="1:12" ht="15" customHeight="1" x14ac:dyDescent="0.25">
      <c r="A8" s="35" t="s">
        <v>27</v>
      </c>
      <c r="B8" s="35" t="s">
        <v>70</v>
      </c>
      <c r="C8" s="35" t="s">
        <v>71</v>
      </c>
      <c r="D8" s="67">
        <v>2022</v>
      </c>
      <c r="E8" s="1" t="s">
        <v>15</v>
      </c>
      <c r="F8" s="12">
        <v>8</v>
      </c>
      <c r="G8" s="54">
        <f>SUM(62.49+2.99)</f>
        <v>65.48</v>
      </c>
      <c r="H8" s="53">
        <f>SUM(44.95+2.99)</f>
        <v>47.940000000000005</v>
      </c>
      <c r="I8" s="53">
        <v>46.55</v>
      </c>
      <c r="J8" s="34">
        <v>52</v>
      </c>
      <c r="K8" s="34">
        <v>35</v>
      </c>
    </row>
    <row r="9" spans="1:12" ht="15" customHeight="1" x14ac:dyDescent="0.25">
      <c r="A9" s="35" t="s">
        <v>28</v>
      </c>
      <c r="B9" s="35" t="s">
        <v>72</v>
      </c>
      <c r="C9" s="35" t="s">
        <v>73</v>
      </c>
      <c r="D9" s="67">
        <v>2023</v>
      </c>
      <c r="E9" s="1" t="s">
        <v>29</v>
      </c>
      <c r="F9" s="12">
        <v>8.1999999999999993</v>
      </c>
      <c r="G9" s="53">
        <f>SUM(29.99+2.99)</f>
        <v>32.979999999999997</v>
      </c>
      <c r="H9" s="54">
        <f>SUM(28.99+2.99)</f>
        <v>31.979999999999997</v>
      </c>
      <c r="I9" s="55">
        <v>25.22</v>
      </c>
      <c r="J9" s="34">
        <v>20</v>
      </c>
      <c r="K9" s="34">
        <v>23</v>
      </c>
    </row>
    <row r="10" spans="1:12" ht="15" customHeight="1" x14ac:dyDescent="0.25">
      <c r="A10" s="35" t="s">
        <v>30</v>
      </c>
      <c r="B10" s="35" t="s">
        <v>74</v>
      </c>
      <c r="C10" s="35" t="s">
        <v>75</v>
      </c>
      <c r="D10" s="67">
        <v>2021</v>
      </c>
      <c r="E10" s="1" t="s">
        <v>31</v>
      </c>
      <c r="F10" s="12">
        <v>7.2</v>
      </c>
      <c r="G10" s="53">
        <f>SUM(29.99+2.99)</f>
        <v>32.979999999999997</v>
      </c>
      <c r="H10" s="53">
        <f>SUM(23.95+2.99)</f>
        <v>26.939999999999998</v>
      </c>
      <c r="I10" s="53">
        <v>25.94</v>
      </c>
      <c r="J10" s="34">
        <v>15</v>
      </c>
      <c r="K10" s="34">
        <v>15</v>
      </c>
    </row>
    <row r="11" spans="1:12" ht="15" customHeight="1" x14ac:dyDescent="0.25">
      <c r="A11" s="35" t="s">
        <v>32</v>
      </c>
      <c r="B11" s="35" t="s">
        <v>76</v>
      </c>
      <c r="C11" s="35" t="s">
        <v>77</v>
      </c>
      <c r="D11" s="67" t="s">
        <v>33</v>
      </c>
      <c r="E11" s="1" t="s">
        <v>31</v>
      </c>
      <c r="F11" s="12">
        <v>7.1</v>
      </c>
      <c r="G11" s="57">
        <f>SUM(12.99+2.99)</f>
        <v>15.98</v>
      </c>
      <c r="H11" s="57">
        <f>SUM(10.3+2.99)</f>
        <v>13.290000000000001</v>
      </c>
      <c r="I11" s="57">
        <v>14.49</v>
      </c>
      <c r="J11" s="34">
        <v>12</v>
      </c>
      <c r="K11" s="34">
        <v>8</v>
      </c>
    </row>
    <row r="12" spans="1:12" ht="15" customHeight="1" x14ac:dyDescent="0.25">
      <c r="A12" s="35" t="s">
        <v>34</v>
      </c>
      <c r="B12" s="35" t="s">
        <v>78</v>
      </c>
      <c r="C12" s="35" t="s">
        <v>79</v>
      </c>
      <c r="D12" s="67" t="s">
        <v>35</v>
      </c>
      <c r="E12" s="1" t="s">
        <v>17</v>
      </c>
      <c r="F12" s="12">
        <v>8.4</v>
      </c>
      <c r="G12" s="53">
        <f>SUM(44.99+2.99)</f>
        <v>47.980000000000004</v>
      </c>
      <c r="H12" s="55">
        <f>SUM(35.95+2.99)</f>
        <v>38.940000000000005</v>
      </c>
      <c r="I12" s="53">
        <v>35.99</v>
      </c>
      <c r="J12" s="34">
        <v>40</v>
      </c>
      <c r="K12" s="34">
        <v>25</v>
      </c>
    </row>
    <row r="13" spans="1:12" ht="15" customHeight="1" x14ac:dyDescent="0.25">
      <c r="A13" s="35" t="s">
        <v>36</v>
      </c>
      <c r="B13" s="35" t="s">
        <v>80</v>
      </c>
      <c r="C13" s="35" t="s">
        <v>81</v>
      </c>
      <c r="D13" s="67">
        <v>2022</v>
      </c>
      <c r="E13" s="1" t="s">
        <v>11</v>
      </c>
      <c r="F13" s="12">
        <v>7.5</v>
      </c>
      <c r="G13" s="53">
        <f>SUM(11.99+2.99)</f>
        <v>14.98</v>
      </c>
      <c r="H13" s="53">
        <f>SUM(9.89+2.99)</f>
        <v>12.88</v>
      </c>
      <c r="I13" s="53">
        <v>11.88</v>
      </c>
      <c r="J13" s="36" t="s">
        <v>12</v>
      </c>
      <c r="K13" s="34">
        <v>5</v>
      </c>
    </row>
    <row r="14" spans="1:12" ht="15" customHeight="1" x14ac:dyDescent="0.25">
      <c r="A14" s="35" t="s">
        <v>40</v>
      </c>
      <c r="B14" s="35" t="s">
        <v>84</v>
      </c>
      <c r="C14" s="35" t="s">
        <v>85</v>
      </c>
      <c r="D14" s="67" t="s">
        <v>41</v>
      </c>
      <c r="E14" s="1" t="s">
        <v>42</v>
      </c>
      <c r="F14" s="12">
        <v>7.8</v>
      </c>
      <c r="G14" s="57">
        <f>SUM(49.99+2.99)</f>
        <v>52.980000000000004</v>
      </c>
      <c r="H14" s="57">
        <f>SUM(38.45+2.99)</f>
        <v>41.440000000000005</v>
      </c>
      <c r="I14" s="54">
        <v>52.39</v>
      </c>
      <c r="J14" s="36" t="s">
        <v>12</v>
      </c>
      <c r="K14" s="34">
        <v>23</v>
      </c>
      <c r="L14" s="34"/>
    </row>
    <row r="15" spans="1:12" ht="15" customHeight="1" x14ac:dyDescent="0.25">
      <c r="A15" s="35" t="s">
        <v>43</v>
      </c>
      <c r="B15" s="35" t="s">
        <v>86</v>
      </c>
      <c r="C15" s="35" t="s">
        <v>87</v>
      </c>
      <c r="D15" s="67">
        <v>2016</v>
      </c>
      <c r="E15" s="1" t="s">
        <v>29</v>
      </c>
      <c r="F15" s="12">
        <v>8</v>
      </c>
      <c r="G15" s="53">
        <f>SUM(19.99+2.99)</f>
        <v>22.979999999999997</v>
      </c>
      <c r="H15" s="53">
        <f>SUM(12.49+2.99)</f>
        <v>15.48</v>
      </c>
      <c r="I15" s="53">
        <v>13.86</v>
      </c>
      <c r="J15" s="34">
        <v>15</v>
      </c>
      <c r="K15" s="34">
        <v>10</v>
      </c>
      <c r="L15" s="34"/>
    </row>
    <row r="16" spans="1:12" ht="15" customHeight="1" x14ac:dyDescent="0.25">
      <c r="A16" s="35" t="s">
        <v>45</v>
      </c>
      <c r="B16" s="35" t="s">
        <v>88</v>
      </c>
      <c r="C16" s="35" t="s">
        <v>89</v>
      </c>
      <c r="D16" s="67">
        <v>2015</v>
      </c>
      <c r="E16" s="1" t="s">
        <v>11</v>
      </c>
      <c r="F16" s="12">
        <v>7.9</v>
      </c>
      <c r="G16" s="53">
        <f>SUM(89.99+2.99)</f>
        <v>92.97999999999999</v>
      </c>
      <c r="H16" s="53">
        <f>SUM(59.95+2.99)</f>
        <v>62.940000000000005</v>
      </c>
      <c r="I16" s="53">
        <v>59.78</v>
      </c>
      <c r="J16" s="34">
        <v>27</v>
      </c>
      <c r="K16" s="34">
        <v>40</v>
      </c>
    </row>
    <row r="17" spans="1:11" ht="15" customHeight="1" x14ac:dyDescent="0.25">
      <c r="A17" s="35" t="s">
        <v>46</v>
      </c>
      <c r="B17" s="35" t="s">
        <v>90</v>
      </c>
      <c r="C17" s="35" t="s">
        <v>91</v>
      </c>
      <c r="D17" s="67" t="s">
        <v>47</v>
      </c>
      <c r="E17" s="1" t="s">
        <v>42</v>
      </c>
      <c r="F17" s="12">
        <v>7</v>
      </c>
      <c r="G17" s="53">
        <f>SUM(49.99+2.99)</f>
        <v>52.980000000000004</v>
      </c>
      <c r="H17" s="53">
        <f>SUM(42.89+2.99)</f>
        <v>45.88</v>
      </c>
      <c r="I17" s="53">
        <v>38.979999999999997</v>
      </c>
      <c r="J17" s="36" t="s">
        <v>12</v>
      </c>
      <c r="K17" s="34">
        <v>15</v>
      </c>
    </row>
    <row r="18" spans="1:11" ht="15" customHeight="1" x14ac:dyDescent="0.25"/>
    <row r="19" spans="1:11" ht="15" customHeight="1" x14ac:dyDescent="0.25"/>
    <row r="20" spans="1:11" ht="15" customHeight="1" x14ac:dyDescent="0.2">
      <c r="A20" s="4"/>
      <c r="B20" s="4"/>
      <c r="C20" s="4"/>
    </row>
    <row r="21" spans="1:11" ht="15" customHeight="1" x14ac:dyDescent="0.25"/>
    <row r="22" spans="1:11" ht="15" customHeight="1" x14ac:dyDescent="0.2">
      <c r="A22" s="4"/>
      <c r="B22" s="4"/>
      <c r="C22" s="4"/>
      <c r="F22" s="11"/>
      <c r="J22" s="14"/>
    </row>
    <row r="23" spans="1:11" ht="15" customHeight="1" x14ac:dyDescent="0.2">
      <c r="A23" s="4"/>
      <c r="B23" s="4"/>
      <c r="C23" s="4"/>
      <c r="G23" s="10"/>
    </row>
    <row r="24" spans="1:11" ht="15" customHeight="1" x14ac:dyDescent="0.25"/>
    <row r="25" spans="1:11" ht="15" customHeight="1" x14ac:dyDescent="0.2">
      <c r="A25" s="4"/>
      <c r="B25" s="4"/>
      <c r="C25" s="4"/>
    </row>
    <row r="26" spans="1:11" ht="15" customHeight="1" x14ac:dyDescent="0.2">
      <c r="A26" s="4"/>
      <c r="B26" s="4"/>
      <c r="C26" s="4"/>
    </row>
    <row r="27" spans="1:11" ht="15" customHeight="1" x14ac:dyDescent="0.25"/>
    <row r="28" spans="1:11" ht="15" customHeight="1" x14ac:dyDescent="0.25"/>
    <row r="29" spans="1:11" ht="15" customHeight="1" x14ac:dyDescent="0.2">
      <c r="A29" s="4"/>
      <c r="B29" s="4"/>
      <c r="C29" s="4"/>
    </row>
    <row r="30" spans="1:11" ht="15" customHeight="1" x14ac:dyDescent="0.2">
      <c r="A30" s="4"/>
      <c r="B30" s="4"/>
      <c r="C30" s="4"/>
    </row>
    <row r="31" spans="1:11" ht="15" customHeight="1" x14ac:dyDescent="0.25"/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2024-05</vt:lpstr>
      <vt:lpstr>2024-07</vt:lpstr>
      <vt:lpstr>2024-07(1)</vt:lpstr>
      <vt:lpstr>2024-08</vt:lpstr>
      <vt:lpstr>2024-09</vt:lpstr>
      <vt:lpstr>2024-10</vt:lpstr>
      <vt:lpstr>2024-11</vt:lpstr>
      <vt:lpstr>2024-12</vt:lpstr>
      <vt:lpstr>2025-01</vt:lpstr>
      <vt:lpstr>2025-02</vt:lpstr>
      <vt:lpstr>2025-03</vt:lpstr>
      <vt:lpstr>2025-04</vt:lpstr>
      <vt:lpstr>2025-05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2024-05-19T13:40:47Z</dcterms:created>
  <dcterms:modified xsi:type="dcterms:W3CDTF">2025-06-06T10:26:57Z</dcterms:modified>
</cp:coreProperties>
</file>