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SPRR/"/>
    </mc:Choice>
  </mc:AlternateContent>
  <xr:revisionPtr revIDLastSave="484" documentId="8_{B1838E2C-57DF-442F-BA8D-29F29F483C5A}" xr6:coauthVersionLast="46" xr6:coauthVersionMax="46" xr10:uidLastSave="{B62C7BD0-2F0E-49B2-BE24-ADBDA4838062}"/>
  <bookViews>
    <workbookView visibility="hidden" xWindow="-120" yWindow="-120" windowWidth="29040" windowHeight="15840" xr2:uid="{4945AC14-70B2-4790-A402-2CEEE388F912}"/>
    <workbookView visibility="hidden" xWindow="-120" yWindow="-120" windowWidth="29040" windowHeight="15840" activeTab="1" xr2:uid="{F3BEDCAF-2F4D-48AD-8D56-F91ED459115A}"/>
    <workbookView visibility="hidden" xWindow="-120" yWindow="-120" windowWidth="29040" windowHeight="15840" xr2:uid="{B1D28580-2409-4DF1-802D-4DFBB9E40CE8}"/>
    <workbookView xWindow="-120" yWindow="-120" windowWidth="29040" windowHeight="15840" activeTab="3" xr2:uid="{2BA11759-6010-40F7-B40A-A3F9569E799B}"/>
  </bookViews>
  <sheets>
    <sheet name="analyse svar" sheetId="2" r:id="rId1"/>
    <sheet name="analyse_R_special" sheetId="3" r:id="rId2"/>
    <sheet name="Analyse_alt" sheetId="4" r:id="rId3"/>
    <sheet name="Analyse_charge_check" sheetId="5" r:id="rId4"/>
    <sheet name="Prøve indhold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5" l="1"/>
  <c r="W5" i="5" s="1"/>
  <c r="P5" i="5"/>
  <c r="V5" i="5" s="1"/>
  <c r="O5" i="5"/>
  <c r="U5" i="5" s="1"/>
  <c r="N5" i="5"/>
  <c r="T5" i="5" s="1"/>
  <c r="M5" i="5"/>
  <c r="S5" i="5" s="1"/>
  <c r="L6" i="5"/>
  <c r="R6" i="5" s="1"/>
  <c r="L5" i="5"/>
  <c r="R5" i="5" s="1"/>
  <c r="X5" i="5" s="1"/>
  <c r="M8" i="5"/>
  <c r="S8" i="5" s="1"/>
  <c r="M6" i="5"/>
  <c r="S6" i="5" s="1"/>
  <c r="N6" i="5"/>
  <c r="T6" i="5" s="1"/>
  <c r="O6" i="5"/>
  <c r="U6" i="5" s="1"/>
  <c r="P6" i="5"/>
  <c r="V6" i="5" s="1"/>
  <c r="Q6" i="5"/>
  <c r="W6" i="5" s="1"/>
  <c r="L8" i="5"/>
  <c r="R8" i="5" s="1"/>
  <c r="N8" i="5"/>
  <c r="T8" i="5" s="1"/>
  <c r="O8" i="5"/>
  <c r="U8" i="5" s="1"/>
  <c r="P8" i="5"/>
  <c r="V8" i="5" s="1"/>
  <c r="Q8" i="5"/>
  <c r="W8" i="5" s="1"/>
  <c r="L9" i="5"/>
  <c r="R9" i="5" s="1"/>
  <c r="M9" i="5"/>
  <c r="S9" i="5" s="1"/>
  <c r="N9" i="5"/>
  <c r="T9" i="5" s="1"/>
  <c r="O9" i="5"/>
  <c r="U9" i="5" s="1"/>
  <c r="P9" i="5"/>
  <c r="V9" i="5" s="1"/>
  <c r="Q9" i="5"/>
  <c r="W9" i="5" s="1"/>
  <c r="L11" i="5"/>
  <c r="R11" i="5" s="1"/>
  <c r="M11" i="5"/>
  <c r="S11" i="5" s="1"/>
  <c r="N11" i="5"/>
  <c r="T11" i="5" s="1"/>
  <c r="O11" i="5"/>
  <c r="U11" i="5" s="1"/>
  <c r="P11" i="5"/>
  <c r="V11" i="5" s="1"/>
  <c r="Q11" i="5"/>
  <c r="W11" i="5" s="1"/>
  <c r="L12" i="5"/>
  <c r="R12" i="5" s="1"/>
  <c r="M12" i="5"/>
  <c r="S12" i="5" s="1"/>
  <c r="N12" i="5"/>
  <c r="T12" i="5" s="1"/>
  <c r="O12" i="5"/>
  <c r="U12" i="5" s="1"/>
  <c r="P12" i="5"/>
  <c r="V12" i="5" s="1"/>
  <c r="Q12" i="5"/>
  <c r="W12" i="5" s="1"/>
  <c r="L17" i="5"/>
  <c r="R17" i="5" s="1"/>
  <c r="M17" i="5"/>
  <c r="S17" i="5" s="1"/>
  <c r="N17" i="5"/>
  <c r="T17" i="5" s="1"/>
  <c r="O17" i="5"/>
  <c r="U17" i="5" s="1"/>
  <c r="Q17" i="5"/>
  <c r="W17" i="5" s="1"/>
  <c r="L18" i="5"/>
  <c r="R18" i="5" s="1"/>
  <c r="M18" i="5"/>
  <c r="S18" i="5" s="1"/>
  <c r="N18" i="5"/>
  <c r="T18" i="5" s="1"/>
  <c r="O18" i="5"/>
  <c r="U18" i="5" s="1"/>
  <c r="P18" i="5"/>
  <c r="V18" i="5" s="1"/>
  <c r="Q18" i="5"/>
  <c r="W18" i="5" s="1"/>
  <c r="L20" i="5"/>
  <c r="R20" i="5" s="1"/>
  <c r="M20" i="5"/>
  <c r="S20" i="5" s="1"/>
  <c r="N20" i="5"/>
  <c r="T20" i="5" s="1"/>
  <c r="O20" i="5"/>
  <c r="U20" i="5" s="1"/>
  <c r="Q20" i="5"/>
  <c r="W20" i="5" s="1"/>
  <c r="L21" i="5"/>
  <c r="R21" i="5" s="1"/>
  <c r="M21" i="5"/>
  <c r="S21" i="5" s="1"/>
  <c r="N21" i="5"/>
  <c r="T21" i="5" s="1"/>
  <c r="O21" i="5"/>
  <c r="U21" i="5" s="1"/>
  <c r="Q21" i="5"/>
  <c r="W21" i="5" s="1"/>
  <c r="L26" i="5"/>
  <c r="R26" i="5" s="1"/>
  <c r="M26" i="5"/>
  <c r="S26" i="5" s="1"/>
  <c r="N26" i="5"/>
  <c r="T26" i="5" s="1"/>
  <c r="O26" i="5"/>
  <c r="U26" i="5" s="1"/>
  <c r="P26" i="5"/>
  <c r="V26" i="5" s="1"/>
  <c r="Q26" i="5"/>
  <c r="W26" i="5" s="1"/>
  <c r="L27" i="5"/>
  <c r="R27" i="5" s="1"/>
  <c r="M27" i="5"/>
  <c r="S27" i="5" s="1"/>
  <c r="N27" i="5"/>
  <c r="T27" i="5" s="1"/>
  <c r="O27" i="5"/>
  <c r="U27" i="5" s="1"/>
  <c r="P27" i="5"/>
  <c r="V27" i="5" s="1"/>
  <c r="Q27" i="5"/>
  <c r="W27" i="5" s="1"/>
  <c r="L29" i="5"/>
  <c r="R29" i="5" s="1"/>
  <c r="M29" i="5"/>
  <c r="S29" i="5" s="1"/>
  <c r="N29" i="5"/>
  <c r="T29" i="5" s="1"/>
  <c r="O29" i="5"/>
  <c r="U29" i="5" s="1"/>
  <c r="P29" i="5"/>
  <c r="V29" i="5" s="1"/>
  <c r="Q29" i="5"/>
  <c r="W29" i="5" s="1"/>
  <c r="L30" i="5"/>
  <c r="R30" i="5" s="1"/>
  <c r="M30" i="5"/>
  <c r="S30" i="5" s="1"/>
  <c r="N30" i="5"/>
  <c r="T30" i="5" s="1"/>
  <c r="O30" i="5"/>
  <c r="U30" i="5" s="1"/>
  <c r="P30" i="5"/>
  <c r="V30" i="5" s="1"/>
  <c r="Q30" i="5"/>
  <c r="W30" i="5" s="1"/>
  <c r="L35" i="5"/>
  <c r="R35" i="5" s="1"/>
  <c r="M35" i="5"/>
  <c r="S35" i="5" s="1"/>
  <c r="N35" i="5"/>
  <c r="T35" i="5" s="1"/>
  <c r="O35" i="5"/>
  <c r="U35" i="5" s="1"/>
  <c r="Q35" i="5"/>
  <c r="W35" i="5" s="1"/>
  <c r="L36" i="5"/>
  <c r="R36" i="5" s="1"/>
  <c r="M36" i="5"/>
  <c r="S36" i="5" s="1"/>
  <c r="N36" i="5"/>
  <c r="T36" i="5" s="1"/>
  <c r="O36" i="5"/>
  <c r="U36" i="5" s="1"/>
  <c r="Q36" i="5"/>
  <c r="W36" i="5" s="1"/>
  <c r="L38" i="5"/>
  <c r="R38" i="5" s="1"/>
  <c r="M38" i="5"/>
  <c r="S38" i="5" s="1"/>
  <c r="N38" i="5"/>
  <c r="T38" i="5" s="1"/>
  <c r="O38" i="5"/>
  <c r="U38" i="5" s="1"/>
  <c r="Q38" i="5"/>
  <c r="W38" i="5" s="1"/>
  <c r="L39" i="5"/>
  <c r="R39" i="5" s="1"/>
  <c r="M39" i="5"/>
  <c r="S39" i="5" s="1"/>
  <c r="N39" i="5"/>
  <c r="T39" i="5" s="1"/>
  <c r="O39" i="5"/>
  <c r="U39" i="5" s="1"/>
  <c r="P39" i="5"/>
  <c r="V39" i="5" s="1"/>
  <c r="Q39" i="5"/>
  <c r="W39" i="5" s="1"/>
  <c r="L44" i="5"/>
  <c r="R44" i="5" s="1"/>
  <c r="M44" i="5"/>
  <c r="S44" i="5" s="1"/>
  <c r="N44" i="5"/>
  <c r="T44" i="5" s="1"/>
  <c r="O44" i="5"/>
  <c r="U44" i="5" s="1"/>
  <c r="P44" i="5"/>
  <c r="V44" i="5" s="1"/>
  <c r="Q44" i="5"/>
  <c r="W44" i="5" s="1"/>
  <c r="L45" i="5"/>
  <c r="R45" i="5" s="1"/>
  <c r="M45" i="5"/>
  <c r="S45" i="5" s="1"/>
  <c r="N45" i="5"/>
  <c r="T45" i="5" s="1"/>
  <c r="O45" i="5"/>
  <c r="U45" i="5" s="1"/>
  <c r="P45" i="5"/>
  <c r="V45" i="5" s="1"/>
  <c r="Q45" i="5"/>
  <c r="W45" i="5" s="1"/>
  <c r="L47" i="5"/>
  <c r="R47" i="5" s="1"/>
  <c r="M47" i="5"/>
  <c r="S47" i="5" s="1"/>
  <c r="N47" i="5"/>
  <c r="T47" i="5" s="1"/>
  <c r="O47" i="5"/>
  <c r="U47" i="5" s="1"/>
  <c r="P47" i="5"/>
  <c r="V47" i="5" s="1"/>
  <c r="Q47" i="5"/>
  <c r="W47" i="5" s="1"/>
  <c r="L48" i="5"/>
  <c r="R48" i="5" s="1"/>
  <c r="M48" i="5"/>
  <c r="S48" i="5" s="1"/>
  <c r="N48" i="5"/>
  <c r="T48" i="5" s="1"/>
  <c r="O48" i="5"/>
  <c r="U48" i="5" s="1"/>
  <c r="P48" i="5"/>
  <c r="V48" i="5" s="1"/>
  <c r="Q48" i="5"/>
  <c r="W48" i="5" s="1"/>
  <c r="L53" i="5"/>
  <c r="R53" i="5" s="1"/>
  <c r="M53" i="5"/>
  <c r="S53" i="5" s="1"/>
  <c r="N53" i="5"/>
  <c r="T53" i="5" s="1"/>
  <c r="O53" i="5"/>
  <c r="U53" i="5" s="1"/>
  <c r="Q53" i="5"/>
  <c r="W53" i="5" s="1"/>
  <c r="L54" i="5"/>
  <c r="R54" i="5" s="1"/>
  <c r="M54" i="5"/>
  <c r="S54" i="5" s="1"/>
  <c r="N54" i="5"/>
  <c r="T54" i="5" s="1"/>
  <c r="O54" i="5"/>
  <c r="U54" i="5" s="1"/>
  <c r="P54" i="5"/>
  <c r="V54" i="5" s="1"/>
  <c r="Q54" i="5"/>
  <c r="W54" i="5" s="1"/>
  <c r="L56" i="5"/>
  <c r="R56" i="5" s="1"/>
  <c r="M56" i="5"/>
  <c r="S56" i="5" s="1"/>
  <c r="N56" i="5"/>
  <c r="T56" i="5" s="1"/>
  <c r="O56" i="5"/>
  <c r="U56" i="5" s="1"/>
  <c r="Q56" i="5"/>
  <c r="W56" i="5" s="1"/>
  <c r="L57" i="5"/>
  <c r="R57" i="5" s="1"/>
  <c r="M57" i="5"/>
  <c r="S57" i="5" s="1"/>
  <c r="N57" i="5"/>
  <c r="T57" i="5" s="1"/>
  <c r="O57" i="5"/>
  <c r="U57" i="5" s="1"/>
  <c r="P57" i="5"/>
  <c r="V57" i="5" s="1"/>
  <c r="Q57" i="5"/>
  <c r="W57" i="5" s="1"/>
  <c r="X30" i="5" l="1"/>
  <c r="X18" i="5"/>
  <c r="AC18" i="5" s="1"/>
  <c r="X56" i="5"/>
  <c r="X54" i="5"/>
  <c r="AC54" i="5" s="1"/>
  <c r="X53" i="5"/>
  <c r="AC53" i="5" s="1"/>
  <c r="X44" i="5"/>
  <c r="AC44" i="5" s="1"/>
  <c r="X27" i="5"/>
  <c r="AC27" i="5" s="1"/>
  <c r="X8" i="5"/>
  <c r="AC8" i="5" s="1"/>
  <c r="AC30" i="5"/>
  <c r="X21" i="5"/>
  <c r="AC21" i="5" s="1"/>
  <c r="Y17" i="5"/>
  <c r="Z11" i="5"/>
  <c r="Y8" i="5"/>
  <c r="X11" i="5"/>
  <c r="AC11" i="5" s="1"/>
  <c r="AC5" i="5"/>
  <c r="Z5" i="5"/>
  <c r="AB5" i="5" s="1"/>
  <c r="Y5" i="5"/>
  <c r="AA5" i="5" s="1"/>
  <c r="Y47" i="5"/>
  <c r="Y44" i="5"/>
  <c r="AA44" i="5" s="1"/>
  <c r="X17" i="5"/>
  <c r="AC17" i="5" s="1"/>
  <c r="Y56" i="5"/>
  <c r="AC56" i="5"/>
  <c r="X36" i="5"/>
  <c r="AC36" i="5" s="1"/>
  <c r="X47" i="5"/>
  <c r="AC47" i="5" s="1"/>
  <c r="X20" i="5"/>
  <c r="AC20" i="5" s="1"/>
  <c r="X29" i="5"/>
  <c r="AC29" i="5" s="1"/>
  <c r="X6" i="5"/>
  <c r="AC6" i="5" s="1"/>
  <c r="X35" i="5"/>
  <c r="AC35" i="5" s="1"/>
  <c r="Y21" i="5"/>
  <c r="X12" i="5"/>
  <c r="AC12" i="5" s="1"/>
  <c r="X9" i="5"/>
  <c r="AC9" i="5" s="1"/>
  <c r="Y45" i="5"/>
  <c r="Z45" i="5"/>
  <c r="Z27" i="5"/>
  <c r="Y27" i="5"/>
  <c r="Z39" i="5"/>
  <c r="Y39" i="5"/>
  <c r="Y54" i="5"/>
  <c r="AA54" i="5" s="1"/>
  <c r="Z54" i="5"/>
  <c r="AB54" i="5" s="1"/>
  <c r="Z57" i="5"/>
  <c r="Y57" i="5"/>
  <c r="X48" i="5"/>
  <c r="AC48" i="5" s="1"/>
  <c r="X45" i="5"/>
  <c r="AC45" i="5" s="1"/>
  <c r="X39" i="5"/>
  <c r="AC39" i="5" s="1"/>
  <c r="Y18" i="5"/>
  <c r="AA18" i="5" s="1"/>
  <c r="Z18" i="5"/>
  <c r="Y35" i="5"/>
  <c r="Z29" i="5"/>
  <c r="Y29" i="5"/>
  <c r="Y26" i="5"/>
  <c r="Z26" i="5"/>
  <c r="X38" i="5"/>
  <c r="AC38" i="5" s="1"/>
  <c r="Z30" i="5"/>
  <c r="AB30" i="5" s="1"/>
  <c r="Y30" i="5"/>
  <c r="Y36" i="5"/>
  <c r="Z48" i="5"/>
  <c r="Y48" i="5"/>
  <c r="X57" i="5"/>
  <c r="AC57" i="5" s="1"/>
  <c r="Y53" i="5"/>
  <c r="Y38" i="5"/>
  <c r="X26" i="5"/>
  <c r="AC26" i="5" s="1"/>
  <c r="Z6" i="5"/>
  <c r="Y6" i="5"/>
  <c r="AA6" i="5" s="1"/>
  <c r="Z12" i="5"/>
  <c r="Y12" i="5"/>
  <c r="Y9" i="5"/>
  <c r="Z9" i="5"/>
  <c r="AB9" i="5" s="1"/>
  <c r="Z47" i="5"/>
  <c r="Y20" i="5"/>
  <c r="Y11" i="5"/>
  <c r="Z44" i="5"/>
  <c r="AB44" i="5" s="1"/>
  <c r="Z8" i="5"/>
  <c r="AA53" i="5" l="1"/>
  <c r="AB18" i="5"/>
  <c r="AB27" i="5"/>
  <c r="AA30" i="5"/>
  <c r="AA47" i="5"/>
  <c r="AA29" i="5"/>
  <c r="AA21" i="5"/>
  <c r="AB8" i="5"/>
  <c r="AB39" i="5"/>
  <c r="AA27" i="5"/>
  <c r="AA56" i="5"/>
  <c r="AA17" i="5"/>
  <c r="AB12" i="5"/>
  <c r="AB45" i="5"/>
  <c r="AA8" i="5"/>
  <c r="AA48" i="5"/>
  <c r="AB48" i="5"/>
  <c r="AB11" i="5"/>
  <c r="AB29" i="5"/>
  <c r="AA20" i="5"/>
  <c r="AA35" i="5"/>
  <c r="AB6" i="5"/>
  <c r="AA11" i="5"/>
  <c r="AB47" i="5"/>
  <c r="AA36" i="5"/>
  <c r="AA9" i="5"/>
  <c r="AA12" i="5"/>
  <c r="AA57" i="5"/>
  <c r="AA45" i="5"/>
  <c r="AB26" i="5"/>
  <c r="AB57" i="5"/>
  <c r="AA38" i="5"/>
  <c r="AA26" i="5"/>
  <c r="AA39" i="5"/>
  <c r="K58" i="5"/>
  <c r="I58" i="5"/>
  <c r="H58" i="5"/>
  <c r="G58" i="5"/>
  <c r="F58" i="5"/>
  <c r="J56" i="5"/>
  <c r="P56" i="5" s="1"/>
  <c r="V56" i="5" s="1"/>
  <c r="Z56" i="5" s="1"/>
  <c r="AB56" i="5" s="1"/>
  <c r="K55" i="5"/>
  <c r="I55" i="5"/>
  <c r="H55" i="5"/>
  <c r="G55" i="5"/>
  <c r="F55" i="5"/>
  <c r="J53" i="5"/>
  <c r="K49" i="5"/>
  <c r="J49" i="5"/>
  <c r="I49" i="5"/>
  <c r="H49" i="5"/>
  <c r="G49" i="5"/>
  <c r="F49" i="5"/>
  <c r="K46" i="5"/>
  <c r="J46" i="5"/>
  <c r="I46" i="5"/>
  <c r="H46" i="5"/>
  <c r="G46" i="5"/>
  <c r="F46" i="5"/>
  <c r="K40" i="5"/>
  <c r="I40" i="5"/>
  <c r="H40" i="5"/>
  <c r="G40" i="5"/>
  <c r="F40" i="5"/>
  <c r="J38" i="5"/>
  <c r="P38" i="5" s="1"/>
  <c r="V38" i="5" s="1"/>
  <c r="Z38" i="5" s="1"/>
  <c r="AB38" i="5" s="1"/>
  <c r="K37" i="5"/>
  <c r="I37" i="5"/>
  <c r="H37" i="5"/>
  <c r="G37" i="5"/>
  <c r="F37" i="5"/>
  <c r="J36" i="5"/>
  <c r="J35" i="5"/>
  <c r="P35" i="5" s="1"/>
  <c r="V35" i="5" s="1"/>
  <c r="Z35" i="5" s="1"/>
  <c r="AB35" i="5" s="1"/>
  <c r="K31" i="5"/>
  <c r="J31" i="5"/>
  <c r="I31" i="5"/>
  <c r="H31" i="5"/>
  <c r="G31" i="5"/>
  <c r="F31" i="5"/>
  <c r="K28" i="5"/>
  <c r="J28" i="5"/>
  <c r="I28" i="5"/>
  <c r="H28" i="5"/>
  <c r="G28" i="5"/>
  <c r="F28" i="5"/>
  <c r="K22" i="5"/>
  <c r="I22" i="5"/>
  <c r="H22" i="5"/>
  <c r="G22" i="5"/>
  <c r="F22" i="5"/>
  <c r="J21" i="5"/>
  <c r="J20" i="5"/>
  <c r="P20" i="5" s="1"/>
  <c r="V20" i="5" s="1"/>
  <c r="Z20" i="5" s="1"/>
  <c r="AB20" i="5" s="1"/>
  <c r="K19" i="5"/>
  <c r="I19" i="5"/>
  <c r="H19" i="5"/>
  <c r="G19" i="5"/>
  <c r="F19" i="5"/>
  <c r="J17" i="5"/>
  <c r="P17" i="5" s="1"/>
  <c r="V17" i="5" s="1"/>
  <c r="Z17" i="5" s="1"/>
  <c r="AB17" i="5" s="1"/>
  <c r="K13" i="5"/>
  <c r="J13" i="5"/>
  <c r="I13" i="5"/>
  <c r="H13" i="5"/>
  <c r="G13" i="5"/>
  <c r="F13" i="5"/>
  <c r="K10" i="5"/>
  <c r="J10" i="5"/>
  <c r="I10" i="5"/>
  <c r="H10" i="5"/>
  <c r="G10" i="5"/>
  <c r="F10" i="5"/>
  <c r="K7" i="5"/>
  <c r="J7" i="5"/>
  <c r="I7" i="5"/>
  <c r="H7" i="5"/>
  <c r="G7" i="5"/>
  <c r="F7" i="5"/>
  <c r="K35" i="4"/>
  <c r="I17" i="4"/>
  <c r="K56" i="4"/>
  <c r="J56" i="4"/>
  <c r="I56" i="4"/>
  <c r="H56" i="4"/>
  <c r="G56" i="4"/>
  <c r="F56" i="4"/>
  <c r="K53" i="4"/>
  <c r="J53" i="4"/>
  <c r="I53" i="4"/>
  <c r="H53" i="4"/>
  <c r="G53" i="4"/>
  <c r="F53" i="4"/>
  <c r="K50" i="4"/>
  <c r="J50" i="4"/>
  <c r="I50" i="4"/>
  <c r="H50" i="4"/>
  <c r="G50" i="4"/>
  <c r="F50" i="4"/>
  <c r="K47" i="4"/>
  <c r="J47" i="4"/>
  <c r="I47" i="4"/>
  <c r="H47" i="4"/>
  <c r="G47" i="4"/>
  <c r="F47" i="4"/>
  <c r="K44" i="4"/>
  <c r="J44" i="4"/>
  <c r="I44" i="4"/>
  <c r="H44" i="4"/>
  <c r="G44" i="4"/>
  <c r="F44" i="4"/>
  <c r="K41" i="4"/>
  <c r="J41" i="4"/>
  <c r="I41" i="4"/>
  <c r="H41" i="4"/>
  <c r="G41" i="4"/>
  <c r="F41" i="4"/>
  <c r="K38" i="4"/>
  <c r="J38" i="4"/>
  <c r="I38" i="4"/>
  <c r="H38" i="4"/>
  <c r="G38" i="4"/>
  <c r="F38" i="4"/>
  <c r="J35" i="4"/>
  <c r="I35" i="4"/>
  <c r="H35" i="4"/>
  <c r="G35" i="4"/>
  <c r="F35" i="4"/>
  <c r="K32" i="4"/>
  <c r="J32" i="4"/>
  <c r="I32" i="4"/>
  <c r="H32" i="4"/>
  <c r="G32" i="4"/>
  <c r="F32" i="4"/>
  <c r="K29" i="4"/>
  <c r="J29" i="4"/>
  <c r="I29" i="4"/>
  <c r="H29" i="4"/>
  <c r="G29" i="4"/>
  <c r="F29" i="4"/>
  <c r="K26" i="4"/>
  <c r="J26" i="4"/>
  <c r="I26" i="4"/>
  <c r="H26" i="4"/>
  <c r="G26" i="4"/>
  <c r="F26" i="4"/>
  <c r="K23" i="4"/>
  <c r="J23" i="4"/>
  <c r="I23" i="4"/>
  <c r="H23" i="4"/>
  <c r="G23" i="4"/>
  <c r="F23" i="4"/>
  <c r="K20" i="4"/>
  <c r="J20" i="4"/>
  <c r="I20" i="4"/>
  <c r="H20" i="4"/>
  <c r="G20" i="4"/>
  <c r="F20" i="4"/>
  <c r="K17" i="4"/>
  <c r="J17" i="4"/>
  <c r="H17" i="4"/>
  <c r="G17" i="4"/>
  <c r="F17" i="4"/>
  <c r="K14" i="4"/>
  <c r="J14" i="4"/>
  <c r="I14" i="4"/>
  <c r="H14" i="4"/>
  <c r="G14" i="4"/>
  <c r="F14" i="4"/>
  <c r="J11" i="4"/>
  <c r="K11" i="4"/>
  <c r="I11" i="4"/>
  <c r="H11" i="4"/>
  <c r="G11" i="4"/>
  <c r="F11" i="4"/>
  <c r="K8" i="4"/>
  <c r="J8" i="4"/>
  <c r="I8" i="4"/>
  <c r="H8" i="4"/>
  <c r="G8" i="4"/>
  <c r="F8" i="4"/>
  <c r="F5" i="4"/>
  <c r="G5" i="4"/>
  <c r="H5" i="4"/>
  <c r="I5" i="4"/>
  <c r="K5" i="4"/>
  <c r="J5" i="4"/>
  <c r="J54" i="4"/>
  <c r="J51" i="4"/>
  <c r="J36" i="4"/>
  <c r="J34" i="4"/>
  <c r="J33" i="4"/>
  <c r="J19" i="4"/>
  <c r="J18" i="4"/>
  <c r="J15" i="4"/>
  <c r="J58" i="5" l="1"/>
  <c r="J19" i="5"/>
  <c r="J55" i="5"/>
  <c r="P53" i="5"/>
  <c r="V53" i="5" s="1"/>
  <c r="Z53" i="5" s="1"/>
  <c r="AB53" i="5" s="1"/>
  <c r="J22" i="5"/>
  <c r="P21" i="5"/>
  <c r="V21" i="5" s="1"/>
  <c r="Z21" i="5" s="1"/>
  <c r="AB21" i="5" s="1"/>
  <c r="J37" i="5"/>
  <c r="P36" i="5"/>
  <c r="V36" i="5" s="1"/>
  <c r="Z36" i="5" s="1"/>
  <c r="AB36" i="5" s="1"/>
  <c r="J40" i="5"/>
  <c r="K37" i="2"/>
  <c r="L37" i="2" s="1"/>
  <c r="K26" i="2"/>
  <c r="L25" i="2" s="1"/>
  <c r="K25" i="2"/>
  <c r="N39" i="2"/>
  <c r="N37" i="2"/>
  <c r="N35" i="2"/>
  <c r="N33" i="2"/>
  <c r="N31" i="2"/>
  <c r="N29" i="2"/>
  <c r="N27" i="2"/>
  <c r="N25" i="2"/>
  <c r="N23" i="2"/>
  <c r="N21" i="2"/>
  <c r="N19" i="2"/>
  <c r="N17" i="2"/>
  <c r="N15" i="2"/>
  <c r="N13" i="2"/>
  <c r="N11" i="2"/>
  <c r="N9" i="2"/>
  <c r="N7" i="2"/>
  <c r="N5" i="2"/>
  <c r="L35" i="2"/>
  <c r="L33" i="2"/>
  <c r="L31" i="2"/>
  <c r="L29" i="2"/>
  <c r="L23" i="2"/>
  <c r="L21" i="2"/>
  <c r="L19" i="2"/>
  <c r="L17" i="2"/>
  <c r="L11" i="2"/>
  <c r="L9" i="2"/>
  <c r="L7" i="2"/>
  <c r="L5" i="2"/>
  <c r="J39" i="2"/>
  <c r="J37" i="2"/>
  <c r="J35" i="2"/>
  <c r="J33" i="2"/>
  <c r="J31" i="2"/>
  <c r="J29" i="2"/>
  <c r="J27" i="2"/>
  <c r="J25" i="2"/>
  <c r="J23" i="2"/>
  <c r="J21" i="2"/>
  <c r="J19" i="2"/>
  <c r="J17" i="2"/>
  <c r="J15" i="2"/>
  <c r="J13" i="2"/>
  <c r="J11" i="2"/>
  <c r="J9" i="2"/>
  <c r="J7" i="2"/>
  <c r="J5" i="2"/>
  <c r="H39" i="2"/>
  <c r="H37" i="2"/>
  <c r="H35" i="2"/>
  <c r="H33" i="2"/>
  <c r="H31" i="2"/>
  <c r="H29" i="2"/>
  <c r="H27" i="2"/>
  <c r="H25" i="2"/>
  <c r="H23" i="2"/>
  <c r="H21" i="2"/>
  <c r="H19" i="2"/>
  <c r="H17" i="2"/>
  <c r="H15" i="2"/>
  <c r="H13" i="2"/>
  <c r="H11" i="2"/>
  <c r="H9" i="2"/>
  <c r="H7" i="2"/>
  <c r="H5" i="2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D39" i="2"/>
  <c r="D37" i="2"/>
  <c r="D35" i="2"/>
  <c r="D33" i="2"/>
  <c r="D31" i="2"/>
  <c r="D29" i="2"/>
  <c r="D27" i="2"/>
  <c r="D25" i="2"/>
  <c r="D23" i="2"/>
  <c r="D21" i="2"/>
  <c r="D19" i="2"/>
  <c r="D17" i="2"/>
  <c r="D15" i="2"/>
  <c r="D13" i="2"/>
  <c r="D11" i="2"/>
  <c r="D9" i="2"/>
  <c r="D7" i="2"/>
  <c r="D5" i="2"/>
  <c r="K39" i="2"/>
  <c r="L39" i="2" s="1"/>
  <c r="K27" i="2"/>
  <c r="L27" i="2" s="1"/>
  <c r="K15" i="2"/>
  <c r="K13" i="2"/>
  <c r="L13" i="2" s="1"/>
  <c r="K16" i="2"/>
  <c r="L15" i="2" s="1"/>
  <c r="J9" i="1"/>
  <c r="J10" i="1"/>
  <c r="J12" i="1"/>
  <c r="J13" i="1"/>
  <c r="J16" i="1"/>
  <c r="J18" i="1"/>
  <c r="J19" i="1"/>
  <c r="J22" i="1"/>
  <c r="I9" i="1"/>
  <c r="I10" i="1"/>
  <c r="I12" i="1"/>
  <c r="I13" i="1"/>
  <c r="I16" i="1"/>
  <c r="I18" i="1"/>
  <c r="I19" i="1"/>
  <c r="I22" i="1"/>
  <c r="H9" i="1"/>
  <c r="H10" i="1"/>
  <c r="H12" i="1"/>
  <c r="H13" i="1"/>
  <c r="H16" i="1"/>
  <c r="H18" i="1"/>
  <c r="H19" i="1"/>
  <c r="H22" i="1"/>
  <c r="G9" i="1"/>
  <c r="G10" i="1"/>
  <c r="G12" i="1"/>
  <c r="G13" i="1"/>
  <c r="G16" i="1"/>
  <c r="G18" i="1"/>
  <c r="G19" i="1"/>
  <c r="G22" i="1"/>
</calcChain>
</file>

<file path=xl/sharedStrings.xml><?xml version="1.0" encoding="utf-8"?>
<sst xmlns="http://schemas.openxmlformats.org/spreadsheetml/2006/main" count="275" uniqueCount="50">
  <si>
    <t xml:space="preserve">prøve nr. </t>
  </si>
  <si>
    <t>pH</t>
  </si>
  <si>
    <t>Ca</t>
  </si>
  <si>
    <t>Na</t>
  </si>
  <si>
    <t>Cl</t>
  </si>
  <si>
    <t>SO4</t>
  </si>
  <si>
    <t>mM</t>
  </si>
  <si>
    <t>mg/L</t>
  </si>
  <si>
    <t>Feed</t>
  </si>
  <si>
    <t>ICP</t>
  </si>
  <si>
    <t>IC</t>
  </si>
  <si>
    <t>strøm</t>
  </si>
  <si>
    <t>SI</t>
  </si>
  <si>
    <t>SiO2</t>
  </si>
  <si>
    <t>HCO3</t>
  </si>
  <si>
    <t>Permeat</t>
  </si>
  <si>
    <t>&lt; 5</t>
  </si>
  <si>
    <t>permeat</t>
  </si>
  <si>
    <t>feed</t>
  </si>
  <si>
    <t>Stream</t>
  </si>
  <si>
    <t>Calcium</t>
  </si>
  <si>
    <t>Sodium</t>
  </si>
  <si>
    <t>Chloride</t>
  </si>
  <si>
    <t>Silica</t>
  </si>
  <si>
    <t>Bicarbonate</t>
  </si>
  <si>
    <t>Sulphate</t>
  </si>
  <si>
    <t>R Ca</t>
  </si>
  <si>
    <t>R Na</t>
  </si>
  <si>
    <t>R Cl</t>
  </si>
  <si>
    <t>R SO4</t>
  </si>
  <si>
    <t>R SiO2</t>
  </si>
  <si>
    <t>RHCO3</t>
  </si>
  <si>
    <t>Rejection</t>
  </si>
  <si>
    <t>Experiment_no</t>
  </si>
  <si>
    <t xml:space="preserve">Cl_ratio </t>
  </si>
  <si>
    <t>Silica_content</t>
  </si>
  <si>
    <t>ion concentraiton mg/L</t>
  </si>
  <si>
    <t>charge</t>
  </si>
  <si>
    <t>mw</t>
  </si>
  <si>
    <t>concentraiton mM</t>
  </si>
  <si>
    <t>Charge</t>
  </si>
  <si>
    <t>cation</t>
  </si>
  <si>
    <t>anion</t>
  </si>
  <si>
    <t>SUM</t>
  </si>
  <si>
    <t>sum</t>
  </si>
  <si>
    <t>anion+SiO2</t>
  </si>
  <si>
    <t>Deviation charge</t>
  </si>
  <si>
    <t>w Cl So4</t>
  </si>
  <si>
    <t>w Cl So4  HCO3</t>
  </si>
  <si>
    <t>w Cl SO4 HCO3 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</si>
</sst>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0" xfId="0" applyFill="1" applyBorder="1" applyAlignment="1">
      <alignment horizontal="center"/>
    </xf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0" borderId="1" xfId="0" applyFill="1" applyBorder="1"/>
    <xf numFmtId="0" fontId="0" fillId="0" borderId="1" xfId="0" applyBorder="1"/>
    <xf numFmtId="0" fontId="0" fillId="4" borderId="0" xfId="0" applyFill="1" applyBorder="1" applyAlignment="1">
      <alignment horizontal="center"/>
    </xf>
    <xf numFmtId="0" fontId="0" fillId="3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5" borderId="0" xfId="0" applyFill="1"/>
    <xf numFmtId="0" fontId="0" fillId="6" borderId="0" xfId="0" applyFill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7" borderId="0" xfId="0" applyFill="1"/>
    <xf numFmtId="0" fontId="0" fillId="7" borderId="1" xfId="0" applyFill="1" applyBorder="1"/>
    <xf numFmtId="0" fontId="0" fillId="4" borderId="0" xfId="0" applyFill="1"/>
    <xf numFmtId="0" fontId="0" fillId="2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/>
    <xf numFmtId="0" fontId="0" fillId="0" borderId="0" xfId="0" applyAlignment="1">
      <alignment horizontal="center"/>
    </xf>
    <xf numFmtId="0" fontId="1" fillId="7" borderId="1" xfId="0" applyFont="1" applyFill="1" applyBorder="1"/>
    <xf numFmtId="0" fontId="1" fillId="0" borderId="1" xfId="0" applyFont="1" applyFill="1" applyBorder="1"/>
    <xf numFmtId="0" fontId="1" fillId="3" borderId="1" xfId="0" applyFont="1" applyFill="1" applyBorder="1"/>
    <xf numFmtId="0" fontId="0" fillId="0" borderId="0" xfId="0" applyAlignment="1">
      <alignment horizontal="center"/>
    </xf>
    <xf numFmtId="0" fontId="0" fillId="7" borderId="2" xfId="0" applyFill="1" applyBorder="1"/>
    <xf numFmtId="0" fontId="0" fillId="0" borderId="2" xfId="0" applyFill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4" borderId="6" xfId="0" applyFill="1" applyBorder="1" applyAlignment="1">
      <alignment horizontal="center"/>
    </xf>
    <xf numFmtId="0" fontId="0" fillId="5" borderId="0" xfId="0" applyFill="1" applyBorder="1"/>
    <xf numFmtId="0" fontId="0" fillId="6" borderId="7" xfId="0" applyFill="1" applyBorder="1"/>
    <xf numFmtId="0" fontId="0" fillId="7" borderId="6" xfId="0" applyFill="1" applyBorder="1"/>
    <xf numFmtId="0" fontId="0" fillId="7" borderId="0" xfId="0" applyFill="1" applyBorder="1"/>
    <xf numFmtId="0" fontId="0" fillId="7" borderId="7" xfId="0" applyFill="1" applyBorder="1"/>
    <xf numFmtId="0" fontId="0" fillId="6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8" borderId="1" xfId="0" applyFill="1" applyBorder="1"/>
    <xf numFmtId="0" fontId="1" fillId="8" borderId="0" xfId="0" applyFont="1" applyFill="1" applyAlignment="1">
      <alignment horizontal="right"/>
    </xf>
    <xf numFmtId="0" fontId="1" fillId="8" borderId="0" xfId="0" applyFont="1" applyFill="1"/>
    <xf numFmtId="0" fontId="1" fillId="8" borderId="1" xfId="0" applyFont="1" applyFill="1" applyBorder="1"/>
    <xf numFmtId="0" fontId="0" fillId="8" borderId="2" xfId="0" applyFill="1" applyBorder="1"/>
    <xf numFmtId="0" fontId="0" fillId="8" borderId="6" xfId="0" applyFill="1" applyBorder="1"/>
    <xf numFmtId="0" fontId="0" fillId="8" borderId="0" xfId="0" applyFill="1" applyBorder="1"/>
    <xf numFmtId="0" fontId="0" fillId="8" borderId="7" xfId="0" applyFill="1" applyBorder="1"/>
    <xf numFmtId="0" fontId="0" fillId="8" borderId="0" xfId="0" applyFill="1"/>
    <xf numFmtId="1" fontId="0" fillId="7" borderId="6" xfId="0" applyNumberFormat="1" applyFill="1" applyBorder="1"/>
    <xf numFmtId="1" fontId="0" fillId="7" borderId="0" xfId="0" applyNumberFormat="1" applyFill="1" applyBorder="1"/>
    <xf numFmtId="1" fontId="0" fillId="7" borderId="7" xfId="0" applyNumberFormat="1" applyFill="1" applyBorder="1"/>
    <xf numFmtId="1" fontId="0" fillId="0" borderId="6" xfId="0" applyNumberFormat="1" applyFill="1" applyBorder="1"/>
    <xf numFmtId="1" fontId="0" fillId="0" borderId="0" xfId="0" applyNumberFormat="1" applyFill="1" applyBorder="1"/>
    <xf numFmtId="1" fontId="0" fillId="0" borderId="7" xfId="0" applyNumberFormat="1" applyFill="1" applyBorder="1"/>
    <xf numFmtId="1" fontId="0" fillId="8" borderId="6" xfId="0" applyNumberFormat="1" applyFill="1" applyBorder="1"/>
    <xf numFmtId="1" fontId="0" fillId="8" borderId="0" xfId="0" applyNumberFormat="1" applyFill="1" applyBorder="1"/>
    <xf numFmtId="1" fontId="0" fillId="0" borderId="8" xfId="0" applyNumberFormat="1" applyFill="1" applyBorder="1"/>
    <xf numFmtId="1" fontId="0" fillId="0" borderId="9" xfId="0" applyNumberFormat="1" applyFill="1" applyBorder="1"/>
    <xf numFmtId="1" fontId="0" fillId="0" borderId="10" xfId="0" applyNumberFormat="1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5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79C8-2656-402A-A797-1D4D60846A78}">
  <dimension ref="A3:N41"/>
  <sheetViews>
    <sheetView tabSelected="1" workbookViewId="0">
      <selection activeCell="G14" sqref="G14"/>
    </sheetView>
    <sheetView workbookViewId="1">
      <selection activeCell="K39" sqref="K39"/>
    </sheetView>
    <sheetView tabSelected="1" workbookViewId="2"/>
    <sheetView workbookViewId="3">
      <selection activeCell="C1" sqref="C1:E1048576"/>
    </sheetView>
  </sheetViews>
  <sheetFormatPr defaultRowHeight="15" x14ac:dyDescent="0.25"/>
  <cols>
    <col min="11" max="11" width="11" bestFit="1" customWidth="1"/>
  </cols>
  <sheetData>
    <row r="3" spans="1:14" x14ac:dyDescent="0.25">
      <c r="C3" s="75" t="s">
        <v>9</v>
      </c>
      <c r="D3" s="75"/>
      <c r="E3" s="75" t="s">
        <v>10</v>
      </c>
      <c r="F3" s="75"/>
    </row>
    <row r="4" spans="1:14" ht="23.45" customHeight="1" x14ac:dyDescent="0.25">
      <c r="A4" t="s">
        <v>0</v>
      </c>
      <c r="B4" t="s">
        <v>11</v>
      </c>
      <c r="C4" s="7" t="s">
        <v>2</v>
      </c>
      <c r="D4" s="26" t="s">
        <v>26</v>
      </c>
      <c r="E4" s="7" t="s">
        <v>3</v>
      </c>
      <c r="F4" s="26" t="s">
        <v>27</v>
      </c>
      <c r="G4" s="1" t="s">
        <v>4</v>
      </c>
      <c r="H4" s="27" t="s">
        <v>28</v>
      </c>
      <c r="I4" s="1" t="s">
        <v>5</v>
      </c>
      <c r="J4" s="27" t="s">
        <v>29</v>
      </c>
      <c r="K4" s="12" t="s">
        <v>13</v>
      </c>
      <c r="L4" s="12" t="s">
        <v>30</v>
      </c>
      <c r="M4" s="13" t="s">
        <v>14</v>
      </c>
      <c r="N4" s="13" t="s">
        <v>31</v>
      </c>
    </row>
    <row r="5" spans="1:14" s="24" customFormat="1" x14ac:dyDescent="0.25">
      <c r="A5" s="28">
        <v>1</v>
      </c>
      <c r="B5" s="29" t="s">
        <v>8</v>
      </c>
      <c r="C5" s="25"/>
      <c r="D5" s="24" t="e">
        <f>(1-(C6/C5))*100</f>
        <v>#DIV/0!</v>
      </c>
      <c r="E5" s="25"/>
      <c r="F5" s="24" t="e">
        <f>(1-(E6/E5))*100</f>
        <v>#DIV/0!</v>
      </c>
      <c r="G5" s="25"/>
      <c r="H5" s="24" t="e">
        <f>(1-(G6/G5))*100</f>
        <v>#DIV/0!</v>
      </c>
      <c r="I5" s="25"/>
      <c r="J5" s="24" t="e">
        <f>(1-(I6/I5))*100</f>
        <v>#DIV/0!</v>
      </c>
      <c r="K5" s="25">
        <v>67.8</v>
      </c>
      <c r="L5" s="24">
        <f>(1-(K6/K5))*100</f>
        <v>15.339233038348077</v>
      </c>
      <c r="M5" s="25"/>
      <c r="N5" s="24" t="e">
        <f>(1-(M6/M5))*100</f>
        <v>#DIV/0!</v>
      </c>
    </row>
    <row r="6" spans="1:14" s="24" customFormat="1" x14ac:dyDescent="0.25">
      <c r="A6" s="28">
        <v>1</v>
      </c>
      <c r="B6" s="29" t="s">
        <v>15</v>
      </c>
      <c r="C6" s="25"/>
      <c r="D6" s="25"/>
      <c r="E6" s="25"/>
      <c r="F6" s="25"/>
      <c r="G6" s="25"/>
      <c r="H6" s="25"/>
      <c r="I6" s="25"/>
      <c r="J6" s="25"/>
      <c r="K6" s="25">
        <v>57.4</v>
      </c>
      <c r="L6" s="25"/>
      <c r="M6" s="25"/>
      <c r="N6" s="25"/>
    </row>
    <row r="7" spans="1:14" s="3" customFormat="1" x14ac:dyDescent="0.25">
      <c r="A7" s="11">
        <v>2</v>
      </c>
      <c r="B7" s="4" t="s">
        <v>8</v>
      </c>
      <c r="C7" s="22"/>
      <c r="D7" s="3" t="e">
        <f t="shared" ref="D7:F7" si="0">(1-(C8/C7))*100</f>
        <v>#DIV/0!</v>
      </c>
      <c r="E7" s="22"/>
      <c r="F7" s="3" t="e">
        <f t="shared" si="0"/>
        <v>#DIV/0!</v>
      </c>
      <c r="G7" s="22"/>
      <c r="H7" s="3" t="e">
        <f t="shared" ref="H7" si="1">(1-(G8/G7))*100</f>
        <v>#DIV/0!</v>
      </c>
      <c r="I7" s="22"/>
      <c r="J7" s="3" t="e">
        <f t="shared" ref="J7" si="2">(1-(I8/I7))*100</f>
        <v>#DIV/0!</v>
      </c>
      <c r="K7" s="22">
        <v>70.400000000000006</v>
      </c>
      <c r="L7" s="3">
        <f t="shared" ref="L7" si="3">(1-(K8/K7))*100</f>
        <v>17.613636363636374</v>
      </c>
      <c r="M7" s="22"/>
      <c r="N7" s="3" t="e">
        <f t="shared" ref="N7" si="4">(1-(M8/M7))*100</f>
        <v>#DIV/0!</v>
      </c>
    </row>
    <row r="8" spans="1:14" s="3" customFormat="1" x14ac:dyDescent="0.25">
      <c r="A8" s="11">
        <v>2</v>
      </c>
      <c r="B8" s="4" t="s">
        <v>15</v>
      </c>
      <c r="C8" s="22"/>
      <c r="D8" s="22"/>
      <c r="E8" s="22"/>
      <c r="F8" s="22"/>
      <c r="G8" s="22"/>
      <c r="H8" s="22"/>
      <c r="I8" s="22"/>
      <c r="J8" s="22"/>
      <c r="K8" s="22">
        <v>58</v>
      </c>
      <c r="L8" s="22"/>
      <c r="M8" s="22"/>
      <c r="N8" s="22"/>
    </row>
    <row r="9" spans="1:14" s="3" customFormat="1" x14ac:dyDescent="0.25">
      <c r="A9" s="11">
        <v>3</v>
      </c>
      <c r="B9" s="4" t="s">
        <v>8</v>
      </c>
      <c r="C9" s="22"/>
      <c r="D9" s="3" t="e">
        <f>(1-(C10/C9))*100</f>
        <v>#DIV/0!</v>
      </c>
      <c r="E9" s="22"/>
      <c r="F9" s="3" t="e">
        <f>(1-(E10/E9))*100</f>
        <v>#DIV/0!</v>
      </c>
      <c r="G9" s="22"/>
      <c r="H9" s="3" t="e">
        <f>(1-(G10/G9))*100</f>
        <v>#DIV/0!</v>
      </c>
      <c r="I9" s="22"/>
      <c r="J9" s="3" t="e">
        <f>(1-(I10/I9))*100</f>
        <v>#DIV/0!</v>
      </c>
      <c r="K9" s="22">
        <v>72.099999999999994</v>
      </c>
      <c r="L9" s="3">
        <f>(1-(K10/K9))*100</f>
        <v>16.643550624133141</v>
      </c>
      <c r="M9" s="22"/>
      <c r="N9" s="3" t="e">
        <f>(1-(M10/M9))*100</f>
        <v>#DIV/0!</v>
      </c>
    </row>
    <row r="10" spans="1:14" s="3" customFormat="1" x14ac:dyDescent="0.25">
      <c r="A10" s="11">
        <v>3</v>
      </c>
      <c r="B10" s="4" t="s">
        <v>15</v>
      </c>
      <c r="C10" s="22"/>
      <c r="D10" s="22"/>
      <c r="E10" s="22"/>
      <c r="F10" s="22"/>
      <c r="G10" s="22"/>
      <c r="H10" s="22"/>
      <c r="I10" s="22"/>
      <c r="J10" s="22"/>
      <c r="K10" s="22">
        <v>60.1</v>
      </c>
      <c r="L10" s="22"/>
      <c r="M10" s="22"/>
      <c r="N10" s="22"/>
    </row>
    <row r="11" spans="1:14" x14ac:dyDescent="0.25">
      <c r="A11" s="10">
        <v>4</v>
      </c>
      <c r="B11" s="9" t="s">
        <v>8</v>
      </c>
      <c r="C11" s="8"/>
      <c r="D11" t="e">
        <f t="shared" ref="D11:F11" si="5">(1-(C12/C11))*100</f>
        <v>#DIV/0!</v>
      </c>
      <c r="E11" s="8"/>
      <c r="F11" t="e">
        <f t="shared" si="5"/>
        <v>#DIV/0!</v>
      </c>
      <c r="G11" s="8"/>
      <c r="H11" t="e">
        <f t="shared" ref="H11" si="6">(1-(G12/G11))*100</f>
        <v>#DIV/0!</v>
      </c>
      <c r="I11" s="8"/>
      <c r="J11" t="e">
        <f t="shared" ref="J11" si="7">(1-(I12/I11))*100</f>
        <v>#DIV/0!</v>
      </c>
      <c r="K11" s="8"/>
      <c r="L11" t="e">
        <f t="shared" ref="L11" si="8">(1-(K12/K11))*100</f>
        <v>#DIV/0!</v>
      </c>
      <c r="M11" s="8"/>
      <c r="N11" t="e">
        <f t="shared" ref="N11" si="9">(1-(M12/M11))*100</f>
        <v>#DIV/0!</v>
      </c>
    </row>
    <row r="12" spans="1:14" x14ac:dyDescent="0.25">
      <c r="A12" s="10">
        <v>4</v>
      </c>
      <c r="B12" s="9" t="s">
        <v>15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25">
      <c r="A13" s="11">
        <v>5</v>
      </c>
      <c r="B13" s="4" t="s">
        <v>8</v>
      </c>
      <c r="C13" s="14">
        <v>5.69</v>
      </c>
      <c r="D13">
        <f>(1-(C14/C13))*100</f>
        <v>83.304042179261856</v>
      </c>
      <c r="E13" s="15">
        <v>278</v>
      </c>
      <c r="F13">
        <f>(1-(E14/E13))*100</f>
        <v>61.870503597122294</v>
      </c>
      <c r="G13" s="15">
        <v>170</v>
      </c>
      <c r="H13">
        <f>(1-(G14/G13))*100</f>
        <v>4.1176470588235254</v>
      </c>
      <c r="I13" s="15">
        <v>463</v>
      </c>
      <c r="J13" t="e">
        <f>(1-(I14/I13))*100</f>
        <v>#VALUE!</v>
      </c>
      <c r="K13" s="6">
        <f>2*59.3</f>
        <v>118.6</v>
      </c>
      <c r="L13">
        <f>(1-(K14/K13))*100</f>
        <v>23.355817875210782</v>
      </c>
      <c r="M13" s="6">
        <v>445</v>
      </c>
      <c r="N13">
        <f>(1-(M14/M13))*100</f>
        <v>66.516853932584269</v>
      </c>
    </row>
    <row r="14" spans="1:14" x14ac:dyDescent="0.25">
      <c r="A14" s="11">
        <v>5</v>
      </c>
      <c r="B14" s="4" t="s">
        <v>15</v>
      </c>
      <c r="C14" s="14">
        <v>0.95</v>
      </c>
      <c r="D14" s="8"/>
      <c r="E14" s="15">
        <v>106</v>
      </c>
      <c r="F14" s="8"/>
      <c r="G14" s="15">
        <v>163</v>
      </c>
      <c r="H14" s="8"/>
      <c r="I14" s="15" t="s">
        <v>16</v>
      </c>
      <c r="J14" s="8"/>
      <c r="K14" s="6">
        <v>90.9</v>
      </c>
      <c r="L14" s="8"/>
      <c r="M14" s="6">
        <v>149</v>
      </c>
      <c r="N14" s="8"/>
    </row>
    <row r="15" spans="1:14" x14ac:dyDescent="0.25">
      <c r="A15" s="11">
        <v>6</v>
      </c>
      <c r="B15" s="4" t="s">
        <v>8</v>
      </c>
      <c r="C15" s="14">
        <v>3.2</v>
      </c>
      <c r="D15">
        <f t="shared" ref="D15:F15" si="10">(1-(C16/C15))*100</f>
        <v>53.437500000000007</v>
      </c>
      <c r="E15" s="15">
        <v>201</v>
      </c>
      <c r="F15">
        <f t="shared" si="10"/>
        <v>50.248756218905477</v>
      </c>
      <c r="G15" s="15">
        <v>165</v>
      </c>
      <c r="H15">
        <f t="shared" ref="H15" si="11">(1-(G16/G15))*100</f>
        <v>7.8787878787878736</v>
      </c>
      <c r="I15" s="15">
        <v>161</v>
      </c>
      <c r="J15" t="e">
        <f t="shared" ref="J15" si="12">(1-(I16/I15))*100</f>
        <v>#VALUE!</v>
      </c>
      <c r="K15" s="6">
        <f>59.3*2</f>
        <v>118.6</v>
      </c>
      <c r="L15">
        <f t="shared" ref="L15" si="13">(1-(K16/K15))*100</f>
        <v>24.536256323777394</v>
      </c>
      <c r="M15" s="6">
        <v>428</v>
      </c>
      <c r="N15">
        <f t="shared" ref="N15" si="14">(1-(M16/M15))*100</f>
        <v>65.420560747663558</v>
      </c>
    </row>
    <row r="16" spans="1:14" x14ac:dyDescent="0.25">
      <c r="A16" s="11">
        <v>6</v>
      </c>
      <c r="B16" s="4" t="s">
        <v>15</v>
      </c>
      <c r="C16" s="14">
        <v>1.49</v>
      </c>
      <c r="D16" s="8"/>
      <c r="E16" s="15">
        <v>100</v>
      </c>
      <c r="F16" s="8"/>
      <c r="G16" s="15">
        <v>152</v>
      </c>
      <c r="H16" s="8"/>
      <c r="I16" s="15" t="s">
        <v>16</v>
      </c>
      <c r="J16" s="8"/>
      <c r="K16" s="6">
        <f>89.5</f>
        <v>89.5</v>
      </c>
      <c r="L16" s="8"/>
      <c r="M16" s="6">
        <v>148</v>
      </c>
      <c r="N16" s="8"/>
    </row>
    <row r="17" spans="1:14" x14ac:dyDescent="0.25">
      <c r="A17" s="10">
        <v>7</v>
      </c>
      <c r="B17" s="9" t="s">
        <v>8</v>
      </c>
      <c r="C17" s="8"/>
      <c r="D17" t="e">
        <f>(1-(C18/C17))*100</f>
        <v>#DIV/0!</v>
      </c>
      <c r="E17" s="8"/>
      <c r="F17" t="e">
        <f>(1-(E18/E17))*100</f>
        <v>#DIV/0!</v>
      </c>
      <c r="G17" s="8"/>
      <c r="H17" t="e">
        <f>(1-(G18/G17))*100</f>
        <v>#DIV/0!</v>
      </c>
      <c r="I17" s="8"/>
      <c r="J17" t="e">
        <f>(1-(I18/I17))*100</f>
        <v>#DIV/0!</v>
      </c>
      <c r="K17" s="8"/>
      <c r="L17" t="e">
        <f>(1-(K18/K17))*100</f>
        <v>#DIV/0!</v>
      </c>
      <c r="M17" s="8"/>
      <c r="N17" t="e">
        <f>(1-(M18/M17))*100</f>
        <v>#DIV/0!</v>
      </c>
    </row>
    <row r="18" spans="1:14" x14ac:dyDescent="0.25">
      <c r="A18" s="10">
        <v>7</v>
      </c>
      <c r="B18" s="9" t="s">
        <v>15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25">
      <c r="A19" s="11">
        <v>8</v>
      </c>
      <c r="B19" s="4" t="s">
        <v>8</v>
      </c>
      <c r="C19" s="16">
        <v>2.8</v>
      </c>
      <c r="D19">
        <f t="shared" ref="D19:F19" si="15">(1-(C20/C19))*100</f>
        <v>58.571428571428577</v>
      </c>
      <c r="E19" s="17">
        <v>265</v>
      </c>
      <c r="F19">
        <f t="shared" si="15"/>
        <v>69.433962264150949</v>
      </c>
      <c r="G19" s="17">
        <v>76</v>
      </c>
      <c r="H19">
        <f t="shared" ref="H19" si="16">(1-(G20/G19))*100</f>
        <v>-2.6315789473684292</v>
      </c>
      <c r="I19" s="17">
        <v>553</v>
      </c>
      <c r="J19" t="e">
        <f t="shared" ref="J19" si="17">(1-(I20/I19))*100</f>
        <v>#VALUE!</v>
      </c>
      <c r="K19" s="6">
        <v>67.599999999999994</v>
      </c>
      <c r="L19">
        <f t="shared" ref="L19" si="18">(1-(K20/K19))*100</f>
        <v>27.366863905325435</v>
      </c>
      <c r="M19" s="6">
        <v>431</v>
      </c>
      <c r="N19">
        <f t="shared" ref="N19" si="19">(1-(M20/M19))*100</f>
        <v>67.285382830626446</v>
      </c>
    </row>
    <row r="20" spans="1:14" x14ac:dyDescent="0.25">
      <c r="A20" s="11">
        <v>8</v>
      </c>
      <c r="B20" s="4" t="s">
        <v>15</v>
      </c>
      <c r="C20" s="16">
        <v>1.1599999999999999</v>
      </c>
      <c r="D20" s="8"/>
      <c r="E20" s="17">
        <v>81</v>
      </c>
      <c r="F20" s="8"/>
      <c r="G20" s="17">
        <v>78</v>
      </c>
      <c r="H20" s="8"/>
      <c r="I20" s="17" t="s">
        <v>16</v>
      </c>
      <c r="J20" s="8"/>
      <c r="K20" s="6">
        <v>49.1</v>
      </c>
      <c r="L20" s="8"/>
      <c r="M20" s="6">
        <v>141</v>
      </c>
      <c r="N20" s="8"/>
    </row>
    <row r="21" spans="1:14" x14ac:dyDescent="0.25">
      <c r="A21" s="11">
        <v>9</v>
      </c>
      <c r="B21" s="4" t="s">
        <v>8</v>
      </c>
      <c r="C21" s="16">
        <v>3.06</v>
      </c>
      <c r="D21">
        <f>(1-(C22/C21))*100</f>
        <v>49.019607843137258</v>
      </c>
      <c r="E21" s="17">
        <v>212</v>
      </c>
      <c r="F21">
        <f>(1-(E22/E21))*100</f>
        <v>57.075471698113198</v>
      </c>
      <c r="G21" s="17">
        <v>167</v>
      </c>
      <c r="H21">
        <f>(1-(G22/G21))*100</f>
        <v>14.371257485029943</v>
      </c>
      <c r="I21" s="17">
        <v>160</v>
      </c>
      <c r="J21" t="e">
        <f>(1-(I22/I21))*100</f>
        <v>#VALUE!</v>
      </c>
      <c r="K21" s="6">
        <v>70.5</v>
      </c>
      <c r="L21">
        <f>(1-(K22/K21))*100</f>
        <v>30.354609929078013</v>
      </c>
      <c r="M21" s="6">
        <v>451</v>
      </c>
      <c r="N21">
        <f>(1-(M22/M21))*100</f>
        <v>72.505543237250563</v>
      </c>
    </row>
    <row r="22" spans="1:14" x14ac:dyDescent="0.25">
      <c r="A22" s="11">
        <v>9</v>
      </c>
      <c r="B22" s="4" t="s">
        <v>15</v>
      </c>
      <c r="C22" s="16">
        <v>1.56</v>
      </c>
      <c r="D22" s="8"/>
      <c r="E22" s="17">
        <v>91</v>
      </c>
      <c r="F22" s="8"/>
      <c r="G22" s="17">
        <v>143</v>
      </c>
      <c r="H22" s="8"/>
      <c r="I22" s="17" t="s">
        <v>16</v>
      </c>
      <c r="J22" s="8"/>
      <c r="K22" s="6">
        <v>49.1</v>
      </c>
      <c r="L22" s="8"/>
      <c r="M22" s="6">
        <v>124</v>
      </c>
      <c r="N22" s="8"/>
    </row>
    <row r="23" spans="1:14" x14ac:dyDescent="0.25">
      <c r="A23" s="10">
        <v>10</v>
      </c>
      <c r="B23" s="9" t="s">
        <v>8</v>
      </c>
      <c r="C23" s="8"/>
      <c r="D23" t="e">
        <f t="shared" ref="D23:F23" si="20">(1-(C24/C23))*100</f>
        <v>#DIV/0!</v>
      </c>
      <c r="E23" s="8"/>
      <c r="F23" t="e">
        <f t="shared" si="20"/>
        <v>#DIV/0!</v>
      </c>
      <c r="G23" s="8"/>
      <c r="H23" t="e">
        <f t="shared" ref="H23" si="21">(1-(G24/G23))*100</f>
        <v>#DIV/0!</v>
      </c>
      <c r="I23" s="8"/>
      <c r="J23" t="e">
        <f t="shared" ref="J23" si="22">(1-(I24/I23))*100</f>
        <v>#DIV/0!</v>
      </c>
      <c r="K23" s="8"/>
      <c r="L23" t="e">
        <f t="shared" ref="L23" si="23">(1-(K24/K23))*100</f>
        <v>#DIV/0!</v>
      </c>
      <c r="M23" s="8"/>
      <c r="N23" t="e">
        <f t="shared" ref="N23" si="24">(1-(M24/M23))*100</f>
        <v>#DIV/0!</v>
      </c>
    </row>
    <row r="24" spans="1:14" x14ac:dyDescent="0.25">
      <c r="A24" s="10">
        <v>10</v>
      </c>
      <c r="B24" s="9" t="s">
        <v>15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s="3" customFormat="1" x14ac:dyDescent="0.25">
      <c r="A25" s="11">
        <v>11</v>
      </c>
      <c r="B25" s="4" t="s">
        <v>8</v>
      </c>
      <c r="C25" s="22"/>
      <c r="D25" s="3" t="e">
        <f>(1-(C26/C25))*100</f>
        <v>#DIV/0!</v>
      </c>
      <c r="E25" s="22"/>
      <c r="F25" s="3" t="e">
        <f>(1-(E26/E25))*100</f>
        <v>#DIV/0!</v>
      </c>
      <c r="G25" s="22"/>
      <c r="H25" s="3" t="e">
        <f>(1-(G26/G25))*100</f>
        <v>#DIV/0!</v>
      </c>
      <c r="I25" s="22"/>
      <c r="J25" s="3" t="e">
        <f>(1-(I26/I25))*100</f>
        <v>#DIV/0!</v>
      </c>
      <c r="K25" s="22">
        <f>2*61.5</f>
        <v>123</v>
      </c>
      <c r="L25" s="3">
        <f>(1-(K26/K25))*100</f>
        <v>29.837398373983739</v>
      </c>
      <c r="M25" s="22"/>
      <c r="N25" s="3" t="e">
        <f>(1-(M26/M25))*100</f>
        <v>#DIV/0!</v>
      </c>
    </row>
    <row r="26" spans="1:14" s="3" customFormat="1" x14ac:dyDescent="0.25">
      <c r="A26" s="11">
        <v>11</v>
      </c>
      <c r="B26" s="4" t="s">
        <v>15</v>
      </c>
      <c r="C26" s="22"/>
      <c r="D26" s="22"/>
      <c r="E26" s="22"/>
      <c r="F26" s="22"/>
      <c r="G26" s="22"/>
      <c r="H26" s="22"/>
      <c r="I26" s="22"/>
      <c r="J26" s="22"/>
      <c r="K26" s="22">
        <f>86.3</f>
        <v>86.3</v>
      </c>
      <c r="L26" s="22"/>
      <c r="M26" s="22"/>
      <c r="N26" s="22"/>
    </row>
    <row r="27" spans="1:14" x14ac:dyDescent="0.25">
      <c r="A27" s="11">
        <v>12</v>
      </c>
      <c r="B27" s="4" t="s">
        <v>8</v>
      </c>
      <c r="C27" s="18">
        <v>1.98</v>
      </c>
      <c r="D27">
        <f t="shared" ref="D27:F27" si="25">(1-(C28/C27))*100</f>
        <v>37.37373737373737</v>
      </c>
      <c r="E27" s="19">
        <v>212</v>
      </c>
      <c r="F27">
        <f t="shared" si="25"/>
        <v>53.773584905660378</v>
      </c>
      <c r="G27" s="19">
        <v>163</v>
      </c>
      <c r="H27">
        <f t="shared" ref="H27" si="26">(1-(G28/G27))*100</f>
        <v>1.2269938650306789</v>
      </c>
      <c r="I27" s="19">
        <v>153</v>
      </c>
      <c r="J27" t="e">
        <f t="shared" ref="J27" si="27">(1-(I28/I27))*100</f>
        <v>#VALUE!</v>
      </c>
      <c r="K27" s="6">
        <f>2*59.3</f>
        <v>118.6</v>
      </c>
      <c r="L27">
        <f t="shared" ref="L27" si="28">(1-(K28/K27))*100</f>
        <v>33.220910623946033</v>
      </c>
      <c r="M27" s="6">
        <v>247</v>
      </c>
      <c r="N27">
        <f t="shared" ref="N27" si="29">(1-(M28/M27))*100</f>
        <v>49.392712550607285</v>
      </c>
    </row>
    <row r="28" spans="1:14" x14ac:dyDescent="0.25">
      <c r="A28" s="11">
        <v>12</v>
      </c>
      <c r="B28" s="4" t="s">
        <v>15</v>
      </c>
      <c r="C28" s="18">
        <v>1.24</v>
      </c>
      <c r="D28" s="8"/>
      <c r="E28" s="19">
        <v>98</v>
      </c>
      <c r="F28" s="8"/>
      <c r="G28" s="19">
        <v>161</v>
      </c>
      <c r="H28" s="8"/>
      <c r="I28" s="19" t="s">
        <v>16</v>
      </c>
      <c r="J28" s="8"/>
      <c r="K28" s="6">
        <v>79.2</v>
      </c>
      <c r="L28" s="8"/>
      <c r="M28" s="6">
        <v>125</v>
      </c>
      <c r="N28" s="8"/>
    </row>
    <row r="29" spans="1:14" x14ac:dyDescent="0.25">
      <c r="A29" s="10">
        <v>13</v>
      </c>
      <c r="B29" s="9" t="s">
        <v>8</v>
      </c>
      <c r="C29" s="8"/>
      <c r="D29" t="e">
        <f>(1-(C30/C29))*100</f>
        <v>#DIV/0!</v>
      </c>
      <c r="E29" s="8"/>
      <c r="F29" t="e">
        <f>(1-(E30/E29))*100</f>
        <v>#DIV/0!</v>
      </c>
      <c r="G29" s="8"/>
      <c r="H29" t="e">
        <f>(1-(G30/G29))*100</f>
        <v>#DIV/0!</v>
      </c>
      <c r="I29" s="8"/>
      <c r="J29" t="e">
        <f>(1-(I30/I29))*100</f>
        <v>#DIV/0!</v>
      </c>
      <c r="K29" s="8"/>
      <c r="L29" t="e">
        <f>(1-(K30/K29))*100</f>
        <v>#DIV/0!</v>
      </c>
      <c r="M29" s="8"/>
      <c r="N29" t="e">
        <f>(1-(M30/M29))*100</f>
        <v>#DIV/0!</v>
      </c>
    </row>
    <row r="30" spans="1:14" x14ac:dyDescent="0.25">
      <c r="A30" s="10">
        <v>13</v>
      </c>
      <c r="B30" s="9" t="s">
        <v>15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25">
      <c r="A31" s="11">
        <v>14</v>
      </c>
      <c r="B31" s="4" t="s">
        <v>8</v>
      </c>
      <c r="C31" s="20">
        <v>2.0699999999999998</v>
      </c>
      <c r="D31">
        <f t="shared" ref="D31:F31" si="30">(1-(C32/C31))*100</f>
        <v>50.24154589371981</v>
      </c>
      <c r="E31" s="21">
        <v>288</v>
      </c>
      <c r="F31">
        <f t="shared" si="30"/>
        <v>64.930555555555557</v>
      </c>
      <c r="G31" s="21">
        <v>168</v>
      </c>
      <c r="H31">
        <f t="shared" ref="H31" si="31">(1-(G32/G31))*100</f>
        <v>7.1428571428571397</v>
      </c>
      <c r="I31" s="21">
        <v>460</v>
      </c>
      <c r="J31" t="e">
        <f t="shared" ref="J31" si="32">(1-(I32/I31))*100</f>
        <v>#VALUE!</v>
      </c>
      <c r="K31" s="6">
        <v>69.900000000000006</v>
      </c>
      <c r="L31">
        <f t="shared" ref="L31" si="33">(1-(K32/K31))*100</f>
        <v>35.765379113018604</v>
      </c>
      <c r="M31" s="6">
        <v>433</v>
      </c>
      <c r="N31">
        <f t="shared" ref="N31" si="34">(1-(M32/M31))*100</f>
        <v>72.055427251732112</v>
      </c>
    </row>
    <row r="32" spans="1:14" x14ac:dyDescent="0.25">
      <c r="A32" s="11">
        <v>14</v>
      </c>
      <c r="B32" s="4" t="s">
        <v>15</v>
      </c>
      <c r="C32" s="20">
        <v>1.03</v>
      </c>
      <c r="D32" s="8"/>
      <c r="E32" s="21">
        <v>101</v>
      </c>
      <c r="F32" s="8"/>
      <c r="G32" s="21">
        <v>156</v>
      </c>
      <c r="H32" s="8"/>
      <c r="I32" s="21" t="s">
        <v>16</v>
      </c>
      <c r="J32" s="8"/>
      <c r="K32" s="6">
        <v>44.9</v>
      </c>
      <c r="L32" s="8"/>
      <c r="M32" s="6">
        <v>121</v>
      </c>
      <c r="N32" s="8"/>
    </row>
    <row r="33" spans="1:14" x14ac:dyDescent="0.25">
      <c r="A33" s="11">
        <v>15</v>
      </c>
      <c r="B33" s="4" t="s">
        <v>8</v>
      </c>
      <c r="C33" s="20">
        <v>1.7</v>
      </c>
      <c r="D33">
        <f>(1-(C34/C33))*100</f>
        <v>64.705882352941174</v>
      </c>
      <c r="E33" s="21">
        <v>226</v>
      </c>
      <c r="F33">
        <f>(1-(E34/E33))*100</f>
        <v>58.407079646017699</v>
      </c>
      <c r="G33" s="21">
        <v>167</v>
      </c>
      <c r="H33">
        <f>(1-(G34/G33))*100</f>
        <v>17.365269461077848</v>
      </c>
      <c r="I33" s="21">
        <v>234</v>
      </c>
      <c r="J33" t="e">
        <f>(1-(I34/I33))*100</f>
        <v>#VALUE!</v>
      </c>
      <c r="K33" s="6">
        <v>69.2</v>
      </c>
      <c r="L33">
        <f>(1-(K34/K33))*100</f>
        <v>37.283236994219656</v>
      </c>
      <c r="M33" s="6">
        <v>420</v>
      </c>
      <c r="N33">
        <f>(1-(M34/M33))*100</f>
        <v>72.857142857142861</v>
      </c>
    </row>
    <row r="34" spans="1:14" x14ac:dyDescent="0.25">
      <c r="A34" s="11">
        <v>15</v>
      </c>
      <c r="B34" s="4" t="s">
        <v>15</v>
      </c>
      <c r="C34" s="20">
        <v>0.6</v>
      </c>
      <c r="D34" s="8"/>
      <c r="E34" s="21">
        <v>94</v>
      </c>
      <c r="F34" s="8"/>
      <c r="G34" s="21">
        <v>138</v>
      </c>
      <c r="H34" s="8"/>
      <c r="I34" s="21" t="s">
        <v>16</v>
      </c>
      <c r="J34" s="8"/>
      <c r="K34" s="6">
        <v>43.4</v>
      </c>
      <c r="L34" s="8"/>
      <c r="M34" s="6">
        <v>114</v>
      </c>
      <c r="N34" s="8"/>
    </row>
    <row r="35" spans="1:14" x14ac:dyDescent="0.25">
      <c r="A35" s="10">
        <v>16</v>
      </c>
      <c r="B35" s="9" t="s">
        <v>8</v>
      </c>
      <c r="C35" s="8"/>
      <c r="D35" t="e">
        <f t="shared" ref="D35:F35" si="35">(1-(C36/C35))*100</f>
        <v>#DIV/0!</v>
      </c>
      <c r="E35" s="8"/>
      <c r="F35" t="e">
        <f t="shared" si="35"/>
        <v>#DIV/0!</v>
      </c>
      <c r="G35" s="8"/>
      <c r="H35" t="e">
        <f t="shared" ref="H35" si="36">(1-(G36/G35))*100</f>
        <v>#DIV/0!</v>
      </c>
      <c r="I35" s="8"/>
      <c r="J35" t="e">
        <f t="shared" ref="J35" si="37">(1-(I36/I35))*100</f>
        <v>#DIV/0!</v>
      </c>
      <c r="K35" s="8"/>
      <c r="L35" t="e">
        <f t="shared" ref="L35" si="38">(1-(K36/K35))*100</f>
        <v>#DIV/0!</v>
      </c>
      <c r="M35" s="8"/>
      <c r="N35" t="e">
        <f t="shared" ref="N35" si="39">(1-(M36/M35))*100</f>
        <v>#DIV/0!</v>
      </c>
    </row>
    <row r="36" spans="1:14" x14ac:dyDescent="0.25">
      <c r="A36" s="10">
        <v>16</v>
      </c>
      <c r="B36" s="9" t="s">
        <v>15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s="3" customFormat="1" x14ac:dyDescent="0.25">
      <c r="A37" s="11">
        <v>17</v>
      </c>
      <c r="B37" s="4" t="s">
        <v>8</v>
      </c>
      <c r="C37" s="22"/>
      <c r="D37" s="3" t="e">
        <f>(1-(C38/C37))*100</f>
        <v>#DIV/0!</v>
      </c>
      <c r="E37" s="22"/>
      <c r="F37" s="3" t="e">
        <f>(1-(E38/E37))*100</f>
        <v>#DIV/0!</v>
      </c>
      <c r="G37" s="22"/>
      <c r="H37" s="3" t="e">
        <f>(1-(G38/G37))*100</f>
        <v>#DIV/0!</v>
      </c>
      <c r="I37" s="22"/>
      <c r="J37" s="3" t="e">
        <f>(1-(I38/I37))*100</f>
        <v>#DIV/0!</v>
      </c>
      <c r="K37" s="22">
        <f>2*61.1</f>
        <v>122.2</v>
      </c>
      <c r="L37" s="3">
        <f>(1-(K38/K37))*100</f>
        <v>37.234042553191493</v>
      </c>
      <c r="M37" s="22"/>
      <c r="N37" s="3" t="e">
        <f>(1-(M38/M37))*100</f>
        <v>#DIV/0!</v>
      </c>
    </row>
    <row r="38" spans="1:14" s="3" customFormat="1" x14ac:dyDescent="0.25">
      <c r="A38" s="11">
        <v>17</v>
      </c>
      <c r="B38" s="4" t="s">
        <v>15</v>
      </c>
      <c r="C38" s="22"/>
      <c r="D38" s="22"/>
      <c r="E38" s="22"/>
      <c r="F38" s="22"/>
      <c r="G38" s="22"/>
      <c r="H38" s="22"/>
      <c r="I38" s="22"/>
      <c r="J38" s="22"/>
      <c r="K38" s="22">
        <v>76.7</v>
      </c>
      <c r="L38" s="22"/>
      <c r="M38" s="22"/>
      <c r="N38" s="22"/>
    </row>
    <row r="39" spans="1:14" x14ac:dyDescent="0.25">
      <c r="A39" s="11">
        <v>18</v>
      </c>
      <c r="B39" s="4" t="s">
        <v>8</v>
      </c>
      <c r="C39" s="22">
        <v>1.7</v>
      </c>
      <c r="D39">
        <f t="shared" ref="D39:F39" si="40">(1-(C40/C39))*100</f>
        <v>45.294117647058819</v>
      </c>
      <c r="E39" s="23">
        <v>231</v>
      </c>
      <c r="F39">
        <f t="shared" si="40"/>
        <v>59.307359307359306</v>
      </c>
      <c r="G39" s="23">
        <v>184</v>
      </c>
      <c r="H39">
        <f t="shared" ref="H39" si="41">(1-(G40/G39))*100</f>
        <v>18.478260869565222</v>
      </c>
      <c r="I39" s="23">
        <v>157</v>
      </c>
      <c r="J39" t="e">
        <f t="shared" ref="J39" si="42">(1-(I40/I39))*100</f>
        <v>#VALUE!</v>
      </c>
      <c r="K39" s="6">
        <f>2*59</f>
        <v>118</v>
      </c>
      <c r="L39">
        <f t="shared" ref="L39" si="43">(1-(K40/K39))*100</f>
        <v>43.644067796610166</v>
      </c>
      <c r="M39" s="6">
        <v>430</v>
      </c>
      <c r="N39">
        <f t="shared" ref="N39" si="44">(1-(M40/M39))*100</f>
        <v>75.813953488372093</v>
      </c>
    </row>
    <row r="40" spans="1:14" x14ac:dyDescent="0.25">
      <c r="A40" s="11">
        <v>18</v>
      </c>
      <c r="B40" s="4" t="s">
        <v>15</v>
      </c>
      <c r="C40" s="22">
        <v>0.93</v>
      </c>
      <c r="D40" s="8"/>
      <c r="E40" s="23">
        <v>94</v>
      </c>
      <c r="F40" s="8"/>
      <c r="G40" s="23">
        <v>150</v>
      </c>
      <c r="H40" s="8"/>
      <c r="I40" s="23" t="s">
        <v>16</v>
      </c>
      <c r="J40" s="8"/>
      <c r="K40" s="6">
        <v>66.5</v>
      </c>
      <c r="L40" s="8"/>
      <c r="M40" s="6">
        <v>104</v>
      </c>
      <c r="N40" s="8"/>
    </row>
    <row r="41" spans="1:14" x14ac:dyDescent="0.25">
      <c r="A41" s="3"/>
    </row>
  </sheetData>
  <mergeCells count="2">
    <mergeCell ref="C3:D3"/>
    <mergeCell ref="E3:F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89CD-92FC-4300-B69C-6EFEE60A82C5}">
  <dimension ref="A1:AK9"/>
  <sheetViews>
    <sheetView workbookViewId="0"/>
    <sheetView tabSelected="1" workbookViewId="1">
      <selection activeCell="AI8" sqref="AI8"/>
    </sheetView>
    <sheetView workbookViewId="2"/>
    <sheetView workbookViewId="3"/>
  </sheetViews>
  <sheetFormatPr defaultRowHeight="15" x14ac:dyDescent="0.25"/>
  <cols>
    <col min="2" max="7" width="9.140625" style="3"/>
    <col min="8" max="8" width="9.140625" style="24"/>
    <col min="22" max="23" width="9.140625" style="3"/>
    <col min="34" max="35" width="9.140625" style="3"/>
  </cols>
  <sheetData>
    <row r="1" spans="1:37" x14ac:dyDescent="0.25">
      <c r="B1" s="3">
        <v>1</v>
      </c>
      <c r="C1" s="3">
        <v>1</v>
      </c>
      <c r="D1" s="3">
        <v>2</v>
      </c>
      <c r="E1" s="3">
        <v>2</v>
      </c>
      <c r="F1" s="3">
        <v>3</v>
      </c>
      <c r="G1" s="3">
        <v>3</v>
      </c>
      <c r="H1" s="24">
        <v>4</v>
      </c>
      <c r="I1" s="24">
        <v>4</v>
      </c>
      <c r="J1">
        <v>5</v>
      </c>
      <c r="K1">
        <v>5</v>
      </c>
      <c r="L1">
        <v>6</v>
      </c>
      <c r="M1">
        <v>6</v>
      </c>
      <c r="N1" s="24">
        <v>7</v>
      </c>
      <c r="O1" s="24">
        <v>7</v>
      </c>
      <c r="P1">
        <v>8</v>
      </c>
      <c r="Q1">
        <v>8</v>
      </c>
      <c r="R1">
        <v>9</v>
      </c>
      <c r="S1">
        <v>9</v>
      </c>
      <c r="T1" s="24">
        <v>10</v>
      </c>
      <c r="U1" s="24">
        <v>10</v>
      </c>
      <c r="V1" s="3">
        <v>11</v>
      </c>
      <c r="W1" s="3">
        <v>11</v>
      </c>
      <c r="X1">
        <v>12</v>
      </c>
      <c r="Y1">
        <v>12</v>
      </c>
      <c r="Z1" s="24">
        <v>13</v>
      </c>
      <c r="AA1" s="24">
        <v>13</v>
      </c>
      <c r="AB1">
        <v>14</v>
      </c>
      <c r="AC1">
        <v>14</v>
      </c>
      <c r="AD1">
        <v>15</v>
      </c>
      <c r="AE1">
        <v>15</v>
      </c>
      <c r="AF1" s="24">
        <v>16</v>
      </c>
      <c r="AG1" s="24">
        <v>16</v>
      </c>
      <c r="AH1" s="3">
        <v>17</v>
      </c>
      <c r="AI1" s="3">
        <v>17</v>
      </c>
      <c r="AJ1">
        <v>18</v>
      </c>
      <c r="AK1">
        <v>18</v>
      </c>
    </row>
    <row r="2" spans="1:37" x14ac:dyDescent="0.25">
      <c r="A2" t="s">
        <v>19</v>
      </c>
      <c r="B2" s="22" t="s">
        <v>18</v>
      </c>
      <c r="C2" s="22" t="s">
        <v>17</v>
      </c>
      <c r="D2" s="22" t="s">
        <v>18</v>
      </c>
      <c r="E2" s="22" t="s">
        <v>17</v>
      </c>
      <c r="F2" s="22" t="s">
        <v>18</v>
      </c>
      <c r="G2" s="22" t="s">
        <v>17</v>
      </c>
      <c r="H2" s="25" t="s">
        <v>18</v>
      </c>
      <c r="I2" s="25" t="s">
        <v>17</v>
      </c>
      <c r="J2" s="23" t="s">
        <v>18</v>
      </c>
      <c r="K2" s="23" t="s">
        <v>17</v>
      </c>
      <c r="L2" s="23" t="s">
        <v>18</v>
      </c>
      <c r="M2" s="23" t="s">
        <v>17</v>
      </c>
      <c r="N2" s="25" t="s">
        <v>18</v>
      </c>
      <c r="O2" s="25" t="s">
        <v>17</v>
      </c>
      <c r="P2" s="23" t="s">
        <v>18</v>
      </c>
      <c r="Q2" s="23" t="s">
        <v>17</v>
      </c>
      <c r="R2" s="23" t="s">
        <v>18</v>
      </c>
      <c r="S2" s="23" t="s">
        <v>17</v>
      </c>
      <c r="T2" s="25" t="s">
        <v>18</v>
      </c>
      <c r="U2" s="25" t="s">
        <v>17</v>
      </c>
      <c r="V2" s="22" t="s">
        <v>18</v>
      </c>
      <c r="W2" s="22" t="s">
        <v>17</v>
      </c>
      <c r="X2" s="23" t="s">
        <v>18</v>
      </c>
      <c r="Y2" s="23" t="s">
        <v>17</v>
      </c>
      <c r="Z2" s="25" t="s">
        <v>18</v>
      </c>
      <c r="AA2" s="25" t="s">
        <v>17</v>
      </c>
      <c r="AB2" s="23" t="s">
        <v>18</v>
      </c>
      <c r="AC2" s="23" t="s">
        <v>17</v>
      </c>
      <c r="AD2" s="23" t="s">
        <v>18</v>
      </c>
      <c r="AE2" s="23" t="s">
        <v>17</v>
      </c>
      <c r="AF2" s="25" t="s">
        <v>18</v>
      </c>
      <c r="AG2" s="25" t="s">
        <v>17</v>
      </c>
      <c r="AH2" s="22" t="s">
        <v>18</v>
      </c>
      <c r="AI2" s="22" t="s">
        <v>17</v>
      </c>
      <c r="AJ2" s="23" t="s">
        <v>18</v>
      </c>
      <c r="AK2" s="23" t="s">
        <v>17</v>
      </c>
    </row>
    <row r="3" spans="1:37" x14ac:dyDescent="0.25">
      <c r="A3" t="s">
        <v>20</v>
      </c>
      <c r="B3" s="22"/>
      <c r="C3" s="22"/>
      <c r="D3" s="22"/>
      <c r="E3" s="22"/>
      <c r="F3" s="22"/>
      <c r="G3" s="22"/>
      <c r="H3" s="25"/>
      <c r="I3" s="25"/>
      <c r="J3" s="22">
        <v>5.69</v>
      </c>
      <c r="K3" s="22">
        <v>0.95</v>
      </c>
      <c r="L3" s="22">
        <v>3.2</v>
      </c>
      <c r="M3" s="23">
        <v>1.49</v>
      </c>
      <c r="N3" s="25"/>
      <c r="O3" s="25"/>
      <c r="P3" s="23">
        <v>2.8</v>
      </c>
      <c r="Q3" s="23">
        <v>1.1599999999999999</v>
      </c>
      <c r="R3" s="23">
        <v>3.06</v>
      </c>
      <c r="S3" s="23">
        <v>1.56</v>
      </c>
      <c r="T3" s="25"/>
      <c r="U3" s="25"/>
      <c r="V3" s="22"/>
      <c r="W3" s="22"/>
      <c r="X3" s="23">
        <v>1.98</v>
      </c>
      <c r="Y3" s="23">
        <v>1.24</v>
      </c>
      <c r="Z3" s="25"/>
      <c r="AA3" s="25"/>
      <c r="AB3" s="23">
        <v>2.0699999999999998</v>
      </c>
      <c r="AC3" s="23">
        <v>1.03</v>
      </c>
      <c r="AD3" s="23">
        <v>1.7</v>
      </c>
      <c r="AE3" s="23">
        <v>0.6</v>
      </c>
      <c r="AF3" s="25"/>
      <c r="AG3" s="25"/>
      <c r="AH3" s="22"/>
      <c r="AI3" s="22"/>
      <c r="AJ3" s="23">
        <v>1.7</v>
      </c>
      <c r="AK3" s="23">
        <v>0.93</v>
      </c>
    </row>
    <row r="4" spans="1:37" x14ac:dyDescent="0.25">
      <c r="A4" t="s">
        <v>21</v>
      </c>
      <c r="B4" s="22"/>
      <c r="C4" s="22"/>
      <c r="D4" s="22"/>
      <c r="E4" s="22"/>
      <c r="F4" s="22"/>
      <c r="G4" s="22"/>
      <c r="H4" s="25"/>
      <c r="I4" s="25"/>
      <c r="J4" s="22">
        <v>278</v>
      </c>
      <c r="K4" s="22">
        <v>106</v>
      </c>
      <c r="L4" s="22">
        <v>201</v>
      </c>
      <c r="M4" s="23">
        <v>100</v>
      </c>
      <c r="N4" s="25"/>
      <c r="O4" s="25"/>
      <c r="P4" s="23">
        <v>265</v>
      </c>
      <c r="Q4" s="23">
        <v>81</v>
      </c>
      <c r="R4" s="23">
        <v>212</v>
      </c>
      <c r="S4" s="23">
        <v>91</v>
      </c>
      <c r="T4" s="25"/>
      <c r="U4" s="25"/>
      <c r="V4" s="22"/>
      <c r="W4" s="22"/>
      <c r="X4" s="23">
        <v>212</v>
      </c>
      <c r="Y4" s="23">
        <v>98</v>
      </c>
      <c r="Z4" s="25"/>
      <c r="AA4" s="25"/>
      <c r="AB4" s="23">
        <v>288</v>
      </c>
      <c r="AC4" s="23">
        <v>101</v>
      </c>
      <c r="AD4" s="23">
        <v>226</v>
      </c>
      <c r="AE4" s="23">
        <v>94</v>
      </c>
      <c r="AF4" s="25"/>
      <c r="AG4" s="25"/>
      <c r="AH4" s="22"/>
      <c r="AI4" s="22"/>
      <c r="AJ4" s="23">
        <v>231</v>
      </c>
      <c r="AK4" s="23">
        <v>94</v>
      </c>
    </row>
    <row r="5" spans="1:37" x14ac:dyDescent="0.25">
      <c r="A5" t="s">
        <v>22</v>
      </c>
      <c r="B5" s="22"/>
      <c r="C5" s="22"/>
      <c r="D5" s="22"/>
      <c r="E5" s="22"/>
      <c r="F5" s="22"/>
      <c r="G5" s="22"/>
      <c r="H5" s="25"/>
      <c r="I5" s="25"/>
      <c r="J5" s="22">
        <v>170</v>
      </c>
      <c r="K5" s="22">
        <v>163</v>
      </c>
      <c r="L5" s="22">
        <v>165</v>
      </c>
      <c r="M5" s="23">
        <v>152</v>
      </c>
      <c r="N5" s="25"/>
      <c r="O5" s="25"/>
      <c r="P5" s="23">
        <v>76</v>
      </c>
      <c r="Q5" s="23">
        <v>78</v>
      </c>
      <c r="R5" s="23">
        <v>167</v>
      </c>
      <c r="S5" s="23">
        <v>143</v>
      </c>
      <c r="T5" s="25"/>
      <c r="U5" s="25"/>
      <c r="V5" s="22"/>
      <c r="W5" s="22"/>
      <c r="X5" s="23">
        <v>163</v>
      </c>
      <c r="Y5" s="23">
        <v>161</v>
      </c>
      <c r="Z5" s="25"/>
      <c r="AA5" s="25"/>
      <c r="AB5" s="23">
        <v>168</v>
      </c>
      <c r="AC5" s="23">
        <v>156</v>
      </c>
      <c r="AD5" s="23">
        <v>167</v>
      </c>
      <c r="AE5" s="23">
        <v>138</v>
      </c>
      <c r="AF5" s="25"/>
      <c r="AG5" s="25"/>
      <c r="AH5" s="22"/>
      <c r="AI5" s="22"/>
      <c r="AJ5" s="23">
        <v>184</v>
      </c>
      <c r="AK5" s="23">
        <v>150</v>
      </c>
    </row>
    <row r="6" spans="1:37" x14ac:dyDescent="0.25">
      <c r="A6" t="s">
        <v>25</v>
      </c>
      <c r="B6" s="22"/>
      <c r="C6" s="22"/>
      <c r="D6" s="22"/>
      <c r="E6" s="22"/>
      <c r="F6" s="22"/>
      <c r="G6" s="22"/>
      <c r="H6" s="25"/>
      <c r="I6" s="25"/>
      <c r="J6" s="22">
        <v>463</v>
      </c>
      <c r="K6" s="22">
        <v>5</v>
      </c>
      <c r="L6" s="22">
        <v>161</v>
      </c>
      <c r="M6" s="23">
        <v>5</v>
      </c>
      <c r="N6" s="25"/>
      <c r="O6" s="25"/>
      <c r="P6" s="23">
        <v>553</v>
      </c>
      <c r="Q6" s="23">
        <v>5</v>
      </c>
      <c r="R6" s="23">
        <v>160</v>
      </c>
      <c r="S6" s="23">
        <v>5</v>
      </c>
      <c r="T6" s="25"/>
      <c r="U6" s="25"/>
      <c r="V6" s="22"/>
      <c r="W6" s="22"/>
      <c r="X6" s="23">
        <v>153</v>
      </c>
      <c r="Y6" s="23">
        <v>5</v>
      </c>
      <c r="Z6" s="25"/>
      <c r="AA6" s="25"/>
      <c r="AB6" s="23">
        <v>460</v>
      </c>
      <c r="AC6" s="23">
        <v>5</v>
      </c>
      <c r="AD6" s="23">
        <v>234</v>
      </c>
      <c r="AE6" s="23">
        <v>5</v>
      </c>
      <c r="AF6" s="25"/>
      <c r="AG6" s="25"/>
      <c r="AH6" s="22"/>
      <c r="AI6" s="22"/>
      <c r="AJ6" s="23">
        <v>157</v>
      </c>
      <c r="AK6" s="23">
        <v>5</v>
      </c>
    </row>
    <row r="7" spans="1:37" x14ac:dyDescent="0.25">
      <c r="A7" t="s">
        <v>23</v>
      </c>
      <c r="B7" s="22">
        <v>67.8</v>
      </c>
      <c r="C7" s="22">
        <v>57.4</v>
      </c>
      <c r="D7" s="22">
        <v>70.400000000000006</v>
      </c>
      <c r="E7" s="22">
        <v>58</v>
      </c>
      <c r="F7" s="22">
        <v>72.099999999999994</v>
      </c>
      <c r="G7" s="22">
        <v>60.1</v>
      </c>
      <c r="H7" s="25"/>
      <c r="I7" s="25"/>
      <c r="J7" s="22">
        <v>118.6</v>
      </c>
      <c r="K7" s="22">
        <v>90.9</v>
      </c>
      <c r="L7" s="22">
        <v>118.6</v>
      </c>
      <c r="M7" s="23">
        <v>89.5</v>
      </c>
      <c r="N7" s="25"/>
      <c r="O7" s="25"/>
      <c r="P7" s="23">
        <v>67.599999999999994</v>
      </c>
      <c r="Q7" s="23">
        <v>49.1</v>
      </c>
      <c r="R7" s="23">
        <v>70.5</v>
      </c>
      <c r="S7" s="23">
        <v>49.1</v>
      </c>
      <c r="T7" s="25"/>
      <c r="U7" s="25"/>
      <c r="V7" s="22">
        <v>123</v>
      </c>
      <c r="W7" s="22">
        <v>86.3</v>
      </c>
      <c r="X7" s="23">
        <v>118.6</v>
      </c>
      <c r="Y7" s="23">
        <v>79.2</v>
      </c>
      <c r="Z7" s="25"/>
      <c r="AA7" s="25"/>
      <c r="AB7" s="23">
        <v>69.900000000000006</v>
      </c>
      <c r="AC7" s="23">
        <v>44.9</v>
      </c>
      <c r="AD7" s="23">
        <v>69.2</v>
      </c>
      <c r="AE7" s="23">
        <v>43.4</v>
      </c>
      <c r="AF7" s="25"/>
      <c r="AG7" s="25"/>
      <c r="AH7" s="22">
        <v>122.2</v>
      </c>
      <c r="AI7" s="22">
        <v>76.7</v>
      </c>
      <c r="AJ7" s="23">
        <v>118</v>
      </c>
      <c r="AK7" s="23">
        <v>66.5</v>
      </c>
    </row>
    <row r="8" spans="1:37" x14ac:dyDescent="0.25">
      <c r="A8" t="s">
        <v>24</v>
      </c>
      <c r="B8" s="22"/>
      <c r="C8" s="22"/>
      <c r="D8" s="22"/>
      <c r="E8" s="22"/>
      <c r="F8" s="22"/>
      <c r="G8" s="22"/>
      <c r="H8" s="25"/>
      <c r="I8" s="25"/>
      <c r="J8" s="22">
        <v>445</v>
      </c>
      <c r="K8" s="22">
        <v>149</v>
      </c>
      <c r="L8" s="22">
        <v>428</v>
      </c>
      <c r="M8" s="23">
        <v>148</v>
      </c>
      <c r="N8" s="25"/>
      <c r="O8" s="25"/>
      <c r="P8" s="23">
        <v>431</v>
      </c>
      <c r="Q8" s="23">
        <v>141</v>
      </c>
      <c r="R8" s="23">
        <v>451</v>
      </c>
      <c r="S8" s="23">
        <v>124</v>
      </c>
      <c r="T8" s="25"/>
      <c r="U8" s="25"/>
      <c r="V8" s="22"/>
      <c r="W8" s="22"/>
      <c r="X8" s="23">
        <v>247</v>
      </c>
      <c r="Y8" s="23">
        <v>125</v>
      </c>
      <c r="Z8" s="25"/>
      <c r="AA8" s="25"/>
      <c r="AB8" s="23">
        <v>433</v>
      </c>
      <c r="AC8" s="23">
        <v>121</v>
      </c>
      <c r="AD8" s="23">
        <v>420</v>
      </c>
      <c r="AE8" s="23">
        <v>114</v>
      </c>
      <c r="AF8" s="25"/>
      <c r="AG8" s="25"/>
      <c r="AH8" s="22"/>
      <c r="AI8" s="22"/>
      <c r="AJ8" s="23">
        <v>430</v>
      </c>
      <c r="AK8" s="23">
        <v>104</v>
      </c>
    </row>
    <row r="9" spans="1:37" x14ac:dyDescent="0.25">
      <c r="I9" s="24"/>
      <c r="N9" s="24"/>
      <c r="O9" s="24"/>
      <c r="T9" s="24"/>
      <c r="U9" s="24"/>
      <c r="Z9" s="24"/>
      <c r="AA9" s="24"/>
      <c r="AF9" s="24"/>
      <c r="AG9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3149-3F9C-4F1B-BA19-91C6BCB20171}">
  <dimension ref="A1:K56"/>
  <sheetViews>
    <sheetView workbookViewId="0"/>
    <sheetView workbookViewId="1"/>
    <sheetView workbookViewId="2"/>
    <sheetView zoomScale="90" zoomScaleNormal="90" workbookViewId="3">
      <selection activeCell="M54" sqref="M54"/>
    </sheetView>
  </sheetViews>
  <sheetFormatPr defaultRowHeight="15" x14ac:dyDescent="0.25"/>
  <sheetData>
    <row r="1" spans="1:11" x14ac:dyDescent="0.25">
      <c r="F1" s="30"/>
      <c r="G1" s="30"/>
    </row>
    <row r="2" spans="1:11" x14ac:dyDescent="0.25">
      <c r="A2" t="s">
        <v>33</v>
      </c>
      <c r="B2" t="s">
        <v>19</v>
      </c>
      <c r="C2" t="s">
        <v>34</v>
      </c>
      <c r="D2" t="s">
        <v>35</v>
      </c>
      <c r="E2" t="s">
        <v>1</v>
      </c>
      <c r="F2" s="7" t="s">
        <v>2</v>
      </c>
      <c r="G2" s="7" t="s">
        <v>3</v>
      </c>
      <c r="H2" s="1" t="s">
        <v>4</v>
      </c>
      <c r="I2" s="1" t="s">
        <v>5</v>
      </c>
      <c r="J2" s="12" t="s">
        <v>13</v>
      </c>
      <c r="K2" s="13" t="s">
        <v>14</v>
      </c>
    </row>
    <row r="3" spans="1:11" s="24" customFormat="1" x14ac:dyDescent="0.25">
      <c r="A3" s="28">
        <v>1</v>
      </c>
      <c r="B3" s="29" t="s">
        <v>8</v>
      </c>
      <c r="C3" s="31">
        <v>25</v>
      </c>
      <c r="D3" s="31">
        <v>75</v>
      </c>
      <c r="E3" s="31">
        <v>9.25</v>
      </c>
      <c r="F3" s="25">
        <v>7.84</v>
      </c>
      <c r="G3" s="25">
        <v>606</v>
      </c>
      <c r="H3" s="25">
        <v>161</v>
      </c>
      <c r="I3" s="25">
        <v>1296</v>
      </c>
      <c r="J3" s="25">
        <v>67.8</v>
      </c>
      <c r="K3" s="25"/>
    </row>
    <row r="4" spans="1:11" s="24" customFormat="1" x14ac:dyDescent="0.25">
      <c r="A4" s="28">
        <v>1</v>
      </c>
      <c r="B4" s="29" t="s">
        <v>15</v>
      </c>
      <c r="C4" s="31">
        <v>25</v>
      </c>
      <c r="D4" s="31">
        <v>75</v>
      </c>
      <c r="E4" s="31">
        <v>9.25</v>
      </c>
      <c r="F4" s="25">
        <v>0.44</v>
      </c>
      <c r="G4" s="25">
        <v>158</v>
      </c>
      <c r="H4" s="25">
        <v>198</v>
      </c>
      <c r="I4" s="25">
        <v>32.5</v>
      </c>
      <c r="J4" s="25">
        <v>57.4</v>
      </c>
      <c r="K4" s="25"/>
    </row>
    <row r="5" spans="1:11" s="24" customFormat="1" x14ac:dyDescent="0.25">
      <c r="A5" s="28">
        <v>1</v>
      </c>
      <c r="B5" s="29" t="s">
        <v>32</v>
      </c>
      <c r="C5" s="31">
        <v>25</v>
      </c>
      <c r="D5" s="31">
        <v>75</v>
      </c>
      <c r="E5" s="31">
        <v>9.25</v>
      </c>
      <c r="F5" s="25">
        <f t="shared" ref="F5:I5" si="0">(1-(F4/F3))*100</f>
        <v>94.387755102040813</v>
      </c>
      <c r="G5" s="25">
        <f t="shared" si="0"/>
        <v>73.927392739273927</v>
      </c>
      <c r="H5" s="25">
        <f t="shared" si="0"/>
        <v>-22.981366459627338</v>
      </c>
      <c r="I5" s="25">
        <f t="shared" si="0"/>
        <v>97.492283950617292</v>
      </c>
      <c r="J5" s="25">
        <f>(1-(J4/J3))*100</f>
        <v>15.339233038348077</v>
      </c>
      <c r="K5" s="25" t="e">
        <f>(1-(K4/K3))*100</f>
        <v>#DIV/0!</v>
      </c>
    </row>
    <row r="6" spans="1:11" s="3" customFormat="1" x14ac:dyDescent="0.25">
      <c r="A6" s="11">
        <v>2</v>
      </c>
      <c r="B6" s="4" t="s">
        <v>8</v>
      </c>
      <c r="C6" s="32">
        <v>50</v>
      </c>
      <c r="D6" s="32">
        <v>75</v>
      </c>
      <c r="E6" s="32">
        <v>9.25</v>
      </c>
      <c r="F6" s="23">
        <v>11.57</v>
      </c>
      <c r="G6" s="23">
        <v>360</v>
      </c>
      <c r="H6" s="23">
        <v>176</v>
      </c>
      <c r="I6" s="23">
        <v>448</v>
      </c>
      <c r="J6" s="22">
        <v>70.400000000000006</v>
      </c>
      <c r="K6" s="22">
        <v>465</v>
      </c>
    </row>
    <row r="7" spans="1:11" s="3" customFormat="1" x14ac:dyDescent="0.25">
      <c r="A7" s="11">
        <v>2</v>
      </c>
      <c r="B7" s="4" t="s">
        <v>15</v>
      </c>
      <c r="C7" s="32">
        <v>50</v>
      </c>
      <c r="D7" s="32">
        <v>75</v>
      </c>
      <c r="E7" s="32">
        <v>9.25</v>
      </c>
      <c r="F7" s="23">
        <v>0.85</v>
      </c>
      <c r="G7" s="23">
        <v>135</v>
      </c>
      <c r="H7" s="23">
        <v>164</v>
      </c>
      <c r="I7" s="23">
        <v>27.2</v>
      </c>
      <c r="J7" s="22">
        <v>58</v>
      </c>
      <c r="K7" s="22">
        <v>180</v>
      </c>
    </row>
    <row r="8" spans="1:11" s="3" customFormat="1" x14ac:dyDescent="0.25">
      <c r="A8" s="11">
        <v>2</v>
      </c>
      <c r="B8" s="4" t="s">
        <v>32</v>
      </c>
      <c r="C8" s="32">
        <v>50</v>
      </c>
      <c r="D8" s="32">
        <v>75</v>
      </c>
      <c r="E8" s="32">
        <v>9.25</v>
      </c>
      <c r="F8" s="22">
        <f t="shared" ref="F8" si="1">(1-(F7/F6))*100</f>
        <v>92.653414001728606</v>
      </c>
      <c r="G8" s="22">
        <f t="shared" ref="G8" si="2">(1-(G7/G6))*100</f>
        <v>62.5</v>
      </c>
      <c r="H8" s="22">
        <f t="shared" ref="H8" si="3">(1-(H7/H6))*100</f>
        <v>6.8181818181818237</v>
      </c>
      <c r="I8" s="22">
        <f t="shared" ref="I8" si="4">(1-(I7/I6))*100</f>
        <v>93.928571428571431</v>
      </c>
      <c r="J8" s="22">
        <f>(1-(J7/J6))*100</f>
        <v>17.613636363636374</v>
      </c>
      <c r="K8" s="22">
        <f>(1-(K7/K6))*100</f>
        <v>61.29032258064516</v>
      </c>
    </row>
    <row r="9" spans="1:11" s="3" customFormat="1" x14ac:dyDescent="0.25">
      <c r="A9" s="11">
        <v>3</v>
      </c>
      <c r="B9" s="4" t="s">
        <v>8</v>
      </c>
      <c r="C9" s="32">
        <v>75</v>
      </c>
      <c r="D9" s="32">
        <v>75</v>
      </c>
      <c r="E9" s="32">
        <v>9.25</v>
      </c>
      <c r="F9" s="23">
        <v>8.1</v>
      </c>
      <c r="G9" s="23">
        <v>235</v>
      </c>
      <c r="H9" s="23">
        <v>164</v>
      </c>
      <c r="I9" s="23">
        <v>149</v>
      </c>
      <c r="J9" s="22">
        <v>72.099999999999994</v>
      </c>
      <c r="K9" s="22">
        <v>455</v>
      </c>
    </row>
    <row r="10" spans="1:11" s="3" customFormat="1" x14ac:dyDescent="0.25">
      <c r="A10" s="11">
        <v>3</v>
      </c>
      <c r="B10" s="4" t="s">
        <v>15</v>
      </c>
      <c r="C10" s="32">
        <v>75</v>
      </c>
      <c r="D10" s="32">
        <v>75</v>
      </c>
      <c r="E10" s="32">
        <v>9.25</v>
      </c>
      <c r="F10" s="23">
        <v>0.91</v>
      </c>
      <c r="G10" s="23">
        <v>125</v>
      </c>
      <c r="H10" s="23">
        <v>142</v>
      </c>
      <c r="I10" s="23">
        <v>5</v>
      </c>
      <c r="J10" s="22">
        <v>60.1</v>
      </c>
      <c r="K10" s="22">
        <v>155</v>
      </c>
    </row>
    <row r="11" spans="1:11" s="3" customFormat="1" x14ac:dyDescent="0.25">
      <c r="A11" s="11">
        <v>3</v>
      </c>
      <c r="B11" s="4" t="s">
        <v>32</v>
      </c>
      <c r="C11" s="32">
        <v>75</v>
      </c>
      <c r="D11" s="32">
        <v>75</v>
      </c>
      <c r="E11" s="32">
        <v>9.25</v>
      </c>
      <c r="F11" s="22">
        <f t="shared" ref="F11" si="5">(1-(F10/F9))*100</f>
        <v>88.76543209876543</v>
      </c>
      <c r="G11" s="22">
        <f t="shared" ref="G11" si="6">(1-(G10/G9))*100</f>
        <v>46.808510638297875</v>
      </c>
      <c r="H11" s="22">
        <f t="shared" ref="H11" si="7">(1-(H10/H9))*100</f>
        <v>13.414634146341465</v>
      </c>
      <c r="I11" s="22">
        <f t="shared" ref="I11" si="8">(1-(I10/I9))*100</f>
        <v>96.644295302013433</v>
      </c>
      <c r="J11" s="22">
        <f>(1-(J10/J9))*100</f>
        <v>16.643550624133141</v>
      </c>
      <c r="K11" s="22">
        <f>(1-(K10/K9))*100</f>
        <v>65.934065934065927</v>
      </c>
    </row>
    <row r="12" spans="1:11" s="2" customFormat="1" x14ac:dyDescent="0.25">
      <c r="A12" s="10">
        <v>4</v>
      </c>
      <c r="B12" s="9" t="s">
        <v>8</v>
      </c>
      <c r="C12" s="33">
        <v>25</v>
      </c>
      <c r="D12" s="33">
        <v>125</v>
      </c>
      <c r="E12" s="33">
        <v>9.25</v>
      </c>
      <c r="F12" s="8"/>
      <c r="G12" s="8"/>
      <c r="H12" s="8"/>
      <c r="I12" s="8"/>
      <c r="J12" s="8"/>
      <c r="K12" s="8"/>
    </row>
    <row r="13" spans="1:11" s="2" customFormat="1" x14ac:dyDescent="0.25">
      <c r="A13" s="10">
        <v>4</v>
      </c>
      <c r="B13" s="9" t="s">
        <v>15</v>
      </c>
      <c r="C13" s="33">
        <v>25</v>
      </c>
      <c r="D13" s="33">
        <v>125</v>
      </c>
      <c r="E13" s="33">
        <v>9.25</v>
      </c>
      <c r="F13" s="8"/>
      <c r="G13" s="8"/>
      <c r="H13" s="8"/>
      <c r="I13" s="8"/>
      <c r="J13" s="8"/>
      <c r="K13" s="8"/>
    </row>
    <row r="14" spans="1:11" s="2" customFormat="1" x14ac:dyDescent="0.25">
      <c r="A14" s="10">
        <v>4</v>
      </c>
      <c r="B14" s="9" t="s">
        <v>32</v>
      </c>
      <c r="C14" s="33">
        <v>25</v>
      </c>
      <c r="D14" s="33">
        <v>125</v>
      </c>
      <c r="E14" s="33">
        <v>9.25</v>
      </c>
      <c r="F14" s="8" t="e">
        <f t="shared" ref="F14" si="9">(1-(F13/F12))*100</f>
        <v>#DIV/0!</v>
      </c>
      <c r="G14" s="8" t="e">
        <f t="shared" ref="G14" si="10">(1-(G13/G12))*100</f>
        <v>#DIV/0!</v>
      </c>
      <c r="H14" s="8" t="e">
        <f t="shared" ref="H14" si="11">(1-(H13/H12))*100</f>
        <v>#DIV/0!</v>
      </c>
      <c r="I14" s="8" t="e">
        <f t="shared" ref="I14" si="12">(1-(I13/I12))*100</f>
        <v>#DIV/0!</v>
      </c>
      <c r="J14" s="8" t="e">
        <f>(1-(J13/J12))*100</f>
        <v>#DIV/0!</v>
      </c>
      <c r="K14" s="8" t="e">
        <f>(1-(K13/K12))*100</f>
        <v>#DIV/0!</v>
      </c>
    </row>
    <row r="15" spans="1:11" s="3" customFormat="1" x14ac:dyDescent="0.25">
      <c r="A15" s="11">
        <v>5</v>
      </c>
      <c r="B15" s="4" t="s">
        <v>8</v>
      </c>
      <c r="C15" s="32">
        <v>50</v>
      </c>
      <c r="D15" s="32">
        <v>125</v>
      </c>
      <c r="E15" s="32">
        <v>9.25</v>
      </c>
      <c r="F15" s="22">
        <v>5.69</v>
      </c>
      <c r="G15" s="22">
        <v>278</v>
      </c>
      <c r="H15" s="22">
        <v>170</v>
      </c>
      <c r="I15" s="22">
        <v>463</v>
      </c>
      <c r="J15" s="22">
        <f>2*59.3</f>
        <v>118.6</v>
      </c>
      <c r="K15" s="22">
        <v>445</v>
      </c>
    </row>
    <row r="16" spans="1:11" s="3" customFormat="1" x14ac:dyDescent="0.25">
      <c r="A16" s="11">
        <v>5</v>
      </c>
      <c r="B16" s="4" t="s">
        <v>15</v>
      </c>
      <c r="C16" s="32">
        <v>50</v>
      </c>
      <c r="D16" s="32">
        <v>125</v>
      </c>
      <c r="E16" s="32">
        <v>9.25</v>
      </c>
      <c r="F16" s="22">
        <v>0.95</v>
      </c>
      <c r="G16" s="22">
        <v>106</v>
      </c>
      <c r="H16" s="22">
        <v>163</v>
      </c>
      <c r="I16" s="22">
        <v>5</v>
      </c>
      <c r="J16" s="22">
        <v>90.9</v>
      </c>
      <c r="K16" s="22">
        <v>149</v>
      </c>
    </row>
    <row r="17" spans="1:11" s="3" customFormat="1" x14ac:dyDescent="0.25">
      <c r="A17" s="11">
        <v>5</v>
      </c>
      <c r="B17" s="4" t="s">
        <v>32</v>
      </c>
      <c r="C17" s="32">
        <v>50</v>
      </c>
      <c r="D17" s="32">
        <v>125</v>
      </c>
      <c r="E17" s="32">
        <v>9.25</v>
      </c>
      <c r="F17" s="22">
        <f t="shared" ref="F17" si="13">(1-(F16/F15))*100</f>
        <v>83.304042179261856</v>
      </c>
      <c r="G17" s="22">
        <f t="shared" ref="G17" si="14">(1-(G16/G15))*100</f>
        <v>61.870503597122294</v>
      </c>
      <c r="H17" s="22">
        <f t="shared" ref="H17" si="15">(1-(H16/H15))*100</f>
        <v>4.1176470588235254</v>
      </c>
      <c r="I17" s="22">
        <f>(1-(I16/I15))*100</f>
        <v>98.920086393088553</v>
      </c>
      <c r="J17" s="22">
        <f>(1-(J16/J15))*100</f>
        <v>23.355817875210782</v>
      </c>
      <c r="K17" s="22">
        <f>(1-(K16/K15))*100</f>
        <v>66.516853932584269</v>
      </c>
    </row>
    <row r="18" spans="1:11" s="3" customFormat="1" x14ac:dyDescent="0.25">
      <c r="A18" s="11">
        <v>6</v>
      </c>
      <c r="B18" s="4" t="s">
        <v>8</v>
      </c>
      <c r="C18" s="32">
        <v>75</v>
      </c>
      <c r="D18" s="32">
        <v>125</v>
      </c>
      <c r="E18" s="32">
        <v>9.25</v>
      </c>
      <c r="F18" s="22">
        <v>3.2</v>
      </c>
      <c r="G18" s="22">
        <v>201</v>
      </c>
      <c r="H18" s="22">
        <v>165</v>
      </c>
      <c r="I18" s="22">
        <v>161</v>
      </c>
      <c r="J18" s="22">
        <f>59.3*2</f>
        <v>118.6</v>
      </c>
      <c r="K18" s="22">
        <v>428</v>
      </c>
    </row>
    <row r="19" spans="1:11" s="3" customFormat="1" x14ac:dyDescent="0.25">
      <c r="A19" s="11">
        <v>6</v>
      </c>
      <c r="B19" s="4" t="s">
        <v>15</v>
      </c>
      <c r="C19" s="32">
        <v>75</v>
      </c>
      <c r="D19" s="32">
        <v>125</v>
      </c>
      <c r="E19" s="32">
        <v>9.25</v>
      </c>
      <c r="F19" s="22">
        <v>1.49</v>
      </c>
      <c r="G19" s="22">
        <v>100</v>
      </c>
      <c r="H19" s="22">
        <v>152</v>
      </c>
      <c r="I19" s="22">
        <v>5</v>
      </c>
      <c r="J19" s="22">
        <f>89.5</f>
        <v>89.5</v>
      </c>
      <c r="K19" s="22">
        <v>148</v>
      </c>
    </row>
    <row r="20" spans="1:11" s="3" customFormat="1" x14ac:dyDescent="0.25">
      <c r="A20" s="11">
        <v>6</v>
      </c>
      <c r="B20" s="4" t="s">
        <v>32</v>
      </c>
      <c r="C20" s="32">
        <v>75</v>
      </c>
      <c r="D20" s="32">
        <v>125</v>
      </c>
      <c r="E20" s="32">
        <v>9.25</v>
      </c>
      <c r="F20" s="22">
        <f t="shared" ref="F20" si="16">(1-(F19/F18))*100</f>
        <v>53.437500000000007</v>
      </c>
      <c r="G20" s="22">
        <f t="shared" ref="G20" si="17">(1-(G19/G18))*100</f>
        <v>50.248756218905477</v>
      </c>
      <c r="H20" s="22">
        <f t="shared" ref="H20" si="18">(1-(H19/H18))*100</f>
        <v>7.8787878787878736</v>
      </c>
      <c r="I20" s="22">
        <f t="shared" ref="I20" si="19">(1-(I19/I18))*100</f>
        <v>96.894409937888199</v>
      </c>
      <c r="J20" s="22">
        <f>(1-(J19/J18))*100</f>
        <v>24.536256323777394</v>
      </c>
      <c r="K20" s="22">
        <f>(1-(K19/K18))*100</f>
        <v>65.420560747663558</v>
      </c>
    </row>
    <row r="21" spans="1:11" s="2" customFormat="1" x14ac:dyDescent="0.25">
      <c r="A21" s="10">
        <v>7</v>
      </c>
      <c r="B21" s="9" t="s">
        <v>8</v>
      </c>
      <c r="C21" s="33">
        <v>25</v>
      </c>
      <c r="D21" s="33">
        <v>75</v>
      </c>
      <c r="E21" s="33">
        <v>9.5</v>
      </c>
      <c r="F21" s="8"/>
      <c r="G21" s="8"/>
      <c r="H21" s="8"/>
      <c r="I21" s="8"/>
      <c r="J21" s="8"/>
      <c r="K21" s="8"/>
    </row>
    <row r="22" spans="1:11" s="2" customFormat="1" x14ac:dyDescent="0.25">
      <c r="A22" s="10">
        <v>7</v>
      </c>
      <c r="B22" s="9" t="s">
        <v>15</v>
      </c>
      <c r="C22" s="33">
        <v>25</v>
      </c>
      <c r="D22" s="33">
        <v>75</v>
      </c>
      <c r="E22" s="33">
        <v>9.5</v>
      </c>
      <c r="F22" s="8"/>
      <c r="G22" s="8"/>
      <c r="H22" s="8"/>
      <c r="I22" s="8"/>
      <c r="J22" s="8"/>
      <c r="K22" s="8"/>
    </row>
    <row r="23" spans="1:11" s="2" customFormat="1" x14ac:dyDescent="0.25">
      <c r="A23" s="10">
        <v>7</v>
      </c>
      <c r="B23" s="9" t="s">
        <v>32</v>
      </c>
      <c r="C23" s="33">
        <v>25</v>
      </c>
      <c r="D23" s="33">
        <v>75</v>
      </c>
      <c r="E23" s="33">
        <v>9.5</v>
      </c>
      <c r="F23" s="8" t="e">
        <f t="shared" ref="F23" si="20">(1-(F22/F21))*100</f>
        <v>#DIV/0!</v>
      </c>
      <c r="G23" s="8" t="e">
        <f t="shared" ref="G23" si="21">(1-(G22/G21))*100</f>
        <v>#DIV/0!</v>
      </c>
      <c r="H23" s="8" t="e">
        <f t="shared" ref="H23" si="22">(1-(H22/H21))*100</f>
        <v>#DIV/0!</v>
      </c>
      <c r="I23" s="8" t="e">
        <f t="shared" ref="I23" si="23">(1-(I22/I21))*100</f>
        <v>#DIV/0!</v>
      </c>
      <c r="J23" s="8" t="e">
        <f>(1-(J22/J21))*100</f>
        <v>#DIV/0!</v>
      </c>
      <c r="K23" s="8" t="e">
        <f>(1-(K22/K21))*100</f>
        <v>#DIV/0!</v>
      </c>
    </row>
    <row r="24" spans="1:11" s="3" customFormat="1" x14ac:dyDescent="0.25">
      <c r="A24" s="11">
        <v>8</v>
      </c>
      <c r="B24" s="4" t="s">
        <v>8</v>
      </c>
      <c r="C24" s="32">
        <v>50</v>
      </c>
      <c r="D24" s="32">
        <v>75</v>
      </c>
      <c r="E24" s="32">
        <v>9.5</v>
      </c>
      <c r="F24" s="22">
        <v>2.8</v>
      </c>
      <c r="G24" s="22">
        <v>265</v>
      </c>
      <c r="H24" s="22">
        <v>76</v>
      </c>
      <c r="I24" s="22">
        <v>553</v>
      </c>
      <c r="J24" s="22">
        <v>67.599999999999994</v>
      </c>
      <c r="K24" s="22">
        <v>431</v>
      </c>
    </row>
    <row r="25" spans="1:11" s="3" customFormat="1" x14ac:dyDescent="0.25">
      <c r="A25" s="11">
        <v>8</v>
      </c>
      <c r="B25" s="4" t="s">
        <v>15</v>
      </c>
      <c r="C25" s="32">
        <v>50</v>
      </c>
      <c r="D25" s="32">
        <v>75</v>
      </c>
      <c r="E25" s="32">
        <v>9.5</v>
      </c>
      <c r="F25" s="22">
        <v>1.1599999999999999</v>
      </c>
      <c r="G25" s="22">
        <v>81</v>
      </c>
      <c r="H25" s="22">
        <v>78</v>
      </c>
      <c r="I25" s="22">
        <v>5</v>
      </c>
      <c r="J25" s="22">
        <v>49.1</v>
      </c>
      <c r="K25" s="22">
        <v>141</v>
      </c>
    </row>
    <row r="26" spans="1:11" s="3" customFormat="1" x14ac:dyDescent="0.25">
      <c r="A26" s="11">
        <v>8</v>
      </c>
      <c r="B26" s="4" t="s">
        <v>32</v>
      </c>
      <c r="C26" s="32">
        <v>50</v>
      </c>
      <c r="D26" s="32">
        <v>75</v>
      </c>
      <c r="E26" s="32">
        <v>9.5</v>
      </c>
      <c r="F26" s="22">
        <f t="shared" ref="F26" si="24">(1-(F25/F24))*100</f>
        <v>58.571428571428577</v>
      </c>
      <c r="G26" s="22">
        <f t="shared" ref="G26" si="25">(1-(G25/G24))*100</f>
        <v>69.433962264150949</v>
      </c>
      <c r="H26" s="22">
        <f t="shared" ref="H26" si="26">(1-(H25/H24))*100</f>
        <v>-2.6315789473684292</v>
      </c>
      <c r="I26" s="22">
        <f t="shared" ref="I26" si="27">(1-(I25/I24))*100</f>
        <v>99.095840867992763</v>
      </c>
      <c r="J26" s="22">
        <f>(1-(J25/J24))*100</f>
        <v>27.366863905325435</v>
      </c>
      <c r="K26" s="22">
        <f>(1-(K25/K24))*100</f>
        <v>67.285382830626446</v>
      </c>
    </row>
    <row r="27" spans="1:11" s="3" customFormat="1" x14ac:dyDescent="0.25">
      <c r="A27" s="11">
        <v>9</v>
      </c>
      <c r="B27" s="4" t="s">
        <v>8</v>
      </c>
      <c r="C27" s="32">
        <v>75</v>
      </c>
      <c r="D27" s="32">
        <v>75</v>
      </c>
      <c r="E27" s="32">
        <v>9.5</v>
      </c>
      <c r="F27" s="22">
        <v>3.06</v>
      </c>
      <c r="G27" s="22">
        <v>212</v>
      </c>
      <c r="H27" s="22">
        <v>167</v>
      </c>
      <c r="I27" s="22">
        <v>160</v>
      </c>
      <c r="J27" s="22">
        <v>70.5</v>
      </c>
      <c r="K27" s="22">
        <v>451</v>
      </c>
    </row>
    <row r="28" spans="1:11" s="3" customFormat="1" x14ac:dyDescent="0.25">
      <c r="A28" s="11">
        <v>9</v>
      </c>
      <c r="B28" s="4" t="s">
        <v>15</v>
      </c>
      <c r="C28" s="32">
        <v>75</v>
      </c>
      <c r="D28" s="32">
        <v>75</v>
      </c>
      <c r="E28" s="32">
        <v>9.5</v>
      </c>
      <c r="F28" s="22">
        <v>1.56</v>
      </c>
      <c r="G28" s="22">
        <v>91</v>
      </c>
      <c r="H28" s="22">
        <v>143</v>
      </c>
      <c r="I28" s="22">
        <v>5</v>
      </c>
      <c r="J28" s="22">
        <v>49.1</v>
      </c>
      <c r="K28" s="22">
        <v>124</v>
      </c>
    </row>
    <row r="29" spans="1:11" s="3" customFormat="1" x14ac:dyDescent="0.25">
      <c r="A29" s="11">
        <v>9</v>
      </c>
      <c r="B29" s="4" t="s">
        <v>32</v>
      </c>
      <c r="C29" s="32">
        <v>75</v>
      </c>
      <c r="D29" s="32">
        <v>75</v>
      </c>
      <c r="E29" s="32">
        <v>9.5</v>
      </c>
      <c r="F29" s="22">
        <f t="shared" ref="F29" si="28">(1-(F28/F27))*100</f>
        <v>49.019607843137258</v>
      </c>
      <c r="G29" s="22">
        <f t="shared" ref="G29" si="29">(1-(G28/G27))*100</f>
        <v>57.075471698113198</v>
      </c>
      <c r="H29" s="22">
        <f t="shared" ref="H29" si="30">(1-(H28/H27))*100</f>
        <v>14.371257485029943</v>
      </c>
      <c r="I29" s="22">
        <f t="shared" ref="I29" si="31">(1-(I28/I27))*100</f>
        <v>96.875</v>
      </c>
      <c r="J29" s="22">
        <f>(1-(J28/J27))*100</f>
        <v>30.354609929078013</v>
      </c>
      <c r="K29" s="22">
        <f>(1-(K28/K27))*100</f>
        <v>72.505543237250563</v>
      </c>
    </row>
    <row r="30" spans="1:11" s="2" customFormat="1" x14ac:dyDescent="0.25">
      <c r="A30" s="10">
        <v>10</v>
      </c>
      <c r="B30" s="9" t="s">
        <v>8</v>
      </c>
      <c r="C30" s="33">
        <v>25</v>
      </c>
      <c r="D30" s="33">
        <v>125</v>
      </c>
      <c r="E30" s="33">
        <v>9.5</v>
      </c>
      <c r="F30" s="8"/>
      <c r="G30" s="8"/>
      <c r="H30" s="8"/>
      <c r="I30" s="8"/>
      <c r="J30" s="8"/>
      <c r="K30" s="8"/>
    </row>
    <row r="31" spans="1:11" s="2" customFormat="1" x14ac:dyDescent="0.25">
      <c r="A31" s="10">
        <v>10</v>
      </c>
      <c r="B31" s="9" t="s">
        <v>15</v>
      </c>
      <c r="C31" s="33">
        <v>25</v>
      </c>
      <c r="D31" s="33">
        <v>125</v>
      </c>
      <c r="E31" s="33">
        <v>9.5</v>
      </c>
      <c r="F31" s="8"/>
      <c r="G31" s="8"/>
      <c r="H31" s="8"/>
      <c r="I31" s="8"/>
      <c r="J31" s="8"/>
      <c r="K31" s="8"/>
    </row>
    <row r="32" spans="1:11" s="2" customFormat="1" x14ac:dyDescent="0.25">
      <c r="A32" s="10">
        <v>10</v>
      </c>
      <c r="B32" s="9" t="s">
        <v>32</v>
      </c>
      <c r="C32" s="33">
        <v>25</v>
      </c>
      <c r="D32" s="33">
        <v>125</v>
      </c>
      <c r="E32" s="33">
        <v>9.5</v>
      </c>
      <c r="F32" s="8" t="e">
        <f t="shared" ref="F32" si="32">(1-(F31/F30))*100</f>
        <v>#DIV/0!</v>
      </c>
      <c r="G32" s="8" t="e">
        <f t="shared" ref="G32" si="33">(1-(G31/G30))*100</f>
        <v>#DIV/0!</v>
      </c>
      <c r="H32" s="8" t="e">
        <f t="shared" ref="H32" si="34">(1-(H31/H30))*100</f>
        <v>#DIV/0!</v>
      </c>
      <c r="I32" s="8" t="e">
        <f t="shared" ref="I32" si="35">(1-(I31/I30))*100</f>
        <v>#DIV/0!</v>
      </c>
      <c r="J32" s="8" t="e">
        <f>(1-(J31/J30))*100</f>
        <v>#DIV/0!</v>
      </c>
      <c r="K32" s="8" t="e">
        <f>(1-(K31/K30))*100</f>
        <v>#DIV/0!</v>
      </c>
    </row>
    <row r="33" spans="1:11" s="3" customFormat="1" x14ac:dyDescent="0.25">
      <c r="A33" s="11">
        <v>11</v>
      </c>
      <c r="B33" s="4" t="s">
        <v>8</v>
      </c>
      <c r="C33" s="32">
        <v>50</v>
      </c>
      <c r="D33" s="32">
        <v>125</v>
      </c>
      <c r="E33" s="32">
        <v>9.5</v>
      </c>
      <c r="F33" s="23">
        <v>3.89</v>
      </c>
      <c r="G33" s="23">
        <v>363</v>
      </c>
      <c r="H33" s="23">
        <v>178</v>
      </c>
      <c r="I33" s="23">
        <v>463</v>
      </c>
      <c r="J33" s="22">
        <f>2*61.5</f>
        <v>123</v>
      </c>
      <c r="K33" s="22">
        <v>462</v>
      </c>
    </row>
    <row r="34" spans="1:11" s="3" customFormat="1" x14ac:dyDescent="0.25">
      <c r="A34" s="11">
        <v>11</v>
      </c>
      <c r="B34" s="4" t="s">
        <v>15</v>
      </c>
      <c r="C34" s="32">
        <v>50</v>
      </c>
      <c r="D34" s="32">
        <v>125</v>
      </c>
      <c r="E34" s="32">
        <v>9.5</v>
      </c>
      <c r="F34" s="23">
        <v>0.38</v>
      </c>
      <c r="G34" s="23">
        <v>150</v>
      </c>
      <c r="H34" s="23">
        <v>178</v>
      </c>
      <c r="I34" s="23">
        <v>5</v>
      </c>
      <c r="J34" s="22">
        <f>86.3</f>
        <v>86.3</v>
      </c>
      <c r="K34" s="22">
        <v>490</v>
      </c>
    </row>
    <row r="35" spans="1:11" s="3" customFormat="1" x14ac:dyDescent="0.25">
      <c r="A35" s="11">
        <v>11</v>
      </c>
      <c r="B35" s="4" t="s">
        <v>32</v>
      </c>
      <c r="C35" s="32">
        <v>50</v>
      </c>
      <c r="D35" s="32">
        <v>125</v>
      </c>
      <c r="E35" s="32">
        <v>9.5</v>
      </c>
      <c r="F35" s="22">
        <f t="shared" ref="F35" si="36">(1-(F34/F33))*100</f>
        <v>90.231362467866333</v>
      </c>
      <c r="G35" s="22">
        <f t="shared" ref="G35" si="37">(1-(G34/G33))*100</f>
        <v>58.677685950413228</v>
      </c>
      <c r="H35" s="22">
        <f t="shared" ref="H35" si="38">(1-(H34/H33))*100</f>
        <v>0</v>
      </c>
      <c r="I35" s="22">
        <f t="shared" ref="I35" si="39">(1-(I34/I33))*100</f>
        <v>98.920086393088553</v>
      </c>
      <c r="J35" s="22">
        <f>(1-(J34/J33))*100</f>
        <v>29.837398373983739</v>
      </c>
      <c r="K35" s="22">
        <f>(1-(K34/K33))*100</f>
        <v>-6.0606060606060552</v>
      </c>
    </row>
    <row r="36" spans="1:11" s="3" customFormat="1" x14ac:dyDescent="0.25">
      <c r="A36" s="11">
        <v>12</v>
      </c>
      <c r="B36" s="4" t="s">
        <v>8</v>
      </c>
      <c r="C36" s="32">
        <v>75</v>
      </c>
      <c r="D36" s="32">
        <v>125</v>
      </c>
      <c r="E36" s="32">
        <v>9.5</v>
      </c>
      <c r="F36" s="22">
        <v>1.98</v>
      </c>
      <c r="G36" s="22">
        <v>212</v>
      </c>
      <c r="H36" s="22">
        <v>163</v>
      </c>
      <c r="I36" s="22">
        <v>153</v>
      </c>
      <c r="J36" s="22">
        <f>2*59.3</f>
        <v>118.6</v>
      </c>
      <c r="K36" s="22">
        <v>247</v>
      </c>
    </row>
    <row r="37" spans="1:11" s="3" customFormat="1" x14ac:dyDescent="0.25">
      <c r="A37" s="11">
        <v>12</v>
      </c>
      <c r="B37" s="4" t="s">
        <v>15</v>
      </c>
      <c r="C37" s="32">
        <v>75</v>
      </c>
      <c r="D37" s="32">
        <v>125</v>
      </c>
      <c r="E37" s="32">
        <v>9.5</v>
      </c>
      <c r="F37" s="22">
        <v>1.24</v>
      </c>
      <c r="G37" s="22">
        <v>98</v>
      </c>
      <c r="H37" s="22">
        <v>161</v>
      </c>
      <c r="I37" s="22">
        <v>5</v>
      </c>
      <c r="J37" s="22">
        <v>79.2</v>
      </c>
      <c r="K37" s="22">
        <v>125</v>
      </c>
    </row>
    <row r="38" spans="1:11" s="3" customFormat="1" x14ac:dyDescent="0.25">
      <c r="A38" s="11">
        <v>12</v>
      </c>
      <c r="B38" s="4" t="s">
        <v>32</v>
      </c>
      <c r="C38" s="32">
        <v>75</v>
      </c>
      <c r="D38" s="32">
        <v>125</v>
      </c>
      <c r="E38" s="32">
        <v>9.5</v>
      </c>
      <c r="F38" s="22">
        <f t="shared" ref="F38" si="40">(1-(F37/F36))*100</f>
        <v>37.37373737373737</v>
      </c>
      <c r="G38" s="22">
        <f t="shared" ref="G38" si="41">(1-(G37/G36))*100</f>
        <v>53.773584905660378</v>
      </c>
      <c r="H38" s="22">
        <f t="shared" ref="H38" si="42">(1-(H37/H36))*100</f>
        <v>1.2269938650306789</v>
      </c>
      <c r="I38" s="22">
        <f t="shared" ref="I38" si="43">(1-(I37/I36))*100</f>
        <v>96.732026143790847</v>
      </c>
      <c r="J38" s="22">
        <f>(1-(J37/J36))*100</f>
        <v>33.220910623946033</v>
      </c>
      <c r="K38" s="22">
        <f>(1-(K37/K36))*100</f>
        <v>49.392712550607285</v>
      </c>
    </row>
    <row r="39" spans="1:11" s="2" customFormat="1" x14ac:dyDescent="0.25">
      <c r="A39" s="10">
        <v>13</v>
      </c>
      <c r="B39" s="9" t="s">
        <v>8</v>
      </c>
      <c r="C39" s="33">
        <v>25</v>
      </c>
      <c r="D39" s="33">
        <v>75</v>
      </c>
      <c r="E39" s="33">
        <v>9.75</v>
      </c>
      <c r="F39" s="8"/>
      <c r="G39" s="8"/>
      <c r="H39" s="8"/>
      <c r="I39" s="8"/>
      <c r="J39" s="8"/>
      <c r="K39" s="8"/>
    </row>
    <row r="40" spans="1:11" s="2" customFormat="1" x14ac:dyDescent="0.25">
      <c r="A40" s="10">
        <v>13</v>
      </c>
      <c r="B40" s="9" t="s">
        <v>15</v>
      </c>
      <c r="C40" s="33">
        <v>25</v>
      </c>
      <c r="D40" s="33">
        <v>75</v>
      </c>
      <c r="E40" s="33">
        <v>9.75</v>
      </c>
      <c r="F40" s="8"/>
      <c r="G40" s="8"/>
      <c r="H40" s="8"/>
      <c r="I40" s="8"/>
      <c r="J40" s="8"/>
      <c r="K40" s="8"/>
    </row>
    <row r="41" spans="1:11" s="2" customFormat="1" x14ac:dyDescent="0.25">
      <c r="A41" s="10">
        <v>13</v>
      </c>
      <c r="B41" s="9" t="s">
        <v>32</v>
      </c>
      <c r="C41" s="33">
        <v>25</v>
      </c>
      <c r="D41" s="33">
        <v>75</v>
      </c>
      <c r="E41" s="33">
        <v>9.75</v>
      </c>
      <c r="F41" s="8" t="e">
        <f t="shared" ref="F41" si="44">(1-(F40/F39))*100</f>
        <v>#DIV/0!</v>
      </c>
      <c r="G41" s="8" t="e">
        <f t="shared" ref="G41" si="45">(1-(G40/G39))*100</f>
        <v>#DIV/0!</v>
      </c>
      <c r="H41" s="8" t="e">
        <f t="shared" ref="H41" si="46">(1-(H40/H39))*100</f>
        <v>#DIV/0!</v>
      </c>
      <c r="I41" s="8" t="e">
        <f t="shared" ref="I41" si="47">(1-(I40/I39))*100</f>
        <v>#DIV/0!</v>
      </c>
      <c r="J41" s="8" t="e">
        <f>(1-(J40/J39))*100</f>
        <v>#DIV/0!</v>
      </c>
      <c r="K41" s="8" t="e">
        <f>(1-(K40/K39))*100</f>
        <v>#DIV/0!</v>
      </c>
    </row>
    <row r="42" spans="1:11" s="3" customFormat="1" x14ac:dyDescent="0.25">
      <c r="A42" s="11">
        <v>14</v>
      </c>
      <c r="B42" s="4" t="s">
        <v>8</v>
      </c>
      <c r="C42" s="32">
        <v>50</v>
      </c>
      <c r="D42" s="32">
        <v>75</v>
      </c>
      <c r="E42" s="32">
        <v>9.75</v>
      </c>
      <c r="F42" s="22">
        <v>2.0699999999999998</v>
      </c>
      <c r="G42" s="22">
        <v>288</v>
      </c>
      <c r="H42" s="22">
        <v>168</v>
      </c>
      <c r="I42" s="22">
        <v>460</v>
      </c>
      <c r="J42" s="22">
        <v>69.900000000000006</v>
      </c>
      <c r="K42" s="22">
        <v>433</v>
      </c>
    </row>
    <row r="43" spans="1:11" s="3" customFormat="1" x14ac:dyDescent="0.25">
      <c r="A43" s="11">
        <v>14</v>
      </c>
      <c r="B43" s="4" t="s">
        <v>15</v>
      </c>
      <c r="C43" s="32">
        <v>50</v>
      </c>
      <c r="D43" s="32">
        <v>75</v>
      </c>
      <c r="E43" s="32">
        <v>9.75</v>
      </c>
      <c r="F43" s="22">
        <v>1.03</v>
      </c>
      <c r="G43" s="22">
        <v>101</v>
      </c>
      <c r="H43" s="22">
        <v>156</v>
      </c>
      <c r="I43" s="22">
        <v>5</v>
      </c>
      <c r="J43" s="22">
        <v>44.9</v>
      </c>
      <c r="K43" s="22">
        <v>121</v>
      </c>
    </row>
    <row r="44" spans="1:11" s="3" customFormat="1" x14ac:dyDescent="0.25">
      <c r="A44" s="11">
        <v>14</v>
      </c>
      <c r="B44" s="4" t="s">
        <v>32</v>
      </c>
      <c r="C44" s="32">
        <v>50</v>
      </c>
      <c r="D44" s="32">
        <v>75</v>
      </c>
      <c r="E44" s="32">
        <v>9.75</v>
      </c>
      <c r="F44" s="22">
        <f t="shared" ref="F44" si="48">(1-(F43/F42))*100</f>
        <v>50.24154589371981</v>
      </c>
      <c r="G44" s="22">
        <f t="shared" ref="G44" si="49">(1-(G43/G42))*100</f>
        <v>64.930555555555557</v>
      </c>
      <c r="H44" s="22">
        <f t="shared" ref="H44" si="50">(1-(H43/H42))*100</f>
        <v>7.1428571428571397</v>
      </c>
      <c r="I44" s="22">
        <f t="shared" ref="I44" si="51">(1-(I43/I42))*100</f>
        <v>98.91304347826086</v>
      </c>
      <c r="J44" s="22">
        <f>(1-(J43/J42))*100</f>
        <v>35.765379113018604</v>
      </c>
      <c r="K44" s="22">
        <f>(1-(K43/K42))*100</f>
        <v>72.055427251732112</v>
      </c>
    </row>
    <row r="45" spans="1:11" s="3" customFormat="1" x14ac:dyDescent="0.25">
      <c r="A45" s="11">
        <v>15</v>
      </c>
      <c r="B45" s="4" t="s">
        <v>8</v>
      </c>
      <c r="C45" s="32">
        <v>75</v>
      </c>
      <c r="D45" s="32">
        <v>75</v>
      </c>
      <c r="E45" s="32">
        <v>9.75</v>
      </c>
      <c r="F45" s="22">
        <v>1.7</v>
      </c>
      <c r="G45" s="22">
        <v>226</v>
      </c>
      <c r="H45" s="22">
        <v>167</v>
      </c>
      <c r="I45" s="22">
        <v>234</v>
      </c>
      <c r="J45" s="22">
        <v>69.2</v>
      </c>
      <c r="K45" s="22">
        <v>420</v>
      </c>
    </row>
    <row r="46" spans="1:11" s="3" customFormat="1" x14ac:dyDescent="0.25">
      <c r="A46" s="11">
        <v>15</v>
      </c>
      <c r="B46" s="4" t="s">
        <v>15</v>
      </c>
      <c r="C46" s="32">
        <v>75</v>
      </c>
      <c r="D46" s="32">
        <v>75</v>
      </c>
      <c r="E46" s="32">
        <v>9.75</v>
      </c>
      <c r="F46" s="22">
        <v>0.6</v>
      </c>
      <c r="G46" s="22">
        <v>94</v>
      </c>
      <c r="H46" s="22">
        <v>138</v>
      </c>
      <c r="I46" s="22">
        <v>5</v>
      </c>
      <c r="J46" s="22">
        <v>43.4</v>
      </c>
      <c r="K46" s="22">
        <v>114</v>
      </c>
    </row>
    <row r="47" spans="1:11" s="3" customFormat="1" x14ac:dyDescent="0.25">
      <c r="A47" s="11">
        <v>15</v>
      </c>
      <c r="B47" s="4" t="s">
        <v>32</v>
      </c>
      <c r="C47" s="32">
        <v>75</v>
      </c>
      <c r="D47" s="32">
        <v>75</v>
      </c>
      <c r="E47" s="32">
        <v>9.75</v>
      </c>
      <c r="F47" s="22">
        <f t="shared" ref="F47" si="52">(1-(F46/F45))*100</f>
        <v>64.705882352941174</v>
      </c>
      <c r="G47" s="22">
        <f t="shared" ref="G47" si="53">(1-(G46/G45))*100</f>
        <v>58.407079646017699</v>
      </c>
      <c r="H47" s="22">
        <f t="shared" ref="H47" si="54">(1-(H46/H45))*100</f>
        <v>17.365269461077848</v>
      </c>
      <c r="I47" s="22">
        <f t="shared" ref="I47" si="55">(1-(I46/I45))*100</f>
        <v>97.863247863247864</v>
      </c>
      <c r="J47" s="22">
        <f>(1-(J46/J45))*100</f>
        <v>37.283236994219656</v>
      </c>
      <c r="K47" s="22">
        <f>(1-(K46/K45))*100</f>
        <v>72.857142857142861</v>
      </c>
    </row>
    <row r="48" spans="1:11" s="2" customFormat="1" x14ac:dyDescent="0.25">
      <c r="A48" s="10">
        <v>16</v>
      </c>
      <c r="B48" s="9" t="s">
        <v>8</v>
      </c>
      <c r="C48" s="33">
        <v>25</v>
      </c>
      <c r="D48" s="33">
        <v>125</v>
      </c>
      <c r="E48" s="33">
        <v>9.75</v>
      </c>
      <c r="F48" s="8"/>
      <c r="G48" s="8"/>
      <c r="H48" s="8"/>
      <c r="I48" s="8"/>
      <c r="J48" s="8"/>
      <c r="K48" s="8"/>
    </row>
    <row r="49" spans="1:11" s="2" customFormat="1" x14ac:dyDescent="0.25">
      <c r="A49" s="10">
        <v>16</v>
      </c>
      <c r="B49" s="9" t="s">
        <v>15</v>
      </c>
      <c r="C49" s="33">
        <v>25</v>
      </c>
      <c r="D49" s="33">
        <v>125</v>
      </c>
      <c r="E49" s="33">
        <v>9.75</v>
      </c>
      <c r="F49" s="8"/>
      <c r="G49" s="8"/>
      <c r="H49" s="8"/>
      <c r="I49" s="8"/>
      <c r="J49" s="8"/>
      <c r="K49" s="8"/>
    </row>
    <row r="50" spans="1:11" s="2" customFormat="1" x14ac:dyDescent="0.25">
      <c r="A50" s="10">
        <v>16</v>
      </c>
      <c r="B50" s="9" t="s">
        <v>32</v>
      </c>
      <c r="C50" s="33">
        <v>25</v>
      </c>
      <c r="D50" s="33">
        <v>125</v>
      </c>
      <c r="E50" s="33">
        <v>9.75</v>
      </c>
      <c r="F50" s="8" t="e">
        <f t="shared" ref="F50" si="56">(1-(F49/F48))*100</f>
        <v>#DIV/0!</v>
      </c>
      <c r="G50" s="8" t="e">
        <f t="shared" ref="G50" si="57">(1-(G49/G48))*100</f>
        <v>#DIV/0!</v>
      </c>
      <c r="H50" s="8" t="e">
        <f t="shared" ref="H50" si="58">(1-(H49/H48))*100</f>
        <v>#DIV/0!</v>
      </c>
      <c r="I50" s="8" t="e">
        <f t="shared" ref="I50" si="59">(1-(I49/I48))*100</f>
        <v>#DIV/0!</v>
      </c>
      <c r="J50" s="8" t="e">
        <f>(1-(J49/J48))*100</f>
        <v>#DIV/0!</v>
      </c>
      <c r="K50" s="8" t="e">
        <f>(1-(K49/K48))*100</f>
        <v>#DIV/0!</v>
      </c>
    </row>
    <row r="51" spans="1:11" s="3" customFormat="1" x14ac:dyDescent="0.25">
      <c r="A51" s="11">
        <v>17</v>
      </c>
      <c r="B51" s="4" t="s">
        <v>8</v>
      </c>
      <c r="C51" s="32">
        <v>50</v>
      </c>
      <c r="D51" s="32">
        <v>125</v>
      </c>
      <c r="E51" s="32">
        <v>9.75</v>
      </c>
      <c r="F51" s="23">
        <v>2.84</v>
      </c>
      <c r="G51" s="23">
        <v>393</v>
      </c>
      <c r="H51" s="23">
        <v>177</v>
      </c>
      <c r="I51" s="23">
        <v>454</v>
      </c>
      <c r="J51" s="22">
        <f>2*61.1</f>
        <v>122.2</v>
      </c>
      <c r="K51" s="22"/>
    </row>
    <row r="52" spans="1:11" s="3" customFormat="1" x14ac:dyDescent="0.25">
      <c r="A52" s="11">
        <v>17</v>
      </c>
      <c r="B52" s="4" t="s">
        <v>15</v>
      </c>
      <c r="C52" s="32">
        <v>50</v>
      </c>
      <c r="D52" s="32">
        <v>125</v>
      </c>
      <c r="E52" s="32">
        <v>9.75</v>
      </c>
      <c r="F52" s="23">
        <v>0.42</v>
      </c>
      <c r="G52" s="23">
        <v>148</v>
      </c>
      <c r="H52" s="23">
        <v>158</v>
      </c>
      <c r="I52" s="23">
        <v>5</v>
      </c>
      <c r="J52" s="22">
        <v>76.7</v>
      </c>
      <c r="K52" s="22">
        <v>130</v>
      </c>
    </row>
    <row r="53" spans="1:11" s="3" customFormat="1" x14ac:dyDescent="0.25">
      <c r="A53" s="11">
        <v>17</v>
      </c>
      <c r="B53" s="4" t="s">
        <v>32</v>
      </c>
      <c r="C53" s="32">
        <v>50</v>
      </c>
      <c r="D53" s="32">
        <v>125</v>
      </c>
      <c r="E53" s="32">
        <v>9.75</v>
      </c>
      <c r="F53" s="22">
        <f t="shared" ref="F53" si="60">(1-(F52/F51))*100</f>
        <v>85.211267605633793</v>
      </c>
      <c r="G53" s="22">
        <f t="shared" ref="G53" si="61">(1-(G52/G51))*100</f>
        <v>62.340966921119588</v>
      </c>
      <c r="H53" s="22">
        <f t="shared" ref="H53" si="62">(1-(H52/H51))*100</f>
        <v>10.734463276836159</v>
      </c>
      <c r="I53" s="22">
        <f t="shared" ref="I53" si="63">(1-(I52/I51))*100</f>
        <v>98.898678414096921</v>
      </c>
      <c r="J53" s="22">
        <f>(1-(J52/J51))*100</f>
        <v>37.234042553191493</v>
      </c>
      <c r="K53" s="22" t="e">
        <f>(1-(K52/K51))*100</f>
        <v>#DIV/0!</v>
      </c>
    </row>
    <row r="54" spans="1:11" s="3" customFormat="1" x14ac:dyDescent="0.25">
      <c r="A54" s="11">
        <v>18</v>
      </c>
      <c r="B54" s="4" t="s">
        <v>8</v>
      </c>
      <c r="C54" s="32">
        <v>75</v>
      </c>
      <c r="D54" s="32">
        <v>125</v>
      </c>
      <c r="E54" s="32">
        <v>9.75</v>
      </c>
      <c r="F54" s="22">
        <v>1.7</v>
      </c>
      <c r="G54" s="22">
        <v>231</v>
      </c>
      <c r="H54" s="22">
        <v>184</v>
      </c>
      <c r="I54" s="22">
        <v>157</v>
      </c>
      <c r="J54" s="22">
        <f>2*59</f>
        <v>118</v>
      </c>
      <c r="K54" s="22">
        <v>430</v>
      </c>
    </row>
    <row r="55" spans="1:11" s="3" customFormat="1" x14ac:dyDescent="0.25">
      <c r="A55" s="11">
        <v>18</v>
      </c>
      <c r="B55" s="4" t="s">
        <v>15</v>
      </c>
      <c r="C55" s="32">
        <v>75</v>
      </c>
      <c r="D55" s="32">
        <v>125</v>
      </c>
      <c r="E55" s="32">
        <v>9.75</v>
      </c>
      <c r="F55" s="22">
        <v>0.93</v>
      </c>
      <c r="G55" s="22">
        <v>94</v>
      </c>
      <c r="H55" s="22">
        <v>150</v>
      </c>
      <c r="I55" s="22">
        <v>5</v>
      </c>
      <c r="J55" s="22">
        <v>66.5</v>
      </c>
      <c r="K55" s="22">
        <v>104</v>
      </c>
    </row>
    <row r="56" spans="1:11" s="3" customFormat="1" x14ac:dyDescent="0.25">
      <c r="A56" s="11">
        <v>18</v>
      </c>
      <c r="B56" s="4" t="s">
        <v>32</v>
      </c>
      <c r="C56" s="32">
        <v>75</v>
      </c>
      <c r="D56" s="32">
        <v>125</v>
      </c>
      <c r="E56" s="32">
        <v>9.75</v>
      </c>
      <c r="F56" s="22">
        <f t="shared" ref="F56" si="64">(1-(F55/F54))*100</f>
        <v>45.294117647058819</v>
      </c>
      <c r="G56" s="22">
        <f t="shared" ref="G56" si="65">(1-(G55/G54))*100</f>
        <v>59.307359307359306</v>
      </c>
      <c r="H56" s="22">
        <f t="shared" ref="H56" si="66">(1-(H55/H54))*100</f>
        <v>18.478260869565222</v>
      </c>
      <c r="I56" s="22">
        <f t="shared" ref="I56" si="67">(1-(I55/I54))*100</f>
        <v>96.815286624203821</v>
      </c>
      <c r="J56" s="22">
        <f>(1-(J55/J54))*100</f>
        <v>43.644067796610166</v>
      </c>
      <c r="K56" s="22">
        <f>(1-(K55/K54))*100</f>
        <v>75.813953488372093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DB7C-1E00-473A-9A67-CCA278D31A9E}">
  <dimension ref="A1:AC58"/>
  <sheetViews>
    <sheetView workbookViewId="0"/>
    <sheetView workbookViewId="1"/>
    <sheetView workbookViewId="2"/>
    <sheetView tabSelected="1" topLeftCell="E24" zoomScaleNormal="100" workbookViewId="3">
      <selection activeCell="P59" sqref="P59"/>
    </sheetView>
  </sheetViews>
  <sheetFormatPr defaultRowHeight="15" x14ac:dyDescent="0.25"/>
  <cols>
    <col min="12" max="12" width="8.85546875" style="37"/>
    <col min="13" max="16" width="8.85546875" style="38"/>
    <col min="17" max="17" width="8.85546875" style="39"/>
    <col min="27" max="27" width="13.7109375" bestFit="1" customWidth="1"/>
    <col min="28" max="28" width="17.140625" bestFit="1" customWidth="1"/>
    <col min="29" max="29" width="16" bestFit="1" customWidth="1"/>
  </cols>
  <sheetData>
    <row r="1" spans="1:29" x14ac:dyDescent="0.25">
      <c r="F1" s="75" t="s">
        <v>36</v>
      </c>
      <c r="G1" s="75"/>
      <c r="H1" s="75"/>
      <c r="I1" s="75"/>
      <c r="J1" s="75"/>
      <c r="K1" s="75"/>
      <c r="L1" s="76" t="s">
        <v>39</v>
      </c>
      <c r="M1" s="77"/>
      <c r="N1" s="77"/>
      <c r="O1" s="77"/>
      <c r="P1" s="77"/>
      <c r="Q1" s="78"/>
      <c r="R1" s="76" t="s">
        <v>40</v>
      </c>
      <c r="S1" s="77"/>
      <c r="T1" s="77"/>
      <c r="U1" s="77"/>
      <c r="V1" s="77"/>
      <c r="W1" s="77"/>
      <c r="X1" s="47"/>
      <c r="Y1" s="48"/>
      <c r="Z1" s="48"/>
      <c r="AA1" s="47"/>
      <c r="AB1" s="48"/>
      <c r="AC1" s="49"/>
    </row>
    <row r="2" spans="1:29" x14ac:dyDescent="0.25">
      <c r="E2" t="s">
        <v>38</v>
      </c>
      <c r="F2" s="34">
        <v>40.078000000000003</v>
      </c>
      <c r="G2" s="34">
        <v>22.99</v>
      </c>
      <c r="H2" s="34">
        <v>35.54</v>
      </c>
      <c r="I2" s="34">
        <v>96.06</v>
      </c>
      <c r="J2" s="34">
        <v>60.016800000000003</v>
      </c>
      <c r="K2" s="34">
        <v>61.016800000000003</v>
      </c>
      <c r="R2" s="37"/>
      <c r="S2" s="38"/>
      <c r="T2" s="38"/>
      <c r="U2" s="38"/>
      <c r="V2" s="38"/>
      <c r="W2" s="38"/>
      <c r="X2" s="37"/>
      <c r="Y2" s="38"/>
      <c r="Z2" s="38"/>
      <c r="AA2" s="37"/>
      <c r="AB2" s="38"/>
      <c r="AC2" s="39"/>
    </row>
    <row r="3" spans="1:29" x14ac:dyDescent="0.25">
      <c r="E3" t="s">
        <v>37</v>
      </c>
      <c r="F3">
        <v>2</v>
      </c>
      <c r="G3">
        <v>1</v>
      </c>
      <c r="H3">
        <v>1</v>
      </c>
      <c r="I3">
        <v>2</v>
      </c>
      <c r="J3">
        <v>1</v>
      </c>
      <c r="K3">
        <v>1</v>
      </c>
      <c r="R3" s="79" t="s">
        <v>41</v>
      </c>
      <c r="S3" s="80"/>
      <c r="T3" s="80" t="s">
        <v>42</v>
      </c>
      <c r="U3" s="80"/>
      <c r="V3" s="80"/>
      <c r="W3" s="80"/>
      <c r="X3" s="37" t="s">
        <v>43</v>
      </c>
      <c r="Y3" s="38" t="s">
        <v>44</v>
      </c>
      <c r="Z3" s="38" t="s">
        <v>44</v>
      </c>
      <c r="AA3" s="81" t="s">
        <v>46</v>
      </c>
      <c r="AB3" s="82"/>
      <c r="AC3" s="83"/>
    </row>
    <row r="4" spans="1:29" x14ac:dyDescent="0.25">
      <c r="A4" t="s">
        <v>33</v>
      </c>
      <c r="B4" t="s">
        <v>19</v>
      </c>
      <c r="C4" t="s">
        <v>34</v>
      </c>
      <c r="D4" t="s">
        <v>35</v>
      </c>
      <c r="E4" t="s">
        <v>1</v>
      </c>
      <c r="F4" s="7" t="s">
        <v>2</v>
      </c>
      <c r="G4" s="7" t="s">
        <v>3</v>
      </c>
      <c r="H4" s="1" t="s">
        <v>4</v>
      </c>
      <c r="I4" s="1" t="s">
        <v>5</v>
      </c>
      <c r="J4" s="12" t="s">
        <v>13</v>
      </c>
      <c r="K4" s="13" t="s">
        <v>14</v>
      </c>
      <c r="L4" s="40" t="s">
        <v>2</v>
      </c>
      <c r="M4" s="7" t="s">
        <v>3</v>
      </c>
      <c r="N4" s="1" t="s">
        <v>4</v>
      </c>
      <c r="O4" s="1" t="s">
        <v>5</v>
      </c>
      <c r="P4" s="41" t="s">
        <v>13</v>
      </c>
      <c r="Q4" s="42" t="s">
        <v>14</v>
      </c>
      <c r="R4" s="40" t="s">
        <v>2</v>
      </c>
      <c r="S4" s="7" t="s">
        <v>3</v>
      </c>
      <c r="T4" s="1" t="s">
        <v>4</v>
      </c>
      <c r="U4" s="1" t="s">
        <v>5</v>
      </c>
      <c r="V4" s="41" t="s">
        <v>13</v>
      </c>
      <c r="W4" s="46" t="s">
        <v>14</v>
      </c>
      <c r="X4" s="37" t="s">
        <v>41</v>
      </c>
      <c r="Y4" s="38" t="s">
        <v>42</v>
      </c>
      <c r="Z4" s="38" t="s">
        <v>45</v>
      </c>
      <c r="AA4" s="51" t="s">
        <v>48</v>
      </c>
      <c r="AB4" s="50" t="s">
        <v>49</v>
      </c>
      <c r="AC4" s="52" t="s">
        <v>47</v>
      </c>
    </row>
    <row r="5" spans="1:29" s="24" customFormat="1" x14ac:dyDescent="0.25">
      <c r="A5" s="28">
        <v>1</v>
      </c>
      <c r="B5" s="29" t="s">
        <v>8</v>
      </c>
      <c r="C5" s="31">
        <v>25</v>
      </c>
      <c r="D5" s="31">
        <v>75</v>
      </c>
      <c r="E5" s="31">
        <v>9.25</v>
      </c>
      <c r="F5" s="25">
        <v>7.84</v>
      </c>
      <c r="G5" s="25">
        <v>606</v>
      </c>
      <c r="H5" s="25">
        <v>161</v>
      </c>
      <c r="I5" s="25">
        <v>1296</v>
      </c>
      <c r="J5" s="25">
        <v>67.8</v>
      </c>
      <c r="K5" s="35"/>
      <c r="L5" s="43">
        <f t="shared" ref="L5:Q5" si="0">F5/F$2</f>
        <v>0.19561854383951294</v>
      </c>
      <c r="M5" s="44">
        <f t="shared" si="0"/>
        <v>26.359286646367988</v>
      </c>
      <c r="N5" s="44">
        <f t="shared" si="0"/>
        <v>4.5301069217782777</v>
      </c>
      <c r="O5" s="44">
        <f t="shared" si="0"/>
        <v>13.491567770143661</v>
      </c>
      <c r="P5" s="44">
        <f t="shared" si="0"/>
        <v>1.129683688567201</v>
      </c>
      <c r="Q5" s="45">
        <f t="shared" si="0"/>
        <v>0</v>
      </c>
      <c r="R5" s="24">
        <f t="shared" ref="R5:W5" si="1">L5*F$3</f>
        <v>0.39123708767902587</v>
      </c>
      <c r="S5" s="24">
        <f t="shared" si="1"/>
        <v>26.359286646367988</v>
      </c>
      <c r="T5" s="24">
        <f t="shared" si="1"/>
        <v>4.5301069217782777</v>
      </c>
      <c r="U5" s="24">
        <f t="shared" si="1"/>
        <v>26.983135540287321</v>
      </c>
      <c r="V5" s="24">
        <f t="shared" si="1"/>
        <v>1.129683688567201</v>
      </c>
      <c r="W5" s="24">
        <f t="shared" si="1"/>
        <v>0</v>
      </c>
      <c r="X5" s="43">
        <f>SUM(R5:S5)</f>
        <v>26.750523734047015</v>
      </c>
      <c r="Y5" s="44">
        <f>SUM(T5:U5,W5)</f>
        <v>31.513242462065598</v>
      </c>
      <c r="Z5" s="44">
        <f>SUM(T5:W5)</f>
        <v>32.642926150632796</v>
      </c>
      <c r="AA5" s="64">
        <f>((Y5-X5)/X5)*100</f>
        <v>17.804207406813433</v>
      </c>
      <c r="AB5" s="65">
        <f>((Z5-X5)/X5)*100</f>
        <v>22.027241317470594</v>
      </c>
      <c r="AC5" s="66">
        <f>(((T5+U5)-X5)/X5)*100</f>
        <v>17.804207406813433</v>
      </c>
    </row>
    <row r="6" spans="1:29" s="24" customFormat="1" x14ac:dyDescent="0.25">
      <c r="A6" s="28">
        <v>1</v>
      </c>
      <c r="B6" s="29" t="s">
        <v>15</v>
      </c>
      <c r="C6" s="31">
        <v>25</v>
      </c>
      <c r="D6" s="31">
        <v>75</v>
      </c>
      <c r="E6" s="31">
        <v>9.25</v>
      </c>
      <c r="F6" s="25">
        <v>0.44</v>
      </c>
      <c r="G6" s="25">
        <v>158</v>
      </c>
      <c r="H6" s="25">
        <v>198</v>
      </c>
      <c r="I6" s="25">
        <v>32.5</v>
      </c>
      <c r="J6" s="25">
        <v>57.4</v>
      </c>
      <c r="K6" s="35"/>
      <c r="L6" s="43">
        <f>F6/F$2</f>
        <v>1.0978591746095114E-2</v>
      </c>
      <c r="M6" s="44">
        <f t="shared" ref="M6:M57" si="2">G6/G$2</f>
        <v>6.8725532840365382</v>
      </c>
      <c r="N6" s="44">
        <f t="shared" ref="N6:N57" si="3">H6/H$2</f>
        <v>5.5711873944850874</v>
      </c>
      <c r="O6" s="44">
        <f t="shared" ref="O6:O57" si="4">I6/I$2</f>
        <v>0.33833021028523841</v>
      </c>
      <c r="P6" s="44">
        <f t="shared" ref="P6:P57" si="5">J6/J$2</f>
        <v>0.95639887498167175</v>
      </c>
      <c r="Q6" s="45">
        <f t="shared" ref="Q6:Q57" si="6">K6/K$2</f>
        <v>0</v>
      </c>
      <c r="R6" s="24">
        <f t="shared" ref="R6:R57" si="7">L6*F$3</f>
        <v>2.1957183492190228E-2</v>
      </c>
      <c r="S6" s="24">
        <f t="shared" ref="S6:S57" si="8">M6*G$3</f>
        <v>6.8725532840365382</v>
      </c>
      <c r="T6" s="24">
        <f t="shared" ref="T6:T57" si="9">N6*H$3</f>
        <v>5.5711873944850874</v>
      </c>
      <c r="U6" s="24">
        <f t="shared" ref="U6:U57" si="10">O6*I$3</f>
        <v>0.67666042057047682</v>
      </c>
      <c r="V6" s="24">
        <f t="shared" ref="V6:V57" si="11">P6*J$3</f>
        <v>0.95639887498167175</v>
      </c>
      <c r="W6" s="24">
        <f t="shared" ref="W6:W57" si="12">Q6*K$3</f>
        <v>0</v>
      </c>
      <c r="X6" s="43">
        <f t="shared" ref="X6:X57" si="13">SUM(R6:S6)</f>
        <v>6.8945104675287281</v>
      </c>
      <c r="Y6" s="44">
        <f t="shared" ref="Y6:Y57" si="14">SUM(T6:U6,W6)</f>
        <v>6.2478478150555645</v>
      </c>
      <c r="Z6" s="44">
        <f t="shared" ref="Z6:Z57" si="15">SUM(T6:W6)</f>
        <v>7.2042466900372366</v>
      </c>
      <c r="AA6" s="64">
        <f>((Y6-X6)/X6)*100</f>
        <v>-9.3793845918251773</v>
      </c>
      <c r="AB6" s="65">
        <f>((Z6-X6)/X6)*100</f>
        <v>4.4925049279028881</v>
      </c>
      <c r="AC6" s="66">
        <f>(((T6+U6)-X6)/X6)*100</f>
        <v>-9.3793845918251773</v>
      </c>
    </row>
    <row r="7" spans="1:29" s="24" customFormat="1" x14ac:dyDescent="0.25">
      <c r="A7" s="28">
        <v>1</v>
      </c>
      <c r="B7" s="29" t="s">
        <v>32</v>
      </c>
      <c r="C7" s="31">
        <v>25</v>
      </c>
      <c r="D7" s="31">
        <v>75</v>
      </c>
      <c r="E7" s="31">
        <v>9.25</v>
      </c>
      <c r="F7" s="25">
        <f t="shared" ref="F7:I7" si="16">(1-(F6/F5))*100</f>
        <v>94.387755102040813</v>
      </c>
      <c r="G7" s="25">
        <f t="shared" si="16"/>
        <v>73.927392739273927</v>
      </c>
      <c r="H7" s="25">
        <f t="shared" si="16"/>
        <v>-22.981366459627338</v>
      </c>
      <c r="I7" s="25">
        <f t="shared" si="16"/>
        <v>97.492283950617292</v>
      </c>
      <c r="J7" s="25">
        <f>(1-(J6/J5))*100</f>
        <v>15.339233038348077</v>
      </c>
      <c r="K7" s="35" t="e">
        <f>(1-(K6/K5))*100</f>
        <v>#DIV/0!</v>
      </c>
      <c r="L7" s="43"/>
      <c r="M7" s="44"/>
      <c r="N7" s="44"/>
      <c r="O7" s="44"/>
      <c r="P7" s="44"/>
      <c r="Q7" s="45"/>
      <c r="X7" s="43"/>
      <c r="Y7" s="44"/>
      <c r="Z7" s="44"/>
      <c r="AA7" s="64"/>
      <c r="AB7" s="65"/>
      <c r="AC7" s="66"/>
    </row>
    <row r="8" spans="1:29" s="3" customFormat="1" x14ac:dyDescent="0.25">
      <c r="A8" s="11">
        <v>2</v>
      </c>
      <c r="B8" s="4" t="s">
        <v>8</v>
      </c>
      <c r="C8" s="32">
        <v>50</v>
      </c>
      <c r="D8" s="32">
        <v>75</v>
      </c>
      <c r="E8" s="32">
        <v>9.25</v>
      </c>
      <c r="F8" s="22">
        <v>11.57</v>
      </c>
      <c r="G8" s="22">
        <v>360</v>
      </c>
      <c r="H8" s="22">
        <v>176</v>
      </c>
      <c r="I8" s="22">
        <v>448</v>
      </c>
      <c r="J8" s="22">
        <v>70.400000000000006</v>
      </c>
      <c r="K8" s="36">
        <v>465</v>
      </c>
      <c r="L8" s="51">
        <f t="shared" ref="L8:L57" si="17">F8/F$2</f>
        <v>0.28868706023254653</v>
      </c>
      <c r="M8" s="50">
        <f>G8/G$2</f>
        <v>15.6589821661592</v>
      </c>
      <c r="N8" s="50">
        <f t="shared" si="3"/>
        <v>4.9521665728756332</v>
      </c>
      <c r="O8" s="50">
        <f t="shared" si="4"/>
        <v>4.6637518217780549</v>
      </c>
      <c r="P8" s="50">
        <f t="shared" si="5"/>
        <v>1.1730048919635836</v>
      </c>
      <c r="Q8" s="52">
        <f t="shared" si="6"/>
        <v>7.6208519620825736</v>
      </c>
      <c r="R8" s="3">
        <f t="shared" si="7"/>
        <v>0.57737412046509307</v>
      </c>
      <c r="S8" s="3">
        <f t="shared" si="8"/>
        <v>15.6589821661592</v>
      </c>
      <c r="T8" s="3">
        <f t="shared" si="9"/>
        <v>4.9521665728756332</v>
      </c>
      <c r="U8" s="3">
        <f t="shared" si="10"/>
        <v>9.3275036435561098</v>
      </c>
      <c r="V8" s="3">
        <f t="shared" si="11"/>
        <v>1.1730048919635836</v>
      </c>
      <c r="W8" s="3">
        <f t="shared" si="12"/>
        <v>7.6208519620825736</v>
      </c>
      <c r="X8" s="51">
        <f t="shared" si="13"/>
        <v>16.236356286624293</v>
      </c>
      <c r="Y8" s="50">
        <f t="shared" si="14"/>
        <v>21.900522178514315</v>
      </c>
      <c r="Z8" s="50">
        <f t="shared" si="15"/>
        <v>23.073527070477901</v>
      </c>
      <c r="AA8" s="67">
        <f>((Y8-X8)/X8)*100</f>
        <v>34.885695976973793</v>
      </c>
      <c r="AB8" s="68">
        <f>((Z8-X8)/X8)*100</f>
        <v>42.110253453147934</v>
      </c>
      <c r="AC8" s="69">
        <f>(((T8+U8)-X8)/X8)*100</f>
        <v>-12.051263446371225</v>
      </c>
    </row>
    <row r="9" spans="1:29" s="3" customFormat="1" x14ac:dyDescent="0.25">
      <c r="A9" s="11">
        <v>2</v>
      </c>
      <c r="B9" s="4" t="s">
        <v>15</v>
      </c>
      <c r="C9" s="32">
        <v>50</v>
      </c>
      <c r="D9" s="32">
        <v>75</v>
      </c>
      <c r="E9" s="32">
        <v>9.25</v>
      </c>
      <c r="F9" s="22">
        <v>0.85</v>
      </c>
      <c r="G9" s="22">
        <v>135</v>
      </c>
      <c r="H9" s="22">
        <v>164</v>
      </c>
      <c r="I9" s="22">
        <v>27.2</v>
      </c>
      <c r="J9" s="22">
        <v>58</v>
      </c>
      <c r="K9" s="36">
        <v>180</v>
      </c>
      <c r="L9" s="51">
        <f t="shared" si="17"/>
        <v>2.1208643145865558E-2</v>
      </c>
      <c r="M9" s="50">
        <f t="shared" si="2"/>
        <v>5.8721183123097003</v>
      </c>
      <c r="N9" s="50">
        <f t="shared" si="3"/>
        <v>4.6145188519977491</v>
      </c>
      <c r="O9" s="50">
        <f t="shared" si="4"/>
        <v>0.28315636060795335</v>
      </c>
      <c r="P9" s="50">
        <f t="shared" si="5"/>
        <v>0.96639607576545228</v>
      </c>
      <c r="Q9" s="52">
        <f t="shared" si="6"/>
        <v>2.9500072111287383</v>
      </c>
      <c r="R9" s="3">
        <f t="shared" si="7"/>
        <v>4.2417286291731117E-2</v>
      </c>
      <c r="S9" s="3">
        <f t="shared" si="8"/>
        <v>5.8721183123097003</v>
      </c>
      <c r="T9" s="3">
        <f t="shared" si="9"/>
        <v>4.6145188519977491</v>
      </c>
      <c r="U9" s="3">
        <f t="shared" si="10"/>
        <v>0.5663127212159067</v>
      </c>
      <c r="V9" s="3">
        <f t="shared" si="11"/>
        <v>0.96639607576545228</v>
      </c>
      <c r="W9" s="3">
        <f t="shared" si="12"/>
        <v>2.9500072111287383</v>
      </c>
      <c r="X9" s="51">
        <f t="shared" si="13"/>
        <v>5.9145355986014314</v>
      </c>
      <c r="Y9" s="50">
        <f t="shared" si="14"/>
        <v>8.1308387843423944</v>
      </c>
      <c r="Z9" s="50">
        <f t="shared" si="15"/>
        <v>9.0972348601078465</v>
      </c>
      <c r="AA9" s="67">
        <f>((Y9-X9)/X9)*100</f>
        <v>37.472142128369917</v>
      </c>
      <c r="AB9" s="68">
        <f>((Z9-X9)/X9)*100</f>
        <v>53.811482041954491</v>
      </c>
      <c r="AC9" s="69">
        <f>(((T9+U9)-X9)/X9)*100</f>
        <v>-12.405099490165714</v>
      </c>
    </row>
    <row r="10" spans="1:29" s="3" customFormat="1" x14ac:dyDescent="0.25">
      <c r="A10" s="11">
        <v>2</v>
      </c>
      <c r="B10" s="4" t="s">
        <v>32</v>
      </c>
      <c r="C10" s="32">
        <v>50</v>
      </c>
      <c r="D10" s="32">
        <v>75</v>
      </c>
      <c r="E10" s="32">
        <v>9.25</v>
      </c>
      <c r="F10" s="22">
        <f t="shared" ref="F10:I10" si="18">(1-(F9/F8))*100</f>
        <v>92.653414001728606</v>
      </c>
      <c r="G10" s="22">
        <f t="shared" si="18"/>
        <v>62.5</v>
      </c>
      <c r="H10" s="22">
        <f t="shared" si="18"/>
        <v>6.8181818181818237</v>
      </c>
      <c r="I10" s="22">
        <f t="shared" si="18"/>
        <v>93.928571428571431</v>
      </c>
      <c r="J10" s="22">
        <f>(1-(J9/J8))*100</f>
        <v>17.613636363636374</v>
      </c>
      <c r="K10" s="36">
        <f>(1-(K9/K8))*100</f>
        <v>61.29032258064516</v>
      </c>
      <c r="L10" s="51"/>
      <c r="M10" s="50"/>
      <c r="N10" s="50"/>
      <c r="O10" s="50"/>
      <c r="P10" s="50"/>
      <c r="Q10" s="52"/>
      <c r="X10" s="51"/>
      <c r="Y10" s="50"/>
      <c r="Z10" s="50"/>
      <c r="AA10" s="67"/>
      <c r="AB10" s="68"/>
      <c r="AC10" s="69"/>
    </row>
    <row r="11" spans="1:29" s="3" customFormat="1" x14ac:dyDescent="0.25">
      <c r="A11" s="11">
        <v>3</v>
      </c>
      <c r="B11" s="4" t="s">
        <v>8</v>
      </c>
      <c r="C11" s="32">
        <v>75</v>
      </c>
      <c r="D11" s="32">
        <v>75</v>
      </c>
      <c r="E11" s="32">
        <v>9.25</v>
      </c>
      <c r="F11" s="22">
        <v>8.1</v>
      </c>
      <c r="G11" s="22">
        <v>235</v>
      </c>
      <c r="H11" s="22">
        <v>164</v>
      </c>
      <c r="I11" s="22">
        <v>149</v>
      </c>
      <c r="J11" s="22">
        <v>72.099999999999994</v>
      </c>
      <c r="K11" s="36">
        <v>455</v>
      </c>
      <c r="L11" s="51">
        <f t="shared" si="17"/>
        <v>0.20210589350766003</v>
      </c>
      <c r="M11" s="50">
        <f t="shared" si="2"/>
        <v>10.221835580687255</v>
      </c>
      <c r="N11" s="50">
        <f t="shared" si="3"/>
        <v>4.6145188519977491</v>
      </c>
      <c r="O11" s="50">
        <f t="shared" si="4"/>
        <v>1.5511138871538621</v>
      </c>
      <c r="P11" s="50">
        <f t="shared" si="5"/>
        <v>1.2013302941842949</v>
      </c>
      <c r="Q11" s="52">
        <f t="shared" si="6"/>
        <v>7.456962672575421</v>
      </c>
      <c r="R11" s="3">
        <f t="shared" si="7"/>
        <v>0.40421178701532007</v>
      </c>
      <c r="S11" s="3">
        <f t="shared" si="8"/>
        <v>10.221835580687255</v>
      </c>
      <c r="T11" s="3">
        <f t="shared" si="9"/>
        <v>4.6145188519977491</v>
      </c>
      <c r="U11" s="3">
        <f t="shared" si="10"/>
        <v>3.1022277743077242</v>
      </c>
      <c r="V11" s="3">
        <f t="shared" si="11"/>
        <v>1.2013302941842949</v>
      </c>
      <c r="W11" s="3">
        <f t="shared" si="12"/>
        <v>7.456962672575421</v>
      </c>
      <c r="X11" s="51">
        <f t="shared" si="13"/>
        <v>10.626047367702576</v>
      </c>
      <c r="Y11" s="50">
        <f t="shared" si="14"/>
        <v>15.173709298880894</v>
      </c>
      <c r="Z11" s="50">
        <f t="shared" si="15"/>
        <v>16.375039593065189</v>
      </c>
      <c r="AA11" s="67">
        <f>((Y11-X11)/X11)*100</f>
        <v>42.797305280237559</v>
      </c>
      <c r="AB11" s="68">
        <f>((Z11-X11)/X11)*100</f>
        <v>54.102828892297559</v>
      </c>
      <c r="AC11" s="69">
        <f>(((T11+U11)-X11)/X11)*100</f>
        <v>-27.378955134717348</v>
      </c>
    </row>
    <row r="12" spans="1:29" s="3" customFormat="1" x14ac:dyDescent="0.25">
      <c r="A12" s="11">
        <v>3</v>
      </c>
      <c r="B12" s="4" t="s">
        <v>15</v>
      </c>
      <c r="C12" s="32">
        <v>75</v>
      </c>
      <c r="D12" s="32">
        <v>75</v>
      </c>
      <c r="E12" s="32">
        <v>9.25</v>
      </c>
      <c r="F12" s="22">
        <v>0.91</v>
      </c>
      <c r="G12" s="22">
        <v>125</v>
      </c>
      <c r="H12" s="22">
        <v>142</v>
      </c>
      <c r="I12" s="22">
        <v>5</v>
      </c>
      <c r="J12" s="22">
        <v>60.1</v>
      </c>
      <c r="K12" s="36">
        <v>155</v>
      </c>
      <c r="L12" s="51">
        <f t="shared" si="17"/>
        <v>2.2705723838514894E-2</v>
      </c>
      <c r="M12" s="50">
        <f t="shared" si="2"/>
        <v>5.437146585471945</v>
      </c>
      <c r="N12" s="50">
        <f t="shared" si="3"/>
        <v>3.995498030388295</v>
      </c>
      <c r="O12" s="50">
        <f t="shared" si="4"/>
        <v>5.2050801582344368E-2</v>
      </c>
      <c r="P12" s="50">
        <f t="shared" si="5"/>
        <v>1.0013862785086842</v>
      </c>
      <c r="Q12" s="52">
        <f t="shared" si="6"/>
        <v>2.540283987360858</v>
      </c>
      <c r="R12" s="3">
        <f t="shared" si="7"/>
        <v>4.5411447677029787E-2</v>
      </c>
      <c r="S12" s="3">
        <f t="shared" si="8"/>
        <v>5.437146585471945</v>
      </c>
      <c r="T12" s="3">
        <f t="shared" si="9"/>
        <v>3.995498030388295</v>
      </c>
      <c r="U12" s="3">
        <f t="shared" si="10"/>
        <v>0.10410160316468874</v>
      </c>
      <c r="V12" s="3">
        <f t="shared" si="11"/>
        <v>1.0013862785086842</v>
      </c>
      <c r="W12" s="3">
        <f t="shared" si="12"/>
        <v>2.540283987360858</v>
      </c>
      <c r="X12" s="51">
        <f t="shared" si="13"/>
        <v>5.4825580331489752</v>
      </c>
      <c r="Y12" s="50">
        <f t="shared" si="14"/>
        <v>6.6398836209138423</v>
      </c>
      <c r="Z12" s="50">
        <f t="shared" si="15"/>
        <v>7.641269899422527</v>
      </c>
      <c r="AA12" s="67">
        <f>((Y12-X12)/X12)*100</f>
        <v>21.109226400657775</v>
      </c>
      <c r="AB12" s="68">
        <f>((Z12-X12)/X12)*100</f>
        <v>39.374172662129922</v>
      </c>
      <c r="AC12" s="69">
        <f>(((T12+U12)-X12)/X12)*100</f>
        <v>-25.224692401507916</v>
      </c>
    </row>
    <row r="13" spans="1:29" s="3" customFormat="1" x14ac:dyDescent="0.25">
      <c r="A13" s="11">
        <v>3</v>
      </c>
      <c r="B13" s="4" t="s">
        <v>32</v>
      </c>
      <c r="C13" s="32">
        <v>75</v>
      </c>
      <c r="D13" s="32">
        <v>75</v>
      </c>
      <c r="E13" s="32">
        <v>9.25</v>
      </c>
      <c r="F13" s="22">
        <f t="shared" ref="F13:I13" si="19">(1-(F12/F11))*100</f>
        <v>88.76543209876543</v>
      </c>
      <c r="G13" s="22">
        <f t="shared" si="19"/>
        <v>46.808510638297875</v>
      </c>
      <c r="H13" s="22">
        <f t="shared" si="19"/>
        <v>13.414634146341465</v>
      </c>
      <c r="I13" s="22">
        <f t="shared" si="19"/>
        <v>96.644295302013433</v>
      </c>
      <c r="J13" s="22">
        <f>(1-(J12/J11))*100</f>
        <v>16.643550624133141</v>
      </c>
      <c r="K13" s="36">
        <f>(1-(K12/K11))*100</f>
        <v>65.934065934065927</v>
      </c>
      <c r="L13" s="51"/>
      <c r="M13" s="50"/>
      <c r="N13" s="50"/>
      <c r="O13" s="50"/>
      <c r="P13" s="50"/>
      <c r="Q13" s="52"/>
      <c r="X13" s="51"/>
      <c r="Y13" s="50"/>
      <c r="Z13" s="50"/>
      <c r="AA13" s="67"/>
      <c r="AB13" s="68"/>
      <c r="AC13" s="69"/>
    </row>
    <row r="14" spans="1:29" s="63" customFormat="1" x14ac:dyDescent="0.25">
      <c r="A14" s="56">
        <v>4</v>
      </c>
      <c r="B14" s="57" t="s">
        <v>8</v>
      </c>
      <c r="C14" s="58">
        <v>25</v>
      </c>
      <c r="D14" s="58">
        <v>125</v>
      </c>
      <c r="E14" s="58">
        <v>9.25</v>
      </c>
      <c r="F14" s="55"/>
      <c r="G14" s="55"/>
      <c r="H14" s="55"/>
      <c r="I14" s="55"/>
      <c r="J14" s="55"/>
      <c r="K14" s="59"/>
      <c r="L14" s="60"/>
      <c r="M14" s="61"/>
      <c r="N14" s="61"/>
      <c r="O14" s="61"/>
      <c r="P14" s="61"/>
      <c r="Q14" s="62"/>
      <c r="X14" s="60"/>
      <c r="Y14" s="61"/>
      <c r="Z14" s="61"/>
      <c r="AA14" s="70"/>
      <c r="AB14" s="71"/>
      <c r="AC14" s="70"/>
    </row>
    <row r="15" spans="1:29" s="63" customFormat="1" x14ac:dyDescent="0.25">
      <c r="A15" s="56">
        <v>4</v>
      </c>
      <c r="B15" s="57" t="s">
        <v>15</v>
      </c>
      <c r="C15" s="58">
        <v>25</v>
      </c>
      <c r="D15" s="58">
        <v>125</v>
      </c>
      <c r="E15" s="58">
        <v>9.25</v>
      </c>
      <c r="F15" s="55"/>
      <c r="G15" s="55"/>
      <c r="H15" s="55"/>
      <c r="I15" s="55"/>
      <c r="J15" s="55"/>
      <c r="K15" s="59"/>
      <c r="L15" s="60"/>
      <c r="M15" s="61"/>
      <c r="N15" s="61"/>
      <c r="O15" s="61"/>
      <c r="P15" s="61"/>
      <c r="Q15" s="62"/>
      <c r="X15" s="60"/>
      <c r="Y15" s="61"/>
      <c r="Z15" s="61"/>
      <c r="AA15" s="70"/>
      <c r="AB15" s="71"/>
      <c r="AC15" s="70"/>
    </row>
    <row r="16" spans="1:29" s="63" customFormat="1" x14ac:dyDescent="0.25">
      <c r="A16" s="56">
        <v>4</v>
      </c>
      <c r="B16" s="57" t="s">
        <v>32</v>
      </c>
      <c r="C16" s="58">
        <v>25</v>
      </c>
      <c r="D16" s="58">
        <v>125</v>
      </c>
      <c r="E16" s="58">
        <v>9.25</v>
      </c>
      <c r="F16" s="55"/>
      <c r="G16" s="55"/>
      <c r="H16" s="55"/>
      <c r="I16" s="55"/>
      <c r="J16" s="55"/>
      <c r="K16" s="59"/>
      <c r="L16" s="60"/>
      <c r="M16" s="61"/>
      <c r="N16" s="61"/>
      <c r="O16" s="61"/>
      <c r="P16" s="61"/>
      <c r="Q16" s="62"/>
      <c r="X16" s="60"/>
      <c r="Y16" s="61"/>
      <c r="Z16" s="61"/>
      <c r="AA16" s="70"/>
      <c r="AB16" s="71"/>
      <c r="AC16" s="70"/>
    </row>
    <row r="17" spans="1:29" s="3" customFormat="1" x14ac:dyDescent="0.25">
      <c r="A17" s="11">
        <v>5</v>
      </c>
      <c r="B17" s="4" t="s">
        <v>8</v>
      </c>
      <c r="C17" s="32">
        <v>50</v>
      </c>
      <c r="D17" s="32">
        <v>125</v>
      </c>
      <c r="E17" s="32">
        <v>9.25</v>
      </c>
      <c r="F17" s="22">
        <v>5.69</v>
      </c>
      <c r="G17" s="22">
        <v>278</v>
      </c>
      <c r="H17" s="22">
        <v>170</v>
      </c>
      <c r="I17" s="22">
        <v>463</v>
      </c>
      <c r="J17" s="22">
        <f>2*59.3</f>
        <v>118.6</v>
      </c>
      <c r="K17" s="36">
        <v>445</v>
      </c>
      <c r="L17" s="51">
        <f t="shared" si="17"/>
        <v>0.14197315235291183</v>
      </c>
      <c r="M17" s="50">
        <f t="shared" si="2"/>
        <v>12.092214006089606</v>
      </c>
      <c r="N17" s="50">
        <f t="shared" si="3"/>
        <v>4.7833427124366912</v>
      </c>
      <c r="O17" s="50">
        <f t="shared" si="4"/>
        <v>4.8199042265250887</v>
      </c>
      <c r="P17" s="50">
        <f t="shared" si="5"/>
        <v>1.9761133549272869</v>
      </c>
      <c r="Q17" s="52">
        <f t="shared" si="6"/>
        <v>7.2930733830682692</v>
      </c>
      <c r="R17" s="3">
        <f t="shared" si="7"/>
        <v>0.28394630470582366</v>
      </c>
      <c r="S17" s="3">
        <f t="shared" si="8"/>
        <v>12.092214006089606</v>
      </c>
      <c r="T17" s="3">
        <f t="shared" si="9"/>
        <v>4.7833427124366912</v>
      </c>
      <c r="U17" s="3">
        <f t="shared" si="10"/>
        <v>9.6398084530501773</v>
      </c>
      <c r="V17" s="3">
        <f t="shared" si="11"/>
        <v>1.9761133549272869</v>
      </c>
      <c r="W17" s="3">
        <f t="shared" si="12"/>
        <v>7.2930733830682692</v>
      </c>
      <c r="X17" s="51">
        <f t="shared" si="13"/>
        <v>12.376160310795429</v>
      </c>
      <c r="Y17" s="50">
        <f t="shared" si="14"/>
        <v>21.716224548555136</v>
      </c>
      <c r="Z17" s="50">
        <f t="shared" si="15"/>
        <v>23.692337903482422</v>
      </c>
      <c r="AA17" s="67">
        <f>((Y17-X17)/X17)*100</f>
        <v>75.468190482411515</v>
      </c>
      <c r="AB17" s="68">
        <f>((Z17-X17)/X17)*100</f>
        <v>91.435286134877884</v>
      </c>
      <c r="AC17" s="69">
        <f>(((T17+U17)-X17)/X17)*100</f>
        <v>16.53978942811445</v>
      </c>
    </row>
    <row r="18" spans="1:29" s="3" customFormat="1" x14ac:dyDescent="0.25">
      <c r="A18" s="11">
        <v>5</v>
      </c>
      <c r="B18" s="4" t="s">
        <v>15</v>
      </c>
      <c r="C18" s="32">
        <v>50</v>
      </c>
      <c r="D18" s="32">
        <v>125</v>
      </c>
      <c r="E18" s="32">
        <v>9.25</v>
      </c>
      <c r="F18" s="22">
        <v>0.95</v>
      </c>
      <c r="G18" s="22">
        <v>106</v>
      </c>
      <c r="H18" s="22">
        <v>163</v>
      </c>
      <c r="I18" s="22">
        <v>5</v>
      </c>
      <c r="J18" s="22">
        <v>90.9</v>
      </c>
      <c r="K18" s="36">
        <v>149</v>
      </c>
      <c r="L18" s="51">
        <f t="shared" si="17"/>
        <v>2.3703777633614448E-2</v>
      </c>
      <c r="M18" s="50">
        <f t="shared" si="2"/>
        <v>4.6107003044802095</v>
      </c>
      <c r="N18" s="50">
        <f t="shared" si="3"/>
        <v>4.5863815419245917</v>
      </c>
      <c r="O18" s="50">
        <f t="shared" si="4"/>
        <v>5.2050801582344368E-2</v>
      </c>
      <c r="P18" s="50">
        <f t="shared" si="5"/>
        <v>1.5145759187427521</v>
      </c>
      <c r="Q18" s="52">
        <f t="shared" si="6"/>
        <v>2.4419504136565666</v>
      </c>
      <c r="R18" s="3">
        <f t="shared" si="7"/>
        <v>4.7407555267228896E-2</v>
      </c>
      <c r="S18" s="3">
        <f t="shared" si="8"/>
        <v>4.6107003044802095</v>
      </c>
      <c r="T18" s="3">
        <f t="shared" si="9"/>
        <v>4.5863815419245917</v>
      </c>
      <c r="U18" s="3">
        <f t="shared" si="10"/>
        <v>0.10410160316468874</v>
      </c>
      <c r="V18" s="3">
        <f t="shared" si="11"/>
        <v>1.5145759187427521</v>
      </c>
      <c r="W18" s="3">
        <f t="shared" si="12"/>
        <v>2.4419504136565666</v>
      </c>
      <c r="X18" s="51">
        <f t="shared" si="13"/>
        <v>4.6581078597474388</v>
      </c>
      <c r="Y18" s="50">
        <f t="shared" si="14"/>
        <v>7.1324335587458467</v>
      </c>
      <c r="Z18" s="50">
        <f t="shared" si="15"/>
        <v>8.6470094774885986</v>
      </c>
      <c r="AA18" s="67">
        <f>((Y18-X18)/X18)*100</f>
        <v>53.118686245547032</v>
      </c>
      <c r="AB18" s="68">
        <f>((Z18-X18)/X18)*100</f>
        <v>85.633517682380088</v>
      </c>
      <c r="AC18" s="69">
        <f>(((T18+U18)-X18)/X18)*100</f>
        <v>0.69503082188391252</v>
      </c>
    </row>
    <row r="19" spans="1:29" s="3" customFormat="1" x14ac:dyDescent="0.25">
      <c r="A19" s="11">
        <v>5</v>
      </c>
      <c r="B19" s="4" t="s">
        <v>32</v>
      </c>
      <c r="C19" s="32">
        <v>50</v>
      </c>
      <c r="D19" s="32">
        <v>125</v>
      </c>
      <c r="E19" s="32">
        <v>9.25</v>
      </c>
      <c r="F19" s="22">
        <f t="shared" ref="F19:H19" si="20">(1-(F18/F17))*100</f>
        <v>83.304042179261856</v>
      </c>
      <c r="G19" s="22">
        <f t="shared" si="20"/>
        <v>61.870503597122294</v>
      </c>
      <c r="H19" s="22">
        <f t="shared" si="20"/>
        <v>4.1176470588235254</v>
      </c>
      <c r="I19" s="22">
        <f>(1-(I18/I17))*100</f>
        <v>98.920086393088553</v>
      </c>
      <c r="J19" s="22">
        <f>(1-(J18/J17))*100</f>
        <v>23.355817875210782</v>
      </c>
      <c r="K19" s="36">
        <f>(1-(K18/K17))*100</f>
        <v>66.516853932584269</v>
      </c>
      <c r="L19" s="51"/>
      <c r="M19" s="50"/>
      <c r="N19" s="50"/>
      <c r="O19" s="50"/>
      <c r="P19" s="50"/>
      <c r="Q19" s="52"/>
      <c r="X19" s="51"/>
      <c r="Y19" s="50"/>
      <c r="Z19" s="50"/>
      <c r="AA19" s="67"/>
      <c r="AB19" s="68"/>
      <c r="AC19" s="69"/>
    </row>
    <row r="20" spans="1:29" s="3" customFormat="1" x14ac:dyDescent="0.25">
      <c r="A20" s="11">
        <v>6</v>
      </c>
      <c r="B20" s="4" t="s">
        <v>8</v>
      </c>
      <c r="C20" s="32">
        <v>75</v>
      </c>
      <c r="D20" s="32">
        <v>125</v>
      </c>
      <c r="E20" s="32">
        <v>9.25</v>
      </c>
      <c r="F20" s="22">
        <v>3.2</v>
      </c>
      <c r="G20" s="22">
        <v>201</v>
      </c>
      <c r="H20" s="22">
        <v>165</v>
      </c>
      <c r="I20" s="22">
        <v>161</v>
      </c>
      <c r="J20" s="22">
        <f>59.3*2</f>
        <v>118.6</v>
      </c>
      <c r="K20" s="36">
        <v>428</v>
      </c>
      <c r="L20" s="51">
        <f t="shared" si="17"/>
        <v>7.9844303607964462E-2</v>
      </c>
      <c r="M20" s="50">
        <f t="shared" si="2"/>
        <v>8.7429317094388868</v>
      </c>
      <c r="N20" s="50">
        <f t="shared" si="3"/>
        <v>4.6426561620709057</v>
      </c>
      <c r="O20" s="50">
        <f t="shared" si="4"/>
        <v>1.6760358109514886</v>
      </c>
      <c r="P20" s="50">
        <f t="shared" si="5"/>
        <v>1.9761133549272869</v>
      </c>
      <c r="Q20" s="52">
        <f t="shared" si="6"/>
        <v>7.0144615909061105</v>
      </c>
      <c r="R20" s="3">
        <f t="shared" si="7"/>
        <v>0.15968860721592892</v>
      </c>
      <c r="S20" s="3">
        <f t="shared" si="8"/>
        <v>8.7429317094388868</v>
      </c>
      <c r="T20" s="3">
        <f t="shared" si="9"/>
        <v>4.6426561620709057</v>
      </c>
      <c r="U20" s="3">
        <f t="shared" si="10"/>
        <v>3.3520716219029771</v>
      </c>
      <c r="V20" s="3">
        <f t="shared" si="11"/>
        <v>1.9761133549272869</v>
      </c>
      <c r="W20" s="3">
        <f t="shared" si="12"/>
        <v>7.0144615909061105</v>
      </c>
      <c r="X20" s="51">
        <f t="shared" si="13"/>
        <v>8.902620316654815</v>
      </c>
      <c r="Y20" s="50">
        <f t="shared" si="14"/>
        <v>15.009189374879993</v>
      </c>
      <c r="Z20" s="50">
        <f t="shared" si="15"/>
        <v>16.98530272980728</v>
      </c>
      <c r="AA20" s="67">
        <f>((Y20-X20)/X20)*100</f>
        <v>68.592940516638123</v>
      </c>
      <c r="AB20" s="68">
        <f>((Z20-X20)/X20)*100</f>
        <v>90.789926175235962</v>
      </c>
      <c r="AC20" s="69">
        <f>(((T20+U20)-X20)/X20)*100</f>
        <v>-10.198037211386723</v>
      </c>
    </row>
    <row r="21" spans="1:29" s="3" customFormat="1" x14ac:dyDescent="0.25">
      <c r="A21" s="11">
        <v>6</v>
      </c>
      <c r="B21" s="4" t="s">
        <v>15</v>
      </c>
      <c r="C21" s="32">
        <v>75</v>
      </c>
      <c r="D21" s="32">
        <v>125</v>
      </c>
      <c r="E21" s="32">
        <v>9.25</v>
      </c>
      <c r="F21" s="22">
        <v>1.49</v>
      </c>
      <c r="G21" s="22">
        <v>100</v>
      </c>
      <c r="H21" s="22">
        <v>152</v>
      </c>
      <c r="I21" s="22">
        <v>5</v>
      </c>
      <c r="J21" s="22">
        <f>89.5</f>
        <v>89.5</v>
      </c>
      <c r="K21" s="36">
        <v>148</v>
      </c>
      <c r="L21" s="51">
        <f t="shared" si="17"/>
        <v>3.7177503867458453E-2</v>
      </c>
      <c r="M21" s="50">
        <f t="shared" si="2"/>
        <v>4.3497172683775558</v>
      </c>
      <c r="N21" s="50">
        <f t="shared" si="3"/>
        <v>4.2768711311198651</v>
      </c>
      <c r="O21" s="50">
        <f t="shared" si="4"/>
        <v>5.2050801582344368E-2</v>
      </c>
      <c r="P21" s="50">
        <f t="shared" si="5"/>
        <v>1.4912491169139306</v>
      </c>
      <c r="Q21" s="52">
        <f t="shared" si="6"/>
        <v>2.4255614847058515</v>
      </c>
      <c r="R21" s="3">
        <f t="shared" si="7"/>
        <v>7.4355007734916906E-2</v>
      </c>
      <c r="S21" s="3">
        <f t="shared" si="8"/>
        <v>4.3497172683775558</v>
      </c>
      <c r="T21" s="3">
        <f t="shared" si="9"/>
        <v>4.2768711311198651</v>
      </c>
      <c r="U21" s="3">
        <f t="shared" si="10"/>
        <v>0.10410160316468874</v>
      </c>
      <c r="V21" s="3">
        <f t="shared" si="11"/>
        <v>1.4912491169139306</v>
      </c>
      <c r="W21" s="3">
        <f t="shared" si="12"/>
        <v>2.4255614847058515</v>
      </c>
      <c r="X21" s="51">
        <f t="shared" si="13"/>
        <v>4.4240722761124731</v>
      </c>
      <c r="Y21" s="50">
        <f t="shared" si="14"/>
        <v>6.8065342189904054</v>
      </c>
      <c r="Z21" s="50">
        <f t="shared" si="15"/>
        <v>8.2977833359043363</v>
      </c>
      <c r="AA21" s="67">
        <f>((Y21-X21)/X21)*100</f>
        <v>53.852238258897813</v>
      </c>
      <c r="AB21" s="68">
        <f>((Z21-X21)/X21)*100</f>
        <v>87.559850247197488</v>
      </c>
      <c r="AC21" s="69">
        <f>(((T21+U21)-X21)/X21)*100</f>
        <v>-0.97420519236615377</v>
      </c>
    </row>
    <row r="22" spans="1:29" s="3" customFormat="1" x14ac:dyDescent="0.25">
      <c r="A22" s="11">
        <v>6</v>
      </c>
      <c r="B22" s="4" t="s">
        <v>32</v>
      </c>
      <c r="C22" s="32">
        <v>75</v>
      </c>
      <c r="D22" s="32">
        <v>125</v>
      </c>
      <c r="E22" s="32">
        <v>9.25</v>
      </c>
      <c r="F22" s="22">
        <f t="shared" ref="F22:I22" si="21">(1-(F21/F20))*100</f>
        <v>53.437500000000007</v>
      </c>
      <c r="G22" s="22">
        <f t="shared" si="21"/>
        <v>50.248756218905477</v>
      </c>
      <c r="H22" s="22">
        <f t="shared" si="21"/>
        <v>7.8787878787878736</v>
      </c>
      <c r="I22" s="22">
        <f t="shared" si="21"/>
        <v>96.894409937888199</v>
      </c>
      <c r="J22" s="22">
        <f>(1-(J21/J20))*100</f>
        <v>24.536256323777394</v>
      </c>
      <c r="K22" s="36">
        <f>(1-(K21/K20))*100</f>
        <v>65.420560747663558</v>
      </c>
      <c r="L22" s="51"/>
      <c r="M22" s="50"/>
      <c r="N22" s="50"/>
      <c r="O22" s="50"/>
      <c r="P22" s="50"/>
      <c r="Q22" s="52"/>
      <c r="X22" s="51"/>
      <c r="Y22" s="50"/>
      <c r="Z22" s="50"/>
      <c r="AA22" s="67"/>
      <c r="AB22" s="68"/>
      <c r="AC22" s="69"/>
    </row>
    <row r="23" spans="1:29" s="63" customFormat="1" x14ac:dyDescent="0.25">
      <c r="A23" s="56">
        <v>7</v>
      </c>
      <c r="B23" s="57" t="s">
        <v>8</v>
      </c>
      <c r="C23" s="58">
        <v>25</v>
      </c>
      <c r="D23" s="58">
        <v>75</v>
      </c>
      <c r="E23" s="58">
        <v>9.5</v>
      </c>
      <c r="F23" s="55"/>
      <c r="G23" s="55"/>
      <c r="H23" s="55"/>
      <c r="I23" s="55"/>
      <c r="J23" s="55"/>
      <c r="K23" s="59"/>
      <c r="L23" s="60"/>
      <c r="M23" s="61"/>
      <c r="N23" s="61"/>
      <c r="O23" s="61"/>
      <c r="P23" s="61"/>
      <c r="Q23" s="62"/>
      <c r="X23" s="60"/>
      <c r="Y23" s="61"/>
      <c r="Z23" s="61"/>
      <c r="AA23" s="70"/>
      <c r="AB23" s="71"/>
      <c r="AC23" s="70"/>
    </row>
    <row r="24" spans="1:29" s="63" customFormat="1" x14ac:dyDescent="0.25">
      <c r="A24" s="56">
        <v>7</v>
      </c>
      <c r="B24" s="57" t="s">
        <v>15</v>
      </c>
      <c r="C24" s="58">
        <v>25</v>
      </c>
      <c r="D24" s="58">
        <v>75</v>
      </c>
      <c r="E24" s="58">
        <v>9.5</v>
      </c>
      <c r="F24" s="55"/>
      <c r="G24" s="55"/>
      <c r="H24" s="55"/>
      <c r="I24" s="55"/>
      <c r="J24" s="55"/>
      <c r="K24" s="59"/>
      <c r="L24" s="60"/>
      <c r="M24" s="61"/>
      <c r="N24" s="61"/>
      <c r="O24" s="61"/>
      <c r="P24" s="61"/>
      <c r="Q24" s="62"/>
      <c r="X24" s="60"/>
      <c r="Y24" s="61"/>
      <c r="Z24" s="61"/>
      <c r="AA24" s="70"/>
      <c r="AB24" s="71"/>
      <c r="AC24" s="70"/>
    </row>
    <row r="25" spans="1:29" s="63" customFormat="1" x14ac:dyDescent="0.25">
      <c r="A25" s="56">
        <v>7</v>
      </c>
      <c r="B25" s="57" t="s">
        <v>32</v>
      </c>
      <c r="C25" s="58">
        <v>25</v>
      </c>
      <c r="D25" s="58">
        <v>75</v>
      </c>
      <c r="E25" s="58">
        <v>9.5</v>
      </c>
      <c r="F25" s="55"/>
      <c r="G25" s="55"/>
      <c r="H25" s="55"/>
      <c r="I25" s="55"/>
      <c r="J25" s="55"/>
      <c r="K25" s="59"/>
      <c r="L25" s="60"/>
      <c r="M25" s="61"/>
      <c r="N25" s="61"/>
      <c r="O25" s="61"/>
      <c r="P25" s="61"/>
      <c r="Q25" s="62"/>
      <c r="X25" s="60"/>
      <c r="Y25" s="61"/>
      <c r="Z25" s="61"/>
      <c r="AA25" s="70"/>
      <c r="AB25" s="71"/>
      <c r="AC25" s="70"/>
    </row>
    <row r="26" spans="1:29" s="3" customFormat="1" x14ac:dyDescent="0.25">
      <c r="A26" s="11">
        <v>8</v>
      </c>
      <c r="B26" s="4" t="s">
        <v>8</v>
      </c>
      <c r="C26" s="32">
        <v>50</v>
      </c>
      <c r="D26" s="32">
        <v>75</v>
      </c>
      <c r="E26" s="32">
        <v>9.5</v>
      </c>
      <c r="F26" s="22">
        <v>2.8</v>
      </c>
      <c r="G26" s="22">
        <v>265</v>
      </c>
      <c r="H26" s="22">
        <v>76</v>
      </c>
      <c r="I26" s="22">
        <v>553</v>
      </c>
      <c r="J26" s="22">
        <v>67.599999999999994</v>
      </c>
      <c r="K26" s="36">
        <v>431</v>
      </c>
      <c r="L26" s="51">
        <f t="shared" si="17"/>
        <v>6.9863765656968904E-2</v>
      </c>
      <c r="M26" s="50">
        <f t="shared" si="2"/>
        <v>11.526750761200523</v>
      </c>
      <c r="N26" s="50">
        <f t="shared" si="3"/>
        <v>2.1384355655599325</v>
      </c>
      <c r="O26" s="50">
        <f t="shared" si="4"/>
        <v>5.7568186550072866</v>
      </c>
      <c r="P26" s="50">
        <f t="shared" si="5"/>
        <v>1.1263512883059408</v>
      </c>
      <c r="Q26" s="52">
        <f t="shared" si="6"/>
        <v>7.0636283777582562</v>
      </c>
      <c r="R26" s="3">
        <f t="shared" si="7"/>
        <v>0.13972753131393781</v>
      </c>
      <c r="S26" s="3">
        <f t="shared" si="8"/>
        <v>11.526750761200523</v>
      </c>
      <c r="T26" s="3">
        <f t="shared" si="9"/>
        <v>2.1384355655599325</v>
      </c>
      <c r="U26" s="3">
        <f t="shared" si="10"/>
        <v>11.513637310014573</v>
      </c>
      <c r="V26" s="3">
        <f t="shared" si="11"/>
        <v>1.1263512883059408</v>
      </c>
      <c r="W26" s="3">
        <f t="shared" si="12"/>
        <v>7.0636283777582562</v>
      </c>
      <c r="X26" s="51">
        <f t="shared" si="13"/>
        <v>11.66647829251446</v>
      </c>
      <c r="Y26" s="50">
        <f t="shared" si="14"/>
        <v>20.71570125333276</v>
      </c>
      <c r="Z26" s="50">
        <f t="shared" si="15"/>
        <v>21.842052541638701</v>
      </c>
      <c r="AA26" s="67">
        <f>((Y26-X26)/X26)*100</f>
        <v>77.566020644160758</v>
      </c>
      <c r="AB26" s="68">
        <f>((Z26-X26)/X26)*100</f>
        <v>87.220616144746728</v>
      </c>
      <c r="AC26" s="69">
        <f>(((T26+U26)-X26)/X26)*100</f>
        <v>17.019656945953081</v>
      </c>
    </row>
    <row r="27" spans="1:29" s="3" customFormat="1" x14ac:dyDescent="0.25">
      <c r="A27" s="11">
        <v>8</v>
      </c>
      <c r="B27" s="4" t="s">
        <v>15</v>
      </c>
      <c r="C27" s="32">
        <v>50</v>
      </c>
      <c r="D27" s="32">
        <v>75</v>
      </c>
      <c r="E27" s="32">
        <v>9.5</v>
      </c>
      <c r="F27" s="22">
        <v>1.1599999999999999</v>
      </c>
      <c r="G27" s="22">
        <v>81</v>
      </c>
      <c r="H27" s="22">
        <v>78</v>
      </c>
      <c r="I27" s="22">
        <v>5</v>
      </c>
      <c r="J27" s="22">
        <v>49.1</v>
      </c>
      <c r="K27" s="36">
        <v>141</v>
      </c>
      <c r="L27" s="51">
        <f t="shared" si="17"/>
        <v>2.8943560057887115E-2</v>
      </c>
      <c r="M27" s="50">
        <f t="shared" si="2"/>
        <v>3.5232709873858203</v>
      </c>
      <c r="N27" s="50">
        <f t="shared" si="3"/>
        <v>2.1947101857062465</v>
      </c>
      <c r="O27" s="50">
        <f t="shared" si="4"/>
        <v>5.2050801582344368E-2</v>
      </c>
      <c r="P27" s="50">
        <f t="shared" si="5"/>
        <v>0.81810426413937432</v>
      </c>
      <c r="Q27" s="52">
        <f t="shared" si="6"/>
        <v>2.310838982050845</v>
      </c>
      <c r="R27" s="3">
        <f t="shared" si="7"/>
        <v>5.7887120115774231E-2</v>
      </c>
      <c r="S27" s="3">
        <f t="shared" si="8"/>
        <v>3.5232709873858203</v>
      </c>
      <c r="T27" s="3">
        <f t="shared" si="9"/>
        <v>2.1947101857062465</v>
      </c>
      <c r="U27" s="3">
        <f t="shared" si="10"/>
        <v>0.10410160316468874</v>
      </c>
      <c r="V27" s="3">
        <f t="shared" si="11"/>
        <v>0.81810426413937432</v>
      </c>
      <c r="W27" s="3">
        <f t="shared" si="12"/>
        <v>2.310838982050845</v>
      </c>
      <c r="X27" s="51">
        <f t="shared" si="13"/>
        <v>3.5811581075015946</v>
      </c>
      <c r="Y27" s="50">
        <f t="shared" si="14"/>
        <v>4.60965077092178</v>
      </c>
      <c r="Z27" s="50">
        <f t="shared" si="15"/>
        <v>5.4277550350611552</v>
      </c>
      <c r="AA27" s="67">
        <f>((Y27-X27)/X27)*100</f>
        <v>28.719554751457661</v>
      </c>
      <c r="AB27" s="68">
        <f>((Z27-X27)/X27)*100</f>
        <v>51.564239056952566</v>
      </c>
      <c r="AC27" s="69">
        <f>(((T27+U27)-X27)/X27)*100</f>
        <v>-35.808145860538168</v>
      </c>
    </row>
    <row r="28" spans="1:29" s="3" customFormat="1" x14ac:dyDescent="0.25">
      <c r="A28" s="11">
        <v>8</v>
      </c>
      <c r="B28" s="4" t="s">
        <v>32</v>
      </c>
      <c r="C28" s="32">
        <v>50</v>
      </c>
      <c r="D28" s="32">
        <v>75</v>
      </c>
      <c r="E28" s="32">
        <v>9.5</v>
      </c>
      <c r="F28" s="22">
        <f t="shared" ref="F28:I28" si="22">(1-(F27/F26))*100</f>
        <v>58.571428571428577</v>
      </c>
      <c r="G28" s="22">
        <f t="shared" si="22"/>
        <v>69.433962264150949</v>
      </c>
      <c r="H28" s="22">
        <f t="shared" si="22"/>
        <v>-2.6315789473684292</v>
      </c>
      <c r="I28" s="22">
        <f t="shared" si="22"/>
        <v>99.095840867992763</v>
      </c>
      <c r="J28" s="22">
        <f>(1-(J27/J26))*100</f>
        <v>27.366863905325435</v>
      </c>
      <c r="K28" s="36">
        <f>(1-(K27/K26))*100</f>
        <v>67.285382830626446</v>
      </c>
      <c r="L28" s="51"/>
      <c r="M28" s="50"/>
      <c r="N28" s="50"/>
      <c r="O28" s="50"/>
      <c r="P28" s="50"/>
      <c r="Q28" s="52"/>
      <c r="X28" s="51"/>
      <c r="Y28" s="50"/>
      <c r="Z28" s="50"/>
      <c r="AA28" s="67"/>
      <c r="AB28" s="68"/>
      <c r="AC28" s="69"/>
    </row>
    <row r="29" spans="1:29" s="3" customFormat="1" x14ac:dyDescent="0.25">
      <c r="A29" s="11">
        <v>9</v>
      </c>
      <c r="B29" s="4" t="s">
        <v>8</v>
      </c>
      <c r="C29" s="32">
        <v>75</v>
      </c>
      <c r="D29" s="32">
        <v>75</v>
      </c>
      <c r="E29" s="32">
        <v>9.5</v>
      </c>
      <c r="F29" s="22">
        <v>3.06</v>
      </c>
      <c r="G29" s="22">
        <v>212</v>
      </c>
      <c r="H29" s="22">
        <v>167</v>
      </c>
      <c r="I29" s="22">
        <v>160</v>
      </c>
      <c r="J29" s="22">
        <v>70.5</v>
      </c>
      <c r="K29" s="36">
        <v>451</v>
      </c>
      <c r="L29" s="51">
        <f t="shared" si="17"/>
        <v>7.6351115325116015E-2</v>
      </c>
      <c r="M29" s="50">
        <f t="shared" si="2"/>
        <v>9.221400608960419</v>
      </c>
      <c r="N29" s="50">
        <f t="shared" si="3"/>
        <v>4.6989307822172197</v>
      </c>
      <c r="O29" s="50">
        <f t="shared" si="4"/>
        <v>1.6656256506350198</v>
      </c>
      <c r="P29" s="50">
        <f t="shared" si="5"/>
        <v>1.1746710920942136</v>
      </c>
      <c r="Q29" s="52">
        <f t="shared" si="6"/>
        <v>7.3914069567725607</v>
      </c>
      <c r="R29" s="3">
        <f t="shared" si="7"/>
        <v>0.15270223065023203</v>
      </c>
      <c r="S29" s="3">
        <f t="shared" si="8"/>
        <v>9.221400608960419</v>
      </c>
      <c r="T29" s="3">
        <f t="shared" si="9"/>
        <v>4.6989307822172197</v>
      </c>
      <c r="U29" s="3">
        <f t="shared" si="10"/>
        <v>3.3312513012700395</v>
      </c>
      <c r="V29" s="3">
        <f t="shared" si="11"/>
        <v>1.1746710920942136</v>
      </c>
      <c r="W29" s="3">
        <f t="shared" si="12"/>
        <v>7.3914069567725607</v>
      </c>
      <c r="X29" s="51">
        <f t="shared" si="13"/>
        <v>9.3741028396106518</v>
      </c>
      <c r="Y29" s="50">
        <f t="shared" si="14"/>
        <v>15.421589040259821</v>
      </c>
      <c r="Z29" s="50">
        <f t="shared" si="15"/>
        <v>16.596260132354033</v>
      </c>
      <c r="AA29" s="67">
        <f>((Y29-X29)/X29)*100</f>
        <v>64.512693151767778</v>
      </c>
      <c r="AB29" s="68">
        <f>((Z29-X29)/X29)*100</f>
        <v>77.043717316881384</v>
      </c>
      <c r="AC29" s="69">
        <f>(((T29+U29)-X29)/X29)*100</f>
        <v>-14.336526696129258</v>
      </c>
    </row>
    <row r="30" spans="1:29" s="3" customFormat="1" x14ac:dyDescent="0.25">
      <c r="A30" s="11">
        <v>9</v>
      </c>
      <c r="B30" s="4" t="s">
        <v>15</v>
      </c>
      <c r="C30" s="32">
        <v>75</v>
      </c>
      <c r="D30" s="32">
        <v>75</v>
      </c>
      <c r="E30" s="32">
        <v>9.5</v>
      </c>
      <c r="F30" s="22">
        <v>1.56</v>
      </c>
      <c r="G30" s="22">
        <v>91</v>
      </c>
      <c r="H30" s="22">
        <v>143</v>
      </c>
      <c r="I30" s="22">
        <v>5</v>
      </c>
      <c r="J30" s="22">
        <v>49.1</v>
      </c>
      <c r="K30" s="36">
        <v>124</v>
      </c>
      <c r="L30" s="51">
        <f t="shared" si="17"/>
        <v>3.8924098008882677E-2</v>
      </c>
      <c r="M30" s="50">
        <f t="shared" si="2"/>
        <v>3.9582427142235757</v>
      </c>
      <c r="N30" s="50">
        <f t="shared" si="3"/>
        <v>4.0236353404614515</v>
      </c>
      <c r="O30" s="50">
        <f t="shared" si="4"/>
        <v>5.2050801582344368E-2</v>
      </c>
      <c r="P30" s="50">
        <f t="shared" si="5"/>
        <v>0.81810426413937432</v>
      </c>
      <c r="Q30" s="52">
        <f t="shared" si="6"/>
        <v>2.0322271898886863</v>
      </c>
      <c r="R30" s="3">
        <f t="shared" si="7"/>
        <v>7.7848196017765353E-2</v>
      </c>
      <c r="S30" s="3">
        <f t="shared" si="8"/>
        <v>3.9582427142235757</v>
      </c>
      <c r="T30" s="3">
        <f t="shared" si="9"/>
        <v>4.0236353404614515</v>
      </c>
      <c r="U30" s="3">
        <f t="shared" si="10"/>
        <v>0.10410160316468874</v>
      </c>
      <c r="V30" s="3">
        <f t="shared" si="11"/>
        <v>0.81810426413937432</v>
      </c>
      <c r="W30" s="3">
        <f t="shared" si="12"/>
        <v>2.0322271898886863</v>
      </c>
      <c r="X30" s="51">
        <f t="shared" si="13"/>
        <v>4.0360909102413407</v>
      </c>
      <c r="Y30" s="50">
        <f t="shared" si="14"/>
        <v>6.1599641335148263</v>
      </c>
      <c r="Z30" s="50">
        <f t="shared" si="15"/>
        <v>6.9780683976542015</v>
      </c>
      <c r="AA30" s="67">
        <f>((Y30-X30)/X30)*100</f>
        <v>52.622036284769592</v>
      </c>
      <c r="AB30" s="68">
        <f>((Z30-X30)/X30)*100</f>
        <v>72.891754740899614</v>
      </c>
      <c r="AC30" s="69">
        <f>(((T30+U30)-X30)/X30)*100</f>
        <v>2.2706632586558779</v>
      </c>
    </row>
    <row r="31" spans="1:29" s="3" customFormat="1" x14ac:dyDescent="0.25">
      <c r="A31" s="11">
        <v>9</v>
      </c>
      <c r="B31" s="4" t="s">
        <v>32</v>
      </c>
      <c r="C31" s="32">
        <v>75</v>
      </c>
      <c r="D31" s="32">
        <v>75</v>
      </c>
      <c r="E31" s="32">
        <v>9.5</v>
      </c>
      <c r="F31" s="22">
        <f t="shared" ref="F31:I31" si="23">(1-(F30/F29))*100</f>
        <v>49.019607843137258</v>
      </c>
      <c r="G31" s="22">
        <f t="shared" si="23"/>
        <v>57.075471698113198</v>
      </c>
      <c r="H31" s="22">
        <f t="shared" si="23"/>
        <v>14.371257485029943</v>
      </c>
      <c r="I31" s="22">
        <f t="shared" si="23"/>
        <v>96.875</v>
      </c>
      <c r="J31" s="22">
        <f>(1-(J30/J29))*100</f>
        <v>30.354609929078013</v>
      </c>
      <c r="K31" s="36">
        <f>(1-(K30/K29))*100</f>
        <v>72.505543237250563</v>
      </c>
      <c r="L31" s="51"/>
      <c r="M31" s="50"/>
      <c r="N31" s="50"/>
      <c r="O31" s="50"/>
      <c r="P31" s="50"/>
      <c r="Q31" s="52"/>
      <c r="X31" s="51"/>
      <c r="Y31" s="50"/>
      <c r="Z31" s="50"/>
      <c r="AA31" s="67"/>
      <c r="AB31" s="68"/>
      <c r="AC31" s="69"/>
    </row>
    <row r="32" spans="1:29" s="63" customFormat="1" x14ac:dyDescent="0.25">
      <c r="A32" s="56">
        <v>10</v>
      </c>
      <c r="B32" s="57" t="s">
        <v>8</v>
      </c>
      <c r="C32" s="58">
        <v>25</v>
      </c>
      <c r="D32" s="58">
        <v>125</v>
      </c>
      <c r="E32" s="58">
        <v>9.5</v>
      </c>
      <c r="F32" s="55"/>
      <c r="G32" s="55"/>
      <c r="H32" s="55"/>
      <c r="I32" s="55"/>
      <c r="J32" s="55"/>
      <c r="K32" s="59"/>
      <c r="L32" s="60"/>
      <c r="M32" s="61"/>
      <c r="N32" s="61"/>
      <c r="O32" s="61"/>
      <c r="P32" s="61"/>
      <c r="Q32" s="62"/>
      <c r="X32" s="60"/>
      <c r="Y32" s="61"/>
      <c r="Z32" s="61"/>
      <c r="AA32" s="70"/>
      <c r="AB32" s="71"/>
      <c r="AC32" s="70"/>
    </row>
    <row r="33" spans="1:29" s="63" customFormat="1" x14ac:dyDescent="0.25">
      <c r="A33" s="56">
        <v>10</v>
      </c>
      <c r="B33" s="57" t="s">
        <v>15</v>
      </c>
      <c r="C33" s="58">
        <v>25</v>
      </c>
      <c r="D33" s="58">
        <v>125</v>
      </c>
      <c r="E33" s="58">
        <v>9.5</v>
      </c>
      <c r="F33" s="55"/>
      <c r="G33" s="55"/>
      <c r="H33" s="55"/>
      <c r="I33" s="55"/>
      <c r="J33" s="55"/>
      <c r="K33" s="59"/>
      <c r="L33" s="60"/>
      <c r="M33" s="61"/>
      <c r="N33" s="61"/>
      <c r="O33" s="61"/>
      <c r="P33" s="61"/>
      <c r="Q33" s="62"/>
      <c r="X33" s="60"/>
      <c r="Y33" s="61"/>
      <c r="Z33" s="61"/>
      <c r="AA33" s="70"/>
      <c r="AB33" s="71"/>
      <c r="AC33" s="70"/>
    </row>
    <row r="34" spans="1:29" s="63" customFormat="1" x14ac:dyDescent="0.25">
      <c r="A34" s="56">
        <v>10</v>
      </c>
      <c r="B34" s="57" t="s">
        <v>32</v>
      </c>
      <c r="C34" s="58">
        <v>25</v>
      </c>
      <c r="D34" s="58">
        <v>125</v>
      </c>
      <c r="E34" s="58">
        <v>9.5</v>
      </c>
      <c r="F34" s="55"/>
      <c r="G34" s="55"/>
      <c r="H34" s="55"/>
      <c r="I34" s="55"/>
      <c r="J34" s="55"/>
      <c r="K34" s="59"/>
      <c r="L34" s="60"/>
      <c r="M34" s="61"/>
      <c r="N34" s="61"/>
      <c r="O34" s="61"/>
      <c r="P34" s="61"/>
      <c r="Q34" s="62"/>
      <c r="X34" s="60"/>
      <c r="Y34" s="61"/>
      <c r="Z34" s="61"/>
      <c r="AA34" s="70"/>
      <c r="AB34" s="71"/>
      <c r="AC34" s="70"/>
    </row>
    <row r="35" spans="1:29" s="3" customFormat="1" ht="13.9" customHeight="1" x14ac:dyDescent="0.25">
      <c r="A35" s="11">
        <v>11</v>
      </c>
      <c r="B35" s="4" t="s">
        <v>8</v>
      </c>
      <c r="C35" s="32">
        <v>50</v>
      </c>
      <c r="D35" s="32">
        <v>125</v>
      </c>
      <c r="E35" s="32">
        <v>9.5</v>
      </c>
      <c r="F35" s="22">
        <v>3.89</v>
      </c>
      <c r="G35" s="22">
        <v>363</v>
      </c>
      <c r="H35" s="22">
        <v>178</v>
      </c>
      <c r="I35" s="22">
        <v>463</v>
      </c>
      <c r="J35" s="22">
        <f>2*61.5</f>
        <v>123</v>
      </c>
      <c r="K35" s="36">
        <v>462</v>
      </c>
      <c r="L35" s="51">
        <f t="shared" si="17"/>
        <v>9.7060731573431799E-2</v>
      </c>
      <c r="M35" s="50">
        <f t="shared" si="2"/>
        <v>15.789473684210527</v>
      </c>
      <c r="N35" s="50">
        <f t="shared" si="3"/>
        <v>5.0084411930219472</v>
      </c>
      <c r="O35" s="50">
        <f t="shared" si="4"/>
        <v>4.8199042265250887</v>
      </c>
      <c r="P35" s="50">
        <f t="shared" si="5"/>
        <v>2.049426160675011</v>
      </c>
      <c r="Q35" s="52">
        <f t="shared" si="6"/>
        <v>7.5716851752304279</v>
      </c>
      <c r="R35" s="3">
        <f t="shared" si="7"/>
        <v>0.1941214631468636</v>
      </c>
      <c r="S35" s="3">
        <f t="shared" si="8"/>
        <v>15.789473684210527</v>
      </c>
      <c r="T35" s="3">
        <f t="shared" si="9"/>
        <v>5.0084411930219472</v>
      </c>
      <c r="U35" s="3">
        <f t="shared" si="10"/>
        <v>9.6398084530501773</v>
      </c>
      <c r="V35" s="3">
        <f t="shared" si="11"/>
        <v>2.049426160675011</v>
      </c>
      <c r="W35" s="3">
        <f t="shared" si="12"/>
        <v>7.5716851752304279</v>
      </c>
      <c r="X35" s="51">
        <f t="shared" si="13"/>
        <v>15.983595147357391</v>
      </c>
      <c r="Y35" s="50">
        <f t="shared" si="14"/>
        <v>22.219934821302552</v>
      </c>
      <c r="Z35" s="50">
        <f t="shared" si="15"/>
        <v>24.269360981977563</v>
      </c>
      <c r="AA35" s="67">
        <f>((Y35-X35)/X35)*100</f>
        <v>39.01712735120315</v>
      </c>
      <c r="AB35" s="68">
        <f>((Z35-X35)/X35)*100</f>
        <v>51.839187355731283</v>
      </c>
      <c r="AC35" s="69">
        <f>(((T35+U35)-X35)/X35)*100</f>
        <v>-8.3544752539984337</v>
      </c>
    </row>
    <row r="36" spans="1:29" s="3" customFormat="1" x14ac:dyDescent="0.25">
      <c r="A36" s="11">
        <v>11</v>
      </c>
      <c r="B36" s="4" t="s">
        <v>15</v>
      </c>
      <c r="C36" s="32">
        <v>50</v>
      </c>
      <c r="D36" s="32">
        <v>125</v>
      </c>
      <c r="E36" s="32">
        <v>9.5</v>
      </c>
      <c r="F36" s="22">
        <v>0.38</v>
      </c>
      <c r="G36" s="22">
        <v>150</v>
      </c>
      <c r="H36" s="22">
        <v>178</v>
      </c>
      <c r="I36" s="22">
        <v>5</v>
      </c>
      <c r="J36" s="22">
        <f>86.3</f>
        <v>86.3</v>
      </c>
      <c r="K36" s="36">
        <v>490</v>
      </c>
      <c r="L36" s="51">
        <f t="shared" si="17"/>
        <v>9.4815110534457805E-3</v>
      </c>
      <c r="M36" s="50">
        <f t="shared" si="2"/>
        <v>6.5245759025663332</v>
      </c>
      <c r="N36" s="50">
        <f t="shared" si="3"/>
        <v>5.0084411930219472</v>
      </c>
      <c r="O36" s="50">
        <f t="shared" si="4"/>
        <v>5.2050801582344368E-2</v>
      </c>
      <c r="P36" s="50">
        <f t="shared" si="5"/>
        <v>1.4379307127337677</v>
      </c>
      <c r="Q36" s="52">
        <f t="shared" si="6"/>
        <v>8.0305751858504539</v>
      </c>
      <c r="R36" s="3">
        <f t="shared" si="7"/>
        <v>1.8963022106891561E-2</v>
      </c>
      <c r="S36" s="3">
        <f t="shared" si="8"/>
        <v>6.5245759025663332</v>
      </c>
      <c r="T36" s="3">
        <f t="shared" si="9"/>
        <v>5.0084411930219472</v>
      </c>
      <c r="U36" s="3">
        <f t="shared" si="10"/>
        <v>0.10410160316468874</v>
      </c>
      <c r="V36" s="3">
        <f t="shared" si="11"/>
        <v>1.4379307127337677</v>
      </c>
      <c r="W36" s="3">
        <f t="shared" si="12"/>
        <v>8.0305751858504539</v>
      </c>
      <c r="X36" s="51">
        <f t="shared" si="13"/>
        <v>6.543538924673225</v>
      </c>
      <c r="Y36" s="50">
        <f t="shared" si="14"/>
        <v>13.14311798203709</v>
      </c>
      <c r="Z36" s="50">
        <f t="shared" si="15"/>
        <v>14.581048694770857</v>
      </c>
      <c r="AA36" s="67">
        <f>((Y36-X36)/X36)*100</f>
        <v>100.85641933723866</v>
      </c>
      <c r="AB36" s="68">
        <f>((Z36-X36)/X36)*100</f>
        <v>122.83123647039378</v>
      </c>
      <c r="AC36" s="69">
        <f>(((T36+U36)-X36)/X36)*100</f>
        <v>-21.868841080639719</v>
      </c>
    </row>
    <row r="37" spans="1:29" s="3" customFormat="1" x14ac:dyDescent="0.25">
      <c r="A37" s="11">
        <v>11</v>
      </c>
      <c r="B37" s="4" t="s">
        <v>32</v>
      </c>
      <c r="C37" s="32">
        <v>50</v>
      </c>
      <c r="D37" s="32">
        <v>125</v>
      </c>
      <c r="E37" s="32">
        <v>9.5</v>
      </c>
      <c r="F37" s="22">
        <f t="shared" ref="F37:I37" si="24">(1-(F36/F35))*100</f>
        <v>90.231362467866333</v>
      </c>
      <c r="G37" s="22">
        <f t="shared" si="24"/>
        <v>58.677685950413228</v>
      </c>
      <c r="H37" s="22">
        <f t="shared" si="24"/>
        <v>0</v>
      </c>
      <c r="I37" s="22">
        <f t="shared" si="24"/>
        <v>98.920086393088553</v>
      </c>
      <c r="J37" s="22">
        <f>(1-(J36/J35))*100</f>
        <v>29.837398373983739</v>
      </c>
      <c r="K37" s="36">
        <f>(1-(K36/K35))*100</f>
        <v>-6.0606060606060552</v>
      </c>
      <c r="L37" s="51"/>
      <c r="M37" s="50"/>
      <c r="N37" s="50"/>
      <c r="O37" s="50"/>
      <c r="P37" s="50"/>
      <c r="Q37" s="52"/>
      <c r="X37" s="51"/>
      <c r="Y37" s="50"/>
      <c r="Z37" s="50"/>
      <c r="AA37" s="67"/>
      <c r="AB37" s="68"/>
      <c r="AC37" s="69"/>
    </row>
    <row r="38" spans="1:29" s="3" customFormat="1" x14ac:dyDescent="0.25">
      <c r="A38" s="11">
        <v>12</v>
      </c>
      <c r="B38" s="4" t="s">
        <v>8</v>
      </c>
      <c r="C38" s="32">
        <v>75</v>
      </c>
      <c r="D38" s="32">
        <v>125</v>
      </c>
      <c r="E38" s="32">
        <v>9.5</v>
      </c>
      <c r="F38" s="22">
        <v>1.98</v>
      </c>
      <c r="G38" s="22">
        <v>212</v>
      </c>
      <c r="H38" s="22">
        <v>163</v>
      </c>
      <c r="I38" s="22">
        <v>153</v>
      </c>
      <c r="J38" s="22">
        <f>2*59.3</f>
        <v>118.6</v>
      </c>
      <c r="K38" s="36">
        <v>247</v>
      </c>
      <c r="L38" s="51">
        <f t="shared" si="17"/>
        <v>4.9403662857428012E-2</v>
      </c>
      <c r="M38" s="50">
        <f t="shared" si="2"/>
        <v>9.221400608960419</v>
      </c>
      <c r="N38" s="50">
        <f t="shared" si="3"/>
        <v>4.5863815419245917</v>
      </c>
      <c r="O38" s="50">
        <f t="shared" si="4"/>
        <v>1.5927545284197375</v>
      </c>
      <c r="P38" s="50">
        <f t="shared" si="5"/>
        <v>1.9761133549272869</v>
      </c>
      <c r="Q38" s="52">
        <f t="shared" si="6"/>
        <v>4.0480654508266571</v>
      </c>
      <c r="R38" s="3">
        <f t="shared" si="7"/>
        <v>9.8807325714856023E-2</v>
      </c>
      <c r="S38" s="3">
        <f t="shared" si="8"/>
        <v>9.221400608960419</v>
      </c>
      <c r="T38" s="3">
        <f t="shared" si="9"/>
        <v>4.5863815419245917</v>
      </c>
      <c r="U38" s="3">
        <f t="shared" si="10"/>
        <v>3.1855090568394751</v>
      </c>
      <c r="V38" s="3">
        <f t="shared" si="11"/>
        <v>1.9761133549272869</v>
      </c>
      <c r="W38" s="3">
        <f t="shared" si="12"/>
        <v>4.0480654508266571</v>
      </c>
      <c r="X38" s="51">
        <f t="shared" si="13"/>
        <v>9.3202079346752758</v>
      </c>
      <c r="Y38" s="50">
        <f t="shared" si="14"/>
        <v>11.819956049590724</v>
      </c>
      <c r="Z38" s="50">
        <f t="shared" si="15"/>
        <v>13.796069404518011</v>
      </c>
      <c r="AA38" s="67">
        <f>((Y38-X38)/X38)*100</f>
        <v>26.820733318784495</v>
      </c>
      <c r="AB38" s="68">
        <f>((Z38-X38)/X38)*100</f>
        <v>48.023193272229051</v>
      </c>
      <c r="AC38" s="69">
        <f>(((T38+U38)-X38)/X38)*100</f>
        <v>-16.61247631773093</v>
      </c>
    </row>
    <row r="39" spans="1:29" s="3" customFormat="1" x14ac:dyDescent="0.25">
      <c r="A39" s="11">
        <v>12</v>
      </c>
      <c r="B39" s="4" t="s">
        <v>15</v>
      </c>
      <c r="C39" s="32">
        <v>75</v>
      </c>
      <c r="D39" s="32">
        <v>125</v>
      </c>
      <c r="E39" s="32">
        <v>9.5</v>
      </c>
      <c r="F39" s="22">
        <v>1.24</v>
      </c>
      <c r="G39" s="22">
        <v>98</v>
      </c>
      <c r="H39" s="22">
        <v>161</v>
      </c>
      <c r="I39" s="22">
        <v>5</v>
      </c>
      <c r="J39" s="22">
        <v>79.2</v>
      </c>
      <c r="K39" s="36">
        <v>125</v>
      </c>
      <c r="L39" s="51">
        <f t="shared" si="17"/>
        <v>3.0939667648086231E-2</v>
      </c>
      <c r="M39" s="50">
        <f t="shared" si="2"/>
        <v>4.2627229230100045</v>
      </c>
      <c r="N39" s="50">
        <f t="shared" si="3"/>
        <v>4.5301069217782777</v>
      </c>
      <c r="O39" s="50">
        <f t="shared" si="4"/>
        <v>5.2050801582344368E-2</v>
      </c>
      <c r="P39" s="50">
        <f t="shared" si="5"/>
        <v>1.3196305034590314</v>
      </c>
      <c r="Q39" s="52">
        <f t="shared" si="6"/>
        <v>2.0486161188394014</v>
      </c>
      <c r="R39" s="3">
        <f t="shared" si="7"/>
        <v>6.1879335296172462E-2</v>
      </c>
      <c r="S39" s="3">
        <f t="shared" si="8"/>
        <v>4.2627229230100045</v>
      </c>
      <c r="T39" s="3">
        <f t="shared" si="9"/>
        <v>4.5301069217782777</v>
      </c>
      <c r="U39" s="3">
        <f t="shared" si="10"/>
        <v>0.10410160316468874</v>
      </c>
      <c r="V39" s="3">
        <f t="shared" si="11"/>
        <v>1.3196305034590314</v>
      </c>
      <c r="W39" s="3">
        <f t="shared" si="12"/>
        <v>2.0486161188394014</v>
      </c>
      <c r="X39" s="51">
        <f t="shared" si="13"/>
        <v>4.3246022583061769</v>
      </c>
      <c r="Y39" s="50">
        <f t="shared" si="14"/>
        <v>6.682824643782368</v>
      </c>
      <c r="Z39" s="50">
        <f t="shared" si="15"/>
        <v>8.0024551472413989</v>
      </c>
      <c r="AA39" s="67">
        <f>((Y39-X39)/X39)*100</f>
        <v>54.530387874325335</v>
      </c>
      <c r="AB39" s="68">
        <f>((Z39-X39)/X39)*100</f>
        <v>85.044882032127774</v>
      </c>
      <c r="AC39" s="69">
        <f>(((T39+U39)-X39)/X39)*100</f>
        <v>7.1591847791813699</v>
      </c>
    </row>
    <row r="40" spans="1:29" s="3" customFormat="1" x14ac:dyDescent="0.25">
      <c r="A40" s="11">
        <v>12</v>
      </c>
      <c r="B40" s="4" t="s">
        <v>32</v>
      </c>
      <c r="C40" s="32">
        <v>75</v>
      </c>
      <c r="D40" s="32">
        <v>125</v>
      </c>
      <c r="E40" s="32">
        <v>9.5</v>
      </c>
      <c r="F40" s="22">
        <f t="shared" ref="F40:I40" si="25">(1-(F39/F38))*100</f>
        <v>37.37373737373737</v>
      </c>
      <c r="G40" s="22">
        <f t="shared" si="25"/>
        <v>53.773584905660378</v>
      </c>
      <c r="H40" s="22">
        <f t="shared" si="25"/>
        <v>1.2269938650306789</v>
      </c>
      <c r="I40" s="22">
        <f t="shared" si="25"/>
        <v>96.732026143790847</v>
      </c>
      <c r="J40" s="22">
        <f>(1-(J39/J38))*100</f>
        <v>33.220910623946033</v>
      </c>
      <c r="K40" s="36">
        <f>(1-(K39/K38))*100</f>
        <v>49.392712550607285</v>
      </c>
      <c r="L40" s="51"/>
      <c r="M40" s="50"/>
      <c r="N40" s="50"/>
      <c r="O40" s="50"/>
      <c r="P40" s="50"/>
      <c r="Q40" s="52"/>
      <c r="X40" s="51"/>
      <c r="Y40" s="50"/>
      <c r="Z40" s="50"/>
      <c r="AA40" s="67"/>
      <c r="AB40" s="68"/>
      <c r="AC40" s="69"/>
    </row>
    <row r="41" spans="1:29" s="63" customFormat="1" x14ac:dyDescent="0.25">
      <c r="A41" s="56">
        <v>13</v>
      </c>
      <c r="B41" s="57" t="s">
        <v>8</v>
      </c>
      <c r="C41" s="58">
        <v>25</v>
      </c>
      <c r="D41" s="58">
        <v>75</v>
      </c>
      <c r="E41" s="58">
        <v>9.75</v>
      </c>
      <c r="F41" s="55"/>
      <c r="G41" s="55"/>
      <c r="H41" s="55"/>
      <c r="I41" s="55"/>
      <c r="J41" s="55"/>
      <c r="K41" s="59"/>
      <c r="L41" s="60"/>
      <c r="M41" s="61"/>
      <c r="N41" s="61"/>
      <c r="O41" s="61"/>
      <c r="P41" s="61"/>
      <c r="Q41" s="62"/>
      <c r="X41" s="60"/>
      <c r="Y41" s="61"/>
      <c r="Z41" s="61"/>
      <c r="AA41" s="70"/>
      <c r="AB41" s="71"/>
      <c r="AC41" s="70"/>
    </row>
    <row r="42" spans="1:29" s="63" customFormat="1" x14ac:dyDescent="0.25">
      <c r="A42" s="56">
        <v>13</v>
      </c>
      <c r="B42" s="57" t="s">
        <v>15</v>
      </c>
      <c r="C42" s="58">
        <v>25</v>
      </c>
      <c r="D42" s="58">
        <v>75</v>
      </c>
      <c r="E42" s="58">
        <v>9.75</v>
      </c>
      <c r="F42" s="55"/>
      <c r="G42" s="55"/>
      <c r="H42" s="55"/>
      <c r="I42" s="55"/>
      <c r="J42" s="55"/>
      <c r="K42" s="59"/>
      <c r="L42" s="60"/>
      <c r="M42" s="61"/>
      <c r="N42" s="61"/>
      <c r="O42" s="61"/>
      <c r="P42" s="61"/>
      <c r="Q42" s="62"/>
      <c r="X42" s="60"/>
      <c r="Y42" s="61"/>
      <c r="Z42" s="61"/>
      <c r="AA42" s="70"/>
      <c r="AB42" s="71"/>
      <c r="AC42" s="70"/>
    </row>
    <row r="43" spans="1:29" s="63" customFormat="1" x14ac:dyDescent="0.25">
      <c r="A43" s="56">
        <v>13</v>
      </c>
      <c r="B43" s="57" t="s">
        <v>32</v>
      </c>
      <c r="C43" s="58">
        <v>25</v>
      </c>
      <c r="D43" s="58">
        <v>75</v>
      </c>
      <c r="E43" s="58">
        <v>9.75</v>
      </c>
      <c r="F43" s="55"/>
      <c r="G43" s="55"/>
      <c r="H43" s="55"/>
      <c r="I43" s="55"/>
      <c r="J43" s="55"/>
      <c r="K43" s="59"/>
      <c r="L43" s="60"/>
      <c r="M43" s="61"/>
      <c r="N43" s="61"/>
      <c r="O43" s="61"/>
      <c r="P43" s="61"/>
      <c r="Q43" s="62"/>
      <c r="X43" s="60"/>
      <c r="Y43" s="61"/>
      <c r="Z43" s="61"/>
      <c r="AA43" s="70"/>
      <c r="AB43" s="71"/>
      <c r="AC43" s="70"/>
    </row>
    <row r="44" spans="1:29" s="3" customFormat="1" x14ac:dyDescent="0.25">
      <c r="A44" s="11">
        <v>14</v>
      </c>
      <c r="B44" s="4" t="s">
        <v>8</v>
      </c>
      <c r="C44" s="32">
        <v>50</v>
      </c>
      <c r="D44" s="32">
        <v>75</v>
      </c>
      <c r="E44" s="32">
        <v>9.75</v>
      </c>
      <c r="F44" s="22">
        <v>2.0699999999999998</v>
      </c>
      <c r="G44" s="22">
        <v>288</v>
      </c>
      <c r="H44" s="22">
        <v>168</v>
      </c>
      <c r="I44" s="22">
        <v>460</v>
      </c>
      <c r="J44" s="22">
        <v>69.900000000000006</v>
      </c>
      <c r="K44" s="36">
        <v>433</v>
      </c>
      <c r="L44" s="51">
        <f t="shared" si="17"/>
        <v>5.1649283896402005E-2</v>
      </c>
      <c r="M44" s="50">
        <f t="shared" si="2"/>
        <v>12.527185732927361</v>
      </c>
      <c r="N44" s="50">
        <f t="shared" si="3"/>
        <v>4.7270680922903772</v>
      </c>
      <c r="O44" s="50">
        <f t="shared" si="4"/>
        <v>4.7886737455756814</v>
      </c>
      <c r="P44" s="50">
        <f t="shared" si="5"/>
        <v>1.1646738913104331</v>
      </c>
      <c r="Q44" s="52">
        <f t="shared" si="6"/>
        <v>7.0964062356596864</v>
      </c>
      <c r="R44" s="3">
        <f t="shared" si="7"/>
        <v>0.10329856779280401</v>
      </c>
      <c r="S44" s="3">
        <f t="shared" si="8"/>
        <v>12.527185732927361</v>
      </c>
      <c r="T44" s="3">
        <f t="shared" si="9"/>
        <v>4.7270680922903772</v>
      </c>
      <c r="U44" s="3">
        <f t="shared" si="10"/>
        <v>9.5773474911513627</v>
      </c>
      <c r="V44" s="3">
        <f t="shared" si="11"/>
        <v>1.1646738913104331</v>
      </c>
      <c r="W44" s="3">
        <f t="shared" si="12"/>
        <v>7.0964062356596864</v>
      </c>
      <c r="X44" s="51">
        <f t="shared" si="13"/>
        <v>12.630484300720164</v>
      </c>
      <c r="Y44" s="50">
        <f t="shared" si="14"/>
        <v>21.400821819101427</v>
      </c>
      <c r="Z44" s="50">
        <f t="shared" si="15"/>
        <v>22.565495710411859</v>
      </c>
      <c r="AA44" s="67">
        <f>((Y44-X44)/X44)*100</f>
        <v>69.437856138906696</v>
      </c>
      <c r="AB44" s="68">
        <f>((Z44-X44)/X44)*100</f>
        <v>78.658990210891773</v>
      </c>
      <c r="AC44" s="69">
        <f>(((T44+U44)-X44)/X44)*100</f>
        <v>13.253104495970366</v>
      </c>
    </row>
    <row r="45" spans="1:29" s="3" customFormat="1" x14ac:dyDescent="0.25">
      <c r="A45" s="11">
        <v>14</v>
      </c>
      <c r="B45" s="4" t="s">
        <v>15</v>
      </c>
      <c r="C45" s="32">
        <v>50</v>
      </c>
      <c r="D45" s="32">
        <v>75</v>
      </c>
      <c r="E45" s="32">
        <v>9.75</v>
      </c>
      <c r="F45" s="22">
        <v>1.03</v>
      </c>
      <c r="G45" s="22">
        <v>101</v>
      </c>
      <c r="H45" s="22">
        <v>156</v>
      </c>
      <c r="I45" s="22">
        <v>5</v>
      </c>
      <c r="J45" s="22">
        <v>44.9</v>
      </c>
      <c r="K45" s="36">
        <v>121</v>
      </c>
      <c r="L45" s="51">
        <f t="shared" si="17"/>
        <v>2.5699885223813564E-2</v>
      </c>
      <c r="M45" s="50">
        <f t="shared" si="2"/>
        <v>4.393214441061331</v>
      </c>
      <c r="N45" s="50">
        <f t="shared" si="3"/>
        <v>4.3894203714124931</v>
      </c>
      <c r="O45" s="50">
        <f t="shared" si="4"/>
        <v>5.2050801582344368E-2</v>
      </c>
      <c r="P45" s="50">
        <f t="shared" si="5"/>
        <v>0.74812385865291042</v>
      </c>
      <c r="Q45" s="52">
        <f t="shared" si="6"/>
        <v>1.9830604030365406</v>
      </c>
      <c r="R45" s="3">
        <f t="shared" si="7"/>
        <v>5.1399770447627127E-2</v>
      </c>
      <c r="S45" s="3">
        <f t="shared" si="8"/>
        <v>4.393214441061331</v>
      </c>
      <c r="T45" s="3">
        <f t="shared" si="9"/>
        <v>4.3894203714124931</v>
      </c>
      <c r="U45" s="3">
        <f t="shared" si="10"/>
        <v>0.10410160316468874</v>
      </c>
      <c r="V45" s="3">
        <f t="shared" si="11"/>
        <v>0.74812385865291042</v>
      </c>
      <c r="W45" s="3">
        <f t="shared" si="12"/>
        <v>1.9830604030365406</v>
      </c>
      <c r="X45" s="51">
        <f t="shared" si="13"/>
        <v>4.4446142115089584</v>
      </c>
      <c r="Y45" s="50">
        <f t="shared" si="14"/>
        <v>6.4765823776137221</v>
      </c>
      <c r="Z45" s="50">
        <f t="shared" si="15"/>
        <v>7.2247062362666323</v>
      </c>
      <c r="AA45" s="67">
        <f>((Y45-X45)/X45)*100</f>
        <v>45.717537437628472</v>
      </c>
      <c r="AB45" s="68">
        <f>((Z45-X45)/X45)*100</f>
        <v>62.54968130999665</v>
      </c>
      <c r="AC45" s="69">
        <f>(((T45+U45)-X45)/X45)*100</f>
        <v>1.1003826370707486</v>
      </c>
    </row>
    <row r="46" spans="1:29" s="3" customFormat="1" x14ac:dyDescent="0.25">
      <c r="A46" s="11">
        <v>14</v>
      </c>
      <c r="B46" s="4" t="s">
        <v>32</v>
      </c>
      <c r="C46" s="32">
        <v>50</v>
      </c>
      <c r="D46" s="32">
        <v>75</v>
      </c>
      <c r="E46" s="32">
        <v>9.75</v>
      </c>
      <c r="F46" s="22">
        <f t="shared" ref="F46:I46" si="26">(1-(F45/F44))*100</f>
        <v>50.24154589371981</v>
      </c>
      <c r="G46" s="22">
        <f t="shared" si="26"/>
        <v>64.930555555555557</v>
      </c>
      <c r="H46" s="22">
        <f t="shared" si="26"/>
        <v>7.1428571428571397</v>
      </c>
      <c r="I46" s="22">
        <f t="shared" si="26"/>
        <v>98.91304347826086</v>
      </c>
      <c r="J46" s="22">
        <f>(1-(J45/J44))*100</f>
        <v>35.765379113018604</v>
      </c>
      <c r="K46" s="36">
        <f>(1-(K45/K44))*100</f>
        <v>72.055427251732112</v>
      </c>
      <c r="L46" s="51"/>
      <c r="M46" s="50"/>
      <c r="N46" s="50"/>
      <c r="O46" s="50"/>
      <c r="P46" s="50"/>
      <c r="Q46" s="52"/>
      <c r="X46" s="51"/>
      <c r="Y46" s="50"/>
      <c r="Z46" s="50"/>
      <c r="AA46" s="67"/>
      <c r="AB46" s="68"/>
      <c r="AC46" s="69"/>
    </row>
    <row r="47" spans="1:29" s="3" customFormat="1" x14ac:dyDescent="0.25">
      <c r="A47" s="11">
        <v>15</v>
      </c>
      <c r="B47" s="4" t="s">
        <v>8</v>
      </c>
      <c r="C47" s="32">
        <v>75</v>
      </c>
      <c r="D47" s="32">
        <v>75</v>
      </c>
      <c r="E47" s="32">
        <v>9.75</v>
      </c>
      <c r="F47" s="22">
        <v>1.7</v>
      </c>
      <c r="G47" s="22">
        <v>226</v>
      </c>
      <c r="H47" s="22">
        <v>167</v>
      </c>
      <c r="I47" s="22">
        <v>234</v>
      </c>
      <c r="J47" s="22">
        <v>69.2</v>
      </c>
      <c r="K47" s="36">
        <v>420</v>
      </c>
      <c r="L47" s="51">
        <f t="shared" si="17"/>
        <v>4.2417286291731117E-2</v>
      </c>
      <c r="M47" s="50">
        <f t="shared" si="2"/>
        <v>9.8303610265332768</v>
      </c>
      <c r="N47" s="50">
        <f t="shared" si="3"/>
        <v>4.6989307822172197</v>
      </c>
      <c r="O47" s="50">
        <f t="shared" si="4"/>
        <v>2.4359775140537163</v>
      </c>
      <c r="P47" s="50">
        <f t="shared" si="5"/>
        <v>1.1530104903960223</v>
      </c>
      <c r="Q47" s="52">
        <f t="shared" si="6"/>
        <v>6.883350159300389</v>
      </c>
      <c r="R47" s="3">
        <f t="shared" si="7"/>
        <v>8.4834572583462234E-2</v>
      </c>
      <c r="S47" s="3">
        <f t="shared" si="8"/>
        <v>9.8303610265332768</v>
      </c>
      <c r="T47" s="3">
        <f t="shared" si="9"/>
        <v>4.6989307822172197</v>
      </c>
      <c r="U47" s="3">
        <f t="shared" si="10"/>
        <v>4.8719550281074326</v>
      </c>
      <c r="V47" s="3">
        <f t="shared" si="11"/>
        <v>1.1530104903960223</v>
      </c>
      <c r="W47" s="3">
        <f t="shared" si="12"/>
        <v>6.883350159300389</v>
      </c>
      <c r="X47" s="51">
        <f t="shared" si="13"/>
        <v>9.9151955991167391</v>
      </c>
      <c r="Y47" s="50">
        <f t="shared" si="14"/>
        <v>16.454235969625042</v>
      </c>
      <c r="Z47" s="50">
        <f t="shared" si="15"/>
        <v>17.607246460021063</v>
      </c>
      <c r="AA47" s="67">
        <f>((Y47-X47)/X47)*100</f>
        <v>65.949686066614873</v>
      </c>
      <c r="AB47" s="68">
        <f>((Z47-X47)/X47)*100</f>
        <v>77.578407647243424</v>
      </c>
      <c r="AC47" s="69">
        <f>(((T47+U47)-X47)/X47)*100</f>
        <v>-3.4725466114128736</v>
      </c>
    </row>
    <row r="48" spans="1:29" s="3" customFormat="1" x14ac:dyDescent="0.25">
      <c r="A48" s="11">
        <v>15</v>
      </c>
      <c r="B48" s="4" t="s">
        <v>15</v>
      </c>
      <c r="C48" s="32">
        <v>75</v>
      </c>
      <c r="D48" s="32">
        <v>75</v>
      </c>
      <c r="E48" s="32">
        <v>9.75</v>
      </c>
      <c r="F48" s="22">
        <v>0.6</v>
      </c>
      <c r="G48" s="22">
        <v>94</v>
      </c>
      <c r="H48" s="22">
        <v>138</v>
      </c>
      <c r="I48" s="22">
        <v>5</v>
      </c>
      <c r="J48" s="22">
        <v>43.4</v>
      </c>
      <c r="K48" s="36">
        <v>114</v>
      </c>
      <c r="L48" s="51">
        <f t="shared" si="17"/>
        <v>1.4970806926493337E-2</v>
      </c>
      <c r="M48" s="50">
        <f t="shared" si="2"/>
        <v>4.0887342322749021</v>
      </c>
      <c r="N48" s="50">
        <f t="shared" si="3"/>
        <v>3.882948790095667</v>
      </c>
      <c r="O48" s="50">
        <f t="shared" si="4"/>
        <v>5.2050801582344368E-2</v>
      </c>
      <c r="P48" s="50">
        <f t="shared" si="5"/>
        <v>0.72313085669345911</v>
      </c>
      <c r="Q48" s="52">
        <f t="shared" si="6"/>
        <v>1.8683379003815341</v>
      </c>
      <c r="R48" s="3">
        <f t="shared" si="7"/>
        <v>2.9941613852986673E-2</v>
      </c>
      <c r="S48" s="3">
        <f t="shared" si="8"/>
        <v>4.0887342322749021</v>
      </c>
      <c r="T48" s="3">
        <f t="shared" si="9"/>
        <v>3.882948790095667</v>
      </c>
      <c r="U48" s="3">
        <f t="shared" si="10"/>
        <v>0.10410160316468874</v>
      </c>
      <c r="V48" s="3">
        <f t="shared" si="11"/>
        <v>0.72313085669345911</v>
      </c>
      <c r="W48" s="3">
        <f t="shared" si="12"/>
        <v>1.8683379003815341</v>
      </c>
      <c r="X48" s="51">
        <f t="shared" si="13"/>
        <v>4.1186758461278892</v>
      </c>
      <c r="Y48" s="50">
        <f t="shared" si="14"/>
        <v>5.85538829364189</v>
      </c>
      <c r="Z48" s="50">
        <f t="shared" si="15"/>
        <v>6.5785191503353486</v>
      </c>
      <c r="AA48" s="67">
        <f>((Y48-X48)/X48)*100</f>
        <v>42.166766999805162</v>
      </c>
      <c r="AB48" s="68">
        <f>((Z48-X48)/X48)*100</f>
        <v>59.72412969862738</v>
      </c>
      <c r="AC48" s="69">
        <f>(((T48+U48)-X48)/X48)*100</f>
        <v>-3.1958196708118956</v>
      </c>
    </row>
    <row r="49" spans="1:29" s="3" customFormat="1" x14ac:dyDescent="0.25">
      <c r="A49" s="11">
        <v>15</v>
      </c>
      <c r="B49" s="4" t="s">
        <v>32</v>
      </c>
      <c r="C49" s="32">
        <v>75</v>
      </c>
      <c r="D49" s="32">
        <v>75</v>
      </c>
      <c r="E49" s="32">
        <v>9.75</v>
      </c>
      <c r="F49" s="22">
        <f t="shared" ref="F49:I49" si="27">(1-(F48/F47))*100</f>
        <v>64.705882352941174</v>
      </c>
      <c r="G49" s="22">
        <f t="shared" si="27"/>
        <v>58.407079646017699</v>
      </c>
      <c r="H49" s="22">
        <f t="shared" si="27"/>
        <v>17.365269461077848</v>
      </c>
      <c r="I49" s="22">
        <f t="shared" si="27"/>
        <v>97.863247863247864</v>
      </c>
      <c r="J49" s="22">
        <f>(1-(J48/J47))*100</f>
        <v>37.283236994219656</v>
      </c>
      <c r="K49" s="36">
        <f>(1-(K48/K47))*100</f>
        <v>72.857142857142861</v>
      </c>
      <c r="L49" s="51"/>
      <c r="M49" s="50"/>
      <c r="N49" s="50"/>
      <c r="O49" s="50"/>
      <c r="P49" s="50"/>
      <c r="Q49" s="52"/>
      <c r="X49" s="51"/>
      <c r="Y49" s="50"/>
      <c r="Z49" s="50"/>
      <c r="AA49" s="67"/>
      <c r="AB49" s="68"/>
      <c r="AC49" s="69"/>
    </row>
    <row r="50" spans="1:29" s="63" customFormat="1" x14ac:dyDescent="0.25">
      <c r="A50" s="56">
        <v>16</v>
      </c>
      <c r="B50" s="57" t="s">
        <v>8</v>
      </c>
      <c r="C50" s="58">
        <v>25</v>
      </c>
      <c r="D50" s="58">
        <v>125</v>
      </c>
      <c r="E50" s="58">
        <v>9.75</v>
      </c>
      <c r="F50" s="55"/>
      <c r="G50" s="55"/>
      <c r="H50" s="55"/>
      <c r="I50" s="55"/>
      <c r="J50" s="55"/>
      <c r="K50" s="59"/>
      <c r="L50" s="60"/>
      <c r="M50" s="61"/>
      <c r="N50" s="61"/>
      <c r="O50" s="61"/>
      <c r="P50" s="61"/>
      <c r="Q50" s="62"/>
      <c r="X50" s="60"/>
      <c r="Y50" s="61"/>
      <c r="Z50" s="61"/>
      <c r="AA50" s="70"/>
      <c r="AB50" s="71"/>
      <c r="AC50" s="70"/>
    </row>
    <row r="51" spans="1:29" s="63" customFormat="1" x14ac:dyDescent="0.25">
      <c r="A51" s="56">
        <v>16</v>
      </c>
      <c r="B51" s="57" t="s">
        <v>15</v>
      </c>
      <c r="C51" s="58">
        <v>25</v>
      </c>
      <c r="D51" s="58">
        <v>125</v>
      </c>
      <c r="E51" s="58">
        <v>9.75</v>
      </c>
      <c r="F51" s="55"/>
      <c r="G51" s="55"/>
      <c r="H51" s="55"/>
      <c r="I51" s="55"/>
      <c r="J51" s="55"/>
      <c r="K51" s="59"/>
      <c r="L51" s="60"/>
      <c r="M51" s="61"/>
      <c r="N51" s="61"/>
      <c r="O51" s="61"/>
      <c r="P51" s="61"/>
      <c r="Q51" s="62"/>
      <c r="X51" s="60"/>
      <c r="Y51" s="61"/>
      <c r="Z51" s="61"/>
      <c r="AA51" s="70"/>
      <c r="AB51" s="71"/>
      <c r="AC51" s="70"/>
    </row>
    <row r="52" spans="1:29" s="63" customFormat="1" x14ac:dyDescent="0.25">
      <c r="A52" s="56">
        <v>16</v>
      </c>
      <c r="B52" s="57" t="s">
        <v>32</v>
      </c>
      <c r="C52" s="58">
        <v>25</v>
      </c>
      <c r="D52" s="58">
        <v>125</v>
      </c>
      <c r="E52" s="58">
        <v>9.75</v>
      </c>
      <c r="F52" s="55"/>
      <c r="G52" s="55"/>
      <c r="H52" s="55"/>
      <c r="I52" s="55"/>
      <c r="J52" s="55"/>
      <c r="K52" s="59"/>
      <c r="L52" s="60"/>
      <c r="M52" s="61"/>
      <c r="N52" s="61"/>
      <c r="O52" s="61"/>
      <c r="P52" s="61"/>
      <c r="Q52" s="62"/>
      <c r="X52" s="60"/>
      <c r="Y52" s="61"/>
      <c r="Z52" s="61"/>
      <c r="AA52" s="70"/>
      <c r="AB52" s="71"/>
      <c r="AC52" s="70"/>
    </row>
    <row r="53" spans="1:29" s="3" customFormat="1" x14ac:dyDescent="0.25">
      <c r="A53" s="11">
        <v>17</v>
      </c>
      <c r="B53" s="4" t="s">
        <v>8</v>
      </c>
      <c r="C53" s="32">
        <v>50</v>
      </c>
      <c r="D53" s="32">
        <v>125</v>
      </c>
      <c r="E53" s="32">
        <v>9.75</v>
      </c>
      <c r="F53" s="22">
        <v>2.84</v>
      </c>
      <c r="G53" s="22">
        <v>393</v>
      </c>
      <c r="H53" s="22">
        <v>177</v>
      </c>
      <c r="I53" s="22">
        <v>454</v>
      </c>
      <c r="J53" s="22">
        <f>2*61.1</f>
        <v>122.2</v>
      </c>
      <c r="K53" s="36"/>
      <c r="L53" s="51">
        <f t="shared" si="17"/>
        <v>7.0861819452068459E-2</v>
      </c>
      <c r="M53" s="50">
        <f t="shared" si="2"/>
        <v>17.094388864723793</v>
      </c>
      <c r="N53" s="50">
        <f t="shared" si="3"/>
        <v>4.9803038829487898</v>
      </c>
      <c r="O53" s="50">
        <f t="shared" si="4"/>
        <v>4.7262127836768686</v>
      </c>
      <c r="P53" s="50">
        <f t="shared" si="5"/>
        <v>2.03609655962997</v>
      </c>
      <c r="Q53" s="52">
        <f t="shared" si="6"/>
        <v>0</v>
      </c>
      <c r="R53" s="3">
        <f t="shared" si="7"/>
        <v>0.14172363890413692</v>
      </c>
      <c r="S53" s="3">
        <f t="shared" si="8"/>
        <v>17.094388864723793</v>
      </c>
      <c r="T53" s="3">
        <f t="shared" si="9"/>
        <v>4.9803038829487898</v>
      </c>
      <c r="U53" s="3">
        <f t="shared" si="10"/>
        <v>9.4524255673537372</v>
      </c>
      <c r="V53" s="3">
        <f t="shared" si="11"/>
        <v>2.03609655962997</v>
      </c>
      <c r="W53" s="3">
        <f t="shared" si="12"/>
        <v>0</v>
      </c>
      <c r="X53" s="51">
        <f t="shared" si="13"/>
        <v>17.236112503627929</v>
      </c>
      <c r="Y53" s="50">
        <f t="shared" si="14"/>
        <v>14.432729450302528</v>
      </c>
      <c r="Z53" s="50">
        <f t="shared" si="15"/>
        <v>16.468826009932499</v>
      </c>
      <c r="AA53" s="67">
        <f>((Y53-X53)/X53)*100</f>
        <v>-16.264590131535364</v>
      </c>
      <c r="AB53" s="68">
        <f>((Z53-X53)/X53)*100</f>
        <v>-4.4516215215810879</v>
      </c>
      <c r="AC53" s="69">
        <f>(((T53+U53)-X53)/X53)*100</f>
        <v>-16.264590131535364</v>
      </c>
    </row>
    <row r="54" spans="1:29" s="3" customFormat="1" x14ac:dyDescent="0.25">
      <c r="A54" s="11">
        <v>17</v>
      </c>
      <c r="B54" s="4" t="s">
        <v>15</v>
      </c>
      <c r="C54" s="32">
        <v>50</v>
      </c>
      <c r="D54" s="32">
        <v>125</v>
      </c>
      <c r="E54" s="32">
        <v>9.75</v>
      </c>
      <c r="F54" s="22">
        <v>0.42</v>
      </c>
      <c r="G54" s="22">
        <v>148</v>
      </c>
      <c r="H54" s="22">
        <v>158</v>
      </c>
      <c r="I54" s="22">
        <v>5</v>
      </c>
      <c r="J54" s="22">
        <v>76.7</v>
      </c>
      <c r="K54" s="36">
        <v>130</v>
      </c>
      <c r="L54" s="51">
        <f t="shared" si="17"/>
        <v>1.0479564848545335E-2</v>
      </c>
      <c r="M54" s="50">
        <f t="shared" si="2"/>
        <v>6.4375815571987829</v>
      </c>
      <c r="N54" s="50">
        <f t="shared" si="3"/>
        <v>4.4456949915588071</v>
      </c>
      <c r="O54" s="50">
        <f t="shared" si="4"/>
        <v>5.2050801582344368E-2</v>
      </c>
      <c r="P54" s="50">
        <f t="shared" si="5"/>
        <v>1.2779755001932791</v>
      </c>
      <c r="Q54" s="52">
        <f t="shared" si="6"/>
        <v>2.1305607635929777</v>
      </c>
      <c r="R54" s="3">
        <f t="shared" si="7"/>
        <v>2.095912969709067E-2</v>
      </c>
      <c r="S54" s="3">
        <f t="shared" si="8"/>
        <v>6.4375815571987829</v>
      </c>
      <c r="T54" s="3">
        <f t="shared" si="9"/>
        <v>4.4456949915588071</v>
      </c>
      <c r="U54" s="3">
        <f t="shared" si="10"/>
        <v>0.10410160316468874</v>
      </c>
      <c r="V54" s="3">
        <f t="shared" si="11"/>
        <v>1.2779755001932791</v>
      </c>
      <c r="W54" s="3">
        <f t="shared" si="12"/>
        <v>2.1305607635929777</v>
      </c>
      <c r="X54" s="51">
        <f t="shared" si="13"/>
        <v>6.4585406868958737</v>
      </c>
      <c r="Y54" s="50">
        <f t="shared" si="14"/>
        <v>6.6803573583164741</v>
      </c>
      <c r="Z54" s="50">
        <f t="shared" si="15"/>
        <v>7.9583328585097526</v>
      </c>
      <c r="AA54" s="67">
        <f>((Y54-X54)/X54)*100</f>
        <v>3.434470450432523</v>
      </c>
      <c r="AB54" s="68">
        <f>((Z54-X54)/X54)*100</f>
        <v>23.221842894895723</v>
      </c>
      <c r="AC54" s="69">
        <f>(((T54+U54)-X54)/X54)*100</f>
        <v>-29.553798368804035</v>
      </c>
    </row>
    <row r="55" spans="1:29" s="3" customFormat="1" x14ac:dyDescent="0.25">
      <c r="A55" s="11">
        <v>17</v>
      </c>
      <c r="B55" s="4" t="s">
        <v>32</v>
      </c>
      <c r="C55" s="32">
        <v>50</v>
      </c>
      <c r="D55" s="32">
        <v>125</v>
      </c>
      <c r="E55" s="32">
        <v>9.75</v>
      </c>
      <c r="F55" s="22">
        <f t="shared" ref="F55:I55" si="28">(1-(F54/F53))*100</f>
        <v>85.211267605633793</v>
      </c>
      <c r="G55" s="22">
        <f t="shared" si="28"/>
        <v>62.340966921119588</v>
      </c>
      <c r="H55" s="22">
        <f t="shared" si="28"/>
        <v>10.734463276836159</v>
      </c>
      <c r="I55" s="22">
        <f t="shared" si="28"/>
        <v>98.898678414096921</v>
      </c>
      <c r="J55" s="22">
        <f>(1-(J54/J53))*100</f>
        <v>37.234042553191493</v>
      </c>
      <c r="K55" s="36" t="e">
        <f>(1-(K54/K53))*100</f>
        <v>#DIV/0!</v>
      </c>
      <c r="L55" s="51"/>
      <c r="M55" s="50"/>
      <c r="N55" s="50"/>
      <c r="O55" s="50"/>
      <c r="P55" s="50"/>
      <c r="Q55" s="52"/>
      <c r="X55" s="51"/>
      <c r="Y55" s="50"/>
      <c r="Z55" s="50"/>
      <c r="AA55" s="67"/>
      <c r="AB55" s="68"/>
      <c r="AC55" s="69"/>
    </row>
    <row r="56" spans="1:29" s="3" customFormat="1" x14ac:dyDescent="0.25">
      <c r="A56" s="11">
        <v>18</v>
      </c>
      <c r="B56" s="4" t="s">
        <v>8</v>
      </c>
      <c r="C56" s="32">
        <v>75</v>
      </c>
      <c r="D56" s="32">
        <v>125</v>
      </c>
      <c r="E56" s="32">
        <v>9.75</v>
      </c>
      <c r="F56" s="22">
        <v>1.7</v>
      </c>
      <c r="G56" s="22">
        <v>231</v>
      </c>
      <c r="H56" s="22">
        <v>184</v>
      </c>
      <c r="I56" s="22">
        <v>157</v>
      </c>
      <c r="J56" s="22">
        <f>2*59</f>
        <v>118</v>
      </c>
      <c r="K56" s="36">
        <v>430</v>
      </c>
      <c r="L56" s="51">
        <f t="shared" si="17"/>
        <v>4.2417286291731117E-2</v>
      </c>
      <c r="M56" s="50">
        <f t="shared" si="2"/>
        <v>10.047846889952154</v>
      </c>
      <c r="N56" s="50">
        <f t="shared" si="3"/>
        <v>5.1772650534608893</v>
      </c>
      <c r="O56" s="50">
        <f t="shared" si="4"/>
        <v>1.6343951696856132</v>
      </c>
      <c r="P56" s="50">
        <f t="shared" si="5"/>
        <v>1.9661161541435064</v>
      </c>
      <c r="Q56" s="52">
        <f t="shared" si="6"/>
        <v>7.0472394488075407</v>
      </c>
      <c r="R56" s="3">
        <f t="shared" si="7"/>
        <v>8.4834572583462234E-2</v>
      </c>
      <c r="S56" s="3">
        <f t="shared" si="8"/>
        <v>10.047846889952154</v>
      </c>
      <c r="T56" s="3">
        <f t="shared" si="9"/>
        <v>5.1772650534608893</v>
      </c>
      <c r="U56" s="3">
        <f t="shared" si="10"/>
        <v>3.2687903393712263</v>
      </c>
      <c r="V56" s="3">
        <f t="shared" si="11"/>
        <v>1.9661161541435064</v>
      </c>
      <c r="W56" s="3">
        <f t="shared" si="12"/>
        <v>7.0472394488075407</v>
      </c>
      <c r="X56" s="51">
        <f t="shared" si="13"/>
        <v>10.132681462535617</v>
      </c>
      <c r="Y56" s="50">
        <f t="shared" si="14"/>
        <v>15.493294841639656</v>
      </c>
      <c r="Z56" s="50">
        <f t="shared" si="15"/>
        <v>17.459410995783163</v>
      </c>
      <c r="AA56" s="67">
        <f>((Y56-X56)/X56)*100</f>
        <v>52.904193217997317</v>
      </c>
      <c r="AB56" s="68">
        <f>((Z56-X56)/X56)*100</f>
        <v>72.307903493633503</v>
      </c>
      <c r="AC56" s="69">
        <f>(((T56+U56)-X56)/X56)*100</f>
        <v>-16.645407002476105</v>
      </c>
    </row>
    <row r="57" spans="1:29" s="3" customFormat="1" x14ac:dyDescent="0.25">
      <c r="A57" s="11">
        <v>18</v>
      </c>
      <c r="B57" s="4" t="s">
        <v>15</v>
      </c>
      <c r="C57" s="32">
        <v>75</v>
      </c>
      <c r="D57" s="32">
        <v>125</v>
      </c>
      <c r="E57" s="32">
        <v>9.75</v>
      </c>
      <c r="F57" s="22">
        <v>0.93</v>
      </c>
      <c r="G57" s="22">
        <v>94</v>
      </c>
      <c r="H57" s="22">
        <v>150</v>
      </c>
      <c r="I57" s="22">
        <v>5</v>
      </c>
      <c r="J57" s="22">
        <v>66.5</v>
      </c>
      <c r="K57" s="36">
        <v>104</v>
      </c>
      <c r="L57" s="51">
        <f t="shared" si="17"/>
        <v>2.3204750736064674E-2</v>
      </c>
      <c r="M57" s="50">
        <f t="shared" si="2"/>
        <v>4.0887342322749021</v>
      </c>
      <c r="N57" s="50">
        <f t="shared" si="3"/>
        <v>4.220596510973551</v>
      </c>
      <c r="O57" s="50">
        <f t="shared" si="4"/>
        <v>5.2050801582344368E-2</v>
      </c>
      <c r="P57" s="50">
        <f t="shared" si="5"/>
        <v>1.10802308686901</v>
      </c>
      <c r="Q57" s="52">
        <f t="shared" si="6"/>
        <v>1.7044486108743819</v>
      </c>
      <c r="R57" s="3">
        <f t="shared" si="7"/>
        <v>4.6409501472129348E-2</v>
      </c>
      <c r="S57" s="3">
        <f t="shared" si="8"/>
        <v>4.0887342322749021</v>
      </c>
      <c r="T57" s="3">
        <f t="shared" si="9"/>
        <v>4.220596510973551</v>
      </c>
      <c r="U57" s="3">
        <f t="shared" si="10"/>
        <v>0.10410160316468874</v>
      </c>
      <c r="V57" s="3">
        <f t="shared" si="11"/>
        <v>1.10802308686901</v>
      </c>
      <c r="W57" s="3">
        <f t="shared" si="12"/>
        <v>1.7044486108743819</v>
      </c>
      <c r="X57" s="51">
        <f t="shared" si="13"/>
        <v>4.1351437337470314</v>
      </c>
      <c r="Y57" s="50">
        <f t="shared" si="14"/>
        <v>6.0291467250126214</v>
      </c>
      <c r="Z57" s="50">
        <f t="shared" si="15"/>
        <v>7.1371698118816322</v>
      </c>
      <c r="AA57" s="67">
        <f>((Y57-X57)/X57)*100</f>
        <v>45.802591474839801</v>
      </c>
      <c r="AB57" s="68">
        <f>((Z57-X57)/X57)*100</f>
        <v>72.59786530840455</v>
      </c>
      <c r="AC57" s="69">
        <f>(((T57+U57)-X57)/X57)*100</f>
        <v>4.5839852879659198</v>
      </c>
    </row>
    <row r="58" spans="1:29" s="3" customFormat="1" ht="15.75" thickBot="1" x14ac:dyDescent="0.3">
      <c r="A58" s="11">
        <v>18</v>
      </c>
      <c r="B58" s="4" t="s">
        <v>32</v>
      </c>
      <c r="C58" s="32">
        <v>75</v>
      </c>
      <c r="D58" s="32">
        <v>125</v>
      </c>
      <c r="E58" s="32">
        <v>9.75</v>
      </c>
      <c r="F58" s="22">
        <f t="shared" ref="F58:I58" si="29">(1-(F57/F56))*100</f>
        <v>45.294117647058819</v>
      </c>
      <c r="G58" s="22">
        <f t="shared" si="29"/>
        <v>59.307359307359306</v>
      </c>
      <c r="H58" s="22">
        <f t="shared" si="29"/>
        <v>18.478260869565222</v>
      </c>
      <c r="I58" s="22">
        <f t="shared" si="29"/>
        <v>96.815286624203821</v>
      </c>
      <c r="J58" s="22">
        <f>(1-(J57/J56))*100</f>
        <v>43.644067796610166</v>
      </c>
      <c r="K58" s="36">
        <f>(1-(K57/K56))*100</f>
        <v>75.813953488372093</v>
      </c>
      <c r="L58" s="51"/>
      <c r="M58" s="50"/>
      <c r="N58" s="50"/>
      <c r="O58" s="50"/>
      <c r="P58" s="50"/>
      <c r="Q58" s="52"/>
      <c r="X58" s="53"/>
      <c r="Y58" s="54"/>
      <c r="Z58" s="54"/>
      <c r="AA58" s="72"/>
      <c r="AB58" s="73"/>
      <c r="AC58" s="74"/>
    </row>
  </sheetData>
  <mergeCells count="6">
    <mergeCell ref="AA3:AC3"/>
    <mergeCell ref="F1:K1"/>
    <mergeCell ref="L1:Q1"/>
    <mergeCell ref="R1:W1"/>
    <mergeCell ref="R3:S3"/>
    <mergeCell ref="T3:W3"/>
  </mergeCells>
  <conditionalFormatting sqref="AA1:AA1048576 AC14:AC16">
    <cfRule type="colorScale" priority="7">
      <colorScale>
        <cfvo type="num" val="-75"/>
        <cfvo type="num" val="0"/>
        <cfvo type="num" val="75"/>
        <color rgb="FFE6543C"/>
        <color rgb="FF00B050"/>
        <color rgb="FFE6543C"/>
      </colorScale>
    </cfRule>
  </conditionalFormatting>
  <conditionalFormatting sqref="AB1:AC2 AB4:AC1048576">
    <cfRule type="colorScale" priority="6">
      <colorScale>
        <cfvo type="num" val="-100"/>
        <cfvo type="num" val="0"/>
        <cfvo type="num" val="100"/>
        <color rgb="FFE6543C"/>
        <color theme="9"/>
        <color rgb="FFE6543C"/>
      </colorScale>
    </cfRule>
  </conditionalFormatting>
  <conditionalFormatting sqref="AA1:AC2 AA3 AA4:AC1048576">
    <cfRule type="colorScale" priority="5">
      <colorScale>
        <cfvo type="num" val="-100"/>
        <cfvo type="num" val="0"/>
        <cfvo type="num" val="100"/>
        <color rgb="FFE6543C"/>
        <color theme="9"/>
        <color rgb="FFE6543C"/>
      </colorScale>
    </cfRule>
  </conditionalFormatting>
  <conditionalFormatting sqref="AC23:AC25">
    <cfRule type="colorScale" priority="4">
      <colorScale>
        <cfvo type="num" val="-75"/>
        <cfvo type="num" val="0"/>
        <cfvo type="num" val="75"/>
        <color rgb="FFE6543C"/>
        <color rgb="FF00B050"/>
        <color rgb="FFE6543C"/>
      </colorScale>
    </cfRule>
  </conditionalFormatting>
  <conditionalFormatting sqref="AC32:AC34">
    <cfRule type="colorScale" priority="3">
      <colorScale>
        <cfvo type="num" val="-75"/>
        <cfvo type="num" val="0"/>
        <cfvo type="num" val="75"/>
        <color rgb="FFE6543C"/>
        <color rgb="FF00B050"/>
        <color rgb="FFE6543C"/>
      </colorScale>
    </cfRule>
  </conditionalFormatting>
  <conditionalFormatting sqref="AC41:AC43">
    <cfRule type="colorScale" priority="2">
      <colorScale>
        <cfvo type="num" val="-75"/>
        <cfvo type="num" val="0"/>
        <cfvo type="num" val="75"/>
        <color rgb="FFE6543C"/>
        <color rgb="FF00B050"/>
        <color rgb="FFE6543C"/>
      </colorScale>
    </cfRule>
  </conditionalFormatting>
  <conditionalFormatting sqref="AC50:AC52">
    <cfRule type="colorScale" priority="1">
      <colorScale>
        <cfvo type="num" val="-75"/>
        <cfvo type="num" val="0"/>
        <cfvo type="num" val="75"/>
        <color rgb="FFE6543C"/>
        <color rgb="FF00B050"/>
        <color rgb="FFE6543C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9CC2-1390-4757-88D3-4EDA69644CAD}">
  <dimension ref="A3:CH27"/>
  <sheetViews>
    <sheetView workbookViewId="0">
      <selection activeCell="K4" sqref="K4"/>
    </sheetView>
    <sheetView workbookViewId="1">
      <selection activeCell="F26" sqref="F26"/>
    </sheetView>
    <sheetView workbookViewId="2"/>
    <sheetView workbookViewId="3"/>
  </sheetViews>
  <sheetFormatPr defaultRowHeight="15" x14ac:dyDescent="0.25"/>
  <cols>
    <col min="11" max="86" width="8.85546875" style="3"/>
  </cols>
  <sheetData>
    <row r="3" spans="1:86" x14ac:dyDescent="0.25">
      <c r="C3" s="75" t="s">
        <v>6</v>
      </c>
      <c r="D3" s="75"/>
      <c r="E3" s="75"/>
      <c r="F3" s="75"/>
      <c r="G3" s="75" t="s">
        <v>7</v>
      </c>
      <c r="H3" s="75"/>
      <c r="I3" s="75"/>
      <c r="J3" s="75"/>
    </row>
    <row r="4" spans="1:86" x14ac:dyDescent="0.25">
      <c r="A4" t="s">
        <v>0</v>
      </c>
      <c r="B4" s="1" t="s">
        <v>1</v>
      </c>
      <c r="C4" s="7" t="s">
        <v>2</v>
      </c>
      <c r="D4" s="7" t="s">
        <v>3</v>
      </c>
      <c r="E4" s="1" t="s">
        <v>4</v>
      </c>
      <c r="F4" s="1" t="s">
        <v>5</v>
      </c>
      <c r="G4" s="7" t="s">
        <v>2</v>
      </c>
      <c r="H4" s="7" t="s">
        <v>3</v>
      </c>
      <c r="I4" s="1" t="s">
        <v>4</v>
      </c>
      <c r="J4" s="1" t="s">
        <v>5</v>
      </c>
    </row>
    <row r="5" spans="1:86" s="2" customFormat="1" x14ac:dyDescent="0.25">
      <c r="A5" s="2">
        <v>1</v>
      </c>
      <c r="B5" s="8"/>
      <c r="C5" s="8"/>
      <c r="D5" s="8"/>
      <c r="E5" s="8"/>
      <c r="F5" s="8"/>
      <c r="G5" s="8"/>
      <c r="H5" s="8"/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</row>
    <row r="6" spans="1:86" s="2" customFormat="1" x14ac:dyDescent="0.25">
      <c r="A6" s="2">
        <v>2</v>
      </c>
      <c r="B6" s="8"/>
      <c r="C6" s="8"/>
      <c r="D6" s="8"/>
      <c r="E6" s="8"/>
      <c r="F6" s="8"/>
      <c r="G6" s="8"/>
      <c r="H6" s="8"/>
      <c r="I6" s="8"/>
      <c r="J6" s="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</row>
    <row r="7" spans="1:86" s="2" customFormat="1" x14ac:dyDescent="0.25">
      <c r="A7" s="2">
        <v>3</v>
      </c>
      <c r="B7" s="8"/>
      <c r="C7" s="8"/>
      <c r="D7" s="8"/>
      <c r="E7" s="8"/>
      <c r="F7" s="8"/>
      <c r="G7" s="8"/>
      <c r="H7" s="8"/>
      <c r="I7" s="8"/>
      <c r="J7" s="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</row>
    <row r="8" spans="1:86" s="2" customFormat="1" x14ac:dyDescent="0.25">
      <c r="A8" s="2">
        <v>4</v>
      </c>
      <c r="B8" s="8"/>
      <c r="C8" s="8"/>
      <c r="D8" s="8"/>
      <c r="E8" s="8"/>
      <c r="F8" s="8"/>
      <c r="G8" s="8"/>
      <c r="H8" s="8"/>
      <c r="I8" s="8"/>
      <c r="J8" s="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</row>
    <row r="9" spans="1:86" s="3" customFormat="1" x14ac:dyDescent="0.25">
      <c r="A9" s="3">
        <v>5</v>
      </c>
      <c r="B9" s="5">
        <v>9.25</v>
      </c>
      <c r="C9" s="5">
        <v>0.5</v>
      </c>
      <c r="D9" s="5">
        <v>23.586274383440383</v>
      </c>
      <c r="E9" s="5">
        <v>5</v>
      </c>
      <c r="F9" s="5">
        <v>5</v>
      </c>
      <c r="G9" s="5">
        <f>C9*40.078</f>
        <v>20.039000000000001</v>
      </c>
      <c r="H9" s="5">
        <f>D9*22.99</f>
        <v>542.24844807529439</v>
      </c>
      <c r="I9" s="5">
        <f>E9*35.45</f>
        <v>177.25</v>
      </c>
      <c r="J9" s="5">
        <f>F9*96.06</f>
        <v>480.3</v>
      </c>
    </row>
    <row r="10" spans="1:86" s="3" customFormat="1" x14ac:dyDescent="0.25">
      <c r="A10" s="3">
        <v>6</v>
      </c>
      <c r="B10" s="5">
        <v>9.25</v>
      </c>
      <c r="C10" s="5">
        <v>0.5</v>
      </c>
      <c r="D10" s="5">
        <v>17.077360008536733</v>
      </c>
      <c r="E10" s="5">
        <v>5</v>
      </c>
      <c r="F10" s="5">
        <v>2.5</v>
      </c>
      <c r="G10" s="5">
        <f>C10*40.078</f>
        <v>20.039000000000001</v>
      </c>
      <c r="H10" s="5">
        <f>D10*22.99</f>
        <v>392.60850659625947</v>
      </c>
      <c r="I10" s="5">
        <f>E10*35.45</f>
        <v>177.25</v>
      </c>
      <c r="J10" s="5">
        <f>F10*96.06</f>
        <v>240.15</v>
      </c>
    </row>
    <row r="11" spans="1:86" s="2" customFormat="1" x14ac:dyDescent="0.25">
      <c r="A11" s="2">
        <v>7</v>
      </c>
      <c r="B11" s="8"/>
      <c r="C11" s="8"/>
      <c r="D11" s="8"/>
      <c r="E11" s="8"/>
      <c r="F11" s="8"/>
      <c r="G11" s="8"/>
      <c r="H11" s="8"/>
      <c r="I11" s="8"/>
      <c r="J11" s="8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</row>
    <row r="12" spans="1:86" s="3" customFormat="1" x14ac:dyDescent="0.25">
      <c r="A12" s="3">
        <v>8</v>
      </c>
      <c r="B12" s="5">
        <v>9.5</v>
      </c>
      <c r="C12" s="5">
        <v>0.5</v>
      </c>
      <c r="D12" s="5">
        <v>24.357170839894657</v>
      </c>
      <c r="E12" s="5">
        <v>5</v>
      </c>
      <c r="F12" s="5">
        <v>5</v>
      </c>
      <c r="G12" s="5">
        <f>C12*40.078</f>
        <v>20.039000000000001</v>
      </c>
      <c r="H12" s="5">
        <f>D12*22.99</f>
        <v>559.97135760917809</v>
      </c>
      <c r="I12" s="5">
        <f>E12*35.45</f>
        <v>177.25</v>
      </c>
      <c r="J12" s="5">
        <f>F12*96.06</f>
        <v>480.3</v>
      </c>
    </row>
    <row r="13" spans="1:86" s="3" customFormat="1" x14ac:dyDescent="0.25">
      <c r="A13" s="3">
        <v>9</v>
      </c>
      <c r="B13" s="5">
        <v>9.5</v>
      </c>
      <c r="C13" s="5">
        <v>0.5</v>
      </c>
      <c r="D13" s="5">
        <v>17.613833076589064</v>
      </c>
      <c r="E13" s="5">
        <v>5</v>
      </c>
      <c r="F13" s="5">
        <v>2.5</v>
      </c>
      <c r="G13" s="5">
        <f>C13*40.078</f>
        <v>20.039000000000001</v>
      </c>
      <c r="H13" s="5">
        <f>D13*22.99</f>
        <v>404.94202243078257</v>
      </c>
      <c r="I13" s="5">
        <f>E13*35.45</f>
        <v>177.25</v>
      </c>
      <c r="J13" s="5">
        <f>F13*96.06</f>
        <v>240.15</v>
      </c>
    </row>
    <row r="14" spans="1:86" s="2" customFormat="1" x14ac:dyDescent="0.25">
      <c r="A14" s="2">
        <v>10</v>
      </c>
      <c r="B14" s="8"/>
      <c r="C14" s="8"/>
      <c r="D14" s="8"/>
      <c r="E14" s="8"/>
      <c r="F14" s="8"/>
      <c r="G14" s="8"/>
      <c r="H14" s="8"/>
      <c r="I14" s="8"/>
      <c r="J14" s="8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</row>
    <row r="15" spans="1:86" s="2" customFormat="1" x14ac:dyDescent="0.25">
      <c r="A15" s="2">
        <v>11</v>
      </c>
      <c r="B15" s="8"/>
      <c r="C15" s="8"/>
      <c r="D15" s="8"/>
      <c r="E15" s="8"/>
      <c r="F15" s="8"/>
      <c r="G15" s="8"/>
      <c r="H15" s="8"/>
      <c r="I15" s="8"/>
      <c r="J15" s="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</row>
    <row r="16" spans="1:86" s="3" customFormat="1" x14ac:dyDescent="0.25">
      <c r="A16" s="3">
        <v>12</v>
      </c>
      <c r="B16" s="5">
        <v>9.5</v>
      </c>
      <c r="C16" s="5">
        <v>0.5</v>
      </c>
      <c r="D16" s="5">
        <v>18.043343670863575</v>
      </c>
      <c r="E16" s="5">
        <v>5</v>
      </c>
      <c r="F16" s="5">
        <v>2.5</v>
      </c>
      <c r="G16" s="5">
        <f>C16*40.078</f>
        <v>20.039000000000001</v>
      </c>
      <c r="H16" s="5">
        <f>D16*22.99</f>
        <v>414.81647099315353</v>
      </c>
      <c r="I16" s="5">
        <f>E16*35.45</f>
        <v>177.25</v>
      </c>
      <c r="J16" s="5">
        <f>F16*96.06</f>
        <v>240.15</v>
      </c>
    </row>
    <row r="17" spans="1:86" s="2" customFormat="1" x14ac:dyDescent="0.25">
      <c r="A17" s="2">
        <v>13</v>
      </c>
      <c r="B17" s="8"/>
      <c r="C17" s="8"/>
      <c r="D17" s="8"/>
      <c r="E17" s="8"/>
      <c r="F17" s="8"/>
      <c r="G17" s="8"/>
      <c r="H17" s="8"/>
      <c r="I17" s="8"/>
      <c r="J17" s="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</row>
    <row r="18" spans="1:86" s="3" customFormat="1" x14ac:dyDescent="0.25">
      <c r="A18" s="3">
        <v>14</v>
      </c>
      <c r="B18" s="5">
        <v>9.75</v>
      </c>
      <c r="C18" s="5">
        <v>0.5</v>
      </c>
      <c r="D18" s="5">
        <v>24.900647347579842</v>
      </c>
      <c r="E18" s="5">
        <v>5</v>
      </c>
      <c r="F18" s="5">
        <v>5</v>
      </c>
      <c r="G18" s="5">
        <f>C18*40.078</f>
        <v>20.039000000000001</v>
      </c>
      <c r="H18" s="5">
        <f>D18*22.99</f>
        <v>572.46588252086053</v>
      </c>
      <c r="I18" s="5">
        <f>E18*35.45</f>
        <v>177.25</v>
      </c>
      <c r="J18" s="5">
        <f>F18*96.06</f>
        <v>480.3</v>
      </c>
    </row>
    <row r="19" spans="1:86" s="3" customFormat="1" x14ac:dyDescent="0.25">
      <c r="A19" s="3">
        <v>15</v>
      </c>
      <c r="B19" s="5">
        <v>9.75</v>
      </c>
      <c r="C19" s="5">
        <v>0.5</v>
      </c>
      <c r="D19" s="5">
        <v>18.020279937379097</v>
      </c>
      <c r="E19" s="5">
        <v>5</v>
      </c>
      <c r="F19" s="5">
        <v>2.5</v>
      </c>
      <c r="G19" s="5">
        <f>C19*40.078</f>
        <v>20.039000000000001</v>
      </c>
      <c r="H19" s="5">
        <f>D19*22.99</f>
        <v>414.28623576034545</v>
      </c>
      <c r="I19" s="5">
        <f>E19*35.45</f>
        <v>177.25</v>
      </c>
      <c r="J19" s="5">
        <f>F19*96.06</f>
        <v>240.15</v>
      </c>
    </row>
    <row r="20" spans="1:86" s="2" customFormat="1" x14ac:dyDescent="0.25">
      <c r="A20" s="2">
        <v>16</v>
      </c>
      <c r="B20" s="8"/>
      <c r="C20" s="8"/>
      <c r="D20" s="8"/>
      <c r="E20" s="8"/>
      <c r="F20" s="8"/>
      <c r="G20" s="8"/>
      <c r="H20" s="8"/>
      <c r="I20" s="8"/>
      <c r="J20" s="8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</row>
    <row r="21" spans="1:86" s="2" customFormat="1" x14ac:dyDescent="0.25">
      <c r="A21" s="2">
        <v>17</v>
      </c>
      <c r="B21" s="8"/>
      <c r="C21" s="8"/>
      <c r="D21" s="8"/>
      <c r="E21" s="8"/>
      <c r="F21" s="8"/>
      <c r="G21" s="8"/>
      <c r="H21" s="8"/>
      <c r="I21" s="8"/>
      <c r="J21" s="8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</row>
    <row r="22" spans="1:86" s="3" customFormat="1" x14ac:dyDescent="0.25">
      <c r="A22" s="3">
        <v>18</v>
      </c>
      <c r="B22" s="5">
        <v>9.75</v>
      </c>
      <c r="C22" s="5">
        <v>0.5</v>
      </c>
      <c r="D22" s="5">
        <v>18.758653198823595</v>
      </c>
      <c r="E22" s="5">
        <v>5</v>
      </c>
      <c r="F22" s="5">
        <v>2.5</v>
      </c>
      <c r="G22" s="5">
        <f>C22*40.078</f>
        <v>20.039000000000001</v>
      </c>
      <c r="H22" s="5">
        <f>D22*22.99</f>
        <v>431.26143704095443</v>
      </c>
      <c r="I22" s="5">
        <f>E22*35.45</f>
        <v>177.25</v>
      </c>
      <c r="J22" s="5">
        <f>F22*96.06</f>
        <v>240.15</v>
      </c>
    </row>
    <row r="27" spans="1:86" x14ac:dyDescent="0.25">
      <c r="H27" t="s">
        <v>12</v>
      </c>
    </row>
  </sheetData>
  <mergeCells count="2">
    <mergeCell ref="C3:F3"/>
    <mergeCell ref="G3:J3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E660C0EEA2F44AA3B088C58E7762CB" ma:contentTypeVersion="12" ma:contentTypeDescription="Create a new document." ma:contentTypeScope="" ma:versionID="5484fa9f9b42a97565e65fac7903a307">
  <xsd:schema xmlns:xsd="http://www.w3.org/2001/XMLSchema" xmlns:xs="http://www.w3.org/2001/XMLSchema" xmlns:p="http://schemas.microsoft.com/office/2006/metadata/properties" xmlns:ns2="add409d8-c458-45bf-bf5f-710f0ed12ba3" xmlns:ns3="B9FBF822-0A65-4D1F-BC13-C27C7257EFA0" xmlns:ns4="b9fbf822-0a65-4d1f-bc13-c27c7257efa0" targetNamespace="http://schemas.microsoft.com/office/2006/metadata/properties" ma:root="true" ma:fieldsID="de45a4d41d0ddc6d7e8e18579ff54800" ns2:_="" ns3:_="" ns4:_="">
    <xsd:import namespace="add409d8-c458-45bf-bf5f-710f0ed12ba3"/>
    <xsd:import namespace="B9FBF822-0A65-4D1F-BC13-C27C7257EFA0"/>
    <xsd:import namespace="b9fbf822-0a65-4d1f-bc13-c27c7257efa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LCPolicyLabelValue" minOccurs="0"/>
                <xsd:element ref="ns3:DLCPolicyLabelClientValue" minOccurs="0"/>
                <xsd:element ref="ns3:DLCPolicyLabelLock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d409d8-c458-45bf-bf5f-710f0ed12ba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BF822-0A65-4D1F-BC13-C27C7257EFA0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11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12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3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bf822-0a65-4d1f-bc13-c27c7257ef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dd409d8-c458-45bf-bf5f-710f0ed12ba3">CY54R7KD54KC-91199970-192712</_dlc_DocId>
    <DLCPolicyLabelLock xmlns="B9FBF822-0A65-4D1F-BC13-C27C7257EFA0" xsi:nil="true"/>
    <DLCPolicyLabelClientValue xmlns="B9FBF822-0A65-4D1F-BC13-C27C7257EFA0" xsi:nil="true"/>
    <_dlc_DocIdUrl xmlns="add409d8-c458-45bf-bf5f-710f0ed12ba3">
      <Url>https://grundfos.sharepoint.com/sites/Pro-017826/_layouts/15/DocIdRedir.aspx?ID=CY54R7KD54KC-91199970-192712</Url>
      <Description>CY54R7KD54KC-91199970-192712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3B5ADC-2FED-4856-AE1D-6D8A5A36E91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E0D66368-F85C-4561-B8C5-570B6192D2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d409d8-c458-45bf-bf5f-710f0ed12ba3"/>
    <ds:schemaRef ds:uri="B9FBF822-0A65-4D1F-BC13-C27C7257EFA0"/>
    <ds:schemaRef ds:uri="b9fbf822-0a65-4d1f-bc13-c27c7257ef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0D695E-02F0-4FF4-A9B6-96C7E8E5A419}">
  <ds:schemaRefs>
    <ds:schemaRef ds:uri="http://schemas.microsoft.com/office/2006/metadata/properties"/>
    <ds:schemaRef ds:uri="http://schemas.microsoft.com/office/infopath/2007/PartnerControls"/>
    <ds:schemaRef ds:uri="add409d8-c458-45bf-bf5f-710f0ed12ba3"/>
    <ds:schemaRef ds:uri="B9FBF822-0A65-4D1F-BC13-C27C7257EFA0"/>
  </ds:schemaRefs>
</ds:datastoreItem>
</file>

<file path=customXml/itemProps4.xml><?xml version="1.0" encoding="utf-8"?>
<ds:datastoreItem xmlns:ds="http://schemas.openxmlformats.org/officeDocument/2006/customXml" ds:itemID="{51CC3469-56E6-4BF6-AD20-3A6F9B943A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analyse svar</vt:lpstr>
      <vt:lpstr>analyse_R_special</vt:lpstr>
      <vt:lpstr>Analyse_alt</vt:lpstr>
      <vt:lpstr>Analyse_charge_check</vt:lpstr>
      <vt:lpstr>Prøve indhold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2021-11-26T09:10:28Z</dcterms:created>
  <dcterms:modified xsi:type="dcterms:W3CDTF">2021-12-17T09:05:17Z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0x01010013E660C0EEA2F44AA3B088C58E7762CB</vt:lpwstr>
  </property>
  <property fmtid="{D5CDD505-2E9C-101B-9397-08002B2CF9AE}" pid="3" name="_dlc_DocIdItemGuid">
    <vt:lpwstr>5f31601e-e922-40c6-aec7-44dddcb91bc1</vt:lpwstr>
  </property>
</Properties>
</file>