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. PUEB\1. Acturial methods\"/>
    </mc:Choice>
  </mc:AlternateContent>
  <bookViews>
    <workbookView xWindow="0" yWindow="0" windowWidth="10032" windowHeight="8592"/>
  </bookViews>
  <sheets>
    <sheet name="Calculation" sheetId="1" r:id="rId1"/>
    <sheet name="Database 2019 - male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" l="1"/>
  <c r="P4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3" i="3"/>
  <c r="O3" i="3"/>
  <c r="O5" i="3"/>
  <c r="O4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4" i="3"/>
  <c r="K3" i="3"/>
  <c r="C55" i="1"/>
  <c r="C54" i="1"/>
  <c r="C58" i="1" s="1"/>
  <c r="C56" i="1" l="1"/>
  <c r="D56" i="1"/>
  <c r="C57" i="1" l="1"/>
  <c r="C59" i="1" s="1"/>
  <c r="F27" i="1"/>
  <c r="M27" i="1"/>
  <c r="E27" i="1"/>
  <c r="L27" i="1"/>
  <c r="K27" i="1"/>
  <c r="D19" i="1"/>
  <c r="D43" i="1" s="1"/>
  <c r="L44" i="1"/>
  <c r="C19" i="1"/>
  <c r="F44" i="1"/>
  <c r="G44" i="1"/>
  <c r="H44" i="1"/>
  <c r="I44" i="1"/>
  <c r="J44" i="1"/>
  <c r="K44" i="1"/>
  <c r="E44" i="1"/>
  <c r="D44" i="1"/>
  <c r="D27" i="1"/>
  <c r="E43" i="1"/>
  <c r="D33" i="1"/>
  <c r="C33" i="1" s="1"/>
  <c r="L43" i="1" l="1"/>
  <c r="D26" i="1"/>
  <c r="K43" i="1"/>
  <c r="J43" i="1"/>
  <c r="I43" i="1"/>
  <c r="H43" i="1"/>
  <c r="G43" i="1"/>
  <c r="F43" i="1"/>
  <c r="C46" i="1" l="1"/>
  <c r="G27" i="1" l="1"/>
  <c r="H27" i="1"/>
  <c r="I27" i="1"/>
  <c r="J27" i="1"/>
  <c r="E19" i="1"/>
  <c r="E26" i="1" s="1"/>
  <c r="F19" i="1"/>
  <c r="F26" i="1" s="1"/>
  <c r="G19" i="1"/>
  <c r="G26" i="1" s="1"/>
  <c r="H19" i="1"/>
  <c r="I19" i="1"/>
  <c r="I26" i="1" s="1"/>
  <c r="J19" i="1"/>
  <c r="J26" i="1" s="1"/>
  <c r="K19" i="1"/>
  <c r="K26" i="1" s="1"/>
  <c r="L19" i="1"/>
  <c r="L26" i="1" s="1"/>
  <c r="M19" i="1"/>
  <c r="M26" i="1" l="1"/>
  <c r="D32" i="1"/>
  <c r="C35" i="1" s="1"/>
  <c r="C27" i="1"/>
  <c r="C29" i="1" s="1"/>
  <c r="H26" i="1"/>
  <c r="C37" i="1" l="1"/>
  <c r="C47" i="1" s="1"/>
</calcChain>
</file>

<file path=xl/sharedStrings.xml><?xml version="1.0" encoding="utf-8"?>
<sst xmlns="http://schemas.openxmlformats.org/spreadsheetml/2006/main" count="85" uniqueCount="72">
  <si>
    <t>Case study</t>
  </si>
  <si>
    <t>Calculate the annual net premium for 10-year endowment for a person at any age (female or male) selected from any population</t>
  </si>
  <si>
    <t>1. Premiums are paid at the beginning of each year.</t>
  </si>
  <si>
    <t>Assumptions:</t>
  </si>
  <si>
    <t>2. Age between 20 and 50 years.</t>
  </si>
  <si>
    <t>3. 10-year term life insurance, benefit B = 100 000 (payable at the end of the year of death).</t>
  </si>
  <si>
    <t>4. 10-year pure endowment, benefit B = 10 000 (payable at the maturity).</t>
  </si>
  <si>
    <t>5. Do not use commutation functions, but the general form of the expected value formula.</t>
  </si>
  <si>
    <t>6. You can find the technical rate for the chosen country and apply it to your calculations, however you can also use the technical rate of interest set for Poland: 1.76% (2020 year).</t>
  </si>
  <si>
    <t>Year</t>
  </si>
  <si>
    <t>period</t>
  </si>
  <si>
    <t>Benefit</t>
  </si>
  <si>
    <t>10-year term life insurance</t>
  </si>
  <si>
    <t>(payable at the end of the year of death)</t>
  </si>
  <si>
    <t>mx</t>
  </si>
  <si>
    <t>qx</t>
  </si>
  <si>
    <t>ax</t>
  </si>
  <si>
    <t>lx</t>
  </si>
  <si>
    <t>dx</t>
  </si>
  <si>
    <t>Tx</t>
  </si>
  <si>
    <t>ex</t>
  </si>
  <si>
    <t>Lx</t>
  </si>
  <si>
    <t>APV(annuity)=</t>
  </si>
  <si>
    <t>interest rate</t>
  </si>
  <si>
    <t>discount factor</t>
  </si>
  <si>
    <t>Probabilities</t>
  </si>
  <si>
    <t>Age</t>
  </si>
  <si>
    <t>x</t>
  </si>
  <si>
    <t>values</t>
  </si>
  <si>
    <t>probabilities</t>
  </si>
  <si>
    <t>APV(10-year term life insurance) =</t>
  </si>
  <si>
    <t>1. Caculate APV(B)</t>
  </si>
  <si>
    <t>a. APV(10-year term life insurance):</t>
  </si>
  <si>
    <t>b. APV(10-year pure endowment):</t>
  </si>
  <si>
    <t>APV(10-year pure endowment) =</t>
  </si>
  <si>
    <t>c. APV(B) = E(Z1) + E(Z2)</t>
  </si>
  <si>
    <t>present value of benefit</t>
  </si>
  <si>
    <t>survival probability</t>
  </si>
  <si>
    <t>approach: as a sum of pure endowments</t>
  </si>
  <si>
    <t>*Premium</t>
  </si>
  <si>
    <t xml:space="preserve">Premium = </t>
  </si>
  <si>
    <t>Finally,</t>
  </si>
  <si>
    <t>Chosen data</t>
  </si>
  <si>
    <t>value</t>
  </si>
  <si>
    <t>2. Caculate APV(annuity)</t>
  </si>
  <si>
    <t>3. Double check with commutation functions</t>
  </si>
  <si>
    <t>APV(B)</t>
  </si>
  <si>
    <t>Age=</t>
  </si>
  <si>
    <t>period=</t>
  </si>
  <si>
    <t>10-year pure endowment</t>
  </si>
  <si>
    <t>i</t>
  </si>
  <si>
    <t>v^x</t>
  </si>
  <si>
    <t>Dx</t>
  </si>
  <si>
    <t>Cx</t>
  </si>
  <si>
    <t>Mx</t>
  </si>
  <si>
    <t>Nx</t>
  </si>
  <si>
    <t>theoretically values should be equal, but they differ because of approximations</t>
  </si>
  <si>
    <t>APV(annuity)</t>
  </si>
  <si>
    <t>Premium=</t>
  </si>
  <si>
    <t>Data</t>
  </si>
  <si>
    <t>Male_2019</t>
  </si>
  <si>
    <r>
      <t>v</t>
    </r>
    <r>
      <rPr>
        <b/>
        <vertAlign val="superscript"/>
        <sz val="11"/>
        <rFont val="Times New Roman"/>
        <family val="1"/>
      </rPr>
      <t>1</t>
    </r>
  </si>
  <si>
    <r>
      <t>v</t>
    </r>
    <r>
      <rPr>
        <b/>
        <vertAlign val="superscript"/>
        <sz val="11"/>
        <rFont val="Times New Roman"/>
        <family val="1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</si>
  <si>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vertAlign val="superscript"/>
        <sz val="11"/>
        <rFont val="Times New Roman"/>
        <family val="1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</si>
  <si>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vertAlign val="superscript"/>
        <sz val="11"/>
        <rFont val="Times New Roman"/>
        <family val="1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</si>
  <si>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vertAlign val="superscript"/>
        <sz val="11"/>
        <rFont val="Times New Roman"/>
        <family val="1"/>
      </rPr>
      <t>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</si>
  <si>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vertAlign val="superscript"/>
        <sz val="11"/>
        <rFont val="Times New Roman"/>
        <family val="1"/>
      </rPr>
      <t>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</si>
  <si>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vertAlign val="superscript"/>
        <sz val="11"/>
        <rFont val="Times New Roman"/>
        <family val="1"/>
      </rPr>
      <t>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</si>
  <si>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vertAlign val="superscript"/>
        <sz val="11"/>
        <rFont val="Times New Roman"/>
        <family val="1"/>
      </rPr>
      <t>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</si>
  <si>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vertAlign val="superscript"/>
        <sz val="11"/>
        <rFont val="Times New Roman"/>
        <family val="1"/>
      </rPr>
      <t>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</si>
  <si>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vertAlign val="superscript"/>
        <sz val="11"/>
        <rFont val="Times New Roman"/>
        <family val="1"/>
      </rPr>
      <t>10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</si>
  <si>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b/>
        <vertAlign val="superscript"/>
        <sz val="11"/>
        <rFont val="Times New Roman"/>
        <family val="1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</si>
</sst>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9" tint="-0.249977111117893"/>
      <name val="Times New Roman"/>
      <family val="1"/>
    </font>
    <font>
      <sz val="11"/>
      <name val="Times New Roman"/>
      <family val="1"/>
    </font>
    <font>
      <sz val="8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1"/>
      <name val="Times New Roman"/>
      <family val="1"/>
    </font>
    <font>
      <b/>
      <vertAlign val="superscript"/>
      <sz val="11"/>
      <name val="Times New Roman"/>
      <family val="1"/>
    </font>
    <font>
      <b/>
      <sz val="11"/>
      <color rgb="FFFFFF00"/>
      <name val="Times New Roman"/>
      <family val="1"/>
    </font>
    <font>
      <sz val="11"/>
      <color rgb="FFFFFF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6" fillId="0" borderId="2" xfId="0" applyFont="1" applyBorder="1"/>
    <xf numFmtId="164" fontId="6" fillId="0" borderId="1" xfId="0" applyNumberFormat="1" applyFont="1" applyBorder="1"/>
    <xf numFmtId="2" fontId="6" fillId="0" borderId="1" xfId="0" applyNumberFormat="1" applyFont="1" applyBorder="1"/>
    <xf numFmtId="0" fontId="2" fillId="3" borderId="0" xfId="0" applyFont="1" applyFill="1"/>
    <xf numFmtId="164" fontId="5" fillId="0" borderId="0" xfId="0" applyNumberFormat="1" applyFont="1"/>
    <xf numFmtId="0" fontId="6" fillId="0" borderId="0" xfId="0" applyFont="1"/>
    <xf numFmtId="0" fontId="6" fillId="0" borderId="2" xfId="0" applyFont="1" applyBorder="1" applyAlignment="1">
      <alignment wrapText="1"/>
    </xf>
    <xf numFmtId="164" fontId="6" fillId="0" borderId="1" xfId="0" quotePrefix="1" applyNumberFormat="1" applyFont="1" applyBorder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/>
    <xf numFmtId="0" fontId="2" fillId="0" borderId="1" xfId="0" applyFont="1" applyBorder="1" applyAlignment="1">
      <alignment horizontal="right"/>
    </xf>
    <xf numFmtId="0" fontId="9" fillId="0" borderId="0" xfId="0" applyFont="1"/>
    <xf numFmtId="0" fontId="3" fillId="0" borderId="1" xfId="0" applyFont="1" applyBorder="1"/>
    <xf numFmtId="0" fontId="11" fillId="0" borderId="1" xfId="0" applyFont="1" applyBorder="1"/>
    <xf numFmtId="0" fontId="3" fillId="0" borderId="0" xfId="0" applyFont="1"/>
    <xf numFmtId="0" fontId="10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right"/>
    </xf>
    <xf numFmtId="0" fontId="13" fillId="5" borderId="0" xfId="0" applyFont="1" applyFill="1"/>
    <xf numFmtId="0" fontId="14" fillId="5" borderId="0" xfId="0" applyFont="1" applyFill="1"/>
    <xf numFmtId="0" fontId="1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225841</xdr:colOff>
      <xdr:row>28</xdr:row>
      <xdr:rowOff>174122</xdr:rowOff>
    </xdr:from>
    <xdr:ext cx="1654556" cy="10876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639579" y="5291245"/>
              <a:ext cx="1654556" cy="10876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: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acc>
                      </m:sub>
                      <m:sup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      1</m:t>
                        </m:r>
                      </m:sup>
                    </m:sSubSup>
                    <m:r>
                      <a:rPr lang="en-US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sPre>
                      <m:sPrePr>
                        <m:ctrlP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PrePr>
                      <m:sub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US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  <m:e>
                        <m:sSub>
                          <m:sSubPr>
                            <m:ctrlPr>
                              <a:rPr lang="en-US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sPre>
                    <m:r>
                      <a:rPr lang="en-US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 i="1">
                <a:solidFill>
                  <a:schemeClr val="accent2">
                    <a:lumMod val="75000"/>
                  </a:schemeClr>
                </a:solidFill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</m:d>
                    <m:r>
                      <a:rPr lang="en-US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p>
                    <m:sPre>
                      <m:sPrePr>
                        <m:ctrlP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PrePr>
                      <m:sub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US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  <m:e>
                        <m:sSub>
                          <m:sSubPr>
                            <m:ctrlPr>
                              <a:rPr lang="en-US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sPre>
                    <m:r>
                      <a:rPr lang="en-US" b="0" i="0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+0</m:t>
                    </m:r>
                    <m:r>
                      <a:rPr lang="en-US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Pre>
                      <m:sPrePr>
                        <m:ctrlPr>
                          <a:rPr lang="en-US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PrePr>
                      <m:sub>
                        <m:r>
                          <a:rPr lang="en-US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US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  <m:e>
                        <m:sSub>
                          <m:sSubPr>
                            <m:ctrlPr>
                              <a:rPr lang="en-US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US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sPre>
                  </m:oMath>
                </m:oMathPara>
              </a14:m>
              <a:endParaRPr lang="en-US">
                <a:solidFill>
                  <a:schemeClr val="accent2">
                    <a:lumMod val="75000"/>
                  </a:schemeClr>
                </a:solidFill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Pre>
                      <m:sPrePr>
                        <m:ctrlP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PrePr>
                      <m:sub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sPre>
                    <m:r>
                      <a:rPr lang="en-US" sz="1100" b="0" i="0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a:rPr lang="en-US" sz="1100" b="0" i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chemeClr val="accent2">
                    <a:lumMod val="75000"/>
                  </a:schemeClr>
                </a:solidFill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Pre>
                      <m:sPrePr>
                        <m:ctrlP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PrePr>
                      <m:sub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sPre>
                    <m:r>
                      <a:rPr lang="en-US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sz="1100" b="0" i="0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sPre>
                      <m:sPrePr>
                        <m:ctrlP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PrePr>
                      <m:sub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sPre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639579" y="5291245"/>
              <a:ext cx="1654556" cy="10876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𝐴_(𝑥:(𝑛|) ̅)^(      1)=𝑣^𝑛 (_𝑛^</a:t>
              </a:r>
              <a:r>
                <a:rPr lang="en-US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)</a:t>
              </a:r>
              <a:r>
                <a:rPr lang="en-US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𝑝_𝑥 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  </a:t>
              </a:r>
              <a:endParaRPr lang="en-US" sz="1100" b="0" i="1">
                <a:solidFill>
                  <a:schemeClr val="accent2">
                    <a:lumMod val="75000"/>
                  </a:schemeClr>
                </a:solidFill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𝐸(𝑍)=𝐵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∙𝑣^𝑛 (_𝑛^</a:t>
              </a:r>
              <a:r>
                <a:rPr lang="en-US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𝑝_𝑥 +0</a:t>
              </a:r>
              <a:r>
                <a:rPr lang="en-US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∙(_𝑛^</a:t>
              </a:r>
              <a:r>
                <a:rPr lang="en-US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 </a:t>
              </a:r>
              <a:r>
                <a:rPr lang="en-US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𝑞_𝑥 </a:t>
              </a:r>
              <a:endParaRPr lang="en-US">
                <a:solidFill>
                  <a:schemeClr val="accent2">
                    <a:lumMod val="75000"/>
                  </a:schemeClr>
                </a:solidFill>
              </a:endParaRPr>
            </a:p>
            <a:p>
              <a:pPr/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(_𝑛^ )𝑝_𝑥 =l_(x+n)/l_x </a:t>
              </a:r>
              <a:endParaRPr lang="en-US" sz="1100">
                <a:solidFill>
                  <a:schemeClr val="accent2">
                    <a:lumMod val="75000"/>
                  </a:schemeClr>
                </a:solidFill>
              </a:endParaRPr>
            </a:p>
            <a:p>
              <a:pPr/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(_𝑛^ )𝑞_𝑥 =(𝑙_𝑥−𝑙_(𝑥+𝑛))/𝑙_𝑥 =1−(_𝑛^ )𝑝_𝑥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161365</xdr:colOff>
      <xdr:row>42</xdr:row>
      <xdr:rowOff>80681</xdr:rowOff>
    </xdr:from>
    <xdr:ext cx="3558987" cy="654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0201836" y="7718610"/>
              <a:ext cx="3558987" cy="65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̈"/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</m:acc>
                      </m:e>
                      <m:sub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:</m:t>
                        </m:r>
                        <m:acc>
                          <m:accPr>
                            <m:chr m:val="̅"/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</m:e>
                        </m:acc>
                      </m:sub>
                    </m:sSub>
                    <m:r>
                      <a:rPr lang="en-US" sz="12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=1+</m:t>
                    </m:r>
                    <m:r>
                      <a:rPr lang="en-US" sz="12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US" sz="12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p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Pre>
                      <m:sPrePr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PrePr>
                      <m:sub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2</m:t>
                        </m:r>
                      </m:sub>
                      <m:sup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sPre>
                    <m:r>
                      <a:rPr lang="en-US" sz="12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p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sPre>
                      <m:sPrePr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PrePr>
                      <m:sub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3</m:t>
                        </m:r>
                      </m:sub>
                      <m:sup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+…+ </m:t>
                        </m:r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p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sPre>
                          <m:sPrePr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PrePr>
                          <m:sub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  <m:sup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e>
                        </m:sPre>
                      </m:e>
                    </m:sPre>
                    <m:r>
                      <a:rPr lang="en-US" sz="12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200" b="0" i="1">
                <a:solidFill>
                  <a:schemeClr val="accent2">
                    <a:lumMod val="75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sz="1200" b="0" i="1" baseline="0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US" sz="1200" b="0" i="1" baseline="0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 baseline="0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 baseline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baseline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200" b="0" i="1" baseline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200" b="0" i="1" baseline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 baseline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baseline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200" b="0" i="1" baseline="0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vi-VN" sz="1200" b="0" i="1" baseline="0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; </m:t>
                    </m:r>
                    <m:sPre>
                      <m:sPrePr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PrePr>
                      <m:sub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sPre>
                    <m:r>
                      <a:rPr lang="en-US" sz="12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200" b="0" i="1">
                <a:solidFill>
                  <a:schemeClr val="accent2">
                    <a:lumMod val="75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endParaRPr lang="en-US" sz="1200" b="0" i="1">
                <a:solidFill>
                  <a:schemeClr val="accent2">
                    <a:lumMod val="75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0201836" y="7718610"/>
              <a:ext cx="3558987" cy="65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2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 ̈_(𝑥:(𝑛|) ̅ )=1+𝑣𝑝_𝑥+𝑣^2 (_ 2^ )𝑝_𝑥 +𝑣^3 (_ 3^ )𝑝_𝑥+…+ 𝑣^(𝑛−1) (_ 𝑛−1^ )𝑝_𝑥    </a:t>
              </a:r>
              <a:endParaRPr lang="en-US" sz="1200" b="0" i="1">
                <a:solidFill>
                  <a:schemeClr val="accent2">
                    <a:lumMod val="75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n-US" sz="12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</a:t>
              </a:r>
              <a:r>
                <a:rPr lang="en-US" sz="1200" b="0" i="0" baseline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𝑥=𝑙_(𝑥+1)/𝑙_𝑥 </a:t>
              </a:r>
              <a:r>
                <a:rPr lang="vi-VN" sz="1200" b="0" i="0" baseline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; </a:t>
              </a:r>
              <a:r>
                <a:rPr lang="en-US" sz="12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(_ 𝑛^ )𝑝_𝑥 =𝑙_(𝑛+𝑥)/𝑙_𝑥 </a:t>
              </a:r>
              <a:endParaRPr lang="en-US" sz="1200" b="0" i="1">
                <a:solidFill>
                  <a:schemeClr val="accent2">
                    <a:lumMod val="75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endParaRPr lang="en-US" sz="1200" b="0" i="1">
                <a:solidFill>
                  <a:schemeClr val="accent2">
                    <a:lumMod val="75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4</xdr:col>
      <xdr:colOff>80681</xdr:colOff>
      <xdr:row>55</xdr:row>
      <xdr:rowOff>107577</xdr:rowOff>
    </xdr:from>
    <xdr:to>
      <xdr:col>5</xdr:col>
      <xdr:colOff>667421</xdr:colOff>
      <xdr:row>57</xdr:row>
      <xdr:rowOff>39136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1316" y="10434918"/>
          <a:ext cx="1196340" cy="290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76201</xdr:colOff>
      <xdr:row>36</xdr:row>
      <xdr:rowOff>152401</xdr:rowOff>
    </xdr:from>
    <xdr:to>
      <xdr:col>8</xdr:col>
      <xdr:colOff>0</xdr:colOff>
      <xdr:row>52</xdr:row>
      <xdr:rowOff>152400</xdr:rowOff>
    </xdr:to>
    <xdr:cxnSp macro="">
      <xdr:nvCxnSpPr>
        <xdr:cNvPr id="12" name="Łącznik prosty ze strzałką 5"/>
        <xdr:cNvCxnSpPr/>
      </xdr:nvCxnSpPr>
      <xdr:spPr>
        <a:xfrm flipH="1" flipV="1">
          <a:off x="3679372" y="6879772"/>
          <a:ext cx="3494314" cy="37120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54429</xdr:colOff>
      <xdr:row>53</xdr:row>
      <xdr:rowOff>163286</xdr:rowOff>
    </xdr:from>
    <xdr:to>
      <xdr:col>8</xdr:col>
      <xdr:colOff>10885</xdr:colOff>
      <xdr:row>56</xdr:row>
      <xdr:rowOff>120832</xdr:rowOff>
    </xdr:to>
    <xdr:cxnSp macro="">
      <xdr:nvCxnSpPr>
        <xdr:cNvPr id="16" name="Łącznik prosty ze strzałką 11"/>
        <xdr:cNvCxnSpPr/>
      </xdr:nvCxnSpPr>
      <xdr:spPr>
        <a:xfrm flipH="1">
          <a:off x="3657600" y="10787743"/>
          <a:ext cx="3526971" cy="5127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313125</xdr:colOff>
      <xdr:row>58</xdr:row>
      <xdr:rowOff>97972</xdr:rowOff>
    </xdr:from>
    <xdr:to>
      <xdr:col>6</xdr:col>
      <xdr:colOff>523026</xdr:colOff>
      <xdr:row>60</xdr:row>
      <xdr:rowOff>110927</xdr:rowOff>
    </xdr:to>
    <xdr:pic>
      <xdr:nvPicPr>
        <xdr:cNvPr id="17" name="Obraz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3760" y="10963196"/>
          <a:ext cx="1536678" cy="371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358589</xdr:colOff>
      <xdr:row>50</xdr:row>
      <xdr:rowOff>152399</xdr:rowOff>
    </xdr:from>
    <xdr:to>
      <xdr:col>7</xdr:col>
      <xdr:colOff>440616</xdr:colOff>
      <xdr:row>53</xdr:row>
      <xdr:rowOff>28998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32479" r="32265"/>
        <a:stretch>
          <a:fillRect/>
        </a:stretch>
      </xdr:blipFill>
      <xdr:spPr bwMode="auto">
        <a:xfrm>
          <a:off x="5378824" y="9583270"/>
          <a:ext cx="1516380" cy="414482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430305</xdr:colOff>
      <xdr:row>53</xdr:row>
      <xdr:rowOff>52488</xdr:rowOff>
    </xdr:from>
    <xdr:to>
      <xdr:col>7</xdr:col>
      <xdr:colOff>322730</xdr:colOff>
      <xdr:row>55</xdr:row>
      <xdr:rowOff>88077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39835" r="26777"/>
        <a:stretch>
          <a:fillRect/>
        </a:stretch>
      </xdr:blipFill>
      <xdr:spPr bwMode="auto">
        <a:xfrm>
          <a:off x="5450540" y="10021241"/>
          <a:ext cx="1326778" cy="394177"/>
        </a:xfrm>
        <a:prstGeom prst="rect">
          <a:avLst/>
        </a:prstGeom>
        <a:noFill/>
      </xdr:spPr>
    </xdr:pic>
    <xdr:clientData/>
  </xdr:twoCellAnchor>
  <xdr:oneCellAnchor>
    <xdr:from>
      <xdr:col>13</xdr:col>
      <xdr:colOff>62752</xdr:colOff>
      <xdr:row>24</xdr:row>
      <xdr:rowOff>98612</xdr:rowOff>
    </xdr:from>
    <xdr:ext cx="2868707" cy="5468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0820399" y="4401671"/>
              <a:ext cx="2868707" cy="5468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:</m:t>
                        </m:r>
                        <m:acc>
                          <m:accPr>
                            <m:chr m:val="̅"/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acc>
                      </m:sub>
                      <m:sup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lang="en-US" sz="12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p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p>
                        </m:sSup>
                        <m:sPre>
                          <m:sPrePr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PrePr>
                          <m:sub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sub>
                          <m:sup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sPre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= </m:t>
                        </m:r>
                      </m:e>
                    </m:nary>
                    <m:nary>
                      <m:naryPr>
                        <m:chr m:val="∑"/>
                        <m:ctrl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  <m:e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p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p>
                        </m:sSup>
                        <m:sPre>
                          <m:sPrePr>
                            <m:ctrlP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PrePr>
                          <m:sub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  <m:sup>
                            <m:r>
                              <a:rPr lang="en-US" sz="12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2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sPre>
                        <m:r>
                          <a:rPr lang="en-US" sz="12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en-US" sz="12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0820399" y="4401671"/>
              <a:ext cx="2868707" cy="5468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𝐴_(𝑥:(𝑛|) ̅)^1= ∑24_(𝑘=0)^(𝑛−1)▒〖𝑣^(𝑘+1) (_𝑘|^ )𝑞_𝑥 = 〗</a:t>
              </a:r>
              <a:r>
                <a:rPr lang="en-US" sz="12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∑_(𝑘=0)^(𝑛−1)▒〖𝑣^(𝑘+1) (_𝑘^ )</a:t>
              </a:r>
              <a:r>
                <a:rPr lang="en-US" sz="12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2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_𝑥</a:t>
              </a:r>
              <a:r>
                <a:rPr lang="en-US" sz="12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𝑞_(𝑥+𝑘)</a:t>
              </a:r>
              <a:r>
                <a:rPr lang="en-US" sz="12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  〗</a:t>
              </a:r>
              <a:endParaRPr lang="en-US" sz="12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3</xdr:col>
      <xdr:colOff>62752</xdr:colOff>
      <xdr:row>46</xdr:row>
      <xdr:rowOff>80683</xdr:rowOff>
    </xdr:from>
    <xdr:to>
      <xdr:col>8</xdr:col>
      <xdr:colOff>8965</xdr:colOff>
      <xdr:row>53</xdr:row>
      <xdr:rowOff>62752</xdr:rowOff>
    </xdr:to>
    <xdr:cxnSp macro="">
      <xdr:nvCxnSpPr>
        <xdr:cNvPr id="11" name="Łącznik prosty ze strzałką 5"/>
        <xdr:cNvCxnSpPr/>
      </xdr:nvCxnSpPr>
      <xdr:spPr>
        <a:xfrm flipH="1" flipV="1">
          <a:off x="3917576" y="8624048"/>
          <a:ext cx="3514165" cy="123712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80682</xdr:colOff>
      <xdr:row>54</xdr:row>
      <xdr:rowOff>62753</xdr:rowOff>
    </xdr:from>
    <xdr:to>
      <xdr:col>8</xdr:col>
      <xdr:colOff>17930</xdr:colOff>
      <xdr:row>58</xdr:row>
      <xdr:rowOff>89647</xdr:rowOff>
    </xdr:to>
    <xdr:cxnSp macro="">
      <xdr:nvCxnSpPr>
        <xdr:cNvPr id="14" name="Łącznik prosty ze strzałką 5"/>
        <xdr:cNvCxnSpPr/>
      </xdr:nvCxnSpPr>
      <xdr:spPr>
        <a:xfrm flipH="1">
          <a:off x="3935506" y="10040471"/>
          <a:ext cx="3505200" cy="74407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</xdr:row>
      <xdr:rowOff>0</xdr:rowOff>
    </xdr:from>
    <xdr:to>
      <xdr:col>5</xdr:col>
      <xdr:colOff>586740</xdr:colOff>
      <xdr:row>37</xdr:row>
      <xdr:rowOff>110853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1647" y="6535271"/>
          <a:ext cx="1196340" cy="290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562989</xdr:colOff>
      <xdr:row>53</xdr:row>
      <xdr:rowOff>119479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68589" cy="9812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15</xdr:col>
      <xdr:colOff>29855</xdr:colOff>
      <xdr:row>108</xdr:row>
      <xdr:rowOff>71848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58400"/>
          <a:ext cx="9173855" cy="9764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="85" zoomScaleNormal="85" workbookViewId="0">
      <selection activeCell="C39" sqref="C39"/>
    </sheetView>
  </sheetViews>
  <sheetFormatPr defaultRowHeight="13.8" x14ac:dyDescent="0.25"/>
  <cols>
    <col min="1" max="1" width="23.77734375" style="2" customWidth="1"/>
    <col min="2" max="2" width="17" style="2" customWidth="1"/>
    <col min="3" max="3" width="15.44140625" style="2" customWidth="1"/>
    <col min="4" max="4" width="11.77734375" style="2" bestFit="1" customWidth="1"/>
    <col min="5" max="5" width="8.88671875" style="2"/>
    <col min="6" max="13" width="10.44140625" style="2" customWidth="1"/>
    <col min="14" max="16384" width="8.88671875" style="2"/>
  </cols>
  <sheetData>
    <row r="1" spans="1:10" x14ac:dyDescent="0.25">
      <c r="A1" s="2" t="s">
        <v>0</v>
      </c>
    </row>
    <row r="2" spans="1:10" x14ac:dyDescent="0.25">
      <c r="A2" s="2" t="s">
        <v>1</v>
      </c>
    </row>
    <row r="3" spans="1:10" x14ac:dyDescent="0.25">
      <c r="A3" s="3" t="s">
        <v>3</v>
      </c>
    </row>
    <row r="4" spans="1:10" x14ac:dyDescent="0.25">
      <c r="A4" s="3" t="s">
        <v>2</v>
      </c>
    </row>
    <row r="5" spans="1:10" x14ac:dyDescent="0.25">
      <c r="A5" s="3" t="s">
        <v>4</v>
      </c>
    </row>
    <row r="6" spans="1:10" x14ac:dyDescent="0.25">
      <c r="A6" s="3" t="s">
        <v>5</v>
      </c>
    </row>
    <row r="7" spans="1:10" x14ac:dyDescent="0.25">
      <c r="A7" s="3" t="s">
        <v>6</v>
      </c>
    </row>
    <row r="8" spans="1:10" x14ac:dyDescent="0.25">
      <c r="A8" s="3" t="s">
        <v>7</v>
      </c>
    </row>
    <row r="9" spans="1:10" x14ac:dyDescent="0.25">
      <c r="A9" s="3" t="s">
        <v>8</v>
      </c>
    </row>
    <row r="12" spans="1:10" x14ac:dyDescent="0.25">
      <c r="A12" s="4"/>
      <c r="B12" s="33" t="s">
        <v>42</v>
      </c>
      <c r="C12" s="33"/>
      <c r="D12" s="4"/>
      <c r="E12" s="4"/>
      <c r="F12" s="4"/>
      <c r="G12" s="4"/>
      <c r="H12" s="4"/>
      <c r="I12" s="4"/>
      <c r="J12" s="4"/>
    </row>
    <row r="13" spans="1:10" x14ac:dyDescent="0.25">
      <c r="A13" s="5"/>
      <c r="B13" s="29" t="s">
        <v>27</v>
      </c>
      <c r="C13" s="30">
        <v>26</v>
      </c>
    </row>
    <row r="14" spans="1:10" x14ac:dyDescent="0.25">
      <c r="A14" s="5"/>
      <c r="B14" s="6" t="s">
        <v>59</v>
      </c>
      <c r="C14" s="24" t="s">
        <v>60</v>
      </c>
    </row>
    <row r="15" spans="1:10" x14ac:dyDescent="0.25">
      <c r="B15" s="7" t="s">
        <v>10</v>
      </c>
      <c r="C15" s="24">
        <v>10</v>
      </c>
    </row>
    <row r="17" spans="1:13" x14ac:dyDescent="0.25">
      <c r="B17" s="26" t="s">
        <v>9</v>
      </c>
      <c r="C17" s="26">
        <v>0</v>
      </c>
      <c r="D17" s="26">
        <v>1</v>
      </c>
      <c r="E17" s="26">
        <v>2</v>
      </c>
      <c r="F17" s="26">
        <v>3</v>
      </c>
      <c r="G17" s="26">
        <v>4</v>
      </c>
      <c r="H17" s="26">
        <v>5</v>
      </c>
      <c r="I17" s="26">
        <v>6</v>
      </c>
      <c r="J17" s="26">
        <v>7</v>
      </c>
      <c r="K17" s="26">
        <v>8</v>
      </c>
      <c r="L17" s="26">
        <v>9</v>
      </c>
      <c r="M17" s="26">
        <v>10</v>
      </c>
    </row>
    <row r="18" spans="1:13" x14ac:dyDescent="0.25">
      <c r="B18" s="8" t="s">
        <v>23</v>
      </c>
      <c r="C18" s="7">
        <v>1.7600000000000001E-2</v>
      </c>
      <c r="D18" s="7">
        <v>1.7600000000000001E-2</v>
      </c>
      <c r="E18" s="7">
        <v>1.7600000000000001E-2</v>
      </c>
      <c r="F18" s="7">
        <v>1.7600000000000001E-2</v>
      </c>
      <c r="G18" s="7">
        <v>1.7600000000000001E-2</v>
      </c>
      <c r="H18" s="7">
        <v>1.7600000000000001E-2</v>
      </c>
      <c r="I18" s="7">
        <v>1.7600000000000001E-2</v>
      </c>
      <c r="J18" s="7">
        <v>1.7600000000000001E-2</v>
      </c>
      <c r="K18" s="7">
        <v>1.7600000000000001E-2</v>
      </c>
      <c r="L18" s="7">
        <v>1.7600000000000001E-2</v>
      </c>
      <c r="M18" s="7">
        <v>1.7600000000000001E-2</v>
      </c>
    </row>
    <row r="19" spans="1:13" x14ac:dyDescent="0.25">
      <c r="B19" s="8" t="s">
        <v>24</v>
      </c>
      <c r="C19" s="7">
        <f>(1/(1+C18))^C17</f>
        <v>1</v>
      </c>
      <c r="D19" s="7">
        <f>(1/(1+D18))^D17</f>
        <v>0.98270440251572322</v>
      </c>
      <c r="E19" s="7">
        <f t="shared" ref="E19:M19" si="0">(1/(1+E18))^E17</f>
        <v>0.96570794272378457</v>
      </c>
      <c r="F19" s="7">
        <f t="shared" si="0"/>
        <v>0.94900544685906496</v>
      </c>
      <c r="G19" s="7">
        <f t="shared" si="0"/>
        <v>0.93259183063980444</v>
      </c>
      <c r="H19" s="7">
        <f t="shared" si="0"/>
        <v>0.91646209771993359</v>
      </c>
      <c r="I19" s="7">
        <f t="shared" si="0"/>
        <v>0.90061133816817363</v>
      </c>
      <c r="J19" s="7">
        <f t="shared" si="0"/>
        <v>0.8850347269734411</v>
      </c>
      <c r="K19" s="7">
        <f t="shared" si="0"/>
        <v>0.86972752257610164</v>
      </c>
      <c r="L19" s="7">
        <f t="shared" si="0"/>
        <v>0.85468506542462819</v>
      </c>
      <c r="M19" s="7">
        <f t="shared" si="0"/>
        <v>0.83990277655722101</v>
      </c>
    </row>
    <row r="22" spans="1:13" s="32" customFormat="1" x14ac:dyDescent="0.25">
      <c r="A22" s="31" t="s">
        <v>31</v>
      </c>
    </row>
    <row r="23" spans="1:13" x14ac:dyDescent="0.25">
      <c r="A23" s="9" t="s">
        <v>32</v>
      </c>
    </row>
    <row r="25" spans="1:13" ht="17.399999999999999" x14ac:dyDescent="0.3">
      <c r="C25" s="26">
        <v>0</v>
      </c>
      <c r="D25" s="27" t="s">
        <v>61</v>
      </c>
      <c r="E25" s="27" t="s">
        <v>62</v>
      </c>
      <c r="F25" s="27" t="s">
        <v>63</v>
      </c>
      <c r="G25" s="27" t="s">
        <v>64</v>
      </c>
      <c r="H25" s="27" t="s">
        <v>65</v>
      </c>
      <c r="I25" s="27" t="s">
        <v>66</v>
      </c>
      <c r="J25" s="27" t="s">
        <v>67</v>
      </c>
      <c r="K25" s="27" t="s">
        <v>68</v>
      </c>
      <c r="L25" s="27" t="s">
        <v>69</v>
      </c>
      <c r="M25" s="27" t="s">
        <v>70</v>
      </c>
    </row>
    <row r="26" spans="1:13" x14ac:dyDescent="0.25">
      <c r="B26" s="8" t="s">
        <v>43</v>
      </c>
      <c r="C26" s="7">
        <v>0</v>
      </c>
      <c r="D26" s="7">
        <f t="shared" ref="D26:M26" si="1">D19</f>
        <v>0.98270440251572322</v>
      </c>
      <c r="E26" s="7">
        <f t="shared" si="1"/>
        <v>0.96570794272378457</v>
      </c>
      <c r="F26" s="7">
        <f t="shared" si="1"/>
        <v>0.94900544685906496</v>
      </c>
      <c r="G26" s="7">
        <f t="shared" si="1"/>
        <v>0.93259183063980444</v>
      </c>
      <c r="H26" s="7">
        <f t="shared" si="1"/>
        <v>0.91646209771993359</v>
      </c>
      <c r="I26" s="7">
        <f t="shared" si="1"/>
        <v>0.90061133816817363</v>
      </c>
      <c r="J26" s="7">
        <f t="shared" si="1"/>
        <v>0.8850347269734411</v>
      </c>
      <c r="K26" s="7">
        <f t="shared" si="1"/>
        <v>0.86972752257610164</v>
      </c>
      <c r="L26" s="7">
        <f t="shared" si="1"/>
        <v>0.85468506542462819</v>
      </c>
      <c r="M26" s="7">
        <f t="shared" si="1"/>
        <v>0.83990277655722101</v>
      </c>
    </row>
    <row r="27" spans="1:13" x14ac:dyDescent="0.25">
      <c r="A27" s="10" t="s">
        <v>12</v>
      </c>
      <c r="B27" s="7" t="s">
        <v>25</v>
      </c>
      <c r="C27" s="7">
        <f>1-SUM(D27:M27)</f>
        <v>0.98621591084132232</v>
      </c>
      <c r="D27" s="7">
        <f>VLOOKUP(C13,'Database 2019 - male'!B3:J113,3)</f>
        <v>1.08E-3</v>
      </c>
      <c r="E27" s="7">
        <f>(VLOOKUP($C$13+D17,'Database 2019 - male'!$B$3:$J$113,3)*VLOOKUP($C$13+D17,'Database 2019 - male'!$B$3:$J$113,5))/VLOOKUP($C$13,'Database 2019 - male'!$B$3:$J$113,5)</f>
        <v>1.0988183789699833E-3</v>
      </c>
      <c r="F27" s="7">
        <f>(VLOOKUP($C$13+E17,'Database 2019 - male'!$B$3:$J$113,3)*VLOOKUP($C$13+E17,'Database 2019 - male'!$B$3:$J$113,5))/VLOOKUP($C$13,'Database 2019 - male'!$B$3:$J$113,5)</f>
        <v>1.0976033158353433E-3</v>
      </c>
      <c r="G27" s="7">
        <f>(VLOOKUP($C$13+F17,'Database 2019 - male'!$B$3:$J$113,3)*VLOOKUP($C$13+F17,'Database 2019 - male'!$B$3:$J$113,5))/VLOOKUP($C$13,'Database 2019 - male'!$B$3:$J$113,5)</f>
        <v>1.2259738746225094E-3</v>
      </c>
      <c r="H27" s="7">
        <f>(VLOOKUP($C$13+G17,'Database 2019 - male'!$B$3:$J$113,3)*VLOOKUP($C$13+G17,'Database 2019 - male'!$B$3:$J$113,5))/VLOOKUP($C$13,'Database 2019 - male'!$B$3:$J$113,5)</f>
        <v>1.2941506718822837E-3</v>
      </c>
      <c r="I27" s="7">
        <f>(VLOOKUP($C$13+H17,'Database 2019 - male'!$B$3:$J$113,3)*VLOOKUP($C$13+H17,'Database 2019 - male'!$B$3:$J$113,5))/VLOOKUP($C$13,'Database 2019 - male'!$B$3:$J$113,5)</f>
        <v>1.4714209854273495E-3</v>
      </c>
      <c r="J27" s="7">
        <f>(VLOOKUP($C$13+I17,'Database 2019 - male'!$B$3:$J$113,3)*VLOOKUP($C$13+I17,'Database 2019 - male'!$B$3:$J$113,5))/VLOOKUP($C$13,'Database 2019 - male'!$B$3:$J$113,5)</f>
        <v>1.5685196295020167E-3</v>
      </c>
      <c r="K27" s="7">
        <f>(VLOOKUP($C$13+J17,'Database 2019 - male'!$B$3:$J$113,3)*VLOOKUP($C$13+J17,'Database 2019 - male'!$B$3:$J$113,5))/VLOOKUP($C$13,'Database 2019 - male'!$B$3:$J$113,5)</f>
        <v>1.6354359634366323E-3</v>
      </c>
      <c r="L27" s="7">
        <f>(VLOOKUP($C$13+K17,'Database 2019 - male'!$B$3:$J$113,3)*VLOOKUP($C$13+K17,'Database 2019 - male'!$B$3:$J$113,5))/VLOOKUP($C$13,'Database 2019 - male'!$B$3:$J$113,5)</f>
        <v>1.5733552564908084E-3</v>
      </c>
      <c r="M27" s="7">
        <f>(VLOOKUP($C$13+L17,'Database 2019 - male'!$B$3:$J$113,3)*VLOOKUP($C$13+L17,'Database 2019 - male'!$B$3:$J$113,5))/VLOOKUP($C$13,'Database 2019 - male'!$B$3:$J$113,5)</f>
        <v>1.7388110825107927E-3</v>
      </c>
    </row>
    <row r="28" spans="1:13" x14ac:dyDescent="0.25">
      <c r="B28" s="10" t="s">
        <v>11</v>
      </c>
      <c r="C28" s="2">
        <v>100000</v>
      </c>
      <c r="D28" s="2" t="s">
        <v>13</v>
      </c>
    </row>
    <row r="29" spans="1:13" x14ac:dyDescent="0.25">
      <c r="B29" s="10" t="s">
        <v>30</v>
      </c>
      <c r="C29" s="11">
        <f>C28*SUMPRODUCT(C26:M26,C27:M27)</f>
        <v>1243.4375105681331</v>
      </c>
    </row>
    <row r="30" spans="1:13" x14ac:dyDescent="0.25">
      <c r="A30" s="9" t="s">
        <v>33</v>
      </c>
    </row>
    <row r="31" spans="1:13" ht="16.8" x14ac:dyDescent="0.25">
      <c r="C31" s="27">
        <v>0</v>
      </c>
      <c r="D31" s="27" t="s">
        <v>71</v>
      </c>
    </row>
    <row r="32" spans="1:13" x14ac:dyDescent="0.25">
      <c r="B32" s="12" t="s">
        <v>28</v>
      </c>
      <c r="C32" s="13">
        <v>0</v>
      </c>
      <c r="D32" s="13">
        <f>M19</f>
        <v>0.83990277655722101</v>
      </c>
    </row>
    <row r="33" spans="1:14" x14ac:dyDescent="0.25">
      <c r="B33" s="12" t="s">
        <v>29</v>
      </c>
      <c r="C33" s="14">
        <f>1-D33</f>
        <v>1.3782200693163604E-2</v>
      </c>
      <c r="D33" s="14">
        <f>VLOOKUP($C$13+C15,'Database 2019 - male'!B3:J113,5)/VLOOKUP($C$13,'Database 2019 - male'!B3:J113,5)</f>
        <v>0.9862177993068364</v>
      </c>
    </row>
    <row r="34" spans="1:14" x14ac:dyDescent="0.25">
      <c r="B34" s="10" t="s">
        <v>11</v>
      </c>
      <c r="C34" s="2">
        <v>10000</v>
      </c>
    </row>
    <row r="35" spans="1:14" x14ac:dyDescent="0.25">
      <c r="B35" s="10" t="s">
        <v>34</v>
      </c>
      <c r="C35" s="11">
        <f>C34*SUMPRODUCT(C32:D32,C33:D33)</f>
        <v>8283.2706792796398</v>
      </c>
    </row>
    <row r="37" spans="1:14" x14ac:dyDescent="0.25">
      <c r="A37" s="9" t="s">
        <v>35</v>
      </c>
      <c r="C37" s="15">
        <f>SUM(C29+C35)</f>
        <v>9526.7081898477736</v>
      </c>
    </row>
    <row r="40" spans="1:14" s="32" customFormat="1" x14ac:dyDescent="0.25">
      <c r="A40" s="31" t="s">
        <v>44</v>
      </c>
      <c r="B40" s="31" t="s">
        <v>38</v>
      </c>
    </row>
    <row r="41" spans="1:14" x14ac:dyDescent="0.25">
      <c r="B41" s="9"/>
      <c r="C41" s="16"/>
      <c r="D41" s="9"/>
      <c r="G41" s="17"/>
      <c r="H41" s="17"/>
    </row>
    <row r="42" spans="1:14" ht="17.399999999999999" x14ac:dyDescent="0.3">
      <c r="C42" s="27">
        <v>1</v>
      </c>
      <c r="D42" s="27" t="s">
        <v>61</v>
      </c>
      <c r="E42" s="27" t="s">
        <v>62</v>
      </c>
      <c r="F42" s="27" t="s">
        <v>63</v>
      </c>
      <c r="G42" s="27" t="s">
        <v>64</v>
      </c>
      <c r="H42" s="27" t="s">
        <v>65</v>
      </c>
      <c r="I42" s="27" t="s">
        <v>66</v>
      </c>
      <c r="J42" s="27" t="s">
        <v>67</v>
      </c>
      <c r="K42" s="27" t="s">
        <v>68</v>
      </c>
      <c r="L42" s="27" t="s">
        <v>69</v>
      </c>
    </row>
    <row r="43" spans="1:14" ht="27.6" x14ac:dyDescent="0.25">
      <c r="B43" s="18" t="s">
        <v>36</v>
      </c>
      <c r="C43" s="13">
        <v>1</v>
      </c>
      <c r="D43" s="13">
        <f>D19</f>
        <v>0.98270440251572322</v>
      </c>
      <c r="E43" s="13">
        <f t="shared" ref="E43:L43" si="2">$D$19^E17</f>
        <v>0.96570794272378457</v>
      </c>
      <c r="F43" s="13">
        <f t="shared" si="2"/>
        <v>0.94900544685906496</v>
      </c>
      <c r="G43" s="13">
        <f t="shared" si="2"/>
        <v>0.93259183063980444</v>
      </c>
      <c r="H43" s="13">
        <f t="shared" si="2"/>
        <v>0.91646209771993359</v>
      </c>
      <c r="I43" s="13">
        <f t="shared" si="2"/>
        <v>0.90061133816817363</v>
      </c>
      <c r="J43" s="13">
        <f t="shared" si="2"/>
        <v>0.8850347269734411</v>
      </c>
      <c r="K43" s="13">
        <f t="shared" si="2"/>
        <v>0.86972752257610164</v>
      </c>
      <c r="L43" s="13">
        <f t="shared" si="2"/>
        <v>0.85468506542462819</v>
      </c>
    </row>
    <row r="44" spans="1:14" x14ac:dyDescent="0.25">
      <c r="B44" s="18" t="s">
        <v>37</v>
      </c>
      <c r="C44" s="13">
        <v>1</v>
      </c>
      <c r="D44" s="19">
        <f>VLOOKUP($C$13+D17,'Database 2019 - male'!$B$3:$J$113,5)/VLOOKUP($C$13,'Database 2019 - male'!$B$3:$J$113,5)</f>
        <v>0.99892579906362111</v>
      </c>
      <c r="E44" s="19">
        <f>VLOOKUP($C$13+E17,'Database 2019 - male'!$B$3:$J$113,5)/VLOOKUP($C$13,'Database 2019 - male'!$B$3:$J$113,5)</f>
        <v>0.99782119621394838</v>
      </c>
      <c r="F44" s="19">
        <f>VLOOKUP($C$13+F17,'Database 2019 - male'!$B$3:$J$113,5)/VLOOKUP($C$13,'Database 2019 - male'!$B$3:$J$113,5)</f>
        <v>0.9967267273353736</v>
      </c>
      <c r="G44" s="19">
        <f>VLOOKUP($C$13+G17,'Database 2019 - male'!$B$3:$J$113,5)/VLOOKUP($C$13,'Database 2019 - male'!$B$3:$J$113,5)</f>
        <v>0.99550051683252594</v>
      </c>
      <c r="H44" s="19">
        <f>VLOOKUP($C$13+H17,'Database 2019 - male'!$B$3:$J$113,5)/VLOOKUP($C$13,'Database 2019 - male'!$B$3:$J$113,5)</f>
        <v>0.99420336853199298</v>
      </c>
      <c r="I44" s="19">
        <f>VLOOKUP($C$13+I17,'Database 2019 - male'!$B$3:$J$113,5)/VLOOKUP($C$13,'Database 2019 - male'!$B$3:$J$113,5)</f>
        <v>0.99273394272279536</v>
      </c>
      <c r="J44" s="19">
        <f>VLOOKUP($C$13+J17,'Database 2019 - male'!$B$3:$J$113,5)/VLOOKUP($C$13,'Database 2019 - male'!$B$3:$J$113,5)</f>
        <v>0.99117331117371654</v>
      </c>
      <c r="K44" s="19">
        <f>VLOOKUP($C$13+K17,'Database 2019 - male'!$B$3:$J$113,5)/VLOOKUP($C$13,'Database 2019 - male'!$B$3:$J$113,5)</f>
        <v>0.98953160785585437</v>
      </c>
      <c r="L44" s="19">
        <f>VLOOKUP($C$13+L17,'Database 2019 - male'!$B$3:$J$113,5)/VLOOKUP($C$13,'Database 2019 - male'!$B$3:$J$113,5)</f>
        <v>0.98796084233567771</v>
      </c>
      <c r="N44" s="20"/>
    </row>
    <row r="46" spans="1:14" x14ac:dyDescent="0.25">
      <c r="B46" s="9" t="s">
        <v>22</v>
      </c>
      <c r="C46" s="16">
        <f>SUMPRODUCT(C43:M43,C44:M44)</f>
        <v>9.2070055788987606</v>
      </c>
      <c r="D46" s="9" t="s">
        <v>39</v>
      </c>
    </row>
    <row r="47" spans="1:14" x14ac:dyDescent="0.25">
      <c r="A47" s="21" t="s">
        <v>41</v>
      </c>
      <c r="B47" s="21" t="s">
        <v>40</v>
      </c>
      <c r="C47" s="22">
        <f>C37/C46</f>
        <v>1034.7238424273066</v>
      </c>
    </row>
    <row r="51" spans="1:9" s="32" customFormat="1" x14ac:dyDescent="0.25">
      <c r="A51" s="31" t="s">
        <v>45</v>
      </c>
    </row>
    <row r="52" spans="1:9" x14ac:dyDescent="0.25">
      <c r="C52" s="28" t="s">
        <v>12</v>
      </c>
      <c r="D52" s="28" t="s">
        <v>49</v>
      </c>
    </row>
    <row r="53" spans="1:9" x14ac:dyDescent="0.25">
      <c r="B53" s="2" t="s">
        <v>11</v>
      </c>
      <c r="C53" s="2">
        <v>100000</v>
      </c>
      <c r="D53" s="2">
        <v>10000</v>
      </c>
    </row>
    <row r="54" spans="1:9" x14ac:dyDescent="0.25">
      <c r="B54" s="2" t="s">
        <v>47</v>
      </c>
      <c r="C54" s="2">
        <f>C13</f>
        <v>26</v>
      </c>
      <c r="I54" s="23" t="s">
        <v>56</v>
      </c>
    </row>
    <row r="55" spans="1:9" x14ac:dyDescent="0.25">
      <c r="B55" s="2" t="s">
        <v>48</v>
      </c>
      <c r="C55" s="2">
        <f>C15</f>
        <v>10</v>
      </c>
    </row>
    <row r="56" spans="1:9" x14ac:dyDescent="0.25">
      <c r="C56" s="2">
        <f>(VLOOKUP(C54,'Database 2019 - male'!B3:P113,14)-VLOOKUP(C54+C55,'Database 2019 - male'!B3:P113,14))/VLOOKUP(C54,'Database 2019 - male'!B3:P113,12)</f>
        <v>1.2413669293955007E-2</v>
      </c>
      <c r="D56" s="2">
        <f>VLOOKUP(C54+C55,'Database 2019 - male'!B3:P113,12)/VLOOKUP(C54,'Database 2019 - male'!B3:P113,12)</f>
        <v>0.82832706792796396</v>
      </c>
    </row>
    <row r="57" spans="1:9" x14ac:dyDescent="0.25">
      <c r="B57" s="2" t="s">
        <v>46</v>
      </c>
      <c r="C57" s="15">
        <f>SUMPRODUCT(C53:D53,C56:D56)</f>
        <v>9524.6376086751407</v>
      </c>
    </row>
    <row r="58" spans="1:9" x14ac:dyDescent="0.25">
      <c r="B58" s="2" t="s">
        <v>57</v>
      </c>
      <c r="C58" s="2">
        <f>(VLOOKUP(C54,'Database 2019 - male'!B3:P113,15)-VLOOKUP(C54+C55,'Database 2019 - male'!B3:P113,15))/VLOOKUP(C54,'Database 2019 - male'!B3:P113,12)</f>
        <v>9.207005578898757</v>
      </c>
    </row>
    <row r="59" spans="1:9" x14ac:dyDescent="0.25">
      <c r="B59" s="25" t="s">
        <v>58</v>
      </c>
      <c r="C59" s="25">
        <f>C57/C58</f>
        <v>1034.4989505061617</v>
      </c>
    </row>
  </sheetData>
  <mergeCells count="1">
    <mergeCell ref="B12:C1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3"/>
  <sheetViews>
    <sheetView workbookViewId="0">
      <selection activeCell="F3" sqref="F3"/>
    </sheetView>
  </sheetViews>
  <sheetFormatPr defaultRowHeight="14.4" x14ac:dyDescent="0.3"/>
  <sheetData>
    <row r="2" spans="1:16" x14ac:dyDescent="0.3">
      <c r="A2" t="s">
        <v>9</v>
      </c>
      <c r="B2" t="s">
        <v>26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21</v>
      </c>
      <c r="I2" t="s">
        <v>19</v>
      </c>
      <c r="J2" t="s">
        <v>20</v>
      </c>
      <c r="K2" t="s">
        <v>50</v>
      </c>
      <c r="L2" t="s">
        <v>51</v>
      </c>
      <c r="M2" s="1" t="s">
        <v>52</v>
      </c>
      <c r="N2" s="1" t="s">
        <v>53</v>
      </c>
      <c r="O2" s="1" t="s">
        <v>54</v>
      </c>
      <c r="P2" s="1" t="s">
        <v>55</v>
      </c>
    </row>
    <row r="3" spans="1:16" x14ac:dyDescent="0.3">
      <c r="A3">
        <v>2019</v>
      </c>
      <c r="B3">
        <v>0</v>
      </c>
      <c r="C3">
        <v>3.9199999999999999E-3</v>
      </c>
      <c r="D3">
        <v>3.8999999999999998E-3</v>
      </c>
      <c r="E3">
        <v>0.14000000000000001</v>
      </c>
      <c r="F3">
        <v>100000</v>
      </c>
      <c r="G3">
        <v>390</v>
      </c>
      <c r="H3">
        <v>99665</v>
      </c>
      <c r="I3">
        <v>7408629</v>
      </c>
      <c r="J3">
        <v>74.09</v>
      </c>
      <c r="K3">
        <f>0.0176</f>
        <v>1.7600000000000001E-2</v>
      </c>
      <c r="L3">
        <f>(1/(1+K3))^B3</f>
        <v>1</v>
      </c>
      <c r="M3">
        <f>F3*L3</f>
        <v>100000</v>
      </c>
      <c r="N3">
        <f>((1/(1+K3))^(B3+1))*G3</f>
        <v>383.25471698113205</v>
      </c>
      <c r="O3">
        <f>SUM(N3:$N$113)</f>
        <v>28413.223422124709</v>
      </c>
      <c r="P3">
        <f>SUM($M3:M$113)</f>
        <v>4138954.8635210181</v>
      </c>
    </row>
    <row r="4" spans="1:16" x14ac:dyDescent="0.3">
      <c r="A4">
        <v>2019</v>
      </c>
      <c r="B4">
        <v>1</v>
      </c>
      <c r="C4">
        <v>2.9E-4</v>
      </c>
      <c r="D4">
        <v>2.9E-4</v>
      </c>
      <c r="E4">
        <v>0.5</v>
      </c>
      <c r="F4">
        <v>99610</v>
      </c>
      <c r="G4">
        <v>28</v>
      </c>
      <c r="H4">
        <v>99595</v>
      </c>
      <c r="I4">
        <v>7308965</v>
      </c>
      <c r="J4">
        <v>73.38</v>
      </c>
      <c r="K4">
        <f>$K$3</f>
        <v>1.7600000000000001E-2</v>
      </c>
      <c r="L4">
        <f t="shared" ref="L4:L67" si="0">(1/(1+K4))^B4</f>
        <v>0.98270440251572322</v>
      </c>
      <c r="M4">
        <f t="shared" ref="M4:M67" si="1">F4*L4</f>
        <v>97887.18553459119</v>
      </c>
      <c r="N4">
        <f t="shared" ref="N4:N67" si="2">((1/(1+K4))^(B4+1))*G4</f>
        <v>27.039822396265969</v>
      </c>
      <c r="O4">
        <f>SUM(N4:$N$113)</f>
        <v>28029.968705143579</v>
      </c>
      <c r="P4">
        <f>SUM($M4:M$113)</f>
        <v>4038954.8635210181</v>
      </c>
    </row>
    <row r="5" spans="1:16" x14ac:dyDescent="0.3">
      <c r="A5">
        <v>2019</v>
      </c>
      <c r="B5">
        <v>2</v>
      </c>
      <c r="C5">
        <v>1.4999999999999999E-4</v>
      </c>
      <c r="D5">
        <v>1.4999999999999999E-4</v>
      </c>
      <c r="E5">
        <v>0.5</v>
      </c>
      <c r="F5">
        <v>99581</v>
      </c>
      <c r="G5">
        <v>15</v>
      </c>
      <c r="H5">
        <v>99574</v>
      </c>
      <c r="I5">
        <v>7209369</v>
      </c>
      <c r="J5">
        <v>72.400000000000006</v>
      </c>
      <c r="K5">
        <f t="shared" ref="K5:K68" si="3">$K$3</f>
        <v>1.7600000000000001E-2</v>
      </c>
      <c r="L5">
        <f t="shared" si="0"/>
        <v>0.96570794272378457</v>
      </c>
      <c r="M5">
        <f t="shared" si="1"/>
        <v>96166.162644377197</v>
      </c>
      <c r="N5">
        <f t="shared" si="2"/>
        <v>14.235081702885974</v>
      </c>
      <c r="O5">
        <f>SUM(N5:$N$113)</f>
        <v>28002.92888274731</v>
      </c>
      <c r="P5">
        <f>SUM($M5:M$113)</f>
        <v>3941067.6779864263</v>
      </c>
    </row>
    <row r="6" spans="1:16" x14ac:dyDescent="0.3">
      <c r="A6">
        <v>2019</v>
      </c>
      <c r="B6">
        <v>3</v>
      </c>
      <c r="C6">
        <v>1.3999999999999999E-4</v>
      </c>
      <c r="D6">
        <v>1.3999999999999999E-4</v>
      </c>
      <c r="E6">
        <v>0.5</v>
      </c>
      <c r="F6">
        <v>99566</v>
      </c>
      <c r="G6">
        <v>14</v>
      </c>
      <c r="H6">
        <v>99559</v>
      </c>
      <c r="I6">
        <v>7109795</v>
      </c>
      <c r="J6">
        <v>71.41</v>
      </c>
      <c r="K6">
        <f t="shared" si="3"/>
        <v>1.7600000000000001E-2</v>
      </c>
      <c r="L6">
        <f t="shared" si="0"/>
        <v>0.94900544685906496</v>
      </c>
      <c r="M6">
        <f t="shared" si="1"/>
        <v>94488.676321969659</v>
      </c>
      <c r="N6">
        <f t="shared" si="2"/>
        <v>13.056285628957262</v>
      </c>
      <c r="O6">
        <f>SUM(N6:$N$113)</f>
        <v>27988.693801044425</v>
      </c>
      <c r="P6">
        <f>SUM($M6:M$113)</f>
        <v>3844901.5153420493</v>
      </c>
    </row>
    <row r="7" spans="1:16" x14ac:dyDescent="0.3">
      <c r="A7">
        <v>2019</v>
      </c>
      <c r="B7">
        <v>4</v>
      </c>
      <c r="C7">
        <v>9.0000000000000006E-5</v>
      </c>
      <c r="D7">
        <v>9.0000000000000006E-5</v>
      </c>
      <c r="E7">
        <v>0.5</v>
      </c>
      <c r="F7">
        <v>99552</v>
      </c>
      <c r="G7">
        <v>9</v>
      </c>
      <c r="H7">
        <v>99548</v>
      </c>
      <c r="I7">
        <v>7010236</v>
      </c>
      <c r="J7">
        <v>70.42</v>
      </c>
      <c r="K7">
        <f t="shared" si="3"/>
        <v>1.7600000000000001E-2</v>
      </c>
      <c r="L7">
        <f t="shared" si="0"/>
        <v>0.93259183063980444</v>
      </c>
      <c r="M7">
        <f t="shared" si="1"/>
        <v>92841.381923853813</v>
      </c>
      <c r="N7">
        <f t="shared" si="2"/>
        <v>8.2481588794794014</v>
      </c>
      <c r="O7">
        <f>SUM(N7:$N$113)</f>
        <v>27975.63751541547</v>
      </c>
      <c r="P7">
        <f>SUM($M7:M$113)</f>
        <v>3750412.8390200799</v>
      </c>
    </row>
    <row r="8" spans="1:16" x14ac:dyDescent="0.3">
      <c r="A8">
        <v>2019</v>
      </c>
      <c r="B8">
        <v>5</v>
      </c>
      <c r="C8">
        <v>9.0000000000000006E-5</v>
      </c>
      <c r="D8">
        <v>9.0000000000000006E-5</v>
      </c>
      <c r="E8">
        <v>0.5</v>
      </c>
      <c r="F8">
        <v>99543</v>
      </c>
      <c r="G8">
        <v>9</v>
      </c>
      <c r="H8">
        <v>99538</v>
      </c>
      <c r="I8">
        <v>6910689</v>
      </c>
      <c r="J8">
        <v>69.42</v>
      </c>
      <c r="K8">
        <f t="shared" si="3"/>
        <v>1.7600000000000001E-2</v>
      </c>
      <c r="L8">
        <f t="shared" si="0"/>
        <v>0.91646209771993359</v>
      </c>
      <c r="M8">
        <f t="shared" si="1"/>
        <v>91227.386593335352</v>
      </c>
      <c r="N8">
        <f t="shared" si="2"/>
        <v>8.1055020435135621</v>
      </c>
      <c r="O8">
        <f>SUM(N8:$N$113)</f>
        <v>27967.38935653599</v>
      </c>
      <c r="P8">
        <f>SUM($M8:M$113)</f>
        <v>3657571.4570962265</v>
      </c>
    </row>
    <row r="9" spans="1:16" x14ac:dyDescent="0.3">
      <c r="A9">
        <v>2019</v>
      </c>
      <c r="B9">
        <v>6</v>
      </c>
      <c r="C9">
        <v>1E-4</v>
      </c>
      <c r="D9">
        <v>1E-4</v>
      </c>
      <c r="E9">
        <v>0.5</v>
      </c>
      <c r="F9">
        <v>99534</v>
      </c>
      <c r="G9">
        <v>10</v>
      </c>
      <c r="H9">
        <v>99529</v>
      </c>
      <c r="I9">
        <v>6811150</v>
      </c>
      <c r="J9">
        <v>68.430000000000007</v>
      </c>
      <c r="K9">
        <f t="shared" si="3"/>
        <v>1.7600000000000001E-2</v>
      </c>
      <c r="L9">
        <f t="shared" si="0"/>
        <v>0.90061133816817363</v>
      </c>
      <c r="M9">
        <f t="shared" si="1"/>
        <v>89641.448933230989</v>
      </c>
      <c r="N9">
        <f t="shared" si="2"/>
        <v>8.8503472697344101</v>
      </c>
      <c r="O9">
        <f>SUM(N9:$N$113)</f>
        <v>27959.283854492474</v>
      </c>
      <c r="P9">
        <f>SUM($M9:M$113)</f>
        <v>3566344.0705028912</v>
      </c>
    </row>
    <row r="10" spans="1:16" x14ac:dyDescent="0.3">
      <c r="A10">
        <v>2019</v>
      </c>
      <c r="B10">
        <v>7</v>
      </c>
      <c r="C10">
        <v>8.0000000000000007E-5</v>
      </c>
      <c r="D10">
        <v>8.0000000000000007E-5</v>
      </c>
      <c r="E10">
        <v>0.5</v>
      </c>
      <c r="F10">
        <v>99524</v>
      </c>
      <c r="G10">
        <v>8</v>
      </c>
      <c r="H10">
        <v>99520</v>
      </c>
      <c r="I10">
        <v>6711622</v>
      </c>
      <c r="J10">
        <v>67.44</v>
      </c>
      <c r="K10">
        <f t="shared" si="3"/>
        <v>1.7600000000000001E-2</v>
      </c>
      <c r="L10">
        <f t="shared" si="0"/>
        <v>0.8850347269734411</v>
      </c>
      <c r="M10">
        <f t="shared" si="1"/>
        <v>88082.196167304748</v>
      </c>
      <c r="N10">
        <f t="shared" si="2"/>
        <v>6.9578201806088131</v>
      </c>
      <c r="O10">
        <f>SUM(N10:$N$113)</f>
        <v>27950.43350722274</v>
      </c>
      <c r="P10">
        <f>SUM($M10:M$113)</f>
        <v>3476702.6215696605</v>
      </c>
    </row>
    <row r="11" spans="1:16" x14ac:dyDescent="0.3">
      <c r="A11">
        <v>2019</v>
      </c>
      <c r="B11">
        <v>8</v>
      </c>
      <c r="C11">
        <v>1.1E-4</v>
      </c>
      <c r="D11">
        <v>1.1E-4</v>
      </c>
      <c r="E11">
        <v>0.5</v>
      </c>
      <c r="F11">
        <v>99516</v>
      </c>
      <c r="G11">
        <v>11</v>
      </c>
      <c r="H11">
        <v>99511</v>
      </c>
      <c r="I11">
        <v>6612102</v>
      </c>
      <c r="J11">
        <v>66.44</v>
      </c>
      <c r="K11">
        <f t="shared" si="3"/>
        <v>1.7600000000000001E-2</v>
      </c>
      <c r="L11">
        <f t="shared" si="0"/>
        <v>0.86972752257610164</v>
      </c>
      <c r="M11">
        <f t="shared" si="1"/>
        <v>86551.804136683335</v>
      </c>
      <c r="N11">
        <f t="shared" si="2"/>
        <v>9.4015357196709104</v>
      </c>
      <c r="O11">
        <f>SUM(N11:$N$113)</f>
        <v>27943.475687042133</v>
      </c>
      <c r="P11">
        <f>SUM($M11:M$113)</f>
        <v>3388620.4254023554</v>
      </c>
    </row>
    <row r="12" spans="1:16" x14ac:dyDescent="0.3">
      <c r="A12">
        <v>2019</v>
      </c>
      <c r="B12">
        <v>9</v>
      </c>
      <c r="C12">
        <v>1E-4</v>
      </c>
      <c r="D12">
        <v>1E-4</v>
      </c>
      <c r="E12">
        <v>0.5</v>
      </c>
      <c r="F12">
        <v>99506</v>
      </c>
      <c r="G12">
        <v>10</v>
      </c>
      <c r="H12">
        <v>99501</v>
      </c>
      <c r="I12">
        <v>6512591</v>
      </c>
      <c r="J12">
        <v>65.45</v>
      </c>
      <c r="K12">
        <f t="shared" si="3"/>
        <v>1.7600000000000001E-2</v>
      </c>
      <c r="L12">
        <f t="shared" si="0"/>
        <v>0.85468506542462819</v>
      </c>
      <c r="M12">
        <f t="shared" si="1"/>
        <v>85046.292120143058</v>
      </c>
      <c r="N12">
        <f t="shared" si="2"/>
        <v>8.3990277655722103</v>
      </c>
      <c r="O12">
        <f>SUM(N12:$N$113)</f>
        <v>27934.074151322464</v>
      </c>
      <c r="P12">
        <f>SUM($M12:M$113)</f>
        <v>3302068.6212656721</v>
      </c>
    </row>
    <row r="13" spans="1:16" x14ac:dyDescent="0.3">
      <c r="A13">
        <v>2019</v>
      </c>
      <c r="B13">
        <v>10</v>
      </c>
      <c r="C13">
        <v>6.9999999999999994E-5</v>
      </c>
      <c r="D13">
        <v>6.9999999999999994E-5</v>
      </c>
      <c r="E13">
        <v>0.5</v>
      </c>
      <c r="F13">
        <v>99496</v>
      </c>
      <c r="G13">
        <v>7</v>
      </c>
      <c r="H13">
        <v>99492</v>
      </c>
      <c r="I13">
        <v>6413090</v>
      </c>
      <c r="J13">
        <v>64.459999999999994</v>
      </c>
      <c r="K13">
        <f t="shared" si="3"/>
        <v>1.7600000000000001E-2</v>
      </c>
      <c r="L13">
        <f t="shared" si="0"/>
        <v>0.83990277655722101</v>
      </c>
      <c r="M13">
        <f t="shared" si="1"/>
        <v>83566.966656337259</v>
      </c>
      <c r="N13">
        <f t="shared" si="2"/>
        <v>5.7776330934557265</v>
      </c>
      <c r="O13">
        <f>SUM(N13:$N$113)</f>
        <v>27925.675123556892</v>
      </c>
      <c r="P13">
        <f>SUM($M13:M$113)</f>
        <v>3217022.3291455284</v>
      </c>
    </row>
    <row r="14" spans="1:16" x14ac:dyDescent="0.3">
      <c r="A14">
        <v>2019</v>
      </c>
      <c r="B14">
        <v>11</v>
      </c>
      <c r="C14">
        <v>1.1E-4</v>
      </c>
      <c r="D14">
        <v>1.1E-4</v>
      </c>
      <c r="E14">
        <v>0.5</v>
      </c>
      <c r="F14">
        <v>99489</v>
      </c>
      <c r="G14">
        <v>11</v>
      </c>
      <c r="H14">
        <v>99483</v>
      </c>
      <c r="I14">
        <v>6313598</v>
      </c>
      <c r="J14">
        <v>63.46</v>
      </c>
      <c r="K14">
        <f t="shared" si="3"/>
        <v>1.7600000000000001E-2</v>
      </c>
      <c r="L14">
        <f t="shared" si="0"/>
        <v>0.8253761562079609</v>
      </c>
      <c r="M14">
        <f t="shared" si="1"/>
        <v>82115.848404973818</v>
      </c>
      <c r="N14">
        <f t="shared" si="2"/>
        <v>8.922108606807754</v>
      </c>
      <c r="O14">
        <f>SUM(N14:$N$113)</f>
        <v>27919.897490463438</v>
      </c>
      <c r="P14">
        <f>SUM($M14:M$113)</f>
        <v>3133455.3624891909</v>
      </c>
    </row>
    <row r="15" spans="1:16" x14ac:dyDescent="0.3">
      <c r="A15">
        <v>2019</v>
      </c>
      <c r="B15">
        <v>12</v>
      </c>
      <c r="C15">
        <v>1.2999999999999999E-4</v>
      </c>
      <c r="D15">
        <v>1.2999999999999999E-4</v>
      </c>
      <c r="E15">
        <v>0.5</v>
      </c>
      <c r="F15">
        <v>99478</v>
      </c>
      <c r="G15">
        <v>13</v>
      </c>
      <c r="H15">
        <v>99471</v>
      </c>
      <c r="I15">
        <v>6214114</v>
      </c>
      <c r="J15">
        <v>62.47</v>
      </c>
      <c r="K15">
        <f t="shared" si="3"/>
        <v>1.7600000000000001E-2</v>
      </c>
      <c r="L15">
        <f t="shared" si="0"/>
        <v>0.81110078243706851</v>
      </c>
      <c r="M15">
        <f t="shared" si="1"/>
        <v>80686.683635274705</v>
      </c>
      <c r="N15">
        <f t="shared" si="2"/>
        <v>10.361940027203115</v>
      </c>
      <c r="O15">
        <f>SUM(N15:$N$113)</f>
        <v>27910.975381856628</v>
      </c>
      <c r="P15">
        <f>SUM($M15:M$113)</f>
        <v>3051339.5140842181</v>
      </c>
    </row>
    <row r="16" spans="1:16" x14ac:dyDescent="0.3">
      <c r="A16">
        <v>2019</v>
      </c>
      <c r="B16">
        <v>13</v>
      </c>
      <c r="C16">
        <v>1.2E-4</v>
      </c>
      <c r="D16">
        <v>1.2E-4</v>
      </c>
      <c r="E16">
        <v>0.5</v>
      </c>
      <c r="F16">
        <v>99465</v>
      </c>
      <c r="G16">
        <v>12</v>
      </c>
      <c r="H16">
        <v>99459</v>
      </c>
      <c r="I16">
        <v>6114643</v>
      </c>
      <c r="J16">
        <v>61.48</v>
      </c>
      <c r="K16">
        <f t="shared" si="3"/>
        <v>1.7600000000000001E-2</v>
      </c>
      <c r="L16">
        <f t="shared" si="0"/>
        <v>0.79707230978485499</v>
      </c>
      <c r="M16">
        <f t="shared" si="1"/>
        <v>79280.797292750605</v>
      </c>
      <c r="N16">
        <f t="shared" si="2"/>
        <v>9.3994376153874395</v>
      </c>
      <c r="O16">
        <f>SUM(N16:$N$113)</f>
        <v>27900.613441829428</v>
      </c>
      <c r="P16">
        <f>SUM($M16:M$113)</f>
        <v>2970652.8304489423</v>
      </c>
    </row>
    <row r="17" spans="1:16" x14ac:dyDescent="0.3">
      <c r="A17">
        <v>2019</v>
      </c>
      <c r="B17">
        <v>14</v>
      </c>
      <c r="C17">
        <v>1.7000000000000001E-4</v>
      </c>
      <c r="D17">
        <v>1.7000000000000001E-4</v>
      </c>
      <c r="E17">
        <v>0.5</v>
      </c>
      <c r="F17">
        <v>99453</v>
      </c>
      <c r="G17">
        <v>17</v>
      </c>
      <c r="H17">
        <v>99444</v>
      </c>
      <c r="I17">
        <v>6015185</v>
      </c>
      <c r="J17">
        <v>60.48</v>
      </c>
      <c r="K17">
        <f t="shared" si="3"/>
        <v>1.7600000000000001E-2</v>
      </c>
      <c r="L17">
        <f t="shared" si="0"/>
        <v>0.78328646794895329</v>
      </c>
      <c r="M17">
        <f t="shared" si="1"/>
        <v>77900.18909692725</v>
      </c>
      <c r="N17">
        <f t="shared" si="2"/>
        <v>13.085564028235266</v>
      </c>
      <c r="O17">
        <f>SUM(N17:$N$113)</f>
        <v>27891.214004214038</v>
      </c>
      <c r="P17">
        <f>SUM($M17:M$113)</f>
        <v>2891372.0331561919</v>
      </c>
    </row>
    <row r="18" spans="1:16" x14ac:dyDescent="0.3">
      <c r="A18">
        <v>2019</v>
      </c>
      <c r="B18">
        <v>15</v>
      </c>
      <c r="C18">
        <v>2.5000000000000001E-4</v>
      </c>
      <c r="D18">
        <v>2.5000000000000001E-4</v>
      </c>
      <c r="E18">
        <v>0.5</v>
      </c>
      <c r="F18">
        <v>99436</v>
      </c>
      <c r="G18">
        <v>25</v>
      </c>
      <c r="H18">
        <v>99423</v>
      </c>
      <c r="I18">
        <v>5915740</v>
      </c>
      <c r="J18">
        <v>59.49</v>
      </c>
      <c r="K18">
        <f t="shared" si="3"/>
        <v>1.7600000000000001E-2</v>
      </c>
      <c r="L18">
        <f t="shared" si="0"/>
        <v>0.76973906048442742</v>
      </c>
      <c r="M18">
        <f t="shared" si="1"/>
        <v>76539.77321832953</v>
      </c>
      <c r="N18">
        <f t="shared" si="2"/>
        <v>18.910649088159083</v>
      </c>
      <c r="O18">
        <f>SUM(N18:$N$113)</f>
        <v>27878.128440185803</v>
      </c>
      <c r="P18">
        <f>SUM($M18:M$113)</f>
        <v>2813471.8440592643</v>
      </c>
    </row>
    <row r="19" spans="1:16" x14ac:dyDescent="0.3">
      <c r="A19">
        <v>2019</v>
      </c>
      <c r="B19">
        <v>16</v>
      </c>
      <c r="C19">
        <v>3.4000000000000002E-4</v>
      </c>
      <c r="D19">
        <v>3.4000000000000002E-4</v>
      </c>
      <c r="E19">
        <v>0.5</v>
      </c>
      <c r="F19">
        <v>99411</v>
      </c>
      <c r="G19">
        <v>34</v>
      </c>
      <c r="H19">
        <v>99394</v>
      </c>
      <c r="I19">
        <v>5816317</v>
      </c>
      <c r="J19">
        <v>58.51</v>
      </c>
      <c r="K19">
        <f t="shared" si="3"/>
        <v>1.7600000000000001E-2</v>
      </c>
      <c r="L19">
        <f t="shared" si="0"/>
        <v>0.75642596352636338</v>
      </c>
      <c r="M19">
        <f t="shared" si="1"/>
        <v>75197.061460119308</v>
      </c>
      <c r="N19">
        <f t="shared" si="2"/>
        <v>25.273666234174875</v>
      </c>
      <c r="O19">
        <f>SUM(N19:$N$113)</f>
        <v>27859.217791097646</v>
      </c>
      <c r="P19">
        <f>SUM($M19:M$113)</f>
        <v>2736932.0708409343</v>
      </c>
    </row>
    <row r="20" spans="1:16" x14ac:dyDescent="0.3">
      <c r="A20">
        <v>2019</v>
      </c>
      <c r="B20">
        <v>17</v>
      </c>
      <c r="C20">
        <v>4.0999999999999999E-4</v>
      </c>
      <c r="D20">
        <v>4.0999999999999999E-4</v>
      </c>
      <c r="E20">
        <v>0.5</v>
      </c>
      <c r="F20">
        <v>99377</v>
      </c>
      <c r="G20">
        <v>41</v>
      </c>
      <c r="H20">
        <v>99357</v>
      </c>
      <c r="I20">
        <v>5716922</v>
      </c>
      <c r="J20">
        <v>57.53</v>
      </c>
      <c r="K20">
        <f t="shared" si="3"/>
        <v>1.7600000000000001E-2</v>
      </c>
      <c r="L20">
        <f t="shared" si="0"/>
        <v>0.7433431245345552</v>
      </c>
      <c r="M20">
        <f t="shared" si="1"/>
        <v>73871.209686870498</v>
      </c>
      <c r="N20">
        <f t="shared" si="2"/>
        <v>29.949949003455934</v>
      </c>
      <c r="O20">
        <f>SUM(N20:$N$113)</f>
        <v>27833.944124863468</v>
      </c>
      <c r="P20">
        <f>SUM($M20:M$113)</f>
        <v>2661735.0093808151</v>
      </c>
    </row>
    <row r="21" spans="1:16" x14ac:dyDescent="0.3">
      <c r="A21">
        <v>2019</v>
      </c>
      <c r="B21">
        <v>18</v>
      </c>
      <c r="C21">
        <v>6.4000000000000005E-4</v>
      </c>
      <c r="D21">
        <v>6.4000000000000005E-4</v>
      </c>
      <c r="E21">
        <v>0.5</v>
      </c>
      <c r="F21">
        <v>99337</v>
      </c>
      <c r="G21">
        <v>63</v>
      </c>
      <c r="H21">
        <v>99305</v>
      </c>
      <c r="I21">
        <v>5617565</v>
      </c>
      <c r="J21">
        <v>56.55</v>
      </c>
      <c r="K21">
        <f t="shared" si="3"/>
        <v>1.7600000000000001E-2</v>
      </c>
      <c r="L21">
        <f t="shared" si="0"/>
        <v>0.73048656105990084</v>
      </c>
      <c r="M21">
        <f t="shared" si="1"/>
        <v>72564.343516007371</v>
      </c>
      <c r="N21">
        <f t="shared" si="2"/>
        <v>45.224698650524516</v>
      </c>
      <c r="O21">
        <f>SUM(N21:$N$113)</f>
        <v>27803.994175860014</v>
      </c>
      <c r="P21">
        <f>SUM($M21:M$113)</f>
        <v>2587863.7996939449</v>
      </c>
    </row>
    <row r="22" spans="1:16" x14ac:dyDescent="0.3">
      <c r="A22">
        <v>2019</v>
      </c>
      <c r="B22">
        <v>19</v>
      </c>
      <c r="C22">
        <v>7.6999999999999996E-4</v>
      </c>
      <c r="D22">
        <v>7.6999999999999996E-4</v>
      </c>
      <c r="E22">
        <v>0.5</v>
      </c>
      <c r="F22">
        <v>99274</v>
      </c>
      <c r="G22">
        <v>77</v>
      </c>
      <c r="H22">
        <v>99235</v>
      </c>
      <c r="I22">
        <v>5518260</v>
      </c>
      <c r="J22">
        <v>55.59</v>
      </c>
      <c r="K22">
        <f t="shared" si="3"/>
        <v>1.7600000000000001E-2</v>
      </c>
      <c r="L22">
        <f t="shared" si="0"/>
        <v>0.71785235953213522</v>
      </c>
      <c r="M22">
        <f t="shared" si="1"/>
        <v>71264.075140193192</v>
      </c>
      <c r="N22">
        <f t="shared" si="2"/>
        <v>54.318623903276745</v>
      </c>
      <c r="O22">
        <f>SUM(N22:$N$113)</f>
        <v>27758.769477209491</v>
      </c>
      <c r="P22">
        <f>SUM($M22:M$113)</f>
        <v>2515299.4561779373</v>
      </c>
    </row>
    <row r="23" spans="1:16" x14ac:dyDescent="0.3">
      <c r="A23">
        <v>2019</v>
      </c>
      <c r="B23">
        <v>20</v>
      </c>
      <c r="C23">
        <v>7.6000000000000004E-4</v>
      </c>
      <c r="D23">
        <v>7.6000000000000004E-4</v>
      </c>
      <c r="E23">
        <v>0.5</v>
      </c>
      <c r="F23">
        <v>99197</v>
      </c>
      <c r="G23">
        <v>76</v>
      </c>
      <c r="H23">
        <v>99159</v>
      </c>
      <c r="I23">
        <v>5419025</v>
      </c>
      <c r="J23">
        <v>54.63</v>
      </c>
      <c r="K23">
        <f t="shared" si="3"/>
        <v>1.7600000000000001E-2</v>
      </c>
      <c r="L23">
        <f t="shared" si="0"/>
        <v>0.70543667406852917</v>
      </c>
      <c r="M23">
        <f t="shared" si="1"/>
        <v>69977.201757575895</v>
      </c>
      <c r="N23">
        <f t="shared" si="2"/>
        <v>52.685915123042669</v>
      </c>
      <c r="O23">
        <f>SUM(N23:$N$113)</f>
        <v>27704.450853306214</v>
      </c>
      <c r="P23">
        <f>SUM($M23:M$113)</f>
        <v>2444035.3810377438</v>
      </c>
    </row>
    <row r="24" spans="1:16" x14ac:dyDescent="0.3">
      <c r="A24">
        <v>2019</v>
      </c>
      <c r="B24">
        <v>21</v>
      </c>
      <c r="C24">
        <v>7.6999999999999996E-4</v>
      </c>
      <c r="D24">
        <v>7.6999999999999996E-4</v>
      </c>
      <c r="E24">
        <v>0.5</v>
      </c>
      <c r="F24">
        <v>99121</v>
      </c>
      <c r="G24">
        <v>76</v>
      </c>
      <c r="H24">
        <v>99083</v>
      </c>
      <c r="I24">
        <v>5319866</v>
      </c>
      <c r="J24">
        <v>53.67</v>
      </c>
      <c r="K24">
        <f t="shared" si="3"/>
        <v>1.7600000000000001E-2</v>
      </c>
      <c r="L24">
        <f t="shared" si="0"/>
        <v>0.693235725303193</v>
      </c>
      <c r="M24">
        <f t="shared" si="1"/>
        <v>68714.218327777795</v>
      </c>
      <c r="N24">
        <f t="shared" si="2"/>
        <v>51.774680741983744</v>
      </c>
      <c r="O24">
        <f>SUM(N24:$N$113)</f>
        <v>27651.764938183169</v>
      </c>
      <c r="P24">
        <f>SUM($M24:M$113)</f>
        <v>2374058.1792801679</v>
      </c>
    </row>
    <row r="25" spans="1:16" x14ac:dyDescent="0.3">
      <c r="A25">
        <v>2019</v>
      </c>
      <c r="B25">
        <v>22</v>
      </c>
      <c r="C25">
        <v>8.8000000000000003E-4</v>
      </c>
      <c r="D25">
        <v>8.7000000000000001E-4</v>
      </c>
      <c r="E25">
        <v>0.5</v>
      </c>
      <c r="F25">
        <v>99045</v>
      </c>
      <c r="G25">
        <v>87</v>
      </c>
      <c r="H25">
        <v>99001</v>
      </c>
      <c r="I25">
        <v>5220783</v>
      </c>
      <c r="J25">
        <v>52.71</v>
      </c>
      <c r="K25">
        <f t="shared" si="3"/>
        <v>1.7600000000000001E-2</v>
      </c>
      <c r="L25">
        <f t="shared" si="0"/>
        <v>0.6812457992366282</v>
      </c>
      <c r="M25">
        <f t="shared" si="1"/>
        <v>67473.990185391842</v>
      </c>
      <c r="N25">
        <f t="shared" si="2"/>
        <v>58.24330241115041</v>
      </c>
      <c r="O25">
        <f>SUM(N25:$N$113)</f>
        <v>27599.990257441186</v>
      </c>
      <c r="P25">
        <f>SUM($M25:M$113)</f>
        <v>2305343.9609523905</v>
      </c>
    </row>
    <row r="26" spans="1:16" x14ac:dyDescent="0.3">
      <c r="A26">
        <v>2019</v>
      </c>
      <c r="B26">
        <v>23</v>
      </c>
      <c r="C26">
        <v>8.8000000000000003E-4</v>
      </c>
      <c r="D26">
        <v>8.8000000000000003E-4</v>
      </c>
      <c r="E26">
        <v>0.5</v>
      </c>
      <c r="F26">
        <v>98958</v>
      </c>
      <c r="G26">
        <v>87</v>
      </c>
      <c r="H26">
        <v>98915</v>
      </c>
      <c r="I26">
        <v>5121782</v>
      </c>
      <c r="J26">
        <v>51.76</v>
      </c>
      <c r="K26">
        <f t="shared" si="3"/>
        <v>1.7600000000000001E-2</v>
      </c>
      <c r="L26">
        <f t="shared" si="0"/>
        <v>0.66946324610517716</v>
      </c>
      <c r="M26">
        <f t="shared" si="1"/>
        <v>66248.743908076125</v>
      </c>
      <c r="N26">
        <f t="shared" si="2"/>
        <v>57.235949696492149</v>
      </c>
      <c r="O26">
        <f>SUM(N26:$N$113)</f>
        <v>27541.746955030037</v>
      </c>
      <c r="P26">
        <f>SUM($M26:M$113)</f>
        <v>2237869.9707669979</v>
      </c>
    </row>
    <row r="27" spans="1:16" x14ac:dyDescent="0.3">
      <c r="A27">
        <v>2019</v>
      </c>
      <c r="B27">
        <v>24</v>
      </c>
      <c r="C27">
        <v>1E-3</v>
      </c>
      <c r="D27">
        <v>1E-3</v>
      </c>
      <c r="E27">
        <v>0.5</v>
      </c>
      <c r="F27">
        <v>98871</v>
      </c>
      <c r="G27">
        <v>98</v>
      </c>
      <c r="H27">
        <v>98822</v>
      </c>
      <c r="I27">
        <v>5022867</v>
      </c>
      <c r="J27">
        <v>50.8</v>
      </c>
      <c r="K27">
        <f t="shared" si="3"/>
        <v>1.7600000000000001E-2</v>
      </c>
      <c r="L27">
        <f t="shared" si="0"/>
        <v>0.65788447927002469</v>
      </c>
      <c r="M27">
        <f t="shared" si="1"/>
        <v>65045.696349906611</v>
      </c>
      <c r="N27">
        <f t="shared" si="2"/>
        <v>63.357585464290899</v>
      </c>
      <c r="O27">
        <f>SUM(N27:$N$113)</f>
        <v>27484.511005333545</v>
      </c>
      <c r="P27">
        <f>SUM($M27:M$113)</f>
        <v>2171621.2268589213</v>
      </c>
    </row>
    <row r="28" spans="1:16" x14ac:dyDescent="0.3">
      <c r="A28">
        <v>2019</v>
      </c>
      <c r="B28">
        <v>25</v>
      </c>
      <c r="C28">
        <v>9.6000000000000002E-4</v>
      </c>
      <c r="D28">
        <v>9.6000000000000002E-4</v>
      </c>
      <c r="E28">
        <v>0.5</v>
      </c>
      <c r="F28">
        <v>98773</v>
      </c>
      <c r="G28">
        <v>95</v>
      </c>
      <c r="H28">
        <v>98725</v>
      </c>
      <c r="I28">
        <v>4924045</v>
      </c>
      <c r="J28">
        <v>49.85</v>
      </c>
      <c r="K28">
        <f t="shared" si="3"/>
        <v>1.7600000000000001E-2</v>
      </c>
      <c r="L28">
        <f t="shared" si="0"/>
        <v>0.64650597412541733</v>
      </c>
      <c r="M28">
        <f t="shared" si="1"/>
        <v>63857.334582289848</v>
      </c>
      <c r="N28">
        <f t="shared" si="2"/>
        <v>60.355805367447566</v>
      </c>
      <c r="O28">
        <f>SUM(N28:$N$113)</f>
        <v>27421.153419869253</v>
      </c>
      <c r="P28">
        <f>SUM($M28:M$113)</f>
        <v>2106575.5305090141</v>
      </c>
    </row>
    <row r="29" spans="1:16" x14ac:dyDescent="0.3">
      <c r="A29">
        <v>2019</v>
      </c>
      <c r="B29">
        <v>26</v>
      </c>
      <c r="C29">
        <v>1.08E-3</v>
      </c>
      <c r="D29">
        <v>1.08E-3</v>
      </c>
      <c r="E29">
        <v>0.5</v>
      </c>
      <c r="F29">
        <v>98678</v>
      </c>
      <c r="G29">
        <v>106</v>
      </c>
      <c r="H29">
        <v>98625</v>
      </c>
      <c r="I29">
        <v>4825320</v>
      </c>
      <c r="J29">
        <v>48.9</v>
      </c>
      <c r="K29">
        <f t="shared" si="3"/>
        <v>1.7600000000000001E-2</v>
      </c>
      <c r="L29">
        <f t="shared" si="0"/>
        <v>0.63532426702576383</v>
      </c>
      <c r="M29">
        <f t="shared" si="1"/>
        <v>62692.528021568323</v>
      </c>
      <c r="N29">
        <f t="shared" si="2"/>
        <v>66.179611148517068</v>
      </c>
      <c r="O29">
        <f>SUM(N29:$N$113)</f>
        <v>27360.797614501804</v>
      </c>
      <c r="P29">
        <f>SUM($M29:M$113)</f>
        <v>2042718.1959267238</v>
      </c>
    </row>
    <row r="30" spans="1:16" x14ac:dyDescent="0.3">
      <c r="A30">
        <v>2019</v>
      </c>
      <c r="B30">
        <v>27</v>
      </c>
      <c r="C30">
        <v>1.1000000000000001E-3</v>
      </c>
      <c r="D30">
        <v>1.1000000000000001E-3</v>
      </c>
      <c r="E30">
        <v>0.5</v>
      </c>
      <c r="F30">
        <v>98572</v>
      </c>
      <c r="G30">
        <v>108</v>
      </c>
      <c r="H30">
        <v>98517</v>
      </c>
      <c r="I30">
        <v>4726695</v>
      </c>
      <c r="J30">
        <v>47.95</v>
      </c>
      <c r="K30">
        <f t="shared" si="3"/>
        <v>1.7600000000000001E-2</v>
      </c>
      <c r="L30">
        <f t="shared" si="0"/>
        <v>0.62433595423129307</v>
      </c>
      <c r="M30">
        <f t="shared" si="1"/>
        <v>61542.043680487019</v>
      </c>
      <c r="N30">
        <f t="shared" si="2"/>
        <v>66.262070614170256</v>
      </c>
      <c r="O30">
        <f>SUM(N30:$N$113)</f>
        <v>27294.618003353287</v>
      </c>
      <c r="P30">
        <f>SUM($M30:M$113)</f>
        <v>1980025.6679051553</v>
      </c>
    </row>
    <row r="31" spans="1:16" x14ac:dyDescent="0.3">
      <c r="A31">
        <v>2019</v>
      </c>
      <c r="B31">
        <v>28</v>
      </c>
      <c r="C31">
        <v>1.1000000000000001E-3</v>
      </c>
      <c r="D31">
        <v>1.1000000000000001E-3</v>
      </c>
      <c r="E31">
        <v>0.5</v>
      </c>
      <c r="F31">
        <v>98463</v>
      </c>
      <c r="G31">
        <v>108</v>
      </c>
      <c r="H31">
        <v>98409</v>
      </c>
      <c r="I31">
        <v>4628178</v>
      </c>
      <c r="J31">
        <v>47</v>
      </c>
      <c r="K31">
        <f t="shared" si="3"/>
        <v>1.7600000000000001E-2</v>
      </c>
      <c r="L31">
        <f t="shared" si="0"/>
        <v>0.61353769087194676</v>
      </c>
      <c r="M31">
        <f t="shared" si="1"/>
        <v>60410.761656324496</v>
      </c>
      <c r="N31">
        <f t="shared" si="2"/>
        <v>65.116028512352827</v>
      </c>
      <c r="O31">
        <f>SUM(N31:$N$113)</f>
        <v>27228.355932739112</v>
      </c>
      <c r="P31">
        <f>SUM($M31:M$113)</f>
        <v>1918483.6242246686</v>
      </c>
    </row>
    <row r="32" spans="1:16" x14ac:dyDescent="0.3">
      <c r="A32">
        <v>2019</v>
      </c>
      <c r="B32">
        <v>29</v>
      </c>
      <c r="C32">
        <v>1.23E-3</v>
      </c>
      <c r="D32">
        <v>1.23E-3</v>
      </c>
      <c r="E32">
        <v>0.5</v>
      </c>
      <c r="F32">
        <v>98355</v>
      </c>
      <c r="G32">
        <v>121</v>
      </c>
      <c r="H32">
        <v>98295</v>
      </c>
      <c r="I32">
        <v>4529768</v>
      </c>
      <c r="J32">
        <v>46.06</v>
      </c>
      <c r="K32">
        <f t="shared" si="3"/>
        <v>1.7600000000000001E-2</v>
      </c>
      <c r="L32">
        <f t="shared" si="0"/>
        <v>0.60292618992919289</v>
      </c>
      <c r="M32">
        <f t="shared" si="1"/>
        <v>59300.805410485766</v>
      </c>
      <c r="N32">
        <f t="shared" si="2"/>
        <v>71.692284769489319</v>
      </c>
      <c r="O32">
        <f>SUM(N32:$N$113)</f>
        <v>27163.239904226761</v>
      </c>
      <c r="P32">
        <f>SUM($M32:M$113)</f>
        <v>1858072.8625683442</v>
      </c>
    </row>
    <row r="33" spans="1:16" x14ac:dyDescent="0.3">
      <c r="A33">
        <v>2019</v>
      </c>
      <c r="B33">
        <v>30</v>
      </c>
      <c r="C33">
        <v>1.2999999999999999E-3</v>
      </c>
      <c r="D33">
        <v>1.2999999999999999E-3</v>
      </c>
      <c r="E33">
        <v>0.5</v>
      </c>
      <c r="F33">
        <v>98234</v>
      </c>
      <c r="G33">
        <v>128</v>
      </c>
      <c r="H33">
        <v>98170</v>
      </c>
      <c r="I33">
        <v>4431474</v>
      </c>
      <c r="J33">
        <v>45.11</v>
      </c>
      <c r="K33">
        <f t="shared" si="3"/>
        <v>1.7600000000000001E-2</v>
      </c>
      <c r="L33">
        <f t="shared" si="0"/>
        <v>0.59249822123544893</v>
      </c>
      <c r="M33">
        <f t="shared" si="1"/>
        <v>58203.47026484309</v>
      </c>
      <c r="N33">
        <f t="shared" si="2"/>
        <v>74.528078142823773</v>
      </c>
      <c r="O33">
        <f>SUM(N33:$N$113)</f>
        <v>27091.547619457273</v>
      </c>
      <c r="P33">
        <f>SUM($M33:M$113)</f>
        <v>1798772.0571578583</v>
      </c>
    </row>
    <row r="34" spans="1:16" x14ac:dyDescent="0.3">
      <c r="A34">
        <v>2019</v>
      </c>
      <c r="B34">
        <v>31</v>
      </c>
      <c r="C34">
        <v>1.48E-3</v>
      </c>
      <c r="D34">
        <v>1.48E-3</v>
      </c>
      <c r="E34">
        <v>0.5</v>
      </c>
      <c r="F34">
        <v>98106</v>
      </c>
      <c r="G34">
        <v>145</v>
      </c>
      <c r="H34">
        <v>98034</v>
      </c>
      <c r="I34">
        <v>4333303</v>
      </c>
      <c r="J34">
        <v>44.17</v>
      </c>
      <c r="K34">
        <f t="shared" si="3"/>
        <v>1.7600000000000001E-2</v>
      </c>
      <c r="L34">
        <f t="shared" si="0"/>
        <v>0.58225061049081073</v>
      </c>
      <c r="M34">
        <f t="shared" si="1"/>
        <v>57122.27839281148</v>
      </c>
      <c r="N34">
        <f t="shared" si="2"/>
        <v>82.966134553034152</v>
      </c>
      <c r="O34">
        <f>SUM(N34:$N$113)</f>
        <v>27017.019541314447</v>
      </c>
      <c r="P34">
        <f>SUM($M34:M$113)</f>
        <v>1740568.5868930153</v>
      </c>
    </row>
    <row r="35" spans="1:16" x14ac:dyDescent="0.3">
      <c r="A35">
        <v>2019</v>
      </c>
      <c r="B35">
        <v>32</v>
      </c>
      <c r="C35">
        <v>1.58E-3</v>
      </c>
      <c r="D35">
        <v>1.58E-3</v>
      </c>
      <c r="E35">
        <v>0.5</v>
      </c>
      <c r="F35">
        <v>97961</v>
      </c>
      <c r="G35">
        <v>154</v>
      </c>
      <c r="H35">
        <v>97884</v>
      </c>
      <c r="I35">
        <v>4235270</v>
      </c>
      <c r="J35">
        <v>43.23</v>
      </c>
      <c r="K35">
        <f t="shared" si="3"/>
        <v>1.7600000000000001E-2</v>
      </c>
      <c r="L35">
        <f t="shared" si="0"/>
        <v>0.57218023829678721</v>
      </c>
      <c r="M35">
        <f t="shared" si="1"/>
        <v>56051.348323791572</v>
      </c>
      <c r="N35">
        <f t="shared" si="2"/>
        <v>86.591742037839253</v>
      </c>
      <c r="O35">
        <f>SUM(N35:$N$113)</f>
        <v>26934.053406761413</v>
      </c>
      <c r="P35">
        <f>SUM($M35:M$113)</f>
        <v>1683446.308500204</v>
      </c>
    </row>
    <row r="36" spans="1:16" x14ac:dyDescent="0.3">
      <c r="A36">
        <v>2019</v>
      </c>
      <c r="B36">
        <v>33</v>
      </c>
      <c r="C36">
        <v>1.65E-3</v>
      </c>
      <c r="D36">
        <v>1.65E-3</v>
      </c>
      <c r="E36">
        <v>0.5</v>
      </c>
      <c r="F36">
        <v>97807</v>
      </c>
      <c r="G36">
        <v>161</v>
      </c>
      <c r="H36">
        <v>97726</v>
      </c>
      <c r="I36">
        <v>4137386</v>
      </c>
      <c r="J36">
        <v>42.3</v>
      </c>
      <c r="K36">
        <f t="shared" si="3"/>
        <v>1.7600000000000001E-2</v>
      </c>
      <c r="L36">
        <f t="shared" si="0"/>
        <v>0.56228403920674841</v>
      </c>
      <c r="M36">
        <f t="shared" si="1"/>
        <v>54995.315022694442</v>
      </c>
      <c r="N36">
        <f t="shared" si="2"/>
        <v>88.961999127640027</v>
      </c>
      <c r="O36">
        <f>SUM(N36:$N$113)</f>
        <v>26847.461664723574</v>
      </c>
      <c r="P36">
        <f>SUM($M36:M$113)</f>
        <v>1627394.9601764122</v>
      </c>
    </row>
    <row r="37" spans="1:16" x14ac:dyDescent="0.3">
      <c r="A37">
        <v>2019</v>
      </c>
      <c r="B37">
        <v>34</v>
      </c>
      <c r="C37">
        <v>1.5900000000000001E-3</v>
      </c>
      <c r="D37">
        <v>1.5900000000000001E-3</v>
      </c>
      <c r="E37">
        <v>0.5</v>
      </c>
      <c r="F37">
        <v>97645</v>
      </c>
      <c r="G37">
        <v>155</v>
      </c>
      <c r="H37">
        <v>97568</v>
      </c>
      <c r="I37">
        <v>4039660</v>
      </c>
      <c r="J37">
        <v>41.37</v>
      </c>
      <c r="K37">
        <f t="shared" si="3"/>
        <v>1.7600000000000001E-2</v>
      </c>
      <c r="L37">
        <f t="shared" si="0"/>
        <v>0.55255900079279519</v>
      </c>
      <c r="M37">
        <f t="shared" si="1"/>
        <v>53954.623632412484</v>
      </c>
      <c r="N37">
        <f t="shared" si="2"/>
        <v>84.165335222959158</v>
      </c>
      <c r="O37">
        <f>SUM(N37:$N$113)</f>
        <v>26758.499665595937</v>
      </c>
      <c r="P37">
        <f>SUM($M37:M$113)</f>
        <v>1572399.6451537178</v>
      </c>
    </row>
    <row r="38" spans="1:16" x14ac:dyDescent="0.3">
      <c r="A38">
        <v>2019</v>
      </c>
      <c r="B38">
        <v>35</v>
      </c>
      <c r="C38">
        <v>1.7600000000000001E-3</v>
      </c>
      <c r="D38">
        <v>1.7600000000000001E-3</v>
      </c>
      <c r="E38">
        <v>0.5</v>
      </c>
      <c r="F38">
        <v>97490</v>
      </c>
      <c r="G38">
        <v>172</v>
      </c>
      <c r="H38">
        <v>97404</v>
      </c>
      <c r="I38">
        <v>3942092</v>
      </c>
      <c r="J38">
        <v>40.44</v>
      </c>
      <c r="K38">
        <f t="shared" si="3"/>
        <v>1.7600000000000001E-2</v>
      </c>
      <c r="L38">
        <f t="shared" si="0"/>
        <v>0.54300216272876878</v>
      </c>
      <c r="M38">
        <f t="shared" si="1"/>
        <v>52937.280844427667</v>
      </c>
      <c r="N38">
        <f t="shared" si="2"/>
        <v>91.781025932928685</v>
      </c>
      <c r="O38">
        <f>SUM(N38:$N$113)</f>
        <v>26674.334330372974</v>
      </c>
      <c r="P38">
        <f>SUM($M38:M$113)</f>
        <v>1518445.0215213052</v>
      </c>
    </row>
    <row r="39" spans="1:16" x14ac:dyDescent="0.3">
      <c r="A39">
        <v>2019</v>
      </c>
      <c r="B39">
        <v>36</v>
      </c>
      <c r="C39">
        <v>1.91E-3</v>
      </c>
      <c r="D39">
        <v>1.91E-3</v>
      </c>
      <c r="E39">
        <v>0.5</v>
      </c>
      <c r="F39">
        <v>97318</v>
      </c>
      <c r="G39">
        <v>186</v>
      </c>
      <c r="H39">
        <v>97225</v>
      </c>
      <c r="I39">
        <v>3844688</v>
      </c>
      <c r="J39">
        <v>39.51</v>
      </c>
      <c r="K39">
        <f t="shared" si="3"/>
        <v>1.7600000000000001E-2</v>
      </c>
      <c r="L39">
        <f t="shared" si="0"/>
        <v>0.53361061588912029</v>
      </c>
      <c r="M39">
        <f t="shared" si="1"/>
        <v>51929.917917097409</v>
      </c>
      <c r="N39">
        <f t="shared" si="2"/>
        <v>97.534959272185901</v>
      </c>
      <c r="O39">
        <f>SUM(N39:$N$113)</f>
        <v>26582.553304440047</v>
      </c>
      <c r="P39">
        <f>SUM($M39:M$113)</f>
        <v>1465507.7406768776</v>
      </c>
    </row>
    <row r="40" spans="1:16" x14ac:dyDescent="0.3">
      <c r="A40">
        <v>2019</v>
      </c>
      <c r="B40">
        <v>37</v>
      </c>
      <c r="C40">
        <v>2.0300000000000001E-3</v>
      </c>
      <c r="D40">
        <v>2.0300000000000001E-3</v>
      </c>
      <c r="E40">
        <v>0.5</v>
      </c>
      <c r="F40">
        <v>97132</v>
      </c>
      <c r="G40">
        <v>197</v>
      </c>
      <c r="H40">
        <v>97034</v>
      </c>
      <c r="I40">
        <v>3747463</v>
      </c>
      <c r="J40">
        <v>38.58</v>
      </c>
      <c r="K40">
        <f t="shared" si="3"/>
        <v>1.7600000000000001E-2</v>
      </c>
      <c r="L40">
        <f t="shared" si="0"/>
        <v>0.52438150146336504</v>
      </c>
      <c r="M40">
        <f t="shared" si="1"/>
        <v>50934.224000139577</v>
      </c>
      <c r="N40">
        <f t="shared" si="2"/>
        <v>101.51646598691325</v>
      </c>
      <c r="O40">
        <f>SUM(N40:$N$113)</f>
        <v>26485.01834516786</v>
      </c>
      <c r="P40">
        <f>SUM($M40:M$113)</f>
        <v>1413577.8227597803</v>
      </c>
    </row>
    <row r="41" spans="1:16" x14ac:dyDescent="0.3">
      <c r="A41">
        <v>2019</v>
      </c>
      <c r="B41">
        <v>38</v>
      </c>
      <c r="C41">
        <v>2.2300000000000002E-3</v>
      </c>
      <c r="D41">
        <v>2.2200000000000002E-3</v>
      </c>
      <c r="E41">
        <v>0.5</v>
      </c>
      <c r="F41">
        <v>96935</v>
      </c>
      <c r="G41">
        <v>215</v>
      </c>
      <c r="H41">
        <v>96827</v>
      </c>
      <c r="I41">
        <v>3650429</v>
      </c>
      <c r="J41">
        <v>37.659999999999997</v>
      </c>
      <c r="K41">
        <f t="shared" si="3"/>
        <v>1.7600000000000001E-2</v>
      </c>
      <c r="L41">
        <f t="shared" si="0"/>
        <v>0.51531201008585403</v>
      </c>
      <c r="M41">
        <f t="shared" si="1"/>
        <v>49951.769697672258</v>
      </c>
      <c r="N41">
        <f t="shared" si="2"/>
        <v>108.87586691082805</v>
      </c>
      <c r="O41">
        <f>SUM(N41:$N$113)</f>
        <v>26383.501879180949</v>
      </c>
      <c r="P41">
        <f>SUM($M41:M$113)</f>
        <v>1362643.5987596407</v>
      </c>
    </row>
    <row r="42" spans="1:16" x14ac:dyDescent="0.3">
      <c r="A42">
        <v>2019</v>
      </c>
      <c r="B42">
        <v>39</v>
      </c>
      <c r="C42">
        <v>2.2300000000000002E-3</v>
      </c>
      <c r="D42">
        <v>2.2300000000000002E-3</v>
      </c>
      <c r="E42">
        <v>0.5</v>
      </c>
      <c r="F42">
        <v>96720</v>
      </c>
      <c r="G42">
        <v>215</v>
      </c>
      <c r="H42">
        <v>96612</v>
      </c>
      <c r="I42">
        <v>3553602</v>
      </c>
      <c r="J42">
        <v>36.74</v>
      </c>
      <c r="K42">
        <f t="shared" si="3"/>
        <v>1.7600000000000001E-2</v>
      </c>
      <c r="L42">
        <f t="shared" si="0"/>
        <v>0.50639938098059556</v>
      </c>
      <c r="M42">
        <f t="shared" si="1"/>
        <v>48978.948128443204</v>
      </c>
      <c r="N42">
        <f t="shared" si="2"/>
        <v>106.99279374098667</v>
      </c>
      <c r="O42">
        <f>SUM(N42:$N$113)</f>
        <v>26274.626012270121</v>
      </c>
      <c r="P42">
        <f>SUM($M42:M$113)</f>
        <v>1312691.8290619685</v>
      </c>
    </row>
    <row r="43" spans="1:16" x14ac:dyDescent="0.3">
      <c r="A43">
        <v>2019</v>
      </c>
      <c r="B43">
        <v>40</v>
      </c>
      <c r="C43">
        <v>2.4199999999999998E-3</v>
      </c>
      <c r="D43">
        <v>2.4199999999999998E-3</v>
      </c>
      <c r="E43">
        <v>0.5</v>
      </c>
      <c r="F43">
        <v>96504</v>
      </c>
      <c r="G43">
        <v>234</v>
      </c>
      <c r="H43">
        <v>96388</v>
      </c>
      <c r="I43">
        <v>3456990</v>
      </c>
      <c r="J43">
        <v>35.82</v>
      </c>
      <c r="K43">
        <f t="shared" si="3"/>
        <v>1.7600000000000001E-2</v>
      </c>
      <c r="L43">
        <f t="shared" si="0"/>
        <v>0.49764090112086823</v>
      </c>
      <c r="M43">
        <f t="shared" si="1"/>
        <v>48024.33752176827</v>
      </c>
      <c r="N43">
        <f t="shared" si="2"/>
        <v>114.43393363038832</v>
      </c>
      <c r="O43">
        <f>SUM(N43:$N$113)</f>
        <v>26167.633218529136</v>
      </c>
      <c r="P43">
        <f>SUM($M43:M$113)</f>
        <v>1263712.8809335253</v>
      </c>
    </row>
    <row r="44" spans="1:16" x14ac:dyDescent="0.3">
      <c r="A44">
        <v>2019</v>
      </c>
      <c r="B44">
        <v>41</v>
      </c>
      <c r="C44">
        <v>2.7399999999999998E-3</v>
      </c>
      <c r="D44">
        <v>2.7299999999999998E-3</v>
      </c>
      <c r="E44">
        <v>0.5</v>
      </c>
      <c r="F44">
        <v>96271</v>
      </c>
      <c r="G44">
        <v>263</v>
      </c>
      <c r="H44">
        <v>96139</v>
      </c>
      <c r="I44">
        <v>3360602</v>
      </c>
      <c r="J44">
        <v>34.909999999999997</v>
      </c>
      <c r="K44">
        <f t="shared" si="3"/>
        <v>1.7600000000000001E-2</v>
      </c>
      <c r="L44">
        <f t="shared" si="0"/>
        <v>0.48903390440336891</v>
      </c>
      <c r="M44">
        <f t="shared" si="1"/>
        <v>47079.783010816725</v>
      </c>
      <c r="N44">
        <f t="shared" si="2"/>
        <v>126.39142773003735</v>
      </c>
      <c r="O44">
        <f>SUM(N44:$N$113)</f>
        <v>26053.199284898747</v>
      </c>
      <c r="P44">
        <f>SUM($M44:M$113)</f>
        <v>1215688.5434117571</v>
      </c>
    </row>
    <row r="45" spans="1:16" x14ac:dyDescent="0.3">
      <c r="A45">
        <v>2019</v>
      </c>
      <c r="B45">
        <v>42</v>
      </c>
      <c r="C45">
        <v>2.8400000000000001E-3</v>
      </c>
      <c r="D45">
        <v>2.8300000000000001E-3</v>
      </c>
      <c r="E45">
        <v>0.5</v>
      </c>
      <c r="F45">
        <v>96007</v>
      </c>
      <c r="G45">
        <v>272</v>
      </c>
      <c r="H45">
        <v>95871</v>
      </c>
      <c r="I45">
        <v>3264463</v>
      </c>
      <c r="J45">
        <v>34</v>
      </c>
      <c r="K45">
        <f t="shared" si="3"/>
        <v>1.7600000000000001E-2</v>
      </c>
      <c r="L45">
        <f t="shared" si="0"/>
        <v>0.48057577083664393</v>
      </c>
      <c r="M45">
        <f t="shared" si="1"/>
        <v>46138.638030713671</v>
      </c>
      <c r="N45">
        <f t="shared" si="2"/>
        <v>128.45578780224761</v>
      </c>
      <c r="O45">
        <f>SUM(N45:$N$113)</f>
        <v>25926.807857168711</v>
      </c>
      <c r="P45">
        <f>SUM($M45:M$113)</f>
        <v>1168608.7604009407</v>
      </c>
    </row>
    <row r="46" spans="1:16" x14ac:dyDescent="0.3">
      <c r="A46">
        <v>2019</v>
      </c>
      <c r="B46">
        <v>43</v>
      </c>
      <c r="C46">
        <v>3.2399999999999998E-3</v>
      </c>
      <c r="D46">
        <v>3.2299999999999998E-3</v>
      </c>
      <c r="E46">
        <v>0.5</v>
      </c>
      <c r="F46">
        <v>95735</v>
      </c>
      <c r="G46">
        <v>309</v>
      </c>
      <c r="H46">
        <v>95580</v>
      </c>
      <c r="I46">
        <v>3168592</v>
      </c>
      <c r="J46">
        <v>33.1</v>
      </c>
      <c r="K46">
        <f t="shared" si="3"/>
        <v>1.7600000000000001E-2</v>
      </c>
      <c r="L46">
        <f t="shared" si="0"/>
        <v>0.47226392574355736</v>
      </c>
      <c r="M46">
        <f t="shared" si="1"/>
        <v>45212.186931059463</v>
      </c>
      <c r="N46">
        <f t="shared" si="2"/>
        <v>143.40561424406368</v>
      </c>
      <c r="O46">
        <f>SUM(N46:$N$113)</f>
        <v>25798.352069366461</v>
      </c>
      <c r="P46">
        <f>SUM($M46:M$113)</f>
        <v>1122470.1223702272</v>
      </c>
    </row>
    <row r="47" spans="1:16" x14ac:dyDescent="0.3">
      <c r="A47">
        <v>2019</v>
      </c>
      <c r="B47">
        <v>44</v>
      </c>
      <c r="C47">
        <v>3.5999999999999999E-3</v>
      </c>
      <c r="D47">
        <v>3.5899999999999999E-3</v>
      </c>
      <c r="E47">
        <v>0.5</v>
      </c>
      <c r="F47">
        <v>95426</v>
      </c>
      <c r="G47">
        <v>343</v>
      </c>
      <c r="H47">
        <v>95254</v>
      </c>
      <c r="I47">
        <v>3073011</v>
      </c>
      <c r="J47">
        <v>32.200000000000003</v>
      </c>
      <c r="K47">
        <f t="shared" si="3"/>
        <v>1.7600000000000001E-2</v>
      </c>
      <c r="L47">
        <f t="shared" si="0"/>
        <v>0.46409583897755241</v>
      </c>
      <c r="M47">
        <f t="shared" si="1"/>
        <v>44286.809530271916</v>
      </c>
      <c r="N47">
        <f t="shared" si="2"/>
        <v>156.43167528429683</v>
      </c>
      <c r="O47">
        <f>SUM(N47:$N$113)</f>
        <v>25654.946455122397</v>
      </c>
      <c r="P47">
        <f>SUM($M47:M$113)</f>
        <v>1077257.9354391678</v>
      </c>
    </row>
    <row r="48" spans="1:16" x14ac:dyDescent="0.3">
      <c r="A48">
        <v>2019</v>
      </c>
      <c r="B48">
        <v>45</v>
      </c>
      <c r="C48">
        <v>3.9399999999999999E-3</v>
      </c>
      <c r="D48">
        <v>3.9300000000000003E-3</v>
      </c>
      <c r="E48">
        <v>0.5</v>
      </c>
      <c r="F48">
        <v>95083</v>
      </c>
      <c r="G48">
        <v>374</v>
      </c>
      <c r="H48">
        <v>94896</v>
      </c>
      <c r="I48">
        <v>2977757</v>
      </c>
      <c r="J48">
        <v>31.32</v>
      </c>
      <c r="K48">
        <f t="shared" si="3"/>
        <v>1.7600000000000001E-2</v>
      </c>
      <c r="L48">
        <f t="shared" si="0"/>
        <v>0.45606902415246892</v>
      </c>
      <c r="M48">
        <f t="shared" si="1"/>
        <v>43364.4110234892</v>
      </c>
      <c r="N48">
        <f t="shared" si="2"/>
        <v>167.61970816924463</v>
      </c>
      <c r="O48">
        <f>SUM(N48:$N$113)</f>
        <v>25498.5147798381</v>
      </c>
      <c r="P48">
        <f>SUM($M48:M$113)</f>
        <v>1032971.1259088969</v>
      </c>
    </row>
    <row r="49" spans="1:16" x14ac:dyDescent="0.3">
      <c r="A49">
        <v>2019</v>
      </c>
      <c r="B49">
        <v>46</v>
      </c>
      <c r="C49">
        <v>4.3899999999999998E-3</v>
      </c>
      <c r="D49">
        <v>4.3800000000000002E-3</v>
      </c>
      <c r="E49">
        <v>0.5</v>
      </c>
      <c r="F49">
        <v>94710</v>
      </c>
      <c r="G49">
        <v>415</v>
      </c>
      <c r="H49">
        <v>94502</v>
      </c>
      <c r="I49">
        <v>2882861</v>
      </c>
      <c r="J49">
        <v>30.44</v>
      </c>
      <c r="K49">
        <f t="shared" si="3"/>
        <v>1.7600000000000001E-2</v>
      </c>
      <c r="L49">
        <f t="shared" si="0"/>
        <v>0.44818103788568087</v>
      </c>
      <c r="M49">
        <f t="shared" si="1"/>
        <v>42447.226098152838</v>
      </c>
      <c r="N49">
        <f t="shared" si="2"/>
        <v>182.77823380754478</v>
      </c>
      <c r="O49">
        <f>SUM(N49:$N$113)</f>
        <v>25330.895071668856</v>
      </c>
      <c r="P49">
        <f>SUM($M49:M$113)</f>
        <v>989606.71488540771</v>
      </c>
    </row>
    <row r="50" spans="1:16" x14ac:dyDescent="0.3">
      <c r="A50">
        <v>2019</v>
      </c>
      <c r="B50">
        <v>47</v>
      </c>
      <c r="C50">
        <v>4.5700000000000003E-3</v>
      </c>
      <c r="D50">
        <v>4.5599999999999998E-3</v>
      </c>
      <c r="E50">
        <v>0.5</v>
      </c>
      <c r="F50">
        <v>94295</v>
      </c>
      <c r="G50">
        <v>430</v>
      </c>
      <c r="H50">
        <v>94080</v>
      </c>
      <c r="I50">
        <v>2788358</v>
      </c>
      <c r="J50">
        <v>29.57</v>
      </c>
      <c r="K50">
        <f t="shared" si="3"/>
        <v>1.7600000000000001E-2</v>
      </c>
      <c r="L50">
        <f t="shared" si="0"/>
        <v>0.44042947905432478</v>
      </c>
      <c r="M50">
        <f t="shared" si="1"/>
        <v>41530.297727427554</v>
      </c>
      <c r="N50">
        <f t="shared" si="2"/>
        <v>186.10915486768835</v>
      </c>
      <c r="O50">
        <f>SUM(N50:$N$113)</f>
        <v>25148.116837861311</v>
      </c>
      <c r="P50">
        <f>SUM($M50:M$113)</f>
        <v>947159.4887872549</v>
      </c>
    </row>
    <row r="51" spans="1:16" x14ac:dyDescent="0.3">
      <c r="A51">
        <v>2019</v>
      </c>
      <c r="B51">
        <v>48</v>
      </c>
      <c r="C51">
        <v>5.1900000000000002E-3</v>
      </c>
      <c r="D51">
        <v>5.1700000000000001E-3</v>
      </c>
      <c r="E51">
        <v>0.5</v>
      </c>
      <c r="F51">
        <v>93865</v>
      </c>
      <c r="G51">
        <v>486</v>
      </c>
      <c r="H51">
        <v>93622</v>
      </c>
      <c r="I51">
        <v>2694278</v>
      </c>
      <c r="J51">
        <v>28.7</v>
      </c>
      <c r="K51">
        <f t="shared" si="3"/>
        <v>1.7600000000000001E-2</v>
      </c>
      <c r="L51">
        <f t="shared" si="0"/>
        <v>0.43281198806439147</v>
      </c>
      <c r="M51">
        <f t="shared" si="1"/>
        <v>40625.897259664103</v>
      </c>
      <c r="N51">
        <f t="shared" si="2"/>
        <v>206.70855562037565</v>
      </c>
      <c r="O51">
        <f>SUM(N51:$N$113)</f>
        <v>24962.007682993622</v>
      </c>
      <c r="P51">
        <f>SUM($M51:M$113)</f>
        <v>905629.19105982722</v>
      </c>
    </row>
    <row r="52" spans="1:16" x14ac:dyDescent="0.3">
      <c r="A52">
        <v>2019</v>
      </c>
      <c r="B52">
        <v>49</v>
      </c>
      <c r="C52">
        <v>5.7600000000000004E-3</v>
      </c>
      <c r="D52">
        <v>5.7400000000000003E-3</v>
      </c>
      <c r="E52">
        <v>0.5</v>
      </c>
      <c r="F52">
        <v>93379</v>
      </c>
      <c r="G52">
        <v>536</v>
      </c>
      <c r="H52">
        <v>93111</v>
      </c>
      <c r="I52">
        <v>2600656</v>
      </c>
      <c r="J52">
        <v>27.85</v>
      </c>
      <c r="K52">
        <f t="shared" si="3"/>
        <v>1.7600000000000001E-2</v>
      </c>
      <c r="L52">
        <f t="shared" si="0"/>
        <v>0.42532624613246017</v>
      </c>
      <c r="M52">
        <f t="shared" si="1"/>
        <v>39716.539537602999</v>
      </c>
      <c r="N52">
        <f t="shared" si="2"/>
        <v>224.03190637480211</v>
      </c>
      <c r="O52">
        <f>SUM(N52:$N$113)</f>
        <v>24755.299127373244</v>
      </c>
      <c r="P52">
        <f>SUM($M52:M$113)</f>
        <v>865003.2938001632</v>
      </c>
    </row>
    <row r="53" spans="1:16" x14ac:dyDescent="0.3">
      <c r="A53">
        <v>2019</v>
      </c>
      <c r="B53">
        <v>50</v>
      </c>
      <c r="C53">
        <v>6.7499999999999999E-3</v>
      </c>
      <c r="D53">
        <v>6.7299999999999999E-3</v>
      </c>
      <c r="E53">
        <v>0.5</v>
      </c>
      <c r="F53">
        <v>92843</v>
      </c>
      <c r="G53">
        <v>625</v>
      </c>
      <c r="H53">
        <v>92531</v>
      </c>
      <c r="I53">
        <v>2507545</v>
      </c>
      <c r="J53">
        <v>27.01</v>
      </c>
      <c r="K53">
        <f t="shared" si="3"/>
        <v>1.7600000000000001E-2</v>
      </c>
      <c r="L53">
        <f t="shared" si="0"/>
        <v>0.41796997457985469</v>
      </c>
      <c r="M53">
        <f t="shared" si="1"/>
        <v>38805.586349917452</v>
      </c>
      <c r="N53">
        <f t="shared" si="2"/>
        <v>256.71308383688006</v>
      </c>
      <c r="O53">
        <f>SUM(N53:$N$113)</f>
        <v>24531.267220998445</v>
      </c>
      <c r="P53">
        <f>SUM($M53:M$113)</f>
        <v>825286.75426256016</v>
      </c>
    </row>
    <row r="54" spans="1:16" x14ac:dyDescent="0.3">
      <c r="A54">
        <v>2019</v>
      </c>
      <c r="B54">
        <v>51</v>
      </c>
      <c r="C54">
        <v>7.11E-3</v>
      </c>
      <c r="D54">
        <v>7.0800000000000004E-3</v>
      </c>
      <c r="E54">
        <v>0.5</v>
      </c>
      <c r="F54">
        <v>92219</v>
      </c>
      <c r="G54">
        <v>653</v>
      </c>
      <c r="H54">
        <v>91892</v>
      </c>
      <c r="I54">
        <v>2415013</v>
      </c>
      <c r="J54">
        <v>26.19</v>
      </c>
      <c r="K54">
        <f t="shared" si="3"/>
        <v>1.7600000000000001E-2</v>
      </c>
      <c r="L54">
        <f t="shared" si="0"/>
        <v>0.41074093413900808</v>
      </c>
      <c r="M54">
        <f t="shared" si="1"/>
        <v>37878.118205365186</v>
      </c>
      <c r="N54">
        <f t="shared" si="2"/>
        <v>263.57491154950111</v>
      </c>
      <c r="O54">
        <f>SUM(N54:$N$113)</f>
        <v>24274.554137161562</v>
      </c>
      <c r="P54">
        <f>SUM($M54:M$113)</f>
        <v>786481.16791264282</v>
      </c>
    </row>
    <row r="55" spans="1:16" x14ac:dyDescent="0.3">
      <c r="A55">
        <v>2019</v>
      </c>
      <c r="B55">
        <v>52</v>
      </c>
      <c r="C55">
        <v>7.62E-3</v>
      </c>
      <c r="D55">
        <v>7.5900000000000004E-3</v>
      </c>
      <c r="E55">
        <v>0.5</v>
      </c>
      <c r="F55">
        <v>91566</v>
      </c>
      <c r="G55">
        <v>695</v>
      </c>
      <c r="H55">
        <v>91218</v>
      </c>
      <c r="I55">
        <v>2323121</v>
      </c>
      <c r="J55">
        <v>25.37</v>
      </c>
      <c r="K55">
        <f t="shared" si="3"/>
        <v>1.7600000000000001E-2</v>
      </c>
      <c r="L55">
        <f t="shared" si="0"/>
        <v>0.40363692427182402</v>
      </c>
      <c r="M55">
        <f t="shared" si="1"/>
        <v>36959.418607873835</v>
      </c>
      <c r="N55">
        <f t="shared" si="2"/>
        <v>275.67576883737985</v>
      </c>
      <c r="O55">
        <f>SUM(N55:$N$113)</f>
        <v>24010.97922561206</v>
      </c>
      <c r="P55">
        <f>SUM($M55:M$113)</f>
        <v>748603.04970727756</v>
      </c>
    </row>
    <row r="56" spans="1:16" x14ac:dyDescent="0.3">
      <c r="A56">
        <v>2019</v>
      </c>
      <c r="B56">
        <v>53</v>
      </c>
      <c r="C56">
        <v>8.2699999999999996E-3</v>
      </c>
      <c r="D56">
        <v>8.2400000000000008E-3</v>
      </c>
      <c r="E56">
        <v>0.5</v>
      </c>
      <c r="F56">
        <v>90871</v>
      </c>
      <c r="G56">
        <v>748</v>
      </c>
      <c r="H56">
        <v>90497</v>
      </c>
      <c r="I56">
        <v>2231903</v>
      </c>
      <c r="J56">
        <v>24.56</v>
      </c>
      <c r="K56">
        <f t="shared" si="3"/>
        <v>1.7600000000000001E-2</v>
      </c>
      <c r="L56">
        <f t="shared" si="0"/>
        <v>0.39665578249982708</v>
      </c>
      <c r="M56">
        <f t="shared" si="1"/>
        <v>36044.507611541783</v>
      </c>
      <c r="N56">
        <f t="shared" si="2"/>
        <v>291.56694704193256</v>
      </c>
      <c r="O56">
        <f>SUM(N56:$N$113)</f>
        <v>23735.303456774684</v>
      </c>
      <c r="P56">
        <f>SUM($M56:M$113)</f>
        <v>711643.6310994036</v>
      </c>
    </row>
    <row r="57" spans="1:16" x14ac:dyDescent="0.3">
      <c r="A57">
        <v>2019</v>
      </c>
      <c r="B57">
        <v>54</v>
      </c>
      <c r="C57">
        <v>9.3500000000000007E-3</v>
      </c>
      <c r="D57">
        <v>9.2999999999999992E-3</v>
      </c>
      <c r="E57">
        <v>0.5</v>
      </c>
      <c r="F57">
        <v>90123</v>
      </c>
      <c r="G57">
        <v>838</v>
      </c>
      <c r="H57">
        <v>89703</v>
      </c>
      <c r="I57">
        <v>2141406</v>
      </c>
      <c r="J57">
        <v>23.76</v>
      </c>
      <c r="K57">
        <f t="shared" si="3"/>
        <v>1.7600000000000001E-2</v>
      </c>
      <c r="L57">
        <f t="shared" si="0"/>
        <v>0.38979538374589917</v>
      </c>
      <c r="M57">
        <f t="shared" si="1"/>
        <v>35129.529369331671</v>
      </c>
      <c r="N57">
        <f t="shared" si="2"/>
        <v>320.998950058042</v>
      </c>
      <c r="O57">
        <f>SUM(N57:$N$113)</f>
        <v>23443.736509732749</v>
      </c>
      <c r="P57">
        <f>SUM($M57:M$113)</f>
        <v>675599.12348786183</v>
      </c>
    </row>
    <row r="58" spans="1:16" x14ac:dyDescent="0.3">
      <c r="A58">
        <v>2019</v>
      </c>
      <c r="B58">
        <v>55</v>
      </c>
      <c r="C58">
        <v>9.9500000000000005E-3</v>
      </c>
      <c r="D58">
        <v>9.9100000000000004E-3</v>
      </c>
      <c r="E58">
        <v>0.5</v>
      </c>
      <c r="F58">
        <v>89284</v>
      </c>
      <c r="G58">
        <v>884</v>
      </c>
      <c r="H58">
        <v>88842</v>
      </c>
      <c r="I58">
        <v>2051702</v>
      </c>
      <c r="J58">
        <v>22.98</v>
      </c>
      <c r="K58">
        <f t="shared" si="3"/>
        <v>1.7600000000000001E-2</v>
      </c>
      <c r="L58">
        <f t="shared" si="0"/>
        <v>0.38305363968740097</v>
      </c>
      <c r="M58">
        <f t="shared" si="1"/>
        <v>34200.561165849911</v>
      </c>
      <c r="N58">
        <f t="shared" si="2"/>
        <v>332.76279233850477</v>
      </c>
      <c r="O58">
        <f>SUM(N58:$N$113)</f>
        <v>23122.737559674708</v>
      </c>
      <c r="P58">
        <f>SUM($M58:M$113)</f>
        <v>640469.59411853005</v>
      </c>
    </row>
    <row r="59" spans="1:16" x14ac:dyDescent="0.3">
      <c r="A59">
        <v>2019</v>
      </c>
      <c r="B59">
        <v>56</v>
      </c>
      <c r="C59">
        <v>1.1599999999999999E-2</v>
      </c>
      <c r="D59">
        <v>1.153E-2</v>
      </c>
      <c r="E59">
        <v>0.5</v>
      </c>
      <c r="F59">
        <v>88400</v>
      </c>
      <c r="G59">
        <v>1020</v>
      </c>
      <c r="H59">
        <v>87890</v>
      </c>
      <c r="I59">
        <v>1962860</v>
      </c>
      <c r="J59">
        <v>22.2</v>
      </c>
      <c r="K59">
        <f t="shared" si="3"/>
        <v>1.7600000000000001E-2</v>
      </c>
      <c r="L59">
        <f t="shared" si="0"/>
        <v>0.37642849812048051</v>
      </c>
      <c r="M59">
        <f t="shared" si="1"/>
        <v>33276.279233850481</v>
      </c>
      <c r="N59">
        <f t="shared" si="2"/>
        <v>377.3163011820854</v>
      </c>
      <c r="O59">
        <f>SUM(N59:$N$113)</f>
        <v>22789.974767336204</v>
      </c>
      <c r="P59">
        <f>SUM($M59:M$113)</f>
        <v>606269.03295268014</v>
      </c>
    </row>
    <row r="60" spans="1:16" x14ac:dyDescent="0.3">
      <c r="A60">
        <v>2019</v>
      </c>
      <c r="B60">
        <v>57</v>
      </c>
      <c r="C60">
        <v>1.218E-2</v>
      </c>
      <c r="D60">
        <v>1.2109999999999999E-2</v>
      </c>
      <c r="E60">
        <v>0.5</v>
      </c>
      <c r="F60">
        <v>87380</v>
      </c>
      <c r="G60">
        <v>1058</v>
      </c>
      <c r="H60">
        <v>86851</v>
      </c>
      <c r="I60">
        <v>1874970</v>
      </c>
      <c r="J60">
        <v>21.46</v>
      </c>
      <c r="K60">
        <f t="shared" si="3"/>
        <v>1.7600000000000001E-2</v>
      </c>
      <c r="L60">
        <f t="shared" si="0"/>
        <v>0.36991794233537784</v>
      </c>
      <c r="M60">
        <f t="shared" si="1"/>
        <v>32323.429801265316</v>
      </c>
      <c r="N60">
        <f t="shared" si="2"/>
        <v>384.60414995168014</v>
      </c>
      <c r="O60">
        <f>SUM(N60:$N$113)</f>
        <v>22412.658466154116</v>
      </c>
      <c r="P60">
        <f>SUM($M60:M$113)</f>
        <v>572992.75371882983</v>
      </c>
    </row>
    <row r="61" spans="1:16" x14ac:dyDescent="0.3">
      <c r="A61">
        <v>2019</v>
      </c>
      <c r="B61">
        <v>58</v>
      </c>
      <c r="C61">
        <v>1.328E-2</v>
      </c>
      <c r="D61">
        <v>1.319E-2</v>
      </c>
      <c r="E61">
        <v>0.5</v>
      </c>
      <c r="F61">
        <v>86323</v>
      </c>
      <c r="G61">
        <v>1139</v>
      </c>
      <c r="H61">
        <v>85753</v>
      </c>
      <c r="I61">
        <v>1788119</v>
      </c>
      <c r="J61">
        <v>20.71</v>
      </c>
      <c r="K61">
        <f t="shared" si="3"/>
        <v>1.7600000000000001E-2</v>
      </c>
      <c r="L61">
        <f t="shared" si="0"/>
        <v>0.3635199905025332</v>
      </c>
      <c r="M61">
        <f t="shared" si="1"/>
        <v>31380.136140150174</v>
      </c>
      <c r="N61">
        <f t="shared" si="2"/>
        <v>406.88803968394785</v>
      </c>
      <c r="O61">
        <f>SUM(N61:$N$113)</f>
        <v>22028.054316202437</v>
      </c>
      <c r="P61">
        <f>SUM($M61:M$113)</f>
        <v>540669.32391756435</v>
      </c>
    </row>
    <row r="62" spans="1:16" x14ac:dyDescent="0.3">
      <c r="A62">
        <v>2019</v>
      </c>
      <c r="B62">
        <v>59</v>
      </c>
      <c r="C62">
        <v>1.5140000000000001E-2</v>
      </c>
      <c r="D62">
        <v>1.503E-2</v>
      </c>
      <c r="E62">
        <v>0.5</v>
      </c>
      <c r="F62">
        <v>85184</v>
      </c>
      <c r="G62">
        <v>1280</v>
      </c>
      <c r="H62">
        <v>84544</v>
      </c>
      <c r="I62">
        <v>1702366</v>
      </c>
      <c r="J62">
        <v>19.98</v>
      </c>
      <c r="K62">
        <f t="shared" si="3"/>
        <v>1.7600000000000001E-2</v>
      </c>
      <c r="L62">
        <f t="shared" si="0"/>
        <v>0.35723269506931332</v>
      </c>
      <c r="M62">
        <f t="shared" si="1"/>
        <v>30430.509896784388</v>
      </c>
      <c r="N62">
        <f t="shared" si="2"/>
        <v>449.34930197397898</v>
      </c>
      <c r="O62">
        <f>SUM(N62:$N$113)</f>
        <v>21621.166276518492</v>
      </c>
      <c r="P62">
        <f>SUM($M62:M$113)</f>
        <v>509289.18777741434</v>
      </c>
    </row>
    <row r="63" spans="1:16" x14ac:dyDescent="0.3">
      <c r="A63">
        <v>2019</v>
      </c>
      <c r="B63">
        <v>60</v>
      </c>
      <c r="C63">
        <v>1.6709999999999999E-2</v>
      </c>
      <c r="D63">
        <v>1.6570000000000001E-2</v>
      </c>
      <c r="E63">
        <v>0.5</v>
      </c>
      <c r="F63">
        <v>83904</v>
      </c>
      <c r="G63">
        <v>1390</v>
      </c>
      <c r="H63">
        <v>83209</v>
      </c>
      <c r="I63">
        <v>1617822</v>
      </c>
      <c r="J63">
        <v>19.28</v>
      </c>
      <c r="K63">
        <f t="shared" si="3"/>
        <v>1.7600000000000001E-2</v>
      </c>
      <c r="L63">
        <f t="shared" si="0"/>
        <v>0.35105414216717107</v>
      </c>
      <c r="M63">
        <f t="shared" si="1"/>
        <v>29454.846744394323</v>
      </c>
      <c r="N63">
        <f t="shared" si="2"/>
        <v>479.52560693039277</v>
      </c>
      <c r="O63">
        <f>SUM(N63:$N$113)</f>
        <v>21171.816974544512</v>
      </c>
      <c r="P63">
        <f>SUM($M63:M$113)</f>
        <v>478858.67788063001</v>
      </c>
    </row>
    <row r="64" spans="1:16" x14ac:dyDescent="0.3">
      <c r="A64">
        <v>2019</v>
      </c>
      <c r="B64">
        <v>61</v>
      </c>
      <c r="C64">
        <v>1.7780000000000001E-2</v>
      </c>
      <c r="D64">
        <v>1.762E-2</v>
      </c>
      <c r="E64">
        <v>0.5</v>
      </c>
      <c r="F64">
        <v>82514</v>
      </c>
      <c r="G64">
        <v>1454</v>
      </c>
      <c r="H64">
        <v>81787</v>
      </c>
      <c r="I64">
        <v>1534613</v>
      </c>
      <c r="J64">
        <v>18.600000000000001</v>
      </c>
      <c r="K64">
        <f t="shared" si="3"/>
        <v>1.7600000000000001E-2</v>
      </c>
      <c r="L64">
        <f t="shared" si="0"/>
        <v>0.34498245102905956</v>
      </c>
      <c r="M64">
        <f t="shared" si="1"/>
        <v>28465.881964211821</v>
      </c>
      <c r="N64">
        <f t="shared" si="2"/>
        <v>492.92893454820421</v>
      </c>
      <c r="O64">
        <f>SUM(N64:$N$113)</f>
        <v>20692.291367614118</v>
      </c>
      <c r="P64">
        <f>SUM($M64:M$113)</f>
        <v>449403.83113623562</v>
      </c>
    </row>
    <row r="65" spans="1:16" x14ac:dyDescent="0.3">
      <c r="A65">
        <v>2019</v>
      </c>
      <c r="B65">
        <v>62</v>
      </c>
      <c r="C65">
        <v>1.8960000000000001E-2</v>
      </c>
      <c r="D65">
        <v>1.8780000000000002E-2</v>
      </c>
      <c r="E65">
        <v>0.5</v>
      </c>
      <c r="F65">
        <v>81059</v>
      </c>
      <c r="G65">
        <v>1522</v>
      </c>
      <c r="H65">
        <v>80298</v>
      </c>
      <c r="I65">
        <v>1452826</v>
      </c>
      <c r="J65">
        <v>17.920000000000002</v>
      </c>
      <c r="K65">
        <f t="shared" si="3"/>
        <v>1.7600000000000001E-2</v>
      </c>
      <c r="L65">
        <f t="shared" si="0"/>
        <v>0.33901577341692174</v>
      </c>
      <c r="M65">
        <f t="shared" si="1"/>
        <v>27480.27957740226</v>
      </c>
      <c r="N65">
        <f t="shared" si="2"/>
        <v>507.05779003592266</v>
      </c>
      <c r="O65">
        <f>SUM(N65:$N$113)</f>
        <v>20199.362433065915</v>
      </c>
      <c r="P65">
        <f>SUM($M65:M$113)</f>
        <v>420937.9491720238</v>
      </c>
    </row>
    <row r="66" spans="1:16" x14ac:dyDescent="0.3">
      <c r="A66">
        <v>2019</v>
      </c>
      <c r="B66">
        <v>63</v>
      </c>
      <c r="C66">
        <v>2.0799999999999999E-2</v>
      </c>
      <c r="D66">
        <v>2.0580000000000001E-2</v>
      </c>
      <c r="E66">
        <v>0.5</v>
      </c>
      <c r="F66">
        <v>79537</v>
      </c>
      <c r="G66">
        <v>1637</v>
      </c>
      <c r="H66">
        <v>78718</v>
      </c>
      <c r="I66">
        <v>1372528</v>
      </c>
      <c r="J66">
        <v>17.260000000000002</v>
      </c>
      <c r="K66">
        <f t="shared" si="3"/>
        <v>1.7600000000000001E-2</v>
      </c>
      <c r="L66">
        <f t="shared" si="0"/>
        <v>0.33315229305908189</v>
      </c>
      <c r="M66">
        <f t="shared" si="1"/>
        <v>26497.933933040196</v>
      </c>
      <c r="N66">
        <f t="shared" si="2"/>
        <v>535.93779848439181</v>
      </c>
      <c r="O66">
        <f>SUM(N66:$N$113)</f>
        <v>19692.304643029991</v>
      </c>
      <c r="P66">
        <f>SUM($M66:M$113)</f>
        <v>393457.66959462152</v>
      </c>
    </row>
    <row r="67" spans="1:16" x14ac:dyDescent="0.3">
      <c r="A67">
        <v>2019</v>
      </c>
      <c r="B67">
        <v>64</v>
      </c>
      <c r="C67">
        <v>2.1919999999999999E-2</v>
      </c>
      <c r="D67">
        <v>2.1690000000000001E-2</v>
      </c>
      <c r="E67">
        <v>0.5</v>
      </c>
      <c r="F67">
        <v>77900</v>
      </c>
      <c r="G67">
        <v>1689</v>
      </c>
      <c r="H67">
        <v>77055</v>
      </c>
      <c r="I67">
        <v>1293810</v>
      </c>
      <c r="J67">
        <v>16.61</v>
      </c>
      <c r="K67">
        <f t="shared" si="3"/>
        <v>1.7600000000000001E-2</v>
      </c>
      <c r="L67">
        <f t="shared" si="0"/>
        <v>0.3273902250973682</v>
      </c>
      <c r="M67">
        <f t="shared" si="1"/>
        <v>25503.698535084983</v>
      </c>
      <c r="N67">
        <f t="shared" si="2"/>
        <v>543.39828045347372</v>
      </c>
      <c r="O67">
        <f>SUM(N67:$N$113)</f>
        <v>19156.366844545599</v>
      </c>
      <c r="P67">
        <f>SUM($M67:M$113)</f>
        <v>366959.73566158128</v>
      </c>
    </row>
    <row r="68" spans="1:16" x14ac:dyDescent="0.3">
      <c r="A68">
        <v>2019</v>
      </c>
      <c r="B68">
        <v>65</v>
      </c>
      <c r="C68">
        <v>2.5149999999999999E-2</v>
      </c>
      <c r="D68">
        <v>2.4840000000000001E-2</v>
      </c>
      <c r="E68">
        <v>0.5</v>
      </c>
      <c r="F68">
        <v>76211</v>
      </c>
      <c r="G68">
        <v>1893</v>
      </c>
      <c r="H68">
        <v>75264</v>
      </c>
      <c r="I68">
        <v>1216754</v>
      </c>
      <c r="J68">
        <v>15.97</v>
      </c>
      <c r="K68">
        <f t="shared" si="3"/>
        <v>1.7600000000000001E-2</v>
      </c>
      <c r="L68">
        <f t="shared" ref="L68:L113" si="4">(1/(1+K68))^B68</f>
        <v>0.32172781554379737</v>
      </c>
      <c r="M68">
        <f t="shared" ref="M68:M113" si="5">F68*L68</f>
        <v>24519.198550408342</v>
      </c>
      <c r="N68">
        <f t="shared" ref="N68:N113" si="6">((1/(1+K68))^(B68+1))*G68</f>
        <v>598.49720403342019</v>
      </c>
      <c r="O68">
        <f>SUM(N68:$N$113)</f>
        <v>18612.968564092123</v>
      </c>
      <c r="P68">
        <f>SUM($M68:M$113)</f>
        <v>341456.03712649632</v>
      </c>
    </row>
    <row r="69" spans="1:16" x14ac:dyDescent="0.3">
      <c r="A69">
        <v>2019</v>
      </c>
      <c r="B69">
        <v>66</v>
      </c>
      <c r="C69">
        <v>2.716E-2</v>
      </c>
      <c r="D69">
        <v>2.6790000000000001E-2</v>
      </c>
      <c r="E69">
        <v>0.5</v>
      </c>
      <c r="F69">
        <v>74317</v>
      </c>
      <c r="G69">
        <v>1991</v>
      </c>
      <c r="H69">
        <v>73322</v>
      </c>
      <c r="I69">
        <v>1141490</v>
      </c>
      <c r="J69">
        <v>15.36</v>
      </c>
      <c r="K69">
        <f t="shared" ref="K69:K113" si="7">$K$3</f>
        <v>1.7600000000000001E-2</v>
      </c>
      <c r="L69">
        <f t="shared" si="4"/>
        <v>0.3161633407466562</v>
      </c>
      <c r="M69">
        <f t="shared" si="5"/>
        <v>23496.31099426925</v>
      </c>
      <c r="N69">
        <f t="shared" si="6"/>
        <v>618.59395776984309</v>
      </c>
      <c r="O69">
        <f>SUM(N69:$N$113)</f>
        <v>18014.471360058702</v>
      </c>
      <c r="P69">
        <f>SUM($M69:M$113)</f>
        <v>316936.83857608784</v>
      </c>
    </row>
    <row r="70" spans="1:16" x14ac:dyDescent="0.3">
      <c r="A70">
        <v>2019</v>
      </c>
      <c r="B70">
        <v>67</v>
      </c>
      <c r="C70">
        <v>2.9180000000000001E-2</v>
      </c>
      <c r="D70">
        <v>2.8760000000000001E-2</v>
      </c>
      <c r="E70">
        <v>0.5</v>
      </c>
      <c r="F70">
        <v>72326</v>
      </c>
      <c r="G70">
        <v>2080</v>
      </c>
      <c r="H70">
        <v>71286</v>
      </c>
      <c r="I70">
        <v>1068169</v>
      </c>
      <c r="J70">
        <v>14.77</v>
      </c>
      <c r="K70">
        <f t="shared" si="7"/>
        <v>1.7600000000000001E-2</v>
      </c>
      <c r="L70">
        <f t="shared" si="4"/>
        <v>0.31069510686581775</v>
      </c>
      <c r="M70">
        <f t="shared" si="5"/>
        <v>22471.334299177135</v>
      </c>
      <c r="N70">
        <f t="shared" si="6"/>
        <v>635.0686146628351</v>
      </c>
      <c r="O70">
        <f>SUM(N70:$N$113)</f>
        <v>17395.877402288857</v>
      </c>
      <c r="P70">
        <f>SUM($M70:M$113)</f>
        <v>293440.52758181863</v>
      </c>
    </row>
    <row r="71" spans="1:16" x14ac:dyDescent="0.3">
      <c r="A71">
        <v>2019</v>
      </c>
      <c r="B71">
        <v>68</v>
      </c>
      <c r="C71">
        <v>3.0290000000000001E-2</v>
      </c>
      <c r="D71">
        <v>2.9829999999999999E-2</v>
      </c>
      <c r="E71">
        <v>0.5</v>
      </c>
      <c r="F71">
        <v>70246</v>
      </c>
      <c r="G71">
        <v>2096</v>
      </c>
      <c r="H71">
        <v>69198</v>
      </c>
      <c r="I71">
        <v>996883</v>
      </c>
      <c r="J71">
        <v>14.19</v>
      </c>
      <c r="K71">
        <f t="shared" si="7"/>
        <v>1.7600000000000001E-2</v>
      </c>
      <c r="L71">
        <f t="shared" si="4"/>
        <v>0.30532144935713224</v>
      </c>
      <c r="M71">
        <f t="shared" si="5"/>
        <v>21447.610531541111</v>
      </c>
      <c r="N71">
        <f t="shared" si="6"/>
        <v>628.88537524818128</v>
      </c>
      <c r="O71">
        <f>SUM(N71:$N$113)</f>
        <v>16760.808787626022</v>
      </c>
      <c r="P71">
        <f>SUM($M71:M$113)</f>
        <v>270969.19328264153</v>
      </c>
    </row>
    <row r="72" spans="1:16" x14ac:dyDescent="0.3">
      <c r="A72">
        <v>2019</v>
      </c>
      <c r="B72">
        <v>69</v>
      </c>
      <c r="C72">
        <v>3.15E-2</v>
      </c>
      <c r="D72">
        <v>3.1009999999999999E-2</v>
      </c>
      <c r="E72">
        <v>0.5</v>
      </c>
      <c r="F72">
        <v>68150</v>
      </c>
      <c r="G72">
        <v>2113</v>
      </c>
      <c r="H72">
        <v>67094</v>
      </c>
      <c r="I72">
        <v>927684</v>
      </c>
      <c r="J72">
        <v>13.61</v>
      </c>
      <c r="K72">
        <f t="shared" si="7"/>
        <v>1.7600000000000001E-2</v>
      </c>
      <c r="L72">
        <f t="shared" si="4"/>
        <v>0.30004073246573532</v>
      </c>
      <c r="M72">
        <f t="shared" si="5"/>
        <v>20447.775917539861</v>
      </c>
      <c r="N72">
        <f t="shared" si="6"/>
        <v>623.02089986251826</v>
      </c>
      <c r="O72">
        <f>SUM(N72:$N$113)</f>
        <v>16131.923412377837</v>
      </c>
      <c r="P72">
        <f>SUM($M72:M$113)</f>
        <v>249521.58275110027</v>
      </c>
    </row>
    <row r="73" spans="1:16" x14ac:dyDescent="0.3">
      <c r="A73">
        <v>2019</v>
      </c>
      <c r="B73">
        <v>70</v>
      </c>
      <c r="C73">
        <v>3.372E-2</v>
      </c>
      <c r="D73">
        <v>3.3160000000000002E-2</v>
      </c>
      <c r="E73">
        <v>0.5</v>
      </c>
      <c r="F73">
        <v>66037</v>
      </c>
      <c r="G73">
        <v>2190</v>
      </c>
      <c r="H73">
        <v>64942</v>
      </c>
      <c r="I73">
        <v>860591</v>
      </c>
      <c r="J73">
        <v>13.03</v>
      </c>
      <c r="K73">
        <f t="shared" si="7"/>
        <v>1.7600000000000001E-2</v>
      </c>
      <c r="L73">
        <f t="shared" si="4"/>
        <v>0.29485134872812035</v>
      </c>
      <c r="M73">
        <f t="shared" si="5"/>
        <v>19471.098515958885</v>
      </c>
      <c r="N73">
        <f t="shared" si="6"/>
        <v>634.55626347738178</v>
      </c>
      <c r="O73">
        <f>SUM(N73:$N$113)</f>
        <v>15508.90251251532</v>
      </c>
      <c r="P73">
        <f>SUM($M73:M$113)</f>
        <v>229073.80683356046</v>
      </c>
    </row>
    <row r="74" spans="1:16" x14ac:dyDescent="0.3">
      <c r="A74">
        <v>2019</v>
      </c>
      <c r="B74">
        <v>71</v>
      </c>
      <c r="C74">
        <v>3.6060000000000002E-2</v>
      </c>
      <c r="D74">
        <v>3.542E-2</v>
      </c>
      <c r="E74">
        <v>0.5</v>
      </c>
      <c r="F74">
        <v>63847</v>
      </c>
      <c r="G74">
        <v>2261</v>
      </c>
      <c r="H74">
        <v>62717</v>
      </c>
      <c r="I74">
        <v>795648</v>
      </c>
      <c r="J74">
        <v>12.46</v>
      </c>
      <c r="K74">
        <f t="shared" si="7"/>
        <v>1.7600000000000001E-2</v>
      </c>
      <c r="L74">
        <f t="shared" si="4"/>
        <v>0.28975171848282272</v>
      </c>
      <c r="M74">
        <f t="shared" si="5"/>
        <v>18499.777969972783</v>
      </c>
      <c r="N74">
        <f t="shared" si="6"/>
        <v>643.79779430980943</v>
      </c>
      <c r="O74">
        <f>SUM(N74:$N$113)</f>
        <v>14874.346249037939</v>
      </c>
      <c r="P74">
        <f>SUM($M74:M$113)</f>
        <v>209602.70831760156</v>
      </c>
    </row>
    <row r="75" spans="1:16" x14ac:dyDescent="0.3">
      <c r="A75">
        <v>2019</v>
      </c>
      <c r="B75">
        <v>72</v>
      </c>
      <c r="C75">
        <v>3.8989999999999997E-2</v>
      </c>
      <c r="D75">
        <v>3.8249999999999999E-2</v>
      </c>
      <c r="E75">
        <v>0.5</v>
      </c>
      <c r="F75">
        <v>61586</v>
      </c>
      <c r="G75">
        <v>2355</v>
      </c>
      <c r="H75">
        <v>60408</v>
      </c>
      <c r="I75">
        <v>732932</v>
      </c>
      <c r="J75">
        <v>11.9</v>
      </c>
      <c r="K75">
        <f t="shared" si="7"/>
        <v>1.7600000000000001E-2</v>
      </c>
      <c r="L75">
        <f t="shared" si="4"/>
        <v>0.2847402893895663</v>
      </c>
      <c r="M75">
        <f t="shared" si="5"/>
        <v>17536.015462345829</v>
      </c>
      <c r="N75">
        <f t="shared" si="6"/>
        <v>658.9655871780941</v>
      </c>
      <c r="O75">
        <f>SUM(N75:$N$113)</f>
        <v>14230.548454728128</v>
      </c>
      <c r="P75">
        <f>SUM($M75:M$113)</f>
        <v>191102.93034762878</v>
      </c>
    </row>
    <row r="76" spans="1:16" x14ac:dyDescent="0.3">
      <c r="A76">
        <v>2019</v>
      </c>
      <c r="B76">
        <v>73</v>
      </c>
      <c r="C76">
        <v>4.1259999999999998E-2</v>
      </c>
      <c r="D76">
        <v>4.0419999999999998E-2</v>
      </c>
      <c r="E76">
        <v>0.5</v>
      </c>
      <c r="F76">
        <v>59231</v>
      </c>
      <c r="G76">
        <v>2394</v>
      </c>
      <c r="H76">
        <v>58033</v>
      </c>
      <c r="I76">
        <v>672523</v>
      </c>
      <c r="J76">
        <v>11.35</v>
      </c>
      <c r="K76">
        <f t="shared" si="7"/>
        <v>1.7600000000000001E-2</v>
      </c>
      <c r="L76">
        <f t="shared" si="4"/>
        <v>0.27981553595672787</v>
      </c>
      <c r="M76">
        <f t="shared" si="5"/>
        <v>16573.754010252949</v>
      </c>
      <c r="N76">
        <f t="shared" si="6"/>
        <v>658.29244603027371</v>
      </c>
      <c r="O76">
        <f>SUM(N76:$N$113)</f>
        <v>13571.582867550034</v>
      </c>
      <c r="P76">
        <f>SUM($M76:M$113)</f>
        <v>173566.91488528298</v>
      </c>
    </row>
    <row r="77" spans="1:16" x14ac:dyDescent="0.3">
      <c r="A77">
        <v>2019</v>
      </c>
      <c r="B77">
        <v>74</v>
      </c>
      <c r="C77">
        <v>4.453E-2</v>
      </c>
      <c r="D77">
        <v>4.3560000000000001E-2</v>
      </c>
      <c r="E77">
        <v>0.5</v>
      </c>
      <c r="F77">
        <v>56836</v>
      </c>
      <c r="G77">
        <v>2476</v>
      </c>
      <c r="H77">
        <v>55598</v>
      </c>
      <c r="I77">
        <v>614490</v>
      </c>
      <c r="J77">
        <v>10.81</v>
      </c>
      <c r="K77">
        <f t="shared" si="7"/>
        <v>1.7600000000000001E-2</v>
      </c>
      <c r="L77">
        <f t="shared" si="4"/>
        <v>0.27497595907697314</v>
      </c>
      <c r="M77">
        <f t="shared" si="5"/>
        <v>15628.533610098846</v>
      </c>
      <c r="N77">
        <f t="shared" si="6"/>
        <v>669.06493187360991</v>
      </c>
      <c r="O77">
        <f>SUM(N77:$N$113)</f>
        <v>12913.29042151976</v>
      </c>
      <c r="P77">
        <f>SUM($M77:M$113)</f>
        <v>156993.16087503001</v>
      </c>
    </row>
    <row r="78" spans="1:16" x14ac:dyDescent="0.3">
      <c r="A78">
        <v>2019</v>
      </c>
      <c r="B78">
        <v>75</v>
      </c>
      <c r="C78">
        <v>4.9110000000000001E-2</v>
      </c>
      <c r="D78">
        <v>4.7940000000000003E-2</v>
      </c>
      <c r="E78">
        <v>0.5</v>
      </c>
      <c r="F78">
        <v>54360</v>
      </c>
      <c r="G78">
        <v>2606</v>
      </c>
      <c r="H78">
        <v>53057</v>
      </c>
      <c r="I78">
        <v>558891</v>
      </c>
      <c r="J78">
        <v>10.28</v>
      </c>
      <c r="K78">
        <f t="shared" si="7"/>
        <v>1.7600000000000001E-2</v>
      </c>
      <c r="L78">
        <f t="shared" si="4"/>
        <v>0.27022008557092486</v>
      </c>
      <c r="M78">
        <f t="shared" si="5"/>
        <v>14689.163851635476</v>
      </c>
      <c r="N78">
        <f t="shared" si="6"/>
        <v>692.01409492711298</v>
      </c>
      <c r="O78">
        <f>SUM(N78:$N$113)</f>
        <v>12244.225489646151</v>
      </c>
      <c r="P78">
        <f>SUM($M78:M$113)</f>
        <v>141364.62726493119</v>
      </c>
    </row>
    <row r="79" spans="1:16" x14ac:dyDescent="0.3">
      <c r="A79">
        <v>2019</v>
      </c>
      <c r="B79">
        <v>76</v>
      </c>
      <c r="C79">
        <v>4.9099999999999998E-2</v>
      </c>
      <c r="D79">
        <v>4.793E-2</v>
      </c>
      <c r="E79">
        <v>0.5</v>
      </c>
      <c r="F79">
        <v>51755</v>
      </c>
      <c r="G79">
        <v>2480</v>
      </c>
      <c r="H79">
        <v>50514</v>
      </c>
      <c r="I79">
        <v>505834</v>
      </c>
      <c r="J79">
        <v>9.77</v>
      </c>
      <c r="K79">
        <f t="shared" si="7"/>
        <v>1.7600000000000001E-2</v>
      </c>
      <c r="L79">
        <f t="shared" si="4"/>
        <v>0.26554646773872331</v>
      </c>
      <c r="M79">
        <f t="shared" si="5"/>
        <v>13743.357437817625</v>
      </c>
      <c r="N79">
        <f t="shared" si="6"/>
        <v>647.16513363997035</v>
      </c>
      <c r="O79">
        <f>SUM(N79:$N$113)</f>
        <v>11552.211394719039</v>
      </c>
      <c r="P79">
        <f>SUM($M79:M$113)</f>
        <v>126675.4634132957</v>
      </c>
    </row>
    <row r="80" spans="1:16" x14ac:dyDescent="0.3">
      <c r="A80">
        <v>2019</v>
      </c>
      <c r="B80">
        <v>77</v>
      </c>
      <c r="C80">
        <v>5.4449999999999998E-2</v>
      </c>
      <c r="D80">
        <v>5.2999999999999999E-2</v>
      </c>
      <c r="E80">
        <v>0.5</v>
      </c>
      <c r="F80">
        <v>49274</v>
      </c>
      <c r="G80">
        <v>2612</v>
      </c>
      <c r="H80">
        <v>47968</v>
      </c>
      <c r="I80">
        <v>455320</v>
      </c>
      <c r="J80">
        <v>9.24</v>
      </c>
      <c r="K80">
        <f t="shared" si="7"/>
        <v>1.7600000000000001E-2</v>
      </c>
      <c r="L80">
        <f t="shared" si="4"/>
        <v>0.2609536829193429</v>
      </c>
      <c r="M80">
        <f t="shared" si="5"/>
        <v>12858.231772167703</v>
      </c>
      <c r="N80">
        <f t="shared" si="6"/>
        <v>669.82214994626906</v>
      </c>
      <c r="O80">
        <f>SUM(N80:$N$113)</f>
        <v>10905.046261079069</v>
      </c>
      <c r="P80">
        <f>SUM($M80:M$113)</f>
        <v>112932.10597547806</v>
      </c>
    </row>
    <row r="81" spans="1:16" x14ac:dyDescent="0.3">
      <c r="A81">
        <v>2019</v>
      </c>
      <c r="B81">
        <v>78</v>
      </c>
      <c r="C81">
        <v>6.0519999999999997E-2</v>
      </c>
      <c r="D81">
        <v>5.8740000000000001E-2</v>
      </c>
      <c r="E81">
        <v>0.5</v>
      </c>
      <c r="F81">
        <v>46662</v>
      </c>
      <c r="G81">
        <v>2741</v>
      </c>
      <c r="H81">
        <v>45292</v>
      </c>
      <c r="I81">
        <v>407351</v>
      </c>
      <c r="J81">
        <v>8.73</v>
      </c>
      <c r="K81">
        <f t="shared" si="7"/>
        <v>1.7600000000000001E-2</v>
      </c>
      <c r="L81">
        <f t="shared" si="4"/>
        <v>0.25644033305753028</v>
      </c>
      <c r="M81">
        <f t="shared" si="5"/>
        <v>11966.018821130478</v>
      </c>
      <c r="N81">
        <f t="shared" si="6"/>
        <v>690.74582636663774</v>
      </c>
      <c r="O81">
        <f>SUM(N81:$N$113)</f>
        <v>10235.2241111328</v>
      </c>
      <c r="P81">
        <f>SUM($M81:M$113)</f>
        <v>100073.87420331036</v>
      </c>
    </row>
    <row r="82" spans="1:16" x14ac:dyDescent="0.3">
      <c r="A82">
        <v>2019</v>
      </c>
      <c r="B82">
        <v>79</v>
      </c>
      <c r="C82">
        <v>6.7299999999999999E-2</v>
      </c>
      <c r="D82">
        <v>6.5110000000000001E-2</v>
      </c>
      <c r="E82">
        <v>0.5</v>
      </c>
      <c r="F82">
        <v>43921</v>
      </c>
      <c r="G82">
        <v>2860</v>
      </c>
      <c r="H82">
        <v>42492</v>
      </c>
      <c r="I82">
        <v>362060</v>
      </c>
      <c r="J82">
        <v>8.24</v>
      </c>
      <c r="K82">
        <f t="shared" si="7"/>
        <v>1.7600000000000001E-2</v>
      </c>
      <c r="L82">
        <f t="shared" si="4"/>
        <v>0.25200504427823339</v>
      </c>
      <c r="M82">
        <f t="shared" si="5"/>
        <v>11068.313549744289</v>
      </c>
      <c r="N82">
        <f t="shared" si="6"/>
        <v>708.2688940995946</v>
      </c>
      <c r="O82">
        <f>SUM(N82:$N$113)</f>
        <v>9544.4782847661627</v>
      </c>
      <c r="P82">
        <f>SUM($M82:M$113)</f>
        <v>88107.855382179871</v>
      </c>
    </row>
    <row r="83" spans="1:16" x14ac:dyDescent="0.3">
      <c r="A83">
        <v>2019</v>
      </c>
      <c r="B83">
        <v>80</v>
      </c>
      <c r="C83">
        <v>7.2749999999999995E-2</v>
      </c>
      <c r="D83">
        <v>7.0190000000000002E-2</v>
      </c>
      <c r="E83">
        <v>0.5</v>
      </c>
      <c r="F83">
        <v>41062</v>
      </c>
      <c r="G83">
        <v>2882</v>
      </c>
      <c r="H83">
        <v>39621</v>
      </c>
      <c r="I83">
        <v>319568</v>
      </c>
      <c r="J83">
        <v>7.78</v>
      </c>
      <c r="K83">
        <f t="shared" si="7"/>
        <v>1.7600000000000001E-2</v>
      </c>
      <c r="L83">
        <f t="shared" si="4"/>
        <v>0.24764646646838973</v>
      </c>
      <c r="M83">
        <f t="shared" si="5"/>
        <v>10168.859206125018</v>
      </c>
      <c r="N83">
        <f t="shared" si="6"/>
        <v>701.37295239966511</v>
      </c>
      <c r="O83">
        <f>SUM(N83:$N$113)</f>
        <v>8836.2093906665687</v>
      </c>
      <c r="P83">
        <f>SUM($M83:M$113)</f>
        <v>77039.541832435571</v>
      </c>
    </row>
    <row r="84" spans="1:16" x14ac:dyDescent="0.3">
      <c r="A84">
        <v>2019</v>
      </c>
      <c r="B84">
        <v>81</v>
      </c>
      <c r="C84">
        <v>7.8229999999999994E-2</v>
      </c>
      <c r="D84">
        <v>7.528E-2</v>
      </c>
      <c r="E84">
        <v>0.5</v>
      </c>
      <c r="F84">
        <v>38179</v>
      </c>
      <c r="G84">
        <v>2874</v>
      </c>
      <c r="H84">
        <v>36742</v>
      </c>
      <c r="I84">
        <v>279947</v>
      </c>
      <c r="J84">
        <v>7.33</v>
      </c>
      <c r="K84">
        <f t="shared" si="7"/>
        <v>1.7600000000000001E-2</v>
      </c>
      <c r="L84">
        <f t="shared" si="4"/>
        <v>0.24336327286594903</v>
      </c>
      <c r="M84">
        <f t="shared" si="5"/>
        <v>9291.3663947490677</v>
      </c>
      <c r="N84">
        <f t="shared" si="6"/>
        <v>687.32905485135359</v>
      </c>
      <c r="O84">
        <f>SUM(N84:$N$113)</f>
        <v>8134.8364382669042</v>
      </c>
      <c r="P84">
        <f>SUM($M84:M$113)</f>
        <v>66870.682626310576</v>
      </c>
    </row>
    <row r="85" spans="1:16" x14ac:dyDescent="0.3">
      <c r="A85">
        <v>2019</v>
      </c>
      <c r="B85">
        <v>82</v>
      </c>
      <c r="C85">
        <v>8.7499999999999994E-2</v>
      </c>
      <c r="D85">
        <v>8.3830000000000002E-2</v>
      </c>
      <c r="E85">
        <v>0.5</v>
      </c>
      <c r="F85">
        <v>35305</v>
      </c>
      <c r="G85">
        <v>2960</v>
      </c>
      <c r="H85">
        <v>33825</v>
      </c>
      <c r="I85">
        <v>243205</v>
      </c>
      <c r="J85">
        <v>6.89</v>
      </c>
      <c r="K85">
        <f t="shared" si="7"/>
        <v>1.7600000000000001E-2</v>
      </c>
      <c r="L85">
        <f t="shared" si="4"/>
        <v>0.23915415965600334</v>
      </c>
      <c r="M85">
        <f t="shared" si="5"/>
        <v>8443.3376066551973</v>
      </c>
      <c r="N85">
        <f t="shared" si="6"/>
        <v>695.65282289875188</v>
      </c>
      <c r="O85">
        <f>SUM(N85:$N$113)</f>
        <v>7447.5073834155501</v>
      </c>
      <c r="P85">
        <f>SUM($M85:M$113)</f>
        <v>57579.316231561512</v>
      </c>
    </row>
    <row r="86" spans="1:16" x14ac:dyDescent="0.3">
      <c r="A86">
        <v>2019</v>
      </c>
      <c r="B86">
        <v>83</v>
      </c>
      <c r="C86">
        <v>9.5850000000000005E-2</v>
      </c>
      <c r="D86">
        <v>9.146E-2</v>
      </c>
      <c r="E86">
        <v>0.5</v>
      </c>
      <c r="F86">
        <v>32346</v>
      </c>
      <c r="G86">
        <v>2958</v>
      </c>
      <c r="H86">
        <v>30866</v>
      </c>
      <c r="I86">
        <v>209380</v>
      </c>
      <c r="J86">
        <v>6.47</v>
      </c>
      <c r="K86">
        <f t="shared" si="7"/>
        <v>1.7600000000000001E-2</v>
      </c>
      <c r="L86">
        <f t="shared" si="4"/>
        <v>0.23501784557390265</v>
      </c>
      <c r="M86">
        <f t="shared" si="5"/>
        <v>7601.8872329334554</v>
      </c>
      <c r="N86">
        <f t="shared" si="6"/>
        <v>683.15918554206371</v>
      </c>
      <c r="O86">
        <f>SUM(N86:$N$113)</f>
        <v>6751.8545605167983</v>
      </c>
      <c r="P86">
        <f>SUM($M86:M$113)</f>
        <v>49135.978624906311</v>
      </c>
    </row>
    <row r="87" spans="1:16" x14ac:dyDescent="0.3">
      <c r="A87">
        <v>2019</v>
      </c>
      <c r="B87">
        <v>84</v>
      </c>
      <c r="C87">
        <v>0.10600999999999999</v>
      </c>
      <c r="D87">
        <v>0.10068000000000001</v>
      </c>
      <c r="E87">
        <v>0.5</v>
      </c>
      <c r="F87">
        <v>29387</v>
      </c>
      <c r="G87">
        <v>2959</v>
      </c>
      <c r="H87">
        <v>27908</v>
      </c>
      <c r="I87">
        <v>178513</v>
      </c>
      <c r="J87">
        <v>6.07</v>
      </c>
      <c r="K87">
        <f t="shared" si="7"/>
        <v>1.7600000000000001E-2</v>
      </c>
      <c r="L87">
        <f t="shared" si="4"/>
        <v>0.23095307151523453</v>
      </c>
      <c r="M87">
        <f t="shared" si="5"/>
        <v>6787.0179126181974</v>
      </c>
      <c r="N87">
        <f t="shared" si="6"/>
        <v>671.57049785139452</v>
      </c>
      <c r="O87">
        <f>SUM(N87:$N$113)</f>
        <v>6068.6953749747354</v>
      </c>
      <c r="P87">
        <f>SUM($M87:M$113)</f>
        <v>41534.091391972855</v>
      </c>
    </row>
    <row r="88" spans="1:16" x14ac:dyDescent="0.3">
      <c r="A88">
        <v>2019</v>
      </c>
      <c r="B88">
        <v>85</v>
      </c>
      <c r="C88">
        <v>0.11475</v>
      </c>
      <c r="D88">
        <v>0.10852000000000001</v>
      </c>
      <c r="E88">
        <v>0.5</v>
      </c>
      <c r="F88">
        <v>26429</v>
      </c>
      <c r="G88">
        <v>2868</v>
      </c>
      <c r="H88">
        <v>24994</v>
      </c>
      <c r="I88">
        <v>150606</v>
      </c>
      <c r="J88">
        <v>5.7</v>
      </c>
      <c r="K88">
        <f t="shared" si="7"/>
        <v>1.7600000000000001E-2</v>
      </c>
      <c r="L88">
        <f t="shared" si="4"/>
        <v>0.22695860015254968</v>
      </c>
      <c r="M88">
        <f t="shared" si="5"/>
        <v>5998.2888434317356</v>
      </c>
      <c r="N88">
        <f t="shared" si="6"/>
        <v>639.65926222239807</v>
      </c>
      <c r="O88">
        <f>SUM(N88:$N$113)</f>
        <v>5397.1248771233404</v>
      </c>
      <c r="P88">
        <f>SUM($M88:M$113)</f>
        <v>34747.073479354658</v>
      </c>
    </row>
    <row r="89" spans="1:16" x14ac:dyDescent="0.3">
      <c r="A89">
        <v>2019</v>
      </c>
      <c r="B89">
        <v>86</v>
      </c>
      <c r="C89">
        <v>0.12547</v>
      </c>
      <c r="D89">
        <v>0.11806999999999999</v>
      </c>
      <c r="E89">
        <v>0.5</v>
      </c>
      <c r="F89">
        <v>23560</v>
      </c>
      <c r="G89">
        <v>2782</v>
      </c>
      <c r="H89">
        <v>22170</v>
      </c>
      <c r="I89">
        <v>125611</v>
      </c>
      <c r="J89">
        <v>5.33</v>
      </c>
      <c r="K89">
        <f t="shared" si="7"/>
        <v>1.7600000000000001E-2</v>
      </c>
      <c r="L89">
        <f t="shared" si="4"/>
        <v>0.22303321555871622</v>
      </c>
      <c r="M89">
        <f t="shared" si="5"/>
        <v>5254.6625585633537</v>
      </c>
      <c r="N89">
        <f t="shared" si="6"/>
        <v>609.74686093194634</v>
      </c>
      <c r="O89">
        <f>SUM(N89:$N$113)</f>
        <v>4757.4656149009434</v>
      </c>
      <c r="P89">
        <f>SUM($M89:M$113)</f>
        <v>28748.78463592293</v>
      </c>
    </row>
    <row r="90" spans="1:16" x14ac:dyDescent="0.3">
      <c r="A90">
        <v>2019</v>
      </c>
      <c r="B90">
        <v>87</v>
      </c>
      <c r="C90">
        <v>0.14338999999999999</v>
      </c>
      <c r="D90">
        <v>0.13378999999999999</v>
      </c>
      <c r="E90">
        <v>0.5</v>
      </c>
      <c r="F90">
        <v>20779</v>
      </c>
      <c r="G90">
        <v>2780</v>
      </c>
      <c r="H90">
        <v>19389</v>
      </c>
      <c r="I90">
        <v>103441</v>
      </c>
      <c r="J90">
        <v>4.9800000000000004</v>
      </c>
      <c r="K90">
        <f t="shared" si="7"/>
        <v>1.7600000000000001E-2</v>
      </c>
      <c r="L90">
        <f t="shared" si="4"/>
        <v>0.21917572283678877</v>
      </c>
      <c r="M90">
        <f t="shared" si="5"/>
        <v>4554.2523448256334</v>
      </c>
      <c r="N90">
        <f t="shared" si="6"/>
        <v>598.77015476245356</v>
      </c>
      <c r="O90">
        <f>SUM(N90:$N$113)</f>
        <v>4147.7187539689967</v>
      </c>
      <c r="P90">
        <f>SUM($M90:M$113)</f>
        <v>23494.122077359574</v>
      </c>
    </row>
    <row r="91" spans="1:16" x14ac:dyDescent="0.3">
      <c r="A91">
        <v>2019</v>
      </c>
      <c r="B91">
        <v>88</v>
      </c>
      <c r="C91">
        <v>0.15298999999999999</v>
      </c>
      <c r="D91">
        <v>0.14212</v>
      </c>
      <c r="E91">
        <v>0.5</v>
      </c>
      <c r="F91">
        <v>17999</v>
      </c>
      <c r="G91">
        <v>2558</v>
      </c>
      <c r="H91">
        <v>16720</v>
      </c>
      <c r="I91">
        <v>84053</v>
      </c>
      <c r="J91">
        <v>4.67</v>
      </c>
      <c r="K91">
        <f t="shared" si="7"/>
        <v>1.7600000000000001E-2</v>
      </c>
      <c r="L91">
        <f t="shared" si="4"/>
        <v>0.21538494775627826</v>
      </c>
      <c r="M91">
        <f t="shared" si="5"/>
        <v>3876.7136746652523</v>
      </c>
      <c r="N91">
        <f t="shared" si="6"/>
        <v>541.42560570023556</v>
      </c>
      <c r="O91">
        <f>SUM(N91:$N$113)</f>
        <v>3548.9485992065429</v>
      </c>
      <c r="P91">
        <f>SUM($M91:M$113)</f>
        <v>18939.869732533942</v>
      </c>
    </row>
    <row r="92" spans="1:16" x14ac:dyDescent="0.3">
      <c r="A92">
        <v>2019</v>
      </c>
      <c r="B92">
        <v>89</v>
      </c>
      <c r="C92">
        <v>0.17432</v>
      </c>
      <c r="D92">
        <v>0.16034999999999999</v>
      </c>
      <c r="E92">
        <v>0.5</v>
      </c>
      <c r="F92">
        <v>15441</v>
      </c>
      <c r="G92">
        <v>2476</v>
      </c>
      <c r="H92">
        <v>14203</v>
      </c>
      <c r="I92">
        <v>67333</v>
      </c>
      <c r="J92">
        <v>4.3600000000000003</v>
      </c>
      <c r="K92">
        <f t="shared" si="7"/>
        <v>1.7600000000000001E-2</v>
      </c>
      <c r="L92">
        <f t="shared" si="4"/>
        <v>0.21165973639571367</v>
      </c>
      <c r="M92">
        <f t="shared" si="5"/>
        <v>3268.2379896862149</v>
      </c>
      <c r="N92">
        <f t="shared" si="6"/>
        <v>515.00541206346998</v>
      </c>
      <c r="O92">
        <f>SUM(N92:$N$113)</f>
        <v>3007.5229935063076</v>
      </c>
      <c r="P92">
        <f>SUM($M92:M$113)</f>
        <v>15063.156057868688</v>
      </c>
    </row>
    <row r="93" spans="1:16" x14ac:dyDescent="0.3">
      <c r="A93">
        <v>2019</v>
      </c>
      <c r="B93">
        <v>90</v>
      </c>
      <c r="C93">
        <v>0.18074000000000001</v>
      </c>
      <c r="D93">
        <v>0.16575999999999999</v>
      </c>
      <c r="E93">
        <v>0.5</v>
      </c>
      <c r="F93">
        <v>12965</v>
      </c>
      <c r="G93">
        <v>2149</v>
      </c>
      <c r="H93">
        <v>11890</v>
      </c>
      <c r="I93">
        <v>53130</v>
      </c>
      <c r="J93">
        <v>4.0999999999999996</v>
      </c>
      <c r="K93">
        <f t="shared" si="7"/>
        <v>1.7600000000000001E-2</v>
      </c>
      <c r="L93">
        <f t="shared" si="4"/>
        <v>0.20799895479138528</v>
      </c>
      <c r="M93">
        <f t="shared" si="5"/>
        <v>2696.7064488703099</v>
      </c>
      <c r="N93">
        <f t="shared" si="6"/>
        <v>439.25879898455872</v>
      </c>
      <c r="O93">
        <f>SUM(N93:$N$113)</f>
        <v>2492.5175814428376</v>
      </c>
      <c r="P93">
        <f>SUM($M93:M$113)</f>
        <v>11794.918068182473</v>
      </c>
    </row>
    <row r="94" spans="1:16" x14ac:dyDescent="0.3">
      <c r="A94">
        <v>2019</v>
      </c>
      <c r="B94">
        <v>91</v>
      </c>
      <c r="C94">
        <v>0.20088</v>
      </c>
      <c r="D94">
        <v>0.18254000000000001</v>
      </c>
      <c r="E94">
        <v>0.5</v>
      </c>
      <c r="F94">
        <v>10816</v>
      </c>
      <c r="G94">
        <v>1974</v>
      </c>
      <c r="H94">
        <v>9829</v>
      </c>
      <c r="I94">
        <v>41240</v>
      </c>
      <c r="J94">
        <v>3.81</v>
      </c>
      <c r="K94">
        <f t="shared" si="7"/>
        <v>1.7600000000000001E-2</v>
      </c>
      <c r="L94">
        <f t="shared" si="4"/>
        <v>0.2044014885921632</v>
      </c>
      <c r="M94">
        <f t="shared" si="5"/>
        <v>2210.8065006128372</v>
      </c>
      <c r="N94">
        <f t="shared" si="6"/>
        <v>396.50996312984489</v>
      </c>
      <c r="O94">
        <f>SUM(N94:$N$113)</f>
        <v>2053.2587824582783</v>
      </c>
      <c r="P94">
        <f>SUM($M94:M$113)</f>
        <v>9098.2116193121619</v>
      </c>
    </row>
    <row r="95" spans="1:16" x14ac:dyDescent="0.3">
      <c r="A95">
        <v>2019</v>
      </c>
      <c r="B95">
        <v>92</v>
      </c>
      <c r="C95">
        <v>0.22583</v>
      </c>
      <c r="D95">
        <v>0.20291999999999999</v>
      </c>
      <c r="E95">
        <v>0.5</v>
      </c>
      <c r="F95">
        <v>8841</v>
      </c>
      <c r="G95">
        <v>1794</v>
      </c>
      <c r="H95">
        <v>7944</v>
      </c>
      <c r="I95">
        <v>31411</v>
      </c>
      <c r="J95">
        <v>3.55</v>
      </c>
      <c r="K95">
        <f t="shared" si="7"/>
        <v>1.7600000000000001E-2</v>
      </c>
      <c r="L95">
        <f t="shared" si="4"/>
        <v>0.20086624272028616</v>
      </c>
      <c r="M95">
        <f t="shared" si="5"/>
        <v>1775.85845189005</v>
      </c>
      <c r="N95">
        <f t="shared" si="6"/>
        <v>354.12150102220255</v>
      </c>
      <c r="O95">
        <f>SUM(N95:$N$113)</f>
        <v>1656.748819328433</v>
      </c>
      <c r="P95">
        <f>SUM($M95:M$113)</f>
        <v>6887.4051186993274</v>
      </c>
    </row>
    <row r="96" spans="1:16" x14ac:dyDescent="0.3">
      <c r="A96">
        <v>2019</v>
      </c>
      <c r="B96">
        <v>93</v>
      </c>
      <c r="C96">
        <v>0.24661</v>
      </c>
      <c r="D96">
        <v>0.21954000000000001</v>
      </c>
      <c r="E96">
        <v>0.5</v>
      </c>
      <c r="F96">
        <v>7047</v>
      </c>
      <c r="G96">
        <v>1547</v>
      </c>
      <c r="H96">
        <v>6274</v>
      </c>
      <c r="I96">
        <v>23467</v>
      </c>
      <c r="J96">
        <v>3.33</v>
      </c>
      <c r="K96">
        <f t="shared" si="7"/>
        <v>1.7600000000000001E-2</v>
      </c>
      <c r="L96">
        <f t="shared" si="4"/>
        <v>0.19739214103801703</v>
      </c>
      <c r="M96">
        <f t="shared" si="5"/>
        <v>1391.0224178949061</v>
      </c>
      <c r="N96">
        <f t="shared" si="6"/>
        <v>300.08416095303886</v>
      </c>
      <c r="O96">
        <f>SUM(N96:$N$113)</f>
        <v>1302.6273183062303</v>
      </c>
      <c r="P96">
        <f>SUM($M96:M$113)</f>
        <v>5111.5466668092777</v>
      </c>
    </row>
    <row r="97" spans="1:16" x14ac:dyDescent="0.3">
      <c r="A97">
        <v>2019</v>
      </c>
      <c r="B97">
        <v>94</v>
      </c>
      <c r="C97">
        <v>0.27666000000000002</v>
      </c>
      <c r="D97">
        <v>0.24304000000000001</v>
      </c>
      <c r="E97">
        <v>0.5</v>
      </c>
      <c r="F97">
        <v>5500</v>
      </c>
      <c r="G97">
        <v>1337</v>
      </c>
      <c r="H97">
        <v>4832</v>
      </c>
      <c r="I97">
        <v>17193</v>
      </c>
      <c r="J97">
        <v>3.13</v>
      </c>
      <c r="K97">
        <f t="shared" si="7"/>
        <v>1.7600000000000001E-2</v>
      </c>
      <c r="L97">
        <f t="shared" si="4"/>
        <v>0.1939781260200639</v>
      </c>
      <c r="M97">
        <f t="shared" si="5"/>
        <v>1066.8796931103514</v>
      </c>
      <c r="N97">
        <f t="shared" si="6"/>
        <v>254.86316282313823</v>
      </c>
      <c r="O97">
        <f>SUM(N97:$N$113)</f>
        <v>1002.5431573531919</v>
      </c>
      <c r="P97">
        <f>SUM($M97:M$113)</f>
        <v>3720.5242489143707</v>
      </c>
    </row>
    <row r="98" spans="1:16" x14ac:dyDescent="0.3">
      <c r="A98">
        <v>2019</v>
      </c>
      <c r="B98">
        <v>95</v>
      </c>
      <c r="C98">
        <v>0.28571000000000002</v>
      </c>
      <c r="D98">
        <v>0.24998999999999999</v>
      </c>
      <c r="E98">
        <v>0.5</v>
      </c>
      <c r="F98">
        <v>4163</v>
      </c>
      <c r="G98">
        <v>1041</v>
      </c>
      <c r="H98">
        <v>3643</v>
      </c>
      <c r="I98">
        <v>12361</v>
      </c>
      <c r="J98">
        <v>2.97</v>
      </c>
      <c r="K98">
        <f t="shared" si="7"/>
        <v>1.7600000000000001E-2</v>
      </c>
      <c r="L98">
        <f t="shared" si="4"/>
        <v>0.19062315843166658</v>
      </c>
      <c r="M98">
        <f t="shared" si="5"/>
        <v>793.56420855102795</v>
      </c>
      <c r="N98">
        <f t="shared" si="6"/>
        <v>195.00659190975324</v>
      </c>
      <c r="O98">
        <f>SUM(N98:$N$113)</f>
        <v>747.67999453005382</v>
      </c>
      <c r="P98">
        <f>SUM($M98:M$113)</f>
        <v>2653.6445558040195</v>
      </c>
    </row>
    <row r="99" spans="1:16" x14ac:dyDescent="0.3">
      <c r="A99">
        <v>2019</v>
      </c>
      <c r="B99">
        <v>96</v>
      </c>
      <c r="C99">
        <v>0.30878</v>
      </c>
      <c r="D99">
        <v>0.26748</v>
      </c>
      <c r="E99">
        <v>0.5</v>
      </c>
      <c r="F99">
        <v>3123</v>
      </c>
      <c r="G99">
        <v>835</v>
      </c>
      <c r="H99">
        <v>2705</v>
      </c>
      <c r="I99">
        <v>8718</v>
      </c>
      <c r="J99">
        <v>2.79</v>
      </c>
      <c r="K99">
        <f t="shared" si="7"/>
        <v>1.7600000000000001E-2</v>
      </c>
      <c r="L99">
        <f t="shared" si="4"/>
        <v>0.18732621701225094</v>
      </c>
      <c r="M99">
        <f t="shared" si="5"/>
        <v>585.01977572925966</v>
      </c>
      <c r="N99">
        <f t="shared" si="6"/>
        <v>153.71205896740324</v>
      </c>
      <c r="O99">
        <f>SUM(N99:$N$113)</f>
        <v>552.67340262030041</v>
      </c>
      <c r="P99">
        <f>SUM($M99:M$113)</f>
        <v>1860.080347252991</v>
      </c>
    </row>
    <row r="100" spans="1:16" x14ac:dyDescent="0.3">
      <c r="A100">
        <v>2019</v>
      </c>
      <c r="B100">
        <v>97</v>
      </c>
      <c r="C100">
        <v>0.33284999999999998</v>
      </c>
      <c r="D100">
        <v>0.28536</v>
      </c>
      <c r="E100">
        <v>0.5</v>
      </c>
      <c r="F100">
        <v>2287</v>
      </c>
      <c r="G100">
        <v>653</v>
      </c>
      <c r="H100">
        <v>1961</v>
      </c>
      <c r="I100">
        <v>6013</v>
      </c>
      <c r="J100">
        <v>2.63</v>
      </c>
      <c r="K100">
        <f t="shared" si="7"/>
        <v>1.7600000000000001E-2</v>
      </c>
      <c r="L100">
        <f t="shared" si="4"/>
        <v>0.18408629816455477</v>
      </c>
      <c r="M100">
        <f t="shared" si="5"/>
        <v>421.00536390233674</v>
      </c>
      <c r="N100">
        <f t="shared" si="6"/>
        <v>118.12927741888193</v>
      </c>
      <c r="O100">
        <f>SUM(N100:$N$113)</f>
        <v>398.96134365289709</v>
      </c>
      <c r="P100">
        <f>SUM($M100:M$113)</f>
        <v>1275.0605715237314</v>
      </c>
    </row>
    <row r="101" spans="1:16" x14ac:dyDescent="0.3">
      <c r="A101">
        <v>2019</v>
      </c>
      <c r="B101">
        <v>98</v>
      </c>
      <c r="C101">
        <v>0.35782000000000003</v>
      </c>
      <c r="D101">
        <v>0.30352000000000001</v>
      </c>
      <c r="E101">
        <v>0.5</v>
      </c>
      <c r="F101">
        <v>1635</v>
      </c>
      <c r="G101">
        <v>496</v>
      </c>
      <c r="H101">
        <v>1387</v>
      </c>
      <c r="I101">
        <v>4052</v>
      </c>
      <c r="J101">
        <v>2.48</v>
      </c>
      <c r="K101">
        <f t="shared" si="7"/>
        <v>1.7600000000000001E-2</v>
      </c>
      <c r="L101">
        <f t="shared" si="4"/>
        <v>0.18090241564913007</v>
      </c>
      <c r="M101">
        <f t="shared" si="5"/>
        <v>295.77544958632768</v>
      </c>
      <c r="N101">
        <f t="shared" si="6"/>
        <v>88.175705740928166</v>
      </c>
      <c r="O101">
        <f>SUM(N101:$N$113)</f>
        <v>280.83206623401514</v>
      </c>
      <c r="P101">
        <f>SUM($M101:M$113)</f>
        <v>854.05520762139486</v>
      </c>
    </row>
    <row r="102" spans="1:16" x14ac:dyDescent="0.3">
      <c r="A102">
        <v>2019</v>
      </c>
      <c r="B102">
        <v>99</v>
      </c>
      <c r="C102">
        <v>0.38358999999999999</v>
      </c>
      <c r="D102">
        <v>0.32185999999999998</v>
      </c>
      <c r="E102">
        <v>0.5</v>
      </c>
      <c r="F102">
        <v>1138</v>
      </c>
      <c r="G102">
        <v>366</v>
      </c>
      <c r="H102">
        <v>955</v>
      </c>
      <c r="I102">
        <v>2666</v>
      </c>
      <c r="J102">
        <v>2.34</v>
      </c>
      <c r="K102">
        <f t="shared" si="7"/>
        <v>1.7600000000000001E-2</v>
      </c>
      <c r="L102">
        <f t="shared" si="4"/>
        <v>0.17777360028412936</v>
      </c>
      <c r="M102">
        <f t="shared" si="5"/>
        <v>202.30635712333921</v>
      </c>
      <c r="N102">
        <f t="shared" si="6"/>
        <v>63.939797272004078</v>
      </c>
      <c r="O102">
        <f>SUM(N102:$N$113)</f>
        <v>192.65636049308705</v>
      </c>
      <c r="P102">
        <f>SUM($M102:M$113)</f>
        <v>558.27975803506718</v>
      </c>
    </row>
    <row r="103" spans="1:16" x14ac:dyDescent="0.3">
      <c r="A103">
        <v>2019</v>
      </c>
      <c r="B103">
        <v>100</v>
      </c>
      <c r="C103">
        <v>0.41004000000000002</v>
      </c>
      <c r="D103">
        <v>0.34027000000000002</v>
      </c>
      <c r="E103">
        <v>0.5</v>
      </c>
      <c r="F103">
        <v>772</v>
      </c>
      <c r="G103">
        <v>263</v>
      </c>
      <c r="H103">
        <v>641</v>
      </c>
      <c r="I103">
        <v>1711</v>
      </c>
      <c r="J103">
        <v>2.2200000000000002</v>
      </c>
      <c r="K103">
        <f t="shared" si="7"/>
        <v>1.7600000000000001E-2</v>
      </c>
      <c r="L103">
        <f t="shared" si="4"/>
        <v>0.17469889965028437</v>
      </c>
      <c r="M103">
        <f t="shared" si="5"/>
        <v>134.86755053001954</v>
      </c>
      <c r="N103">
        <f t="shared" si="6"/>
        <v>45.151150361659582</v>
      </c>
      <c r="O103">
        <f>SUM(N103:$N$113)</f>
        <v>128.71656322108299</v>
      </c>
      <c r="P103">
        <f>SUM($M103:M$113)</f>
        <v>355.97340091172777</v>
      </c>
    </row>
    <row r="104" spans="1:16" x14ac:dyDescent="0.3">
      <c r="A104">
        <v>2019</v>
      </c>
      <c r="B104">
        <v>101</v>
      </c>
      <c r="C104">
        <v>0.43701000000000001</v>
      </c>
      <c r="D104">
        <v>0.35864000000000001</v>
      </c>
      <c r="E104">
        <v>0.5</v>
      </c>
      <c r="F104">
        <v>509</v>
      </c>
      <c r="G104">
        <v>183</v>
      </c>
      <c r="H104">
        <v>418</v>
      </c>
      <c r="I104">
        <v>1070</v>
      </c>
      <c r="J104">
        <v>2.1</v>
      </c>
      <c r="K104">
        <f t="shared" si="7"/>
        <v>1.7600000000000001E-2</v>
      </c>
      <c r="L104">
        <f t="shared" si="4"/>
        <v>0.17167737780098699</v>
      </c>
      <c r="M104">
        <f t="shared" si="5"/>
        <v>87.383785300702385</v>
      </c>
      <c r="N104">
        <f t="shared" si="6"/>
        <v>30.87358504086146</v>
      </c>
      <c r="O104">
        <f>SUM(N104:$N$113)</f>
        <v>83.56541285942339</v>
      </c>
      <c r="P104">
        <f>SUM($M104:M$113)</f>
        <v>221.10585038170828</v>
      </c>
    </row>
    <row r="105" spans="1:16" x14ac:dyDescent="0.3">
      <c r="A105">
        <v>2019</v>
      </c>
      <c r="B105">
        <v>102</v>
      </c>
      <c r="C105">
        <v>0.46435999999999999</v>
      </c>
      <c r="D105">
        <v>0.37685999999999997</v>
      </c>
      <c r="E105">
        <v>0.5</v>
      </c>
      <c r="F105">
        <v>327</v>
      </c>
      <c r="G105">
        <v>123</v>
      </c>
      <c r="H105">
        <v>265</v>
      </c>
      <c r="I105">
        <v>652</v>
      </c>
      <c r="J105">
        <v>2</v>
      </c>
      <c r="K105">
        <f t="shared" si="7"/>
        <v>1.7600000000000001E-2</v>
      </c>
      <c r="L105">
        <f t="shared" si="4"/>
        <v>0.16870811497738503</v>
      </c>
      <c r="M105">
        <f t="shared" si="5"/>
        <v>55.167553597604901</v>
      </c>
      <c r="N105">
        <f t="shared" si="6"/>
        <v>20.392195501393829</v>
      </c>
      <c r="O105">
        <f>SUM(N105:$N$113)</f>
        <v>52.691827818561947</v>
      </c>
      <c r="P105">
        <f>SUM($M105:M$113)</f>
        <v>133.72206508100589</v>
      </c>
    </row>
    <row r="106" spans="1:16" x14ac:dyDescent="0.3">
      <c r="A106">
        <v>2019</v>
      </c>
      <c r="B106">
        <v>103</v>
      </c>
      <c r="C106">
        <v>0.49192999999999998</v>
      </c>
      <c r="D106">
        <v>0.39482</v>
      </c>
      <c r="E106">
        <v>0.5</v>
      </c>
      <c r="F106">
        <v>204</v>
      </c>
      <c r="G106">
        <v>80</v>
      </c>
      <c r="H106">
        <v>163</v>
      </c>
      <c r="I106">
        <v>387</v>
      </c>
      <c r="J106">
        <v>1.9</v>
      </c>
      <c r="K106">
        <f t="shared" si="7"/>
        <v>1.7600000000000001E-2</v>
      </c>
      <c r="L106">
        <f t="shared" si="4"/>
        <v>0.1657902073284051</v>
      </c>
      <c r="M106">
        <f t="shared" si="5"/>
        <v>33.821202294994642</v>
      </c>
      <c r="N106">
        <f t="shared" si="6"/>
        <v>13.033821330849456</v>
      </c>
      <c r="O106">
        <f>SUM(N106:$N$113)</f>
        <v>32.299632317168111</v>
      </c>
      <c r="P106">
        <f>SUM($M106:M$113)</f>
        <v>78.554511483401015</v>
      </c>
    </row>
    <row r="107" spans="1:16" x14ac:dyDescent="0.3">
      <c r="A107">
        <v>2019</v>
      </c>
      <c r="B107">
        <v>104</v>
      </c>
      <c r="C107">
        <v>0.51954</v>
      </c>
      <c r="D107">
        <v>0.41241</v>
      </c>
      <c r="E107">
        <v>0.5</v>
      </c>
      <c r="F107">
        <v>123</v>
      </c>
      <c r="G107">
        <v>51</v>
      </c>
      <c r="H107">
        <v>98</v>
      </c>
      <c r="I107">
        <v>223</v>
      </c>
      <c r="J107">
        <v>1.81</v>
      </c>
      <c r="K107">
        <f t="shared" si="7"/>
        <v>1.7600000000000001E-2</v>
      </c>
      <c r="L107">
        <f t="shared" si="4"/>
        <v>0.16292276663561819</v>
      </c>
      <c r="M107">
        <f t="shared" si="5"/>
        <v>20.039500296181039</v>
      </c>
      <c r="N107">
        <f t="shared" si="6"/>
        <v>8.1653509221860521</v>
      </c>
      <c r="O107">
        <f>SUM(N107:$N$113)</f>
        <v>19.265810986318662</v>
      </c>
      <c r="P107">
        <f>SUM($M107:M$113)</f>
        <v>44.733309188406359</v>
      </c>
    </row>
    <row r="108" spans="1:16" x14ac:dyDescent="0.3">
      <c r="A108">
        <v>2019</v>
      </c>
      <c r="B108">
        <v>105</v>
      </c>
      <c r="C108">
        <v>0.54703999999999997</v>
      </c>
      <c r="D108">
        <v>0.42954999999999999</v>
      </c>
      <c r="E108">
        <v>0.5</v>
      </c>
      <c r="F108">
        <v>72</v>
      </c>
      <c r="G108">
        <v>31</v>
      </c>
      <c r="H108">
        <v>57</v>
      </c>
      <c r="I108">
        <v>126</v>
      </c>
      <c r="J108">
        <v>1.73</v>
      </c>
      <c r="K108">
        <f t="shared" si="7"/>
        <v>1.7600000000000001E-2</v>
      </c>
      <c r="L108">
        <f t="shared" si="4"/>
        <v>0.16010492004286378</v>
      </c>
      <c r="M108">
        <f t="shared" si="5"/>
        <v>11.527554243086191</v>
      </c>
      <c r="N108">
        <f t="shared" si="6"/>
        <v>4.877410103507053</v>
      </c>
      <c r="O108">
        <f>SUM(N108:$N$113)</f>
        <v>11.100460064132609</v>
      </c>
      <c r="P108">
        <f>SUM($M108:M$113)</f>
        <v>24.693808892225327</v>
      </c>
    </row>
    <row r="109" spans="1:16" x14ac:dyDescent="0.3">
      <c r="A109">
        <v>2019</v>
      </c>
      <c r="B109">
        <v>106</v>
      </c>
      <c r="C109">
        <v>0.57425000000000004</v>
      </c>
      <c r="D109">
        <v>0.44614999999999999</v>
      </c>
      <c r="E109">
        <v>0.5</v>
      </c>
      <c r="F109">
        <v>41</v>
      </c>
      <c r="G109">
        <v>18</v>
      </c>
      <c r="H109">
        <v>32</v>
      </c>
      <c r="I109">
        <v>69</v>
      </c>
      <c r="J109">
        <v>1.66</v>
      </c>
      <c r="K109">
        <f t="shared" si="7"/>
        <v>1.7600000000000001E-2</v>
      </c>
      <c r="L109">
        <f t="shared" si="4"/>
        <v>0.15733580979055009</v>
      </c>
      <c r="M109">
        <f t="shared" si="5"/>
        <v>6.4507682014125534</v>
      </c>
      <c r="N109">
        <f t="shared" si="6"/>
        <v>2.7830626731819001</v>
      </c>
      <c r="O109">
        <f>SUM(N109:$N$113)</f>
        <v>6.2230499606255556</v>
      </c>
      <c r="P109">
        <f>SUM($M109:M$113)</f>
        <v>13.166254649139137</v>
      </c>
    </row>
    <row r="110" spans="1:16" x14ac:dyDescent="0.3">
      <c r="A110">
        <v>2019</v>
      </c>
      <c r="B110">
        <v>107</v>
      </c>
      <c r="C110">
        <v>0.60102</v>
      </c>
      <c r="D110">
        <v>0.46214</v>
      </c>
      <c r="E110">
        <v>0.5</v>
      </c>
      <c r="F110">
        <v>23</v>
      </c>
      <c r="G110">
        <v>11</v>
      </c>
      <c r="H110">
        <v>18</v>
      </c>
      <c r="I110">
        <v>37</v>
      </c>
      <c r="J110">
        <v>1.6</v>
      </c>
      <c r="K110">
        <f t="shared" si="7"/>
        <v>1.7600000000000001E-2</v>
      </c>
      <c r="L110">
        <f t="shared" si="4"/>
        <v>0.15461459295455002</v>
      </c>
      <c r="M110">
        <f t="shared" si="5"/>
        <v>3.5561356379546503</v>
      </c>
      <c r="N110">
        <f t="shared" si="6"/>
        <v>1.6713448530857411</v>
      </c>
      <c r="O110">
        <f>SUM(N110:$N$113)</f>
        <v>3.4399872874436555</v>
      </c>
      <c r="P110">
        <f>SUM($M110:M$113)</f>
        <v>6.7154864477265841</v>
      </c>
    </row>
    <row r="111" spans="1:16" x14ac:dyDescent="0.3">
      <c r="A111">
        <v>2019</v>
      </c>
      <c r="B111">
        <v>108</v>
      </c>
      <c r="C111">
        <v>0.62719999999999998</v>
      </c>
      <c r="D111">
        <v>0.47747000000000001</v>
      </c>
      <c r="E111">
        <v>0.5</v>
      </c>
      <c r="F111">
        <v>12</v>
      </c>
      <c r="G111">
        <v>6</v>
      </c>
      <c r="H111">
        <v>9</v>
      </c>
      <c r="I111">
        <v>19</v>
      </c>
      <c r="J111">
        <v>1.55</v>
      </c>
      <c r="K111">
        <f t="shared" si="7"/>
        <v>1.7600000000000001E-2</v>
      </c>
      <c r="L111">
        <f t="shared" si="4"/>
        <v>0.15194044118961283</v>
      </c>
      <c r="M111">
        <f t="shared" si="5"/>
        <v>1.8232852942753541</v>
      </c>
      <c r="N111">
        <f t="shared" si="6"/>
        <v>0.89587524286328302</v>
      </c>
      <c r="O111">
        <f>SUM(N111:$N$113)</f>
        <v>1.7686424343579146</v>
      </c>
      <c r="P111">
        <f>SUM($M111:M$113)</f>
        <v>3.1593508097719325</v>
      </c>
    </row>
    <row r="112" spans="1:16" x14ac:dyDescent="0.3">
      <c r="A112">
        <v>2019</v>
      </c>
      <c r="B112">
        <v>109</v>
      </c>
      <c r="C112">
        <v>0.65264999999999995</v>
      </c>
      <c r="D112">
        <v>0.49208000000000002</v>
      </c>
      <c r="E112">
        <v>0.5</v>
      </c>
      <c r="F112">
        <v>6</v>
      </c>
      <c r="G112">
        <v>3</v>
      </c>
      <c r="H112">
        <v>5</v>
      </c>
      <c r="I112">
        <v>10</v>
      </c>
      <c r="J112">
        <v>1.5</v>
      </c>
      <c r="K112">
        <f t="shared" si="7"/>
        <v>1.7600000000000001E-2</v>
      </c>
      <c r="L112">
        <f t="shared" si="4"/>
        <v>0.14931254047721385</v>
      </c>
      <c r="M112">
        <f t="shared" si="5"/>
        <v>0.89587524286328302</v>
      </c>
      <c r="N112">
        <f t="shared" si="6"/>
        <v>0.44019027263329552</v>
      </c>
      <c r="O112">
        <f>SUM(N112:$N$113)</f>
        <v>0.87276719149463156</v>
      </c>
      <c r="P112">
        <f>SUM($M112:M$113)</f>
        <v>1.3360655154965786</v>
      </c>
    </row>
    <row r="113" spans="1:16" x14ac:dyDescent="0.3">
      <c r="A113">
        <v>2019</v>
      </c>
      <c r="B113">
        <v>110</v>
      </c>
      <c r="C113">
        <v>0.67725999999999997</v>
      </c>
      <c r="D113">
        <v>1</v>
      </c>
      <c r="E113">
        <v>1.48</v>
      </c>
      <c r="F113">
        <v>3</v>
      </c>
      <c r="G113">
        <v>3</v>
      </c>
      <c r="H113">
        <v>5</v>
      </c>
      <c r="I113">
        <v>5</v>
      </c>
      <c r="J113">
        <v>1.48</v>
      </c>
      <c r="K113">
        <f t="shared" si="7"/>
        <v>1.7600000000000001E-2</v>
      </c>
      <c r="L113">
        <f t="shared" si="4"/>
        <v>0.14673009087776517</v>
      </c>
      <c r="M113">
        <f t="shared" si="5"/>
        <v>0.44019027263329552</v>
      </c>
      <c r="N113">
        <f t="shared" si="6"/>
        <v>0.43257691886133598</v>
      </c>
      <c r="O113">
        <f>SUM(N113:$N$113)</f>
        <v>0.43257691886133598</v>
      </c>
      <c r="P113">
        <f>SUM($M113:M$113)</f>
        <v>0.44019027263329552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6" sqref="A5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Database 2019 - male</vt:lpstr>
      <vt:lpstr>Sheet2</vt:lpstr>
    </vt:vector>
  </TitlesOfParts>
  <Company>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2021-06-12T06:57:00Z</dcterms:created>
  <dcterms:modified xsi:type="dcterms:W3CDTF">2021-06-17T08:37:03Z</dcterms:modified>
</cp:coreProperties>
</file>