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\2020 Akademiese Jaar\Thesis\EH_Bras Sync Folder\Data\Discretization coarseness\Result analysis\"/>
    </mc:Choice>
  </mc:AlternateContent>
  <xr:revisionPtr revIDLastSave="0" documentId="13_ncr:1_{12E57BF8-36B8-44DA-8C9F-1A12EFC19463}" xr6:coauthVersionLast="47" xr6:coauthVersionMax="47" xr10:uidLastSave="{00000000-0000-0000-0000-000000000000}"/>
  <bookViews>
    <workbookView xWindow="-120" yWindow="-120" windowWidth="20730" windowHeight="11160" activeTab="4" xr2:uid="{2FFEB3EF-A973-4CF6-ADD3-ABE5AEDEE1A8}"/>
  </bookViews>
  <sheets>
    <sheet name="IAE data" sheetId="2" r:id="rId1"/>
    <sheet name="blank outline" sheetId="3" r:id="rId2"/>
    <sheet name="Results" sheetId="1" r:id="rId3"/>
    <sheet name="Different order" sheetId="4" r:id="rId4"/>
    <sheet name="Effects and SS" sheetId="5" r:id="rId5"/>
    <sheet name="Norm prob plot" sheetId="6" r:id="rId6"/>
    <sheet name="ANOVA" sheetId="8" r:id="rId7"/>
    <sheet name="Effect plots" sheetId="9" r:id="rId8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6" i="3" l="1"/>
  <c r="N25" i="3"/>
  <c r="C3" i="8" l="1"/>
  <c r="C18" i="8" s="1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3" i="6"/>
  <c r="D4" i="6"/>
  <c r="E4" i="6" s="1"/>
  <c r="D5" i="6"/>
  <c r="E5" i="6" s="1"/>
  <c r="D6" i="6"/>
  <c r="E6" i="6" s="1"/>
  <c r="D7" i="6"/>
  <c r="E7" i="6" s="1"/>
  <c r="D8" i="6"/>
  <c r="E8" i="6" s="1"/>
  <c r="D9" i="6"/>
  <c r="E9" i="6" s="1"/>
  <c r="D10" i="6"/>
  <c r="E10" i="6" s="1"/>
  <c r="D11" i="6"/>
  <c r="E11" i="6" s="1"/>
  <c r="D12" i="6"/>
  <c r="E12" i="6" s="1"/>
  <c r="D13" i="6"/>
  <c r="E13" i="6" s="1"/>
  <c r="D14" i="6"/>
  <c r="E14" i="6" s="1"/>
  <c r="D15" i="6"/>
  <c r="E15" i="6" s="1"/>
  <c r="D16" i="6"/>
  <c r="E16" i="6" s="1"/>
  <c r="D17" i="6"/>
  <c r="E17" i="6" s="1"/>
  <c r="D3" i="6"/>
  <c r="E3" i="6" s="1"/>
  <c r="C3" i="5"/>
  <c r="B3" i="5"/>
  <c r="K6" i="4"/>
  <c r="L6" i="4"/>
  <c r="M6" i="4"/>
  <c r="N6" i="4"/>
  <c r="O6" i="4"/>
  <c r="P6" i="4"/>
  <c r="Q6" i="4"/>
  <c r="R6" i="4"/>
  <c r="S6" i="4"/>
  <c r="T6" i="4"/>
  <c r="U6" i="4"/>
  <c r="U14" i="4"/>
  <c r="T14" i="4"/>
  <c r="S14" i="4"/>
  <c r="R14" i="4"/>
  <c r="Q14" i="4"/>
  <c r="P14" i="4"/>
  <c r="O14" i="4"/>
  <c r="N14" i="4"/>
  <c r="M14" i="4"/>
  <c r="L14" i="4"/>
  <c r="K14" i="4"/>
  <c r="U17" i="4"/>
  <c r="T17" i="4"/>
  <c r="S17" i="4"/>
  <c r="R17" i="4"/>
  <c r="Q17" i="4"/>
  <c r="P17" i="4"/>
  <c r="O17" i="4"/>
  <c r="N17" i="4"/>
  <c r="M17" i="4"/>
  <c r="L17" i="4"/>
  <c r="K17" i="4"/>
  <c r="U9" i="4"/>
  <c r="T9" i="4"/>
  <c r="S9" i="4"/>
  <c r="R9" i="4"/>
  <c r="Q9" i="4"/>
  <c r="P9" i="4"/>
  <c r="O9" i="4"/>
  <c r="N9" i="4"/>
  <c r="M9" i="4"/>
  <c r="L9" i="4"/>
  <c r="K9" i="4"/>
  <c r="U19" i="4"/>
  <c r="T19" i="4"/>
  <c r="S19" i="4"/>
  <c r="R19" i="4"/>
  <c r="Q19" i="4"/>
  <c r="P19" i="4"/>
  <c r="O19" i="4"/>
  <c r="N19" i="4"/>
  <c r="M19" i="4"/>
  <c r="L19" i="4"/>
  <c r="K19" i="4"/>
  <c r="U11" i="4"/>
  <c r="T11" i="4"/>
  <c r="S11" i="4"/>
  <c r="R11" i="4"/>
  <c r="Q11" i="4"/>
  <c r="P11" i="4"/>
  <c r="O11" i="4"/>
  <c r="N11" i="4"/>
  <c r="M11" i="4"/>
  <c r="L11" i="4"/>
  <c r="K11" i="4"/>
  <c r="U15" i="4"/>
  <c r="T15" i="4"/>
  <c r="S15" i="4"/>
  <c r="R15" i="4"/>
  <c r="Q15" i="4"/>
  <c r="P15" i="4"/>
  <c r="O15" i="4"/>
  <c r="N15" i="4"/>
  <c r="M15" i="4"/>
  <c r="L15" i="4"/>
  <c r="K15" i="4"/>
  <c r="U7" i="4"/>
  <c r="T7" i="4"/>
  <c r="S7" i="4"/>
  <c r="R7" i="4"/>
  <c r="Q7" i="4"/>
  <c r="P7" i="4"/>
  <c r="O7" i="4"/>
  <c r="N7" i="4"/>
  <c r="M7" i="4"/>
  <c r="L7" i="4"/>
  <c r="K7" i="4"/>
  <c r="U20" i="4"/>
  <c r="T20" i="4"/>
  <c r="S20" i="4"/>
  <c r="R20" i="4"/>
  <c r="Q20" i="4"/>
  <c r="P20" i="4"/>
  <c r="O20" i="4"/>
  <c r="N20" i="4"/>
  <c r="M20" i="4"/>
  <c r="L20" i="4"/>
  <c r="K20" i="4"/>
  <c r="U12" i="4"/>
  <c r="T12" i="4"/>
  <c r="S12" i="4"/>
  <c r="R12" i="4"/>
  <c r="Q12" i="4"/>
  <c r="P12" i="4"/>
  <c r="O12" i="4"/>
  <c r="N12" i="4"/>
  <c r="M12" i="4"/>
  <c r="L12" i="4"/>
  <c r="K12" i="4"/>
  <c r="U16" i="4"/>
  <c r="T16" i="4"/>
  <c r="S16" i="4"/>
  <c r="R16" i="4"/>
  <c r="Q16" i="4"/>
  <c r="P16" i="4"/>
  <c r="O16" i="4"/>
  <c r="N16" i="4"/>
  <c r="M16" i="4"/>
  <c r="L16" i="4"/>
  <c r="K16" i="4"/>
  <c r="U8" i="4"/>
  <c r="T8" i="4"/>
  <c r="S8" i="4"/>
  <c r="R8" i="4"/>
  <c r="Q8" i="4"/>
  <c r="P8" i="4"/>
  <c r="O8" i="4"/>
  <c r="N8" i="4"/>
  <c r="M8" i="4"/>
  <c r="L8" i="4"/>
  <c r="K8" i="4"/>
  <c r="U18" i="4"/>
  <c r="T18" i="4"/>
  <c r="S18" i="4"/>
  <c r="R18" i="4"/>
  <c r="Q18" i="4"/>
  <c r="P18" i="4"/>
  <c r="O18" i="4"/>
  <c r="N18" i="4"/>
  <c r="M18" i="4"/>
  <c r="L18" i="4"/>
  <c r="K18" i="4"/>
  <c r="U10" i="4"/>
  <c r="T10" i="4"/>
  <c r="S10" i="4"/>
  <c r="R10" i="4"/>
  <c r="Q10" i="4"/>
  <c r="P10" i="4"/>
  <c r="O10" i="4"/>
  <c r="N10" i="4"/>
  <c r="M10" i="4"/>
  <c r="L10" i="4"/>
  <c r="K10" i="4"/>
  <c r="U21" i="4"/>
  <c r="T21" i="4"/>
  <c r="S21" i="4"/>
  <c r="R21" i="4"/>
  <c r="Q21" i="4"/>
  <c r="P21" i="4"/>
  <c r="O21" i="4"/>
  <c r="N21" i="4"/>
  <c r="M21" i="4"/>
  <c r="L21" i="4"/>
  <c r="K21" i="4"/>
  <c r="U13" i="4"/>
  <c r="T13" i="4"/>
  <c r="S13" i="4"/>
  <c r="R13" i="4"/>
  <c r="Q13" i="4"/>
  <c r="P13" i="4"/>
  <c r="O13" i="4"/>
  <c r="N13" i="4"/>
  <c r="M13" i="4"/>
  <c r="L13" i="4"/>
  <c r="K13" i="4"/>
  <c r="V23" i="3"/>
  <c r="V20" i="3"/>
  <c r="V18" i="3"/>
  <c r="V14" i="3"/>
  <c r="V15" i="3" s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T6" i="1"/>
  <c r="S6" i="1"/>
  <c r="R6" i="1"/>
  <c r="Q6" i="1"/>
  <c r="P6" i="1"/>
  <c r="O6" i="1"/>
  <c r="N6" i="1"/>
  <c r="M6" i="1"/>
  <c r="L6" i="1"/>
  <c r="K6" i="1"/>
  <c r="J6" i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2" i="2"/>
  <c r="V13" i="4" l="1"/>
  <c r="U6" i="1"/>
  <c r="V14" i="4"/>
  <c r="C5" i="5" s="1"/>
  <c r="B3" i="8" s="1"/>
  <c r="U21" i="1"/>
  <c r="V6" i="4"/>
  <c r="U20" i="1"/>
  <c r="V17" i="4"/>
  <c r="U19" i="1"/>
  <c r="V9" i="4"/>
  <c r="U18" i="1"/>
  <c r="V19" i="4"/>
  <c r="U17" i="1"/>
  <c r="V11" i="4"/>
  <c r="U16" i="1"/>
  <c r="V15" i="4"/>
  <c r="B4" i="9" s="1"/>
  <c r="U15" i="1"/>
  <c r="V7" i="4"/>
  <c r="U14" i="1"/>
  <c r="V20" i="4"/>
  <c r="U13" i="1"/>
  <c r="V12" i="4"/>
  <c r="U12" i="1"/>
  <c r="V16" i="4"/>
  <c r="L4" i="9" s="1"/>
  <c r="U11" i="1"/>
  <c r="V8" i="4"/>
  <c r="U10" i="1"/>
  <c r="V18" i="4"/>
  <c r="U9" i="1"/>
  <c r="V10" i="4"/>
  <c r="U8" i="1"/>
  <c r="V21" i="4"/>
  <c r="U7" i="1"/>
  <c r="N22" i="1" s="1"/>
  <c r="B7" i="5"/>
  <c r="C8" i="5"/>
  <c r="C4" i="9"/>
  <c r="B10" i="5"/>
  <c r="B8" i="5"/>
  <c r="C9" i="5"/>
  <c r="C11" i="5"/>
  <c r="C6" i="5"/>
  <c r="B6" i="5"/>
  <c r="J22" i="1"/>
  <c r="K22" i="1"/>
  <c r="O22" i="1"/>
  <c r="S22" i="1"/>
  <c r="P22" i="1"/>
  <c r="T22" i="1"/>
  <c r="H22" i="1"/>
  <c r="Q22" i="1"/>
  <c r="I22" i="1"/>
  <c r="G22" i="1"/>
  <c r="M22" i="1" l="1"/>
  <c r="L22" i="1"/>
  <c r="R22" i="1"/>
  <c r="K4" i="9"/>
  <c r="C17" i="5"/>
  <c r="B15" i="8" s="1"/>
  <c r="D15" i="8" s="1"/>
  <c r="C16" i="5"/>
  <c r="B14" i="8" s="1"/>
  <c r="D14" i="8" s="1"/>
  <c r="A4" i="9"/>
  <c r="C13" i="5"/>
  <c r="C19" i="5"/>
  <c r="B17" i="8" s="1"/>
  <c r="D17" i="8" s="1"/>
  <c r="C12" i="5"/>
  <c r="B10" i="8" s="1"/>
  <c r="D10" i="8" s="1"/>
  <c r="C15" i="5"/>
  <c r="K3" i="9"/>
  <c r="B5" i="5"/>
  <c r="F4" i="9"/>
  <c r="D4" i="9"/>
  <c r="L3" i="9"/>
  <c r="C7" i="5"/>
  <c r="B5" i="8" s="1"/>
  <c r="D5" i="8" s="1"/>
  <c r="E4" i="9"/>
  <c r="F22" i="1"/>
  <c r="D3" i="8"/>
  <c r="B13" i="8"/>
  <c r="D13" i="8" s="1"/>
  <c r="B6" i="8"/>
  <c r="D6" i="8" s="1"/>
  <c r="B4" i="8"/>
  <c r="D4" i="8" s="1"/>
  <c r="B11" i="8"/>
  <c r="B7" i="8"/>
  <c r="D7" i="8" s="1"/>
  <c r="B9" i="8"/>
  <c r="D9" i="8" s="1"/>
  <c r="D11" i="8" l="1"/>
  <c r="B9" i="5"/>
  <c r="B12" i="5"/>
  <c r="C10" i="5"/>
  <c r="C14" i="5"/>
  <c r="D5" i="5" s="1"/>
  <c r="B13" i="5"/>
  <c r="B11" i="5"/>
  <c r="B15" i="5"/>
  <c r="C18" i="5"/>
  <c r="B16" i="5"/>
  <c r="B17" i="5"/>
  <c r="B19" i="5"/>
  <c r="B18" i="5"/>
  <c r="B14" i="5"/>
  <c r="B16" i="8"/>
  <c r="D16" i="8" s="1"/>
  <c r="B12" i="8"/>
  <c r="D12" i="8" s="1"/>
  <c r="B8" i="8"/>
  <c r="D8" i="8" s="1"/>
  <c r="D16" i="5"/>
  <c r="D12" i="5"/>
  <c r="D14" i="5"/>
  <c r="D8" i="5"/>
  <c r="D13" i="5"/>
  <c r="D18" i="5"/>
  <c r="D7" i="5"/>
  <c r="D11" i="5"/>
  <c r="B18" i="8" l="1"/>
  <c r="D18" i="8" s="1"/>
  <c r="E16" i="8" s="1"/>
  <c r="F16" i="8" s="1"/>
  <c r="D19" i="5"/>
  <c r="D6" i="5"/>
  <c r="D15" i="5"/>
  <c r="D9" i="5"/>
  <c r="D10" i="5"/>
  <c r="D17" i="5"/>
  <c r="E11" i="8" l="1"/>
  <c r="F11" i="8" s="1"/>
  <c r="E8" i="8"/>
  <c r="F8" i="8" s="1"/>
  <c r="E4" i="8"/>
  <c r="F4" i="8" s="1"/>
  <c r="E5" i="8"/>
  <c r="F5" i="8" s="1"/>
  <c r="E17" i="8"/>
  <c r="F17" i="8" s="1"/>
  <c r="E3" i="8"/>
  <c r="F3" i="8" s="1"/>
  <c r="E15" i="8"/>
  <c r="F15" i="8" s="1"/>
  <c r="E10" i="8"/>
  <c r="F10" i="8" s="1"/>
  <c r="E6" i="8"/>
  <c r="F6" i="8" s="1"/>
  <c r="E7" i="8"/>
  <c r="F7" i="8" s="1"/>
  <c r="E13" i="8"/>
  <c r="F13" i="8" s="1"/>
  <c r="E9" i="8"/>
  <c r="F9" i="8" s="1"/>
  <c r="E14" i="8"/>
  <c r="F14" i="8" s="1"/>
  <c r="E12" i="8"/>
  <c r="F12" i="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Edward Bras</author>
  </authors>
  <commentList>
    <comment ref="B5" authorId="0" shapeId="0" xr:uid="{ED4FE24A-5B58-4AA3-A018-4E97800222C5}">
      <text>
        <r>
          <rPr>
            <b/>
            <sz val="9"/>
            <color indexed="81"/>
            <rFont val="Tahoma"/>
            <family val="2"/>
          </rPr>
          <t>Edward Bras:</t>
        </r>
        <r>
          <rPr>
            <sz val="9"/>
            <color indexed="81"/>
            <rFont val="Tahoma"/>
            <family val="2"/>
          </rPr>
          <t xml:space="preserve">
Swapped run numbering only used in this spreadsheet.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Edward Bras</author>
  </authors>
  <commentList>
    <comment ref="A2" authorId="0" shapeId="0" xr:uid="{F8235CFA-BD6D-4DAE-920D-663B23F048C6}">
      <text>
        <r>
          <rPr>
            <b/>
            <sz val="9"/>
            <color indexed="81"/>
            <rFont val="Tahoma"/>
            <family val="2"/>
          </rPr>
          <t>Edward Bras:</t>
        </r>
        <r>
          <rPr>
            <sz val="9"/>
            <color indexed="81"/>
            <rFont val="Tahoma"/>
            <family val="2"/>
          </rPr>
          <t xml:space="preserve">
Eventhough we have many IAE samples, only one replicate of policy generation with 23000 episodes was used.</t>
        </r>
      </text>
    </comment>
    <comment ref="D13" authorId="0" shapeId="0" xr:uid="{72AC4445-31CF-46AF-BCA7-E8E9513CF447}">
      <text>
        <r>
          <rPr>
            <b/>
            <sz val="9"/>
            <color indexed="81"/>
            <rFont val="Tahoma"/>
            <family val="2"/>
          </rPr>
          <t>Edward Bras:</t>
        </r>
        <r>
          <rPr>
            <sz val="9"/>
            <color indexed="81"/>
            <rFont val="Tahoma"/>
            <family val="2"/>
          </rPr>
          <t xml:space="preserve">
Use these three entries for estimating the error SS.</t>
        </r>
      </text>
    </comment>
  </commentList>
</comments>
</file>

<file path=xl/sharedStrings.xml><?xml version="1.0" encoding="utf-8"?>
<sst xmlns="http://schemas.openxmlformats.org/spreadsheetml/2006/main" count="465" uniqueCount="99">
  <si>
    <t>Run number</t>
  </si>
  <si>
    <t>AVG IAEs</t>
  </si>
  <si>
    <t>KEY</t>
  </si>
  <si>
    <t>A</t>
  </si>
  <si>
    <t>control error state component</t>
  </si>
  <si>
    <t>B</t>
  </si>
  <si>
    <t>DV ff state component</t>
  </si>
  <si>
    <t>C</t>
  </si>
  <si>
    <t>SP ff state component</t>
  </si>
  <si>
    <t>D</t>
  </si>
  <si>
    <t>action</t>
  </si>
  <si>
    <t>s</t>
  </si>
  <si>
    <t>DV and SP, as well as times sampled using uniform distribution</t>
  </si>
  <si>
    <t>Run</t>
  </si>
  <si>
    <t>Part 1</t>
  </si>
  <si>
    <t>Part 2</t>
  </si>
  <si>
    <t>AB</t>
  </si>
  <si>
    <t>BC</t>
  </si>
  <si>
    <t>AC</t>
  </si>
  <si>
    <t>DC</t>
  </si>
  <si>
    <t>BD</t>
  </si>
  <si>
    <t>AD</t>
  </si>
  <si>
    <t>ABC</t>
  </si>
  <si>
    <t>BCD</t>
  </si>
  <si>
    <t>ABD</t>
  </si>
  <si>
    <t>ACD</t>
  </si>
  <si>
    <t>ABCD</t>
  </si>
  <si>
    <t>Average IAE</t>
  </si>
  <si>
    <t>11500 eps; 400 steps per episode rng(1); 0.1 epsilon; 10 DV changes and 10 SP changes per episode</t>
  </si>
  <si>
    <t>11500 eps; 400 steps per episode rng(2); 0.1 epsilon; 10 DV changes and 10 SP changes per episode</t>
  </si>
  <si>
    <t>H</t>
  </si>
  <si>
    <t>L</t>
  </si>
  <si>
    <r>
      <t xml:space="preserve">100 stochastic control problems with 10 DV changes and 10 SP changes for trained policy; 0.001 probability of a random action; </t>
    </r>
    <r>
      <rPr>
        <b/>
        <sz val="11"/>
        <color theme="1"/>
        <rFont val="Calibri"/>
        <family val="2"/>
        <scheme val="minor"/>
      </rPr>
      <t>sum of batch 1 and batch 2 action-values</t>
    </r>
  </si>
  <si>
    <t>…</t>
  </si>
  <si>
    <t>UNSCALED EFFECTS:</t>
  </si>
  <si>
    <t>Swapped</t>
  </si>
  <si>
    <t>Run (original)</t>
  </si>
  <si>
    <t>1)</t>
  </si>
  <si>
    <t>a</t>
  </si>
  <si>
    <t>b</t>
  </si>
  <si>
    <t>ab</t>
  </si>
  <si>
    <t>c</t>
  </si>
  <si>
    <t>ac</t>
  </si>
  <si>
    <t>bc</t>
  </si>
  <si>
    <t>abc</t>
  </si>
  <si>
    <t>d</t>
  </si>
  <si>
    <t>ad</t>
  </si>
  <si>
    <t>bd</t>
  </si>
  <si>
    <t>abd</t>
  </si>
  <si>
    <t>cd</t>
  </si>
  <si>
    <t>acd</t>
  </si>
  <si>
    <t>bcd</t>
  </si>
  <si>
    <t>abcd</t>
  </si>
  <si>
    <t>Effects and sum of squares</t>
  </si>
  <si>
    <t>Number of replicates</t>
  </si>
  <si>
    <t>Effect coefficient</t>
  </si>
  <si>
    <t>SS coefficient</t>
  </si>
  <si>
    <t>model term</t>
  </si>
  <si>
    <t>Effect estimate</t>
  </si>
  <si>
    <t>Sum of squares</t>
  </si>
  <si>
    <t>% contribution to SS</t>
  </si>
  <si>
    <t>CD</t>
  </si>
  <si>
    <t>Data for normal probability plot</t>
  </si>
  <si>
    <t>data for line</t>
  </si>
  <si>
    <t>Number of observation</t>
  </si>
  <si>
    <t>z dist p</t>
  </si>
  <si>
    <t>z value</t>
  </si>
  <si>
    <t>x</t>
  </si>
  <si>
    <t>y</t>
  </si>
  <si>
    <t>ANOVA analysis</t>
  </si>
  <si>
    <r>
      <t xml:space="preserve">use </t>
    </r>
    <r>
      <rPr>
        <b/>
        <sz val="11"/>
        <color theme="1"/>
        <rFont val="Calibri"/>
        <family val="2"/>
      </rPr>
      <t>α = 0.1</t>
    </r>
  </si>
  <si>
    <t>Source of variation</t>
  </si>
  <si>
    <t>SS</t>
  </si>
  <si>
    <t>DOF</t>
  </si>
  <si>
    <t>Mean square</t>
  </si>
  <si>
    <t>F statistic</t>
  </si>
  <si>
    <t>P-value</t>
  </si>
  <si>
    <r>
      <t>Error (SS</t>
    </r>
    <r>
      <rPr>
        <vertAlign val="subscript"/>
        <sz val="11"/>
        <color theme="1"/>
        <rFont val="Calibri"/>
        <family val="2"/>
        <scheme val="minor"/>
      </rPr>
      <t>BD</t>
    </r>
    <r>
      <rPr>
        <sz val="11"/>
        <color theme="1"/>
        <rFont val="Calibri"/>
        <family val="2"/>
        <scheme val="minor"/>
      </rPr>
      <t>+SS</t>
    </r>
    <r>
      <rPr>
        <vertAlign val="subscript"/>
        <sz val="11"/>
        <color theme="1"/>
        <rFont val="Calibri"/>
        <family val="2"/>
        <scheme val="minor"/>
      </rPr>
      <t>CD</t>
    </r>
    <r>
      <rPr>
        <sz val="11"/>
        <color theme="1"/>
        <rFont val="Calibri"/>
        <family val="2"/>
        <scheme val="minor"/>
      </rPr>
      <t>+SS</t>
    </r>
    <r>
      <rPr>
        <vertAlign val="subscript"/>
        <sz val="11"/>
        <color theme="1"/>
        <rFont val="Calibri"/>
        <family val="2"/>
        <scheme val="minor"/>
      </rPr>
      <t>ABC</t>
    </r>
    <r>
      <rPr>
        <sz val="11"/>
        <color theme="1"/>
        <rFont val="Calibri"/>
        <family val="2"/>
        <scheme val="minor"/>
      </rPr>
      <t>)</t>
    </r>
  </si>
  <si>
    <t>Total SS</t>
  </si>
  <si>
    <t>Data for main interaction plots</t>
  </si>
  <si>
    <t>-</t>
  </si>
  <si>
    <t>+</t>
  </si>
  <si>
    <t>C is +</t>
  </si>
  <si>
    <t>C is -</t>
  </si>
  <si>
    <t>Data for box plot (added 2021-11-10)</t>
  </si>
  <si>
    <t>Factor level for box plot</t>
  </si>
  <si>
    <t>A low</t>
  </si>
  <si>
    <t>15,5,3,7,16,6,4,8</t>
  </si>
  <si>
    <t>A high</t>
  </si>
  <si>
    <t>9,13,11,1,10,14,12,2</t>
  </si>
  <si>
    <t>C low, B low</t>
  </si>
  <si>
    <t>15,9,16,10</t>
  </si>
  <si>
    <t>C low, B high</t>
  </si>
  <si>
    <t>5,13,6,14</t>
  </si>
  <si>
    <t>C high, B low</t>
  </si>
  <si>
    <t>3,11,4,12</t>
  </si>
  <si>
    <t>C high, B high</t>
  </si>
  <si>
    <t>7,1,8,2</t>
  </si>
  <si>
    <t>List of rows forming data set (original numbering in IAE data sheet)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</si>
</sst>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"/>
    <numFmt numFmtId="165" formatCode="0.0"/>
    <numFmt numFmtId="166" formatCode="0.0000"/>
    <numFmt numFmtId="167" formatCode="0.00000"/>
    <numFmt numFmtId="168" formatCode="0.000000"/>
    <numFmt numFmtId="169" formatCode="0.00000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vertAlign val="subscript"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F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4"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5" xfId="0" applyBorder="1"/>
    <xf numFmtId="0" fontId="0" fillId="0" borderId="1" xfId="0" applyBorder="1"/>
    <xf numFmtId="0" fontId="0" fillId="0" borderId="6" xfId="0" applyBorder="1"/>
    <xf numFmtId="0" fontId="0" fillId="0" borderId="7" xfId="0" applyBorder="1"/>
    <xf numFmtId="0" fontId="0" fillId="0" borderId="2" xfId="0" applyBorder="1"/>
    <xf numFmtId="0" fontId="1" fillId="0" borderId="6" xfId="0" applyFont="1" applyBorder="1"/>
    <xf numFmtId="164" fontId="0" fillId="0" borderId="4" xfId="0" applyNumberFormat="1" applyBorder="1" applyAlignment="1">
      <alignment vertical="center" wrapText="1"/>
    </xf>
    <xf numFmtId="0" fontId="1" fillId="0" borderId="0" xfId="0" applyFont="1"/>
    <xf numFmtId="164" fontId="0" fillId="3" borderId="4" xfId="0" applyNumberFormat="1" applyFill="1" applyBorder="1" applyAlignment="1">
      <alignment vertical="center" wrapText="1"/>
    </xf>
    <xf numFmtId="0" fontId="0" fillId="3" borderId="3" xfId="0" applyFill="1" applyBorder="1" applyAlignment="1">
      <alignment vertical="center" wrapText="1"/>
    </xf>
    <xf numFmtId="164" fontId="0" fillId="0" borderId="1" xfId="0" applyNumberFormat="1" applyBorder="1"/>
    <xf numFmtId="0" fontId="0" fillId="4" borderId="1" xfId="0" applyFill="1" applyBorder="1"/>
    <xf numFmtId="164" fontId="0" fillId="5" borderId="4" xfId="0" applyNumberFormat="1" applyFill="1" applyBorder="1" applyAlignment="1">
      <alignment vertical="center" wrapText="1"/>
    </xf>
    <xf numFmtId="0" fontId="0" fillId="0" borderId="8" xfId="0" applyBorder="1"/>
    <xf numFmtId="0" fontId="0" fillId="0" borderId="9" xfId="0" applyBorder="1"/>
    <xf numFmtId="0" fontId="0" fillId="0" borderId="4" xfId="0" applyBorder="1" applyAlignment="1">
      <alignment horizontal="center" vertical="center" wrapText="1"/>
    </xf>
    <xf numFmtId="0" fontId="0" fillId="0" borderId="3" xfId="0" applyBorder="1"/>
    <xf numFmtId="0" fontId="0" fillId="0" borderId="10" xfId="0" applyBorder="1"/>
    <xf numFmtId="0" fontId="0" fillId="0" borderId="11" xfId="0" applyBorder="1"/>
    <xf numFmtId="0" fontId="0" fillId="3" borderId="10" xfId="0" applyFill="1" applyBorder="1"/>
    <xf numFmtId="2" fontId="0" fillId="0" borderId="11" xfId="0" applyNumberFormat="1" applyBorder="1"/>
    <xf numFmtId="165" fontId="0" fillId="0" borderId="9" xfId="0" applyNumberFormat="1" applyBorder="1"/>
    <xf numFmtId="2" fontId="0" fillId="0" borderId="4" xfId="0" applyNumberFormat="1" applyBorder="1"/>
    <xf numFmtId="0" fontId="0" fillId="0" borderId="0" xfId="0" applyBorder="1"/>
    <xf numFmtId="164" fontId="0" fillId="0" borderId="0" xfId="0" applyNumberFormat="1" applyBorder="1"/>
    <xf numFmtId="165" fontId="0" fillId="0" borderId="0" xfId="0" applyNumberFormat="1" applyBorder="1"/>
    <xf numFmtId="164" fontId="0" fillId="0" borderId="9" xfId="0" applyNumberFormat="1" applyBorder="1"/>
    <xf numFmtId="2" fontId="0" fillId="0" borderId="0" xfId="0" applyNumberFormat="1" applyBorder="1"/>
    <xf numFmtId="166" fontId="0" fillId="0" borderId="0" xfId="0" applyNumberFormat="1" applyBorder="1"/>
    <xf numFmtId="167" fontId="0" fillId="0" borderId="0" xfId="0" applyNumberFormat="1" applyBorder="1"/>
    <xf numFmtId="168" fontId="0" fillId="0" borderId="0" xfId="0" applyNumberFormat="1" applyBorder="1"/>
    <xf numFmtId="169" fontId="0" fillId="0" borderId="0" xfId="0" applyNumberFormat="1" applyBorder="1"/>
    <xf numFmtId="167" fontId="0" fillId="0" borderId="9" xfId="0" applyNumberFormat="1" applyBorder="1"/>
    <xf numFmtId="2" fontId="0" fillId="0" borderId="9" xfId="0" applyNumberFormat="1" applyBorder="1"/>
    <xf numFmtId="164" fontId="0" fillId="0" borderId="10" xfId="0" applyNumberFormat="1" applyBorder="1"/>
    <xf numFmtId="164" fontId="0" fillId="0" borderId="8" xfId="0" applyNumberFormat="1" applyBorder="1"/>
    <xf numFmtId="0" fontId="0" fillId="0" borderId="12" xfId="0" applyBorder="1"/>
    <xf numFmtId="165" fontId="0" fillId="0" borderId="13" xfId="0" applyNumberFormat="1" applyBorder="1"/>
    <xf numFmtId="0" fontId="0" fillId="0" borderId="13" xfId="0" applyBorder="1"/>
    <xf numFmtId="2" fontId="0" fillId="3" borderId="14" xfId="0" applyNumberFormat="1" applyFill="1" applyBorder="1"/>
    <xf numFmtId="2" fontId="0" fillId="3" borderId="11" xfId="0" applyNumberFormat="1" applyFill="1" applyBorder="1"/>
    <xf numFmtId="0" fontId="0" fillId="0" borderId="4" xfId="0" applyBorder="1"/>
    <xf numFmtId="0" fontId="0" fillId="0" borderId="14" xfId="0" applyBorder="1"/>
    <xf numFmtId="166" fontId="0" fillId="0" borderId="13" xfId="0" applyNumberFormat="1" applyBorder="1"/>
    <xf numFmtId="167" fontId="0" fillId="0" borderId="13" xfId="0" applyNumberFormat="1" applyBorder="1"/>
    <xf numFmtId="0" fontId="0" fillId="2" borderId="10" xfId="0" applyFill="1" applyBorder="1"/>
    <xf numFmtId="2" fontId="0" fillId="0" borderId="15" xfId="0" applyNumberFormat="1" applyBorder="1"/>
    <xf numFmtId="2" fontId="0" fillId="0" borderId="5" xfId="0" applyNumberFormat="1" applyBorder="1"/>
    <xf numFmtId="2" fontId="0" fillId="0" borderId="3" xfId="0" applyNumberFormat="1" applyBorder="1"/>
    <xf numFmtId="0" fontId="0" fillId="0" borderId="0" xfId="0" applyFill="1" applyBorder="1"/>
    <xf numFmtId="167" fontId="0" fillId="2" borderId="0" xfId="0" applyNumberFormat="1" applyFill="1" applyBorder="1"/>
    <xf numFmtId="0" fontId="0" fillId="0" borderId="4" xfId="0" applyFill="1" applyBorder="1" applyAlignment="1">
      <alignment vertical="center" wrapText="1"/>
    </xf>
    <xf numFmtId="164" fontId="0" fillId="0" borderId="4" xfId="0" applyNumberFormat="1" applyFill="1" applyBorder="1" applyAlignment="1">
      <alignment vertical="center" wrapText="1"/>
    </xf>
    <xf numFmtId="0" fontId="0" fillId="0" borderId="15" xfId="0" applyBorder="1"/>
    <xf numFmtId="165" fontId="0" fillId="0" borderId="14" xfId="0" applyNumberFormat="1" applyBorder="1"/>
    <xf numFmtId="165" fontId="0" fillId="0" borderId="11" xfId="0" applyNumberFormat="1" applyBorder="1"/>
    <xf numFmtId="165" fontId="0" fillId="0" borderId="4" xfId="0" applyNumberFormat="1" applyBorder="1"/>
    <xf numFmtId="0" fontId="1" fillId="4" borderId="1" xfId="0" applyFont="1" applyFill="1" applyBorder="1"/>
    <xf numFmtId="164" fontId="0" fillId="4" borderId="1" xfId="0" applyNumberFormat="1" applyFill="1" applyBorder="1"/>
    <xf numFmtId="164" fontId="0" fillId="0" borderId="0" xfId="0" applyNumberFormat="1"/>
    <xf numFmtId="164" fontId="1" fillId="0" borderId="0" xfId="0" applyNumberFormat="1" applyFont="1"/>
    <xf numFmtId="0" fontId="0" fillId="0" borderId="0" xfId="0" applyFill="1"/>
    <xf numFmtId="0" fontId="0" fillId="0" borderId="3" xfId="0" applyFill="1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12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normal probability plot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3.2757936507936507E-2"/>
                  <c:y val="-9.6212121212121207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B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2-2255-48BA-84ED-9607620AA411}"/>
                </c:ext>
              </c:extLst>
            </c:dLbl>
            <c:dLbl>
              <c:idx val="1"/>
              <c:layout>
                <c:manualLayout>
                  <c:x val="-1.0079365079365079E-2"/>
                  <c:y val="-6.093434343434354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1-2255-48BA-84ED-9607620AA411}"/>
                </c:ext>
              </c:extLst>
            </c:dLbl>
            <c:dLbl>
              <c:idx val="2"/>
              <c:layout>
                <c:manualLayout>
                  <c:x val="0"/>
                  <c:y val="4.8106060606060486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ACD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0-2255-48BA-84ED-9607620AA411}"/>
                </c:ext>
              </c:extLst>
            </c:dLbl>
            <c:dLbl>
              <c:idx val="3"/>
              <c:layout>
                <c:manualLayout>
                  <c:x val="1.5119047619047574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ABD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E-2255-48BA-84ED-9607620AA411}"/>
                </c:ext>
              </c:extLst>
            </c:dLbl>
            <c:dLbl>
              <c:idx val="4"/>
              <c:layout>
                <c:manualLayout>
                  <c:x val="-0.11339285714285714"/>
                  <c:y val="-1.603535353535359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AC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D-2255-48BA-84ED-9607620AA411}"/>
                </c:ext>
              </c:extLst>
            </c:dLbl>
            <c:dLbl>
              <c:idx val="5"/>
              <c:layout>
                <c:manualLayout>
                  <c:x val="2.5198412698411773E-3"/>
                  <c:y val="-5.8795617084310512E-17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D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F-2255-48BA-84ED-9607620AA411}"/>
                </c:ext>
              </c:extLst>
            </c:dLbl>
            <c:dLbl>
              <c:idx val="6"/>
              <c:layout>
                <c:manualLayout>
                  <c:x val="-0.11843253968253972"/>
                  <c:y val="-0.10583333333333339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CD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C-2255-48BA-84ED-9607620AA411}"/>
                </c:ext>
              </c:extLst>
            </c:dLbl>
            <c:dLbl>
              <c:idx val="7"/>
              <c:layout>
                <c:manualLayout>
                  <c:x val="7.5595238095237174E-3"/>
                  <c:y val="4.489898989898984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BD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3-2255-48BA-84ED-9607620AA411}"/>
                </c:ext>
              </c:extLst>
            </c:dLbl>
            <c:dLbl>
              <c:idx val="8"/>
              <c:layout>
                <c:manualLayout>
                  <c:x val="3.2757936507936417E-2"/>
                  <c:y val="-3.2070707070707069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ABC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B-2255-48BA-84ED-9607620AA411}"/>
                </c:ext>
              </c:extLst>
            </c:dLbl>
            <c:dLbl>
              <c:idx val="9"/>
              <c:layout>
                <c:manualLayout>
                  <c:x val="5.7956349206349296E-2"/>
                  <c:y val="-9.6212121212121797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BCD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A-2255-48BA-84ED-9607620AA411}"/>
                </c:ext>
              </c:extLst>
            </c:dLbl>
            <c:dLbl>
              <c:idx val="10"/>
              <c:layout>
                <c:manualLayout>
                  <c:x val="3.2757936507936597E-2"/>
                  <c:y val="-2.886363636363636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ABCD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9-2255-48BA-84ED-9607620AA411}"/>
                </c:ext>
              </c:extLst>
            </c:dLbl>
            <c:dLbl>
              <c:idx val="11"/>
              <c:layout>
                <c:manualLayout>
                  <c:x val="-6.8035714285714283E-2"/>
                  <c:y val="-5.772727272727272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AB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8-2255-48BA-84ED-9607620AA411}"/>
                </c:ext>
              </c:extLst>
            </c:dLbl>
            <c:dLbl>
              <c:idx val="12"/>
              <c:layout>
                <c:manualLayout>
                  <c:x val="2.2678571428571336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AD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7-2255-48BA-84ED-9607620AA411}"/>
                </c:ext>
              </c:extLst>
            </c:dLbl>
            <c:dLbl>
              <c:idx val="13"/>
              <c:layout>
                <c:manualLayout>
                  <c:x val="1.5119047619047435E-2"/>
                  <c:y val="1.2828282828282828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BC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6-2255-48BA-84ED-9607620AA411}"/>
                </c:ext>
              </c:extLst>
            </c:dLbl>
            <c:dLbl>
              <c:idx val="14"/>
              <c:layout>
                <c:manualLayout>
                  <c:x val="-7.811507936507936E-2"/>
                  <c:y val="-3.8484848484848497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A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2255-48BA-84ED-9607620AA411}"/>
                </c:ext>
              </c:extLst>
            </c:dLbl>
            <c:numFmt formatCode="0.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ysClr val="windowText" lastClr="000000"/>
                      </a:solidFill>
                      <a:prstDash val="dash"/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'Norm prob plot'!$B$3:$B$17</c:f>
              <c:numCache>
                <c:formatCode>0.000</c:formatCode>
                <c:ptCount val="15"/>
                <c:pt idx="0">
                  <c:v>-1.0614413391979244E-2</c:v>
                </c:pt>
                <c:pt idx="1">
                  <c:v>-9.9361101963832063E-3</c:v>
                </c:pt>
                <c:pt idx="2">
                  <c:v>-4.7852601753979708E-3</c:v>
                </c:pt>
                <c:pt idx="3">
                  <c:v>-3.9208120746608245E-3</c:v>
                </c:pt>
                <c:pt idx="4">
                  <c:v>-3.5543569176226609E-3</c:v>
                </c:pt>
                <c:pt idx="5">
                  <c:v>-3.251691597874762E-3</c:v>
                </c:pt>
                <c:pt idx="6">
                  <c:v>-1.005701789726224E-3</c:v>
                </c:pt>
                <c:pt idx="7">
                  <c:v>1.9309727845659951E-5</c:v>
                </c:pt>
                <c:pt idx="8">
                  <c:v>1.0706714719050719E-3</c:v>
                </c:pt>
                <c:pt idx="9">
                  <c:v>1.439188344008603E-3</c:v>
                </c:pt>
                <c:pt idx="10">
                  <c:v>2.1472492155540637E-3</c:v>
                </c:pt>
                <c:pt idx="11">
                  <c:v>2.1864633288592936E-3</c:v>
                </c:pt>
                <c:pt idx="12">
                  <c:v>4.2630618046585449E-3</c:v>
                </c:pt>
                <c:pt idx="13">
                  <c:v>7.7190008378157432E-3</c:v>
                </c:pt>
                <c:pt idx="14">
                  <c:v>9.999219274953907E-3</c:v>
                </c:pt>
              </c:numCache>
            </c:numRef>
          </c:xVal>
          <c:yVal>
            <c:numRef>
              <c:f>'Norm prob plot'!$E$3:$E$17</c:f>
              <c:numCache>
                <c:formatCode>0.00</c:formatCode>
                <c:ptCount val="15"/>
                <c:pt idx="0">
                  <c:v>-1.8339146358159142</c:v>
                </c:pt>
                <c:pt idx="1">
                  <c:v>-1.2815515655446006</c:v>
                </c:pt>
                <c:pt idx="2">
                  <c:v>-0.96742156610170071</c:v>
                </c:pt>
                <c:pt idx="3">
                  <c:v>-0.72791329088164469</c:v>
                </c:pt>
                <c:pt idx="4">
                  <c:v>-0.52440051270804089</c:v>
                </c:pt>
                <c:pt idx="5">
                  <c:v>-0.34069482708779553</c:v>
                </c:pt>
                <c:pt idx="6">
                  <c:v>-0.16789400478810546</c:v>
                </c:pt>
                <c:pt idx="7">
                  <c:v>0</c:v>
                </c:pt>
                <c:pt idx="8">
                  <c:v>0.16789400478810546</c:v>
                </c:pt>
                <c:pt idx="9">
                  <c:v>0.34069482708779542</c:v>
                </c:pt>
                <c:pt idx="10">
                  <c:v>0.52440051270804078</c:v>
                </c:pt>
                <c:pt idx="11">
                  <c:v>0.72791329088164458</c:v>
                </c:pt>
                <c:pt idx="12">
                  <c:v>0.96742156610170071</c:v>
                </c:pt>
                <c:pt idx="13">
                  <c:v>1.2815515655446006</c:v>
                </c:pt>
                <c:pt idx="14">
                  <c:v>1.8339146358159142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55-48BA-84ED-9607620AA4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136591"/>
        <c:axId val="618137839"/>
      </c:scatterChart>
      <c:scatterChart>
        <c:scatterStyle val="smoothMarker"/>
        <c:varyColors val="0"/>
        <c:ser>
          <c:idx val="2"/>
          <c:order val="2"/>
          <c:tx>
            <c:v>line through three central points</c:v>
          </c:tx>
          <c:spPr>
            <a:ln w="127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'Norm prob plot'!$G$3:$G$24</c:f>
              <c:numCache>
                <c:formatCode>General</c:formatCode>
                <c:ptCount val="22"/>
                <c:pt idx="0">
                  <c:v>-1.0999999999999999E-2</c:v>
                </c:pt>
                <c:pt idx="1">
                  <c:v>-0.01</c:v>
                </c:pt>
                <c:pt idx="2">
                  <c:v>-8.9999999999999993E-3</c:v>
                </c:pt>
                <c:pt idx="3">
                  <c:v>-8.0000000000000002E-3</c:v>
                </c:pt>
                <c:pt idx="4">
                  <c:v>-7.0000000000000001E-3</c:v>
                </c:pt>
                <c:pt idx="5">
                  <c:v>-6.0000000000000001E-3</c:v>
                </c:pt>
                <c:pt idx="6">
                  <c:v>-5.0000000000000096E-3</c:v>
                </c:pt>
                <c:pt idx="7">
                  <c:v>-4.0000000000000096E-3</c:v>
                </c:pt>
                <c:pt idx="8">
                  <c:v>-3.00000000000001E-3</c:v>
                </c:pt>
                <c:pt idx="9">
                  <c:v>-2.00000000000001E-3</c:v>
                </c:pt>
                <c:pt idx="10">
                  <c:v>-1.00000000000001E-3</c:v>
                </c:pt>
                <c:pt idx="11">
                  <c:v>0</c:v>
                </c:pt>
                <c:pt idx="12">
                  <c:v>1E-3</c:v>
                </c:pt>
                <c:pt idx="13">
                  <c:v>2E-3</c:v>
                </c:pt>
                <c:pt idx="14">
                  <c:v>3.0000000000000001E-3</c:v>
                </c:pt>
                <c:pt idx="15">
                  <c:v>4.0000000000000001E-3</c:v>
                </c:pt>
                <c:pt idx="16">
                  <c:v>5.0000000000000001E-3</c:v>
                </c:pt>
                <c:pt idx="17">
                  <c:v>6.0000000000000001E-3</c:v>
                </c:pt>
                <c:pt idx="18">
                  <c:v>7.0000000000000001E-3</c:v>
                </c:pt>
                <c:pt idx="19">
                  <c:v>8.0000000000000002E-3</c:v>
                </c:pt>
                <c:pt idx="20">
                  <c:v>8.9999999999999993E-3</c:v>
                </c:pt>
                <c:pt idx="21">
                  <c:v>0.01</c:v>
                </c:pt>
              </c:numCache>
            </c:numRef>
          </c:xVal>
          <c:yVal>
            <c:numRef>
              <c:f>'Norm prob plot'!$H$3:$H$24</c:f>
              <c:numCache>
                <c:formatCode>0.0</c:formatCode>
                <c:ptCount val="22"/>
                <c:pt idx="0">
                  <c:v>-1.78331</c:v>
                </c:pt>
                <c:pt idx="1">
                  <c:v>-1.6216000000000002</c:v>
                </c:pt>
                <c:pt idx="2">
                  <c:v>-1.4598899999999999</c:v>
                </c:pt>
                <c:pt idx="3">
                  <c:v>-1.2981800000000001</c:v>
                </c:pt>
                <c:pt idx="4">
                  <c:v>-1.1364700000000001</c:v>
                </c:pt>
                <c:pt idx="5">
                  <c:v>-0.97476000000000007</c:v>
                </c:pt>
                <c:pt idx="6">
                  <c:v>-0.81305000000000149</c:v>
                </c:pt>
                <c:pt idx="7">
                  <c:v>-0.65134000000000158</c:v>
                </c:pt>
                <c:pt idx="8">
                  <c:v>-0.48963000000000167</c:v>
                </c:pt>
                <c:pt idx="9">
                  <c:v>-0.32792000000000165</c:v>
                </c:pt>
                <c:pt idx="10">
                  <c:v>-0.16621000000000163</c:v>
                </c:pt>
                <c:pt idx="11">
                  <c:v>-4.4999999999999997E-3</c:v>
                </c:pt>
                <c:pt idx="12">
                  <c:v>0.15721000000000002</c:v>
                </c:pt>
                <c:pt idx="13">
                  <c:v>0.31892000000000004</c:v>
                </c:pt>
                <c:pt idx="14">
                  <c:v>0.48063000000000006</c:v>
                </c:pt>
                <c:pt idx="15">
                  <c:v>0.64234000000000013</c:v>
                </c:pt>
                <c:pt idx="16">
                  <c:v>0.80405000000000015</c:v>
                </c:pt>
                <c:pt idx="17">
                  <c:v>0.96576000000000017</c:v>
                </c:pt>
                <c:pt idx="18">
                  <c:v>1.1274700000000002</c:v>
                </c:pt>
                <c:pt idx="19">
                  <c:v>1.2891800000000002</c:v>
                </c:pt>
                <c:pt idx="20">
                  <c:v>1.45089</c:v>
                </c:pt>
                <c:pt idx="21">
                  <c:v>1.6126000000000003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6-2255-48BA-84ED-9607620AA4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136591"/>
        <c:axId val="618137839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linear points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2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22059325396825397"/>
                        <c:y val="-2.5820202020202021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'Norm prob plot'!$B$9:$B$11</c15:sqref>
                        </c15:formulaRef>
                      </c:ext>
                    </c:extLst>
                    <c:numCache>
                      <c:formatCode>0.000</c:formatCode>
                      <c:ptCount val="3"/>
                      <c:pt idx="0">
                        <c:v>-1.005701789726224E-3</c:v>
                      </c:pt>
                      <c:pt idx="1">
                        <c:v>1.9309727845659951E-5</c:v>
                      </c:pt>
                      <c:pt idx="2">
                        <c:v>1.0706714719050719E-3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'Norm prob plot'!$E$9:$E$11</c15:sqref>
                        </c15:formulaRef>
                      </c:ext>
                    </c:extLst>
                    <c:numCache>
                      <c:formatCode>0.00</c:formatCode>
                      <c:ptCount val="3"/>
                      <c:pt idx="0">
                        <c:v>-0.16789400478810546</c:v>
                      </c:pt>
                      <c:pt idx="1">
                        <c:v>0</c:v>
                      </c:pt>
                      <c:pt idx="2">
                        <c:v>0.16789400478810546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14-2255-48BA-84ED-9607620AA411}"/>
                  </c:ext>
                </c:extLst>
              </c15:ser>
            </c15:filteredScatterSeries>
          </c:ext>
        </c:extLst>
      </c:scatterChart>
      <c:valAx>
        <c:axId val="618136591"/>
        <c:scaling>
          <c:orientation val="minMax"/>
          <c:max val="1.0000000000000002E-2"/>
          <c:min val="-1.1000000000000003E-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 baseline="0">
                    <a:solidFill>
                      <a:schemeClr val="tx1"/>
                    </a:solidFill>
                  </a:rPr>
                  <a:t>effect</a:t>
                </a:r>
              </a:p>
            </c:rich>
          </c:tx>
          <c:layout>
            <c:manualLayout>
              <c:xMode val="edge"/>
              <c:yMode val="edge"/>
              <c:x val="0.45285376984126985"/>
              <c:y val="0.935201010101010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137839"/>
        <c:crosses val="autoZero"/>
        <c:crossBetween val="midCat"/>
      </c:valAx>
      <c:valAx>
        <c:axId val="61813783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 baseline="0">
                    <a:solidFill>
                      <a:schemeClr val="tx1"/>
                    </a:solidFill>
                  </a:rPr>
                  <a:t>z percentiles</a:t>
                </a:r>
              </a:p>
            </c:rich>
          </c:tx>
          <c:layout>
            <c:manualLayout>
              <c:xMode val="edge"/>
              <c:yMode val="edge"/>
              <c:x val="1.259920634920635E-2"/>
              <c:y val="0.289014646464646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1365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 baseline="0">
                <a:solidFill>
                  <a:schemeClr val="tx1"/>
                </a:solidFill>
              </a:rPr>
              <a:t>A main effect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 main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'Effect plots'!$A$5:$B$5</c:f>
              <c:numCache>
                <c:formatCode>General</c:formatCode>
                <c:ptCount val="2"/>
                <c:pt idx="0">
                  <c:v>-1</c:v>
                </c:pt>
                <c:pt idx="1">
                  <c:v>1</c:v>
                </c:pt>
              </c:numCache>
            </c:numRef>
          </c:xVal>
          <c:yVal>
            <c:numRef>
              <c:f>'Effect plots'!$A$4:$B$4</c:f>
              <c:numCache>
                <c:formatCode>0.000</c:formatCode>
                <c:ptCount val="2"/>
                <c:pt idx="0">
                  <c:v>5.1191494216820538E-2</c:v>
                </c:pt>
                <c:pt idx="1">
                  <c:v>6.1190713491774434E-2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6B-4595-9CDA-665388B014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0340367"/>
        <c:axId val="620337455"/>
      </c:scatterChart>
      <c:valAx>
        <c:axId val="620340367"/>
        <c:scaling>
          <c:orientation val="minMax"/>
          <c:max val="1"/>
          <c:min val="-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 baseline="0">
                    <a:solidFill>
                      <a:schemeClr val="tx1"/>
                    </a:solidFill>
                  </a:rPr>
                  <a:t>coded level of factor 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337455"/>
        <c:crosses val="autoZero"/>
        <c:crossBetween val="midCat"/>
        <c:majorUnit val="1"/>
      </c:valAx>
      <c:valAx>
        <c:axId val="62033745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>
                    <a:solidFill>
                      <a:schemeClr val="tx1"/>
                    </a:solidFill>
                  </a:rPr>
                  <a:t>IAE</a:t>
                </a:r>
                <a:r>
                  <a:rPr lang="en-ZA" baseline="0">
                    <a:solidFill>
                      <a:schemeClr val="tx1"/>
                    </a:solidFill>
                  </a:rPr>
                  <a:t> response (mol.L</a:t>
                </a:r>
                <a:r>
                  <a:rPr lang="en-ZA" baseline="30000">
                    <a:solidFill>
                      <a:schemeClr val="tx1"/>
                    </a:solidFill>
                  </a:rPr>
                  <a:t>-1</a:t>
                </a:r>
                <a:r>
                  <a:rPr lang="en-ZA" baseline="0">
                    <a:solidFill>
                      <a:schemeClr val="tx1"/>
                    </a:solidFill>
                  </a:rPr>
                  <a:t>)h</a:t>
                </a:r>
                <a:endParaRPr lang="en-ZA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340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 baseline="0">
                <a:solidFill>
                  <a:schemeClr val="tx1"/>
                </a:solidFill>
              </a:rPr>
              <a:t>B main effect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 main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'Effect plots'!$C$5:$D$5</c:f>
              <c:numCache>
                <c:formatCode>General</c:formatCode>
                <c:ptCount val="2"/>
                <c:pt idx="0">
                  <c:v>-1</c:v>
                </c:pt>
                <c:pt idx="1">
                  <c:v>1</c:v>
                </c:pt>
              </c:numCache>
            </c:numRef>
          </c:xVal>
          <c:yVal>
            <c:numRef>
              <c:f>'Effect plots'!$C$4:$D$4</c:f>
              <c:numCache>
                <c:formatCode>0.000</c:formatCode>
                <c:ptCount val="2"/>
                <c:pt idx="0">
                  <c:v>6.1498310550287101E-2</c:v>
                </c:pt>
                <c:pt idx="1">
                  <c:v>5.0883897158307864E-2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8C-45FC-BA53-62D17DE28C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2429679"/>
        <c:axId val="562437167"/>
      </c:scatterChart>
      <c:valAx>
        <c:axId val="562429679"/>
        <c:scaling>
          <c:orientation val="minMax"/>
          <c:max val="1"/>
          <c:min val="-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 baseline="0">
                    <a:solidFill>
                      <a:schemeClr val="tx1"/>
                    </a:solidFill>
                  </a:rPr>
                  <a:t>coded level of factor B nent)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437167"/>
        <c:crosses val="autoZero"/>
        <c:crossBetween val="midCat"/>
        <c:majorUnit val="1"/>
      </c:valAx>
      <c:valAx>
        <c:axId val="56243716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>
                    <a:solidFill>
                      <a:schemeClr val="tx1"/>
                    </a:solidFill>
                  </a:rPr>
                  <a:t>IAE</a:t>
                </a:r>
                <a:r>
                  <a:rPr lang="en-ZA" baseline="0">
                    <a:solidFill>
                      <a:schemeClr val="tx1"/>
                    </a:solidFill>
                  </a:rPr>
                  <a:t> response (mol.L</a:t>
                </a:r>
                <a:r>
                  <a:rPr lang="en-ZA" baseline="30000">
                    <a:solidFill>
                      <a:schemeClr val="tx1"/>
                    </a:solidFill>
                  </a:rPr>
                  <a:t>-1</a:t>
                </a:r>
                <a:r>
                  <a:rPr lang="en-ZA" baseline="0">
                    <a:solidFill>
                      <a:schemeClr val="tx1"/>
                    </a:solidFill>
                  </a:rPr>
                  <a:t>)h</a:t>
                </a:r>
                <a:endParaRPr lang="en-ZA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4296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>
                <a:solidFill>
                  <a:schemeClr val="tx1"/>
                </a:solidFill>
              </a:rPr>
              <a:t>C main effect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 main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'Effect plots'!$E$5:$F$5</c:f>
              <c:numCache>
                <c:formatCode>General</c:formatCode>
                <c:ptCount val="2"/>
                <c:pt idx="0">
                  <c:v>-1</c:v>
                </c:pt>
                <c:pt idx="1">
                  <c:v>1</c:v>
                </c:pt>
              </c:numCache>
            </c:numRef>
          </c:xVal>
          <c:yVal>
            <c:numRef>
              <c:f>'Effect plots'!$E$4:$F$4</c:f>
              <c:numCache>
                <c:formatCode>0.000</c:formatCode>
                <c:ptCount val="2"/>
                <c:pt idx="0">
                  <c:v>6.1159158952489093E-2</c:v>
                </c:pt>
                <c:pt idx="1">
                  <c:v>5.1223048756105879E-2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5A-4997-83AB-F9BF948E18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4803967"/>
        <c:axId val="734811039"/>
      </c:scatterChart>
      <c:valAx>
        <c:axId val="734803967"/>
        <c:scaling>
          <c:orientation val="minMax"/>
          <c:max val="1"/>
          <c:min val="-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 baseline="0">
                    <a:solidFill>
                      <a:schemeClr val="tx1"/>
                    </a:solidFill>
                  </a:rPr>
                  <a:t>coded level of factor C (SP feedforward state component)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811039"/>
        <c:crosses val="autoZero"/>
        <c:crossBetween val="midCat"/>
        <c:majorUnit val="1"/>
      </c:valAx>
      <c:valAx>
        <c:axId val="73481103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>
                    <a:solidFill>
                      <a:schemeClr val="tx1"/>
                    </a:solidFill>
                  </a:rPr>
                  <a:t>IAE response (mol.L</a:t>
                </a:r>
                <a:r>
                  <a:rPr lang="en-ZA" baseline="30000">
                    <a:solidFill>
                      <a:schemeClr val="tx1"/>
                    </a:solidFill>
                  </a:rPr>
                  <a:t>-1</a:t>
                </a:r>
                <a:r>
                  <a:rPr lang="en-ZA" baseline="0">
                    <a:solidFill>
                      <a:schemeClr val="tx1"/>
                    </a:solidFill>
                  </a:rPr>
                  <a:t>)h</a:t>
                </a:r>
                <a:endParaRPr lang="en-ZA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803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ZA" baseline="0">
                <a:solidFill>
                  <a:schemeClr val="tx1"/>
                </a:solidFill>
              </a:rPr>
              <a:t>BC interaction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 + (SP ff)</c:v>
          </c:tx>
          <c:spPr>
            <a:ln w="254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'Effect plots'!$K$2:$L$2</c:f>
              <c:numCache>
                <c:formatCode>General</c:formatCode>
                <c:ptCount val="2"/>
                <c:pt idx="0">
                  <c:v>-1</c:v>
                </c:pt>
                <c:pt idx="1">
                  <c:v>1</c:v>
                </c:pt>
              </c:numCache>
            </c:numRef>
          </c:xVal>
          <c:yVal>
            <c:numRef>
              <c:f>'Effect plots'!$K$3:$L$3</c:f>
              <c:numCache>
                <c:formatCode>General</c:formatCode>
                <c:ptCount val="2"/>
                <c:pt idx="0">
                  <c:v>5.2670755033187633E-2</c:v>
                </c:pt>
                <c:pt idx="1">
                  <c:v>4.9775342479024133E-2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970-429A-A5FB-EC4E05D49166}"/>
            </c:ext>
          </c:extLst>
        </c:ser>
        <c:ser>
          <c:idx val="1"/>
          <c:order val="1"/>
          <c:tx>
            <c:v>C - (SP ff)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'Effect plots'!$K$2:$L$2</c:f>
              <c:numCache>
                <c:formatCode>General</c:formatCode>
                <c:ptCount val="2"/>
                <c:pt idx="0">
                  <c:v>-1</c:v>
                </c:pt>
                <c:pt idx="1">
                  <c:v>1</c:v>
                </c:pt>
              </c:numCache>
            </c:numRef>
          </c:xVal>
          <c:yVal>
            <c:numRef>
              <c:f>'Effect plots'!$K$4:$L$4</c:f>
              <c:numCache>
                <c:formatCode>General</c:formatCode>
                <c:ptCount val="2"/>
                <c:pt idx="0">
                  <c:v>7.0325866067386583E-2</c:v>
                </c:pt>
                <c:pt idx="1">
                  <c:v>5.1992451837591595E-2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970-429A-A5FB-EC4E05D491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4619503"/>
        <c:axId val="614632399"/>
      </c:scatterChart>
      <c:valAx>
        <c:axId val="614619503"/>
        <c:scaling>
          <c:orientation val="minMax"/>
          <c:max val="1"/>
          <c:min val="-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 baseline="0">
                    <a:solidFill>
                      <a:schemeClr val="tx1"/>
                    </a:solidFill>
                  </a:rPr>
                  <a:t>coded level of factor B (DV feedforward state component)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632399"/>
        <c:crosses val="autoZero"/>
        <c:crossBetween val="midCat"/>
        <c:majorUnit val="1"/>
      </c:valAx>
      <c:valAx>
        <c:axId val="61463239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>
                    <a:solidFill>
                      <a:schemeClr val="tx1"/>
                    </a:solidFill>
                  </a:rPr>
                  <a:t>IAE</a:t>
                </a:r>
                <a:r>
                  <a:rPr lang="en-ZA" baseline="0">
                    <a:solidFill>
                      <a:schemeClr val="tx1"/>
                    </a:solidFill>
                  </a:rPr>
                  <a:t> response (mol.L</a:t>
                </a:r>
                <a:r>
                  <a:rPr lang="en-ZA" baseline="30000">
                    <a:solidFill>
                      <a:schemeClr val="tx1"/>
                    </a:solidFill>
                  </a:rPr>
                  <a:t>-1</a:t>
                </a:r>
                <a:r>
                  <a:rPr lang="en-ZA" baseline="0">
                    <a:solidFill>
                      <a:schemeClr val="tx1"/>
                    </a:solidFill>
                  </a:rPr>
                  <a:t>)h</a:t>
                </a:r>
                <a:endParaRPr lang="en-ZA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6195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133350</xdr:colOff>
      <xdr:row>3</xdr:row>
      <xdr:rowOff>157162</xdr:rowOff>
    </xdr:from>
    <xdr:to>
      <xdr:col>17</xdr:col>
      <xdr:colOff>296550</xdr:colOff>
      <xdr:row>24</xdr:row>
      <xdr:rowOff>97612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42FA71-223A-4D37-9EC0-2893362D6D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35060</xdr:colOff>
      <xdr:row>6</xdr:row>
      <xdr:rowOff>185497</xdr:rowOff>
    </xdr:from>
    <xdr:to>
      <xdr:col>9</xdr:col>
      <xdr:colOff>234118</xdr:colOff>
      <xdr:row>27</xdr:row>
      <xdr:rowOff>144997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24BEF9-D7D7-4D5D-90F4-BD2680650B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273582</xdr:colOff>
      <xdr:row>6</xdr:row>
      <xdr:rowOff>112656</xdr:rowOff>
    </xdr:from>
    <xdr:to>
      <xdr:col>18</xdr:col>
      <xdr:colOff>472641</xdr:colOff>
      <xdr:row>27</xdr:row>
      <xdr:rowOff>72156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3F45A0A-E405-4CFD-807A-A79F112350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97331</xdr:colOff>
      <xdr:row>28</xdr:row>
      <xdr:rowOff>77600</xdr:rowOff>
    </xdr:from>
    <xdr:to>
      <xdr:col>9</xdr:col>
      <xdr:colOff>303593</xdr:colOff>
      <xdr:row>49</xdr:row>
      <xdr:rowOff>37100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0A32F64-0967-4E04-9E66-28273C7325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251334</xdr:colOff>
      <xdr:row>28</xdr:row>
      <xdr:rowOff>89166</xdr:rowOff>
    </xdr:from>
    <xdr:to>
      <xdr:col>18</xdr:col>
      <xdr:colOff>457596</xdr:colOff>
      <xdr:row>49</xdr:row>
      <xdr:rowOff>58271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D4BFAA7-57FF-4D66-891D-0252C8D376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Bras, EH, Mnr [20068530@sun.ac.za]" id="{F286E717-E6ED-47F3-BF02-C7D762FBD3E7}" userId="S::20068530@sun.ac.za::3ae631d4-f2cb-415f-864e-cffb97b26187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5" dT="2021-02-26T09:16:12.58" personId="{F286E717-E6ED-47F3-BF02-C7D762FBD3E7}" id="{4AD62A2C-B341-408C-BB8E-95A08F29E83A}">
    <text>Swapped numbering only used in this spreadsheet.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34C5E-A03A-4ADE-AA87-55427141AB6D}">
  <dimension ref="A1:CX17"/>
  <sheetViews>
    <sheetView workbookViewId="0">
      <selection activeCell="C8" sqref="C8:CX8"/>
    </sheetView>
  </sheetViews>
  <sheetFormatPr defaultRowHeight="15" x14ac:dyDescent="0.25"/>
  <cols>
    <col min="1" max="1" width="11.85546875" bestFit="1" customWidth="1"/>
    <col min="2" max="2" width="11.85546875" customWidth="1"/>
  </cols>
  <sheetData>
    <row r="1" spans="1:102" ht="15.75" thickBot="1" x14ac:dyDescent="0.3">
      <c r="A1" t="s">
        <v>0</v>
      </c>
      <c r="B1" t="s">
        <v>1</v>
      </c>
    </row>
    <row r="2" spans="1:102" ht="15.75" thickBot="1" x14ac:dyDescent="0.3">
      <c r="A2" s="6">
        <v>1</v>
      </c>
      <c r="B2" s="10">
        <f>AVERAGE(C2:CX2)</f>
        <v>5.7173669330868385E-2</v>
      </c>
      <c r="C2" s="7">
        <v>7.5718240552391194E-2</v>
      </c>
      <c r="D2" s="8">
        <v>7.34339929909954E-2</v>
      </c>
      <c r="E2" s="8">
        <v>9.8660881554834101E-2</v>
      </c>
      <c r="F2" s="8">
        <v>2.6758090040775701E-2</v>
      </c>
      <c r="G2" s="8">
        <v>6.2678456867422794E-2</v>
      </c>
      <c r="H2" s="8">
        <v>5.1013259720590398E-2</v>
      </c>
      <c r="I2" s="8">
        <v>5.3080315251805898E-2</v>
      </c>
      <c r="J2" s="8">
        <v>5.0907945964904701E-2</v>
      </c>
      <c r="K2" s="8">
        <v>4.3551419567592703E-2</v>
      </c>
      <c r="L2" s="8">
        <v>3.7987445479127198E-2</v>
      </c>
      <c r="M2" s="8">
        <v>3.6427650897516102E-2</v>
      </c>
      <c r="N2" s="8">
        <v>4.1640484589563202E-2</v>
      </c>
      <c r="O2" s="8">
        <v>5.9059769300375202E-2</v>
      </c>
      <c r="P2" s="8">
        <v>6.3517047368609206E-2</v>
      </c>
      <c r="Q2" s="8">
        <v>4.85563409720789E-2</v>
      </c>
      <c r="R2" s="8">
        <v>8.0674806169518901E-2</v>
      </c>
      <c r="S2" s="8">
        <v>5.3482774484506897E-2</v>
      </c>
      <c r="T2" s="8">
        <v>5.4406978848847799E-2</v>
      </c>
      <c r="U2" s="8">
        <v>8.8796022469830302E-2</v>
      </c>
      <c r="V2" s="8">
        <v>5.8040037105373699E-2</v>
      </c>
      <c r="W2" s="8">
        <v>2.0740523681951398E-2</v>
      </c>
      <c r="X2" s="8">
        <v>8.2270711504708605E-2</v>
      </c>
      <c r="Y2" s="8">
        <v>4.09901335619689E-2</v>
      </c>
      <c r="Z2" s="8">
        <v>5.1715243695503101E-2</v>
      </c>
      <c r="AA2" s="8">
        <v>2.7897330778568E-2</v>
      </c>
      <c r="AB2" s="8">
        <v>3.8740488671241399E-2</v>
      </c>
      <c r="AC2" s="8">
        <v>4.6752143643975001E-2</v>
      </c>
      <c r="AD2" s="8">
        <v>7.3940542665178605E-2</v>
      </c>
      <c r="AE2" s="8">
        <v>3.6949654893952501E-2</v>
      </c>
      <c r="AF2" s="8">
        <v>7.7435436119054193E-2</v>
      </c>
      <c r="AG2" s="8">
        <v>6.9603331889523501E-2</v>
      </c>
      <c r="AH2" s="8">
        <v>5.0388897524378598E-2</v>
      </c>
      <c r="AI2" s="8">
        <v>9.0131937060608305E-2</v>
      </c>
      <c r="AJ2" s="8">
        <v>5.5726382557930998E-2</v>
      </c>
      <c r="AK2" s="8">
        <v>7.7280746938399703E-2</v>
      </c>
      <c r="AL2" s="8">
        <v>8.6317545663847403E-2</v>
      </c>
      <c r="AM2" s="8">
        <v>8.1698903559424801E-2</v>
      </c>
      <c r="AN2" s="8">
        <v>4.41184084712943E-2</v>
      </c>
      <c r="AO2" s="8">
        <v>7.8146204034923797E-2</v>
      </c>
      <c r="AP2" s="8">
        <v>2.9703709333860601E-2</v>
      </c>
      <c r="AQ2" s="8">
        <v>4.5837064353935197E-2</v>
      </c>
      <c r="AR2" s="8">
        <v>4.92003475156019E-2</v>
      </c>
      <c r="AS2" s="8">
        <v>3.1099544941477798E-2</v>
      </c>
      <c r="AT2" s="8">
        <v>4.2654150611925103E-2</v>
      </c>
      <c r="AU2" s="8">
        <v>0.10209159694403901</v>
      </c>
      <c r="AV2" s="8">
        <v>5.7192032057827399E-2</v>
      </c>
      <c r="AW2" s="8">
        <v>8.6694015915828704E-2</v>
      </c>
      <c r="AX2" s="8">
        <v>3.1070081660020898E-2</v>
      </c>
      <c r="AY2" s="8">
        <v>6.9401769053780898E-2</v>
      </c>
      <c r="AZ2" s="8">
        <v>2.9525316800331099E-2</v>
      </c>
      <c r="BA2" s="8">
        <v>4.13331753628901E-2</v>
      </c>
      <c r="BB2" s="8">
        <v>5.27626339078998E-2</v>
      </c>
      <c r="BC2" s="8">
        <v>3.2276545397888899E-2</v>
      </c>
      <c r="BD2" s="8">
        <v>3.0136045487772E-2</v>
      </c>
      <c r="BE2" s="8">
        <v>8.0941661829781894E-2</v>
      </c>
      <c r="BF2" s="8">
        <v>3.5014328520376302E-2</v>
      </c>
      <c r="BG2" s="8">
        <v>5.2546030726039403E-2</v>
      </c>
      <c r="BH2" s="8">
        <v>4.3781856219380799E-2</v>
      </c>
      <c r="BI2" s="8">
        <v>2.9654382703571801E-2</v>
      </c>
      <c r="BJ2" s="8">
        <v>3.6087331218434597E-2</v>
      </c>
      <c r="BK2" s="8">
        <v>7.9465492139940197E-2</v>
      </c>
      <c r="BL2" s="8">
        <v>6.3104847886616799E-2</v>
      </c>
      <c r="BM2" s="8">
        <v>7.22734874215398E-2</v>
      </c>
      <c r="BN2" s="8">
        <v>5.9075513270174497E-2</v>
      </c>
      <c r="BO2" s="8">
        <v>4.2227658987398997E-2</v>
      </c>
      <c r="BP2" s="8">
        <v>3.4514189996836302E-2</v>
      </c>
      <c r="BQ2" s="8">
        <v>9.1115122849667399E-2</v>
      </c>
      <c r="BR2" s="8">
        <v>6.4239428424908096E-2</v>
      </c>
      <c r="BS2" s="8">
        <v>4.5907525870802303E-2</v>
      </c>
      <c r="BT2" s="8">
        <v>2.3634078867117499E-2</v>
      </c>
      <c r="BU2" s="8">
        <v>7.1307909560113902E-2</v>
      </c>
      <c r="BV2" s="8">
        <v>6.6140876175560095E-2</v>
      </c>
      <c r="BW2" s="8">
        <v>3.7869386855207202E-2</v>
      </c>
      <c r="BX2" s="8">
        <v>5.4585917493303299E-2</v>
      </c>
      <c r="BY2" s="8">
        <v>6.9820607818111696E-2</v>
      </c>
      <c r="BZ2" s="8">
        <v>4.7651244934237398E-2</v>
      </c>
      <c r="CA2" s="8">
        <v>6.4250680480405095E-2</v>
      </c>
      <c r="CB2" s="8">
        <v>7.1627000074546199E-2</v>
      </c>
      <c r="CC2" s="8">
        <v>5.0893267537017901E-2</v>
      </c>
      <c r="CD2" s="8">
        <v>3.8352317751577103E-2</v>
      </c>
      <c r="CE2" s="8">
        <v>2.6870351121845801E-2</v>
      </c>
      <c r="CF2" s="8">
        <v>5.99718239907902E-2</v>
      </c>
      <c r="CG2" s="8">
        <v>2.7595845970349898E-2</v>
      </c>
      <c r="CH2" s="8">
        <v>9.3815996348463604E-2</v>
      </c>
      <c r="CI2" s="8">
        <v>8.2572406189891395E-2</v>
      </c>
      <c r="CJ2" s="8">
        <v>7.9976552101681794E-2</v>
      </c>
      <c r="CK2" s="8">
        <v>5.1288209806401801E-2</v>
      </c>
      <c r="CL2" s="8">
        <v>5.6356478009179402E-2</v>
      </c>
      <c r="CM2" s="8">
        <v>7.5249294556937296E-2</v>
      </c>
      <c r="CN2" s="8">
        <v>4.1841419144523898E-2</v>
      </c>
      <c r="CO2" s="8">
        <v>7.81228118656732E-2</v>
      </c>
      <c r="CP2" s="8">
        <v>4.6274135943576503E-2</v>
      </c>
      <c r="CQ2" s="8">
        <v>7.7190747245285393E-2</v>
      </c>
      <c r="CR2" s="8">
        <v>5.2272706717412298E-2</v>
      </c>
      <c r="CS2" s="8">
        <v>8.6089356224817504E-2</v>
      </c>
      <c r="CT2" s="8">
        <v>8.2998384183029905E-2</v>
      </c>
      <c r="CU2" s="8">
        <v>5.6795480314366299E-2</v>
      </c>
      <c r="CV2" s="8">
        <v>6.0762424989605802E-2</v>
      </c>
      <c r="CW2" s="8">
        <v>9.9710623333604698E-2</v>
      </c>
      <c r="CX2" s="9">
        <v>3.5315182958564402E-2</v>
      </c>
    </row>
    <row r="3" spans="1:102" ht="15.75" thickBot="1" x14ac:dyDescent="0.3">
      <c r="A3" s="6">
        <v>2</v>
      </c>
      <c r="B3" s="10">
        <f t="shared" ref="B3:B17" si="0">AVERAGE(C3:CX3)</f>
        <v>5.2079012785275484E-2</v>
      </c>
      <c r="C3" s="7">
        <v>6.4393810905521598E-2</v>
      </c>
      <c r="D3" s="8">
        <v>8.1850364645833701E-2</v>
      </c>
      <c r="E3" s="8">
        <v>3.5642711340417799E-2</v>
      </c>
      <c r="F3" s="8">
        <v>6.4059571013719702E-2</v>
      </c>
      <c r="G3" s="8">
        <v>5.5727783417722103E-2</v>
      </c>
      <c r="H3" s="8">
        <v>8.0256646231547102E-2</v>
      </c>
      <c r="I3" s="8">
        <v>5.41266295366667E-2</v>
      </c>
      <c r="J3" s="8">
        <v>2.3626716583157601E-2</v>
      </c>
      <c r="K3" s="8">
        <v>2.5178435367187502E-2</v>
      </c>
      <c r="L3" s="8">
        <v>6.5325410190365904E-2</v>
      </c>
      <c r="M3" s="8">
        <v>7.9251797102849297E-2</v>
      </c>
      <c r="N3" s="8">
        <v>3.9066939059379899E-2</v>
      </c>
      <c r="O3" s="8">
        <v>2.0022474191889999E-2</v>
      </c>
      <c r="P3" s="8">
        <v>8.7974273295975902E-2</v>
      </c>
      <c r="Q3" s="8">
        <v>2.4650439506216301E-2</v>
      </c>
      <c r="R3" s="8">
        <v>3.39636539081178E-2</v>
      </c>
      <c r="S3" s="8">
        <v>7.4068539984675996E-2</v>
      </c>
      <c r="T3" s="8">
        <v>6.4454748241802098E-2</v>
      </c>
      <c r="U3" s="8">
        <v>9.1190331526261506E-2</v>
      </c>
      <c r="V3" s="8">
        <v>3.8905817265924798E-2</v>
      </c>
      <c r="W3" s="8">
        <v>6.1618492275559301E-2</v>
      </c>
      <c r="X3" s="8">
        <v>5.2052580793627602E-2</v>
      </c>
      <c r="Y3" s="8">
        <v>4.29696814199187E-2</v>
      </c>
      <c r="Z3" s="8">
        <v>4.2157358706254498E-2</v>
      </c>
      <c r="AA3" s="8">
        <v>8.7947072556566905E-2</v>
      </c>
      <c r="AB3" s="8">
        <v>5.2350585854536398E-2</v>
      </c>
      <c r="AC3" s="8">
        <v>3.4028224234047402E-2</v>
      </c>
      <c r="AD3" s="8">
        <v>1.4955367886834299E-2</v>
      </c>
      <c r="AE3" s="8">
        <v>4.5345432443590399E-2</v>
      </c>
      <c r="AF3" s="8">
        <v>4.0338901297971602E-2</v>
      </c>
      <c r="AG3" s="8">
        <v>4.8928902284623502E-2</v>
      </c>
      <c r="AH3" s="8">
        <v>5.7024275415630703E-2</v>
      </c>
      <c r="AI3" s="8">
        <v>4.5867048601504597E-2</v>
      </c>
      <c r="AJ3" s="8">
        <v>5.3512977370620197E-2</v>
      </c>
      <c r="AK3" s="8">
        <v>3.98007899898336E-2</v>
      </c>
      <c r="AL3" s="8">
        <v>4.1150920110988101E-2</v>
      </c>
      <c r="AM3" s="8">
        <v>4.0088714333034597E-2</v>
      </c>
      <c r="AN3" s="8">
        <v>4.7395673695492697E-2</v>
      </c>
      <c r="AO3" s="8">
        <v>3.7055455974846399E-2</v>
      </c>
      <c r="AP3" s="8">
        <v>5.44921489069587E-2</v>
      </c>
      <c r="AQ3" s="8">
        <v>3.6446161986975902E-2</v>
      </c>
      <c r="AR3" s="8">
        <v>3.5244500779096799E-2</v>
      </c>
      <c r="AS3" s="8">
        <v>5.2212294798320298E-2</v>
      </c>
      <c r="AT3" s="8">
        <v>4.0397068551335603E-2</v>
      </c>
      <c r="AU3" s="8">
        <v>6.0129535161275303E-2</v>
      </c>
      <c r="AV3" s="8">
        <v>3.7871985615544203E-2</v>
      </c>
      <c r="AW3" s="8">
        <v>5.26122257394162E-2</v>
      </c>
      <c r="AX3" s="8">
        <v>3.16301614708311E-2</v>
      </c>
      <c r="AY3" s="8">
        <v>4.3875765474393598E-2</v>
      </c>
      <c r="AZ3" s="8">
        <v>4.6978408767505503E-2</v>
      </c>
      <c r="BA3" s="8">
        <v>5.1714584515297798E-2</v>
      </c>
      <c r="BB3" s="8">
        <v>3.5445302425553202E-2</v>
      </c>
      <c r="BC3" s="8">
        <v>3.8875577632884697E-2</v>
      </c>
      <c r="BD3" s="8">
        <v>9.5105754163923306E-2</v>
      </c>
      <c r="BE3" s="8">
        <v>4.8366374919358301E-2</v>
      </c>
      <c r="BF3" s="8">
        <v>6.8423321319505806E-2</v>
      </c>
      <c r="BG3" s="8">
        <v>5.3984769436957E-2</v>
      </c>
      <c r="BH3" s="8">
        <v>4.2020888305274701E-2</v>
      </c>
      <c r="BI3" s="8">
        <v>5.8023216731191402E-2</v>
      </c>
      <c r="BJ3" s="8">
        <v>3.2756817499332298E-2</v>
      </c>
      <c r="BK3" s="8">
        <v>6.2125459941517198E-2</v>
      </c>
      <c r="BL3" s="8">
        <v>8.7653241581871502E-2</v>
      </c>
      <c r="BM3" s="8">
        <v>5.7656785440378E-2</v>
      </c>
      <c r="BN3" s="8">
        <v>8.0321818456427399E-2</v>
      </c>
      <c r="BO3" s="8">
        <v>6.9048590282847599E-2</v>
      </c>
      <c r="BP3" s="8">
        <v>4.7277461687994203E-2</v>
      </c>
      <c r="BQ3" s="8">
        <v>1.9021994677824901E-2</v>
      </c>
      <c r="BR3" s="8">
        <v>7.7754285886500102E-2</v>
      </c>
      <c r="BS3" s="8">
        <v>6.1577499558412498E-2</v>
      </c>
      <c r="BT3" s="8">
        <v>7.2189693066640498E-2</v>
      </c>
      <c r="BU3" s="8">
        <v>4.2616624577688902E-2</v>
      </c>
      <c r="BV3" s="8">
        <v>7.3788205930152895E-2</v>
      </c>
      <c r="BW3" s="8">
        <v>4.55398604308586E-2</v>
      </c>
      <c r="BX3" s="8">
        <v>3.99012218942622E-2</v>
      </c>
      <c r="BY3" s="8">
        <v>5.2046982191992802E-2</v>
      </c>
      <c r="BZ3" s="8">
        <v>3.7809541509584502E-2</v>
      </c>
      <c r="CA3" s="8">
        <v>5.5773572052792299E-2</v>
      </c>
      <c r="CB3" s="8">
        <v>8.1370884497474497E-2</v>
      </c>
      <c r="CC3" s="8">
        <v>6.0240318593976598E-2</v>
      </c>
      <c r="CD3" s="8">
        <v>1.99036331384277E-2</v>
      </c>
      <c r="CE3" s="8">
        <v>5.2654120224728297E-2</v>
      </c>
      <c r="CF3" s="8">
        <v>2.6518323034763199E-2</v>
      </c>
      <c r="CG3" s="8">
        <v>7.2173176306066497E-2</v>
      </c>
      <c r="CH3" s="8">
        <v>2.8892517433163002E-2</v>
      </c>
      <c r="CI3" s="8">
        <v>6.7981818530275698E-2</v>
      </c>
      <c r="CJ3" s="8">
        <v>2.8481848697338601E-2</v>
      </c>
      <c r="CK3" s="8">
        <v>9.6738700575387193E-2</v>
      </c>
      <c r="CL3" s="8">
        <v>3.6457991320110898E-2</v>
      </c>
      <c r="CM3" s="8">
        <v>6.7375613518152605E-2</v>
      </c>
      <c r="CN3" s="8">
        <v>4.2891006536532598E-2</v>
      </c>
      <c r="CO3" s="8">
        <v>9.6508236370228997E-2</v>
      </c>
      <c r="CP3" s="8">
        <v>2.8385949286271001E-2</v>
      </c>
      <c r="CQ3" s="8">
        <v>4.9172189385180601E-2</v>
      </c>
      <c r="CR3" s="8">
        <v>6.5953634079870704E-2</v>
      </c>
      <c r="CS3" s="8">
        <v>5.8660089504478798E-2</v>
      </c>
      <c r="CT3" s="8">
        <v>3.8054534182462699E-2</v>
      </c>
      <c r="CU3" s="8">
        <v>3.8415412083325703E-2</v>
      </c>
      <c r="CV3" s="8">
        <v>5.5676775463942701E-2</v>
      </c>
      <c r="CW3" s="8">
        <v>4.3929020191177302E-2</v>
      </c>
      <c r="CX3" s="9">
        <v>6.4430233644817494E-2</v>
      </c>
    </row>
    <row r="4" spans="1:102" ht="15.75" thickBot="1" x14ac:dyDescent="0.3">
      <c r="A4" s="6">
        <v>3</v>
      </c>
      <c r="B4" s="10">
        <f t="shared" si="0"/>
        <v>5.4560519228815482E-2</v>
      </c>
      <c r="C4" s="7">
        <v>5.8868673433121903E-2</v>
      </c>
      <c r="D4" s="8">
        <v>3.37968402101387E-2</v>
      </c>
      <c r="E4" s="8">
        <v>2.61954831821802E-2</v>
      </c>
      <c r="F4" s="8">
        <v>3.1679783906824202E-2</v>
      </c>
      <c r="G4" s="8">
        <v>5.4563581778482098E-2</v>
      </c>
      <c r="H4" s="8">
        <v>5.2445294093764798E-2</v>
      </c>
      <c r="I4" s="8">
        <v>0.14288886857956301</v>
      </c>
      <c r="J4" s="8">
        <v>8.1567304602182894E-2</v>
      </c>
      <c r="K4" s="8">
        <v>5.2027377571033803E-2</v>
      </c>
      <c r="L4" s="8">
        <v>2.9971880999213898E-2</v>
      </c>
      <c r="M4" s="8">
        <v>3.56741209832869E-2</v>
      </c>
      <c r="N4" s="8">
        <v>6.2696884407492201E-2</v>
      </c>
      <c r="O4" s="8">
        <v>7.7983916998322897E-2</v>
      </c>
      <c r="P4" s="8">
        <v>5.4278800811211898E-2</v>
      </c>
      <c r="Q4" s="8">
        <v>3.9415848739756801E-2</v>
      </c>
      <c r="R4" s="8">
        <v>5.7431992951288299E-2</v>
      </c>
      <c r="S4" s="8">
        <v>4.5441661022474003E-2</v>
      </c>
      <c r="T4" s="8">
        <v>6.9333266953838499E-2</v>
      </c>
      <c r="U4" s="8">
        <v>5.4508950769298098E-2</v>
      </c>
      <c r="V4" s="8">
        <v>3.1932754414232302E-2</v>
      </c>
      <c r="W4" s="8">
        <v>6.7939219397078199E-2</v>
      </c>
      <c r="X4" s="8">
        <v>3.1223723769206901E-2</v>
      </c>
      <c r="Y4" s="8">
        <v>9.1090528675097607E-2</v>
      </c>
      <c r="Z4" s="8">
        <v>4.1566721090994699E-2</v>
      </c>
      <c r="AA4" s="8">
        <v>6.8701458516617603E-2</v>
      </c>
      <c r="AB4" s="8">
        <v>0.12990229710700299</v>
      </c>
      <c r="AC4" s="8">
        <v>4.7575140797728802E-2</v>
      </c>
      <c r="AD4" s="8">
        <v>4.1107565991310102E-2</v>
      </c>
      <c r="AE4" s="8">
        <v>3.7424489546740901E-2</v>
      </c>
      <c r="AF4" s="8">
        <v>3.51689508905444E-2</v>
      </c>
      <c r="AG4" s="8">
        <v>5.8084102086208199E-2</v>
      </c>
      <c r="AH4" s="8">
        <v>4.3053299463710303E-2</v>
      </c>
      <c r="AI4" s="8">
        <v>4.6587024781486901E-2</v>
      </c>
      <c r="AJ4" s="8">
        <v>4.5513436358656602E-2</v>
      </c>
      <c r="AK4" s="8">
        <v>3.8933095968732498E-2</v>
      </c>
      <c r="AL4" s="8">
        <v>5.6490768857072798E-2</v>
      </c>
      <c r="AM4" s="8">
        <v>4.9374930837701801E-2</v>
      </c>
      <c r="AN4" s="8">
        <v>8.1400247788721694E-2</v>
      </c>
      <c r="AO4" s="8">
        <v>4.7724666849287702E-2</v>
      </c>
      <c r="AP4" s="8">
        <v>4.4795755809570299E-2</v>
      </c>
      <c r="AQ4" s="8">
        <v>5.4408811433234797E-2</v>
      </c>
      <c r="AR4" s="8">
        <v>7.5548348761335593E-2</v>
      </c>
      <c r="AS4" s="8">
        <v>5.3105057111680801E-2</v>
      </c>
      <c r="AT4" s="8">
        <v>3.9447688855110803E-2</v>
      </c>
      <c r="AU4" s="8">
        <v>3.9267414219399999E-2</v>
      </c>
      <c r="AV4" s="8">
        <v>3.8212441952241098E-2</v>
      </c>
      <c r="AW4" s="8">
        <v>4.2979775401756001E-2</v>
      </c>
      <c r="AX4" s="8">
        <v>0.24175014471176401</v>
      </c>
      <c r="AY4" s="8">
        <v>4.2823464506318597E-2</v>
      </c>
      <c r="AZ4" s="8">
        <v>6.0995786716436302E-2</v>
      </c>
      <c r="BA4" s="8">
        <v>4.8708822073974797E-2</v>
      </c>
      <c r="BB4" s="8">
        <v>4.3569543383327997E-2</v>
      </c>
      <c r="BC4" s="8">
        <v>4.0769442127439201E-2</v>
      </c>
      <c r="BD4" s="8">
        <v>4.5704929215245001E-2</v>
      </c>
      <c r="BE4" s="8">
        <v>4.0178613440110401E-2</v>
      </c>
      <c r="BF4" s="8">
        <v>6.8042859542260803E-2</v>
      </c>
      <c r="BG4" s="8">
        <v>3.5990556943584898E-2</v>
      </c>
      <c r="BH4" s="8">
        <v>6.1558737501434702E-2</v>
      </c>
      <c r="BI4" s="8">
        <v>3.5169980986030101E-2</v>
      </c>
      <c r="BJ4" s="8">
        <v>3.3580071761143797E-2</v>
      </c>
      <c r="BK4" s="8">
        <v>3.1604537269519797E-2</v>
      </c>
      <c r="BL4" s="8">
        <v>5.6174286730690103E-2</v>
      </c>
      <c r="BM4" s="8">
        <v>0.189497908794972</v>
      </c>
      <c r="BN4" s="8">
        <v>5.0602215511272003E-2</v>
      </c>
      <c r="BO4" s="8">
        <v>9.2187932099678405E-2</v>
      </c>
      <c r="BP4" s="8">
        <v>4.9915909212383203E-2</v>
      </c>
      <c r="BQ4" s="8">
        <v>3.5090178987997003E-2</v>
      </c>
      <c r="BR4" s="8">
        <v>7.3603758773634204E-2</v>
      </c>
      <c r="BS4" s="8">
        <v>4.2220970150511898E-2</v>
      </c>
      <c r="BT4" s="8">
        <v>3.5761615079894803E-2</v>
      </c>
      <c r="BU4" s="8">
        <v>6.7489420273767697E-2</v>
      </c>
      <c r="BV4" s="8">
        <v>3.6798023603068303E-2</v>
      </c>
      <c r="BW4" s="8">
        <v>7.0669347561453794E-2</v>
      </c>
      <c r="BX4" s="8">
        <v>4.2784692538327E-2</v>
      </c>
      <c r="BY4" s="8">
        <v>6.7497108667589303E-2</v>
      </c>
      <c r="BZ4" s="8">
        <v>8.3708740712076304E-2</v>
      </c>
      <c r="CA4" s="8">
        <v>2.9957537172551299E-2</v>
      </c>
      <c r="CB4" s="8">
        <v>5.9389728557862398E-2</v>
      </c>
      <c r="CC4" s="8">
        <v>3.9412043739273303E-2</v>
      </c>
      <c r="CD4" s="8">
        <v>6.2209179353985199E-2</v>
      </c>
      <c r="CE4" s="8">
        <v>3.5326256141599198E-2</v>
      </c>
      <c r="CF4" s="8">
        <v>3.04822768059845E-2</v>
      </c>
      <c r="CG4" s="8">
        <v>2.5205005091248098E-2</v>
      </c>
      <c r="CH4" s="8">
        <v>0.106291419328197</v>
      </c>
      <c r="CI4" s="8">
        <v>3.6034696652780897E-2</v>
      </c>
      <c r="CJ4" s="8">
        <v>4.8061303845592297E-2</v>
      </c>
      <c r="CK4" s="8">
        <v>4.5249526681744902E-2</v>
      </c>
      <c r="CL4" s="8">
        <v>3.1081203078612001E-2</v>
      </c>
      <c r="CM4" s="8">
        <v>4.3006501398072099E-2</v>
      </c>
      <c r="CN4" s="8">
        <v>4.1669810339347801E-2</v>
      </c>
      <c r="CO4" s="8">
        <v>4.4934494070007901E-2</v>
      </c>
      <c r="CP4" s="8">
        <v>4.87328140183289E-2</v>
      </c>
      <c r="CQ4" s="8">
        <v>5.1980464448529301E-2</v>
      </c>
      <c r="CR4" s="8">
        <v>3.2117555457288199E-2</v>
      </c>
      <c r="CS4" s="8">
        <v>4.4550769273854901E-2</v>
      </c>
      <c r="CT4" s="8">
        <v>5.9006613098084498E-2</v>
      </c>
      <c r="CU4" s="8">
        <v>3.9425986715989299E-2</v>
      </c>
      <c r="CV4" s="8">
        <v>6.3922829549517696E-2</v>
      </c>
      <c r="CW4" s="8">
        <v>3.13925288301172E-2</v>
      </c>
      <c r="CX4" s="9">
        <v>4.2831531631139098E-2</v>
      </c>
    </row>
    <row r="5" spans="1:102" ht="15.75" thickBot="1" x14ac:dyDescent="0.3">
      <c r="A5" s="6">
        <v>4</v>
      </c>
      <c r="B5" s="10">
        <f t="shared" si="0"/>
        <v>4.7593263280992899E-2</v>
      </c>
      <c r="C5" s="7">
        <v>4.8985960690834301E-2</v>
      </c>
      <c r="D5" s="8">
        <v>3.7559318791000801E-2</v>
      </c>
      <c r="E5" s="8">
        <v>2.85105168126151E-2</v>
      </c>
      <c r="F5" s="8">
        <v>2.1945245272639798E-2</v>
      </c>
      <c r="G5" s="8">
        <v>5.68555026490285E-2</v>
      </c>
      <c r="H5" s="8">
        <v>3.7796545080515602E-2</v>
      </c>
      <c r="I5" s="8">
        <v>3.4714809265750497E-2</v>
      </c>
      <c r="J5" s="8">
        <v>4.65552064139979E-2</v>
      </c>
      <c r="K5" s="8">
        <v>4.3284030240588599E-2</v>
      </c>
      <c r="L5" s="8">
        <v>3.1544852890703301E-2</v>
      </c>
      <c r="M5" s="8">
        <v>4.0844086974490199E-2</v>
      </c>
      <c r="N5" s="8">
        <v>5.1973761011939797E-2</v>
      </c>
      <c r="O5" s="8">
        <v>3.67290929373097E-2</v>
      </c>
      <c r="P5" s="8">
        <v>4.3369070517934503E-2</v>
      </c>
      <c r="Q5" s="8">
        <v>3.5300048368263101E-2</v>
      </c>
      <c r="R5" s="8">
        <v>5.6217735841721503E-2</v>
      </c>
      <c r="S5" s="8">
        <v>4.35622064543486E-2</v>
      </c>
      <c r="T5" s="8">
        <v>5.49706598443339E-2</v>
      </c>
      <c r="U5" s="8">
        <v>3.27264460701472E-2</v>
      </c>
      <c r="V5" s="8">
        <v>3.1079299731869101E-2</v>
      </c>
      <c r="W5" s="8">
        <v>5.9908008627196502E-2</v>
      </c>
      <c r="X5" s="8">
        <v>3.3952298374051303E-2</v>
      </c>
      <c r="Y5" s="8">
        <v>7.3709265371914398E-2</v>
      </c>
      <c r="Z5" s="8">
        <v>3.8723424210361297E-2</v>
      </c>
      <c r="AA5" s="8">
        <v>5.9755783018260601E-2</v>
      </c>
      <c r="AB5" s="8">
        <v>2.9833979301934401E-2</v>
      </c>
      <c r="AC5" s="8">
        <v>4.6476588366912597E-2</v>
      </c>
      <c r="AD5" s="8">
        <v>3.4399826326878401E-2</v>
      </c>
      <c r="AE5" s="8">
        <v>3.5591377204966003E-2</v>
      </c>
      <c r="AF5" s="8">
        <v>4.4935478266417903E-2</v>
      </c>
      <c r="AG5" s="8">
        <v>4.73468484162997E-2</v>
      </c>
      <c r="AH5" s="8">
        <v>4.4634409223359497E-2</v>
      </c>
      <c r="AI5" s="8">
        <v>3.6854669129442102E-2</v>
      </c>
      <c r="AJ5" s="8">
        <v>4.1930904336073799E-2</v>
      </c>
      <c r="AK5" s="8">
        <v>3.1178623484479501E-2</v>
      </c>
      <c r="AL5" s="8">
        <v>4.2511531499648002E-2</v>
      </c>
      <c r="AM5" s="8">
        <v>4.4754782455437798E-2</v>
      </c>
      <c r="AN5" s="8">
        <v>4.7920570117384501E-2</v>
      </c>
      <c r="AO5" s="8">
        <v>8.4187877748479606E-2</v>
      </c>
      <c r="AP5" s="8">
        <v>3.8536068186997598E-2</v>
      </c>
      <c r="AQ5" s="8">
        <v>5.4795221315148697E-2</v>
      </c>
      <c r="AR5" s="8">
        <v>5.3482446728726998E-2</v>
      </c>
      <c r="AS5" s="8">
        <v>4.7289234670114602E-2</v>
      </c>
      <c r="AT5" s="8">
        <v>3.53743539141902E-2</v>
      </c>
      <c r="AU5" s="8">
        <v>2.81956567368454E-2</v>
      </c>
      <c r="AV5" s="8">
        <v>3.0050425270482101E-2</v>
      </c>
      <c r="AW5" s="8">
        <v>4.0327573518126998E-2</v>
      </c>
      <c r="AX5" s="8">
        <v>0.29509372108127402</v>
      </c>
      <c r="AY5" s="8">
        <v>4.7193473664501301E-2</v>
      </c>
      <c r="AZ5" s="8">
        <v>4.7205967785813402E-2</v>
      </c>
      <c r="BA5" s="8">
        <v>4.2776933212031E-2</v>
      </c>
      <c r="BB5" s="8">
        <v>5.7507334841663503E-2</v>
      </c>
      <c r="BC5" s="8">
        <v>3.5275944135442897E-2</v>
      </c>
      <c r="BD5" s="8">
        <v>3.4284748854427297E-2</v>
      </c>
      <c r="BE5" s="8">
        <v>4.1834557644711598E-2</v>
      </c>
      <c r="BF5" s="8">
        <v>5.4763633764183701E-2</v>
      </c>
      <c r="BG5" s="8">
        <v>3.46691643034851E-2</v>
      </c>
      <c r="BH5" s="8">
        <v>5.1525139394273299E-2</v>
      </c>
      <c r="BI5" s="8">
        <v>6.5251213473329905E-2</v>
      </c>
      <c r="BJ5" s="8">
        <v>3.2202533849789702E-2</v>
      </c>
      <c r="BK5" s="8">
        <v>2.8315429739759399E-2</v>
      </c>
      <c r="BL5" s="8">
        <v>4.9382155370353703E-2</v>
      </c>
      <c r="BM5" s="8">
        <v>0.22422468156645101</v>
      </c>
      <c r="BN5" s="8">
        <v>4.5500226572002797E-2</v>
      </c>
      <c r="BO5" s="8">
        <v>4.5800134355480603E-2</v>
      </c>
      <c r="BP5" s="8">
        <v>4.3395477028382902E-2</v>
      </c>
      <c r="BQ5" s="8">
        <v>3.67864851883462E-2</v>
      </c>
      <c r="BR5" s="8">
        <v>6.1243843365190599E-2</v>
      </c>
      <c r="BS5" s="8">
        <v>4.0957166602911897E-2</v>
      </c>
      <c r="BT5" s="8">
        <v>3.9608401233366501E-2</v>
      </c>
      <c r="BU5" s="8">
        <v>5.4034204959019297E-2</v>
      </c>
      <c r="BV5" s="8">
        <v>3.0219221845219E-2</v>
      </c>
      <c r="BW5" s="8">
        <v>5.6941488035918801E-2</v>
      </c>
      <c r="BX5" s="8">
        <v>4.3468078357455503E-2</v>
      </c>
      <c r="BY5" s="8">
        <v>5.6366450442661302E-2</v>
      </c>
      <c r="BZ5" s="8">
        <v>7.1651292473695005E-2</v>
      </c>
      <c r="CA5" s="8">
        <v>3.0307778590330701E-2</v>
      </c>
      <c r="CB5" s="8">
        <v>6.06440125192797E-2</v>
      </c>
      <c r="CC5" s="8">
        <v>4.2995091784558501E-2</v>
      </c>
      <c r="CD5" s="8">
        <v>5.9566340308862001E-2</v>
      </c>
      <c r="CE5" s="8">
        <v>4.0127810111553502E-2</v>
      </c>
      <c r="CF5" s="8">
        <v>3.61885125410734E-2</v>
      </c>
      <c r="CG5" s="8">
        <v>3.0964222017089701E-2</v>
      </c>
      <c r="CH5" s="8">
        <v>2.9952418623597502E-2</v>
      </c>
      <c r="CI5" s="8">
        <v>4.1225114902266803E-2</v>
      </c>
      <c r="CJ5" s="8">
        <v>3.7419441301054499E-2</v>
      </c>
      <c r="CK5" s="8">
        <v>3.3696475453416003E-2</v>
      </c>
      <c r="CL5" s="8">
        <v>3.54403239709523E-2</v>
      </c>
      <c r="CM5" s="8">
        <v>3.9456994669201002E-2</v>
      </c>
      <c r="CN5" s="8">
        <v>3.5484186720135001E-2</v>
      </c>
      <c r="CO5" s="8">
        <v>3.8968552020246697E-2</v>
      </c>
      <c r="CP5" s="8">
        <v>3.7584192646168198E-2</v>
      </c>
      <c r="CQ5" s="8">
        <v>4.9089691119637999E-2</v>
      </c>
      <c r="CR5" s="8">
        <v>2.8684980693187302E-2</v>
      </c>
      <c r="CS5" s="8">
        <v>3.3344812129694298E-2</v>
      </c>
      <c r="CT5" s="8">
        <v>6.0425989966778698E-2</v>
      </c>
      <c r="CU5" s="8">
        <v>3.7423007006143497E-2</v>
      </c>
      <c r="CV5" s="8">
        <v>5.3711204886338799E-2</v>
      </c>
      <c r="CW5" s="8">
        <v>3.2281704980235498E-2</v>
      </c>
      <c r="CX5" s="9">
        <v>4.56827443161835E-2</v>
      </c>
    </row>
    <row r="6" spans="1:102" ht="15.75" thickBot="1" x14ac:dyDescent="0.3">
      <c r="A6" s="6">
        <v>5</v>
      </c>
      <c r="B6" s="10">
        <f t="shared" si="0"/>
        <v>4.7980832369902755E-2</v>
      </c>
      <c r="C6" s="7">
        <v>6.1483800584986301E-2</v>
      </c>
      <c r="D6" s="8">
        <v>3.7770410028910101E-2</v>
      </c>
      <c r="E6" s="8">
        <v>2.5789740188645199E-2</v>
      </c>
      <c r="F6" s="8">
        <v>5.0573901724818203E-2</v>
      </c>
      <c r="G6" s="8">
        <v>6.3523870703647706E-2</v>
      </c>
      <c r="H6" s="8">
        <v>5.8844942777716798E-2</v>
      </c>
      <c r="I6" s="8">
        <v>2.94335276431185E-2</v>
      </c>
      <c r="J6" s="8">
        <v>5.6627235409647703E-2</v>
      </c>
      <c r="K6" s="8">
        <v>5.3618539878827101E-2</v>
      </c>
      <c r="L6" s="8">
        <v>4.0074988929864198E-2</v>
      </c>
      <c r="M6" s="8">
        <v>3.4942623661748197E-2</v>
      </c>
      <c r="N6" s="8">
        <v>7.11007064502895E-2</v>
      </c>
      <c r="O6" s="8">
        <v>5.4324885029519702E-2</v>
      </c>
      <c r="P6" s="8">
        <v>5.7541096605904299E-2</v>
      </c>
      <c r="Q6" s="8">
        <v>3.6477664665083301E-2</v>
      </c>
      <c r="R6" s="8">
        <v>5.9710104465585299E-2</v>
      </c>
      <c r="S6" s="8">
        <v>5.0723783576250001E-2</v>
      </c>
      <c r="T6" s="8">
        <v>7.4130064247265495E-2</v>
      </c>
      <c r="U6" s="8">
        <v>3.3828893323328897E-2</v>
      </c>
      <c r="V6" s="8">
        <v>3.28063052811529E-2</v>
      </c>
      <c r="W6" s="8">
        <v>7.0619024956797699E-2</v>
      </c>
      <c r="X6" s="8">
        <v>3.4350958637327102E-2</v>
      </c>
      <c r="Y6" s="8">
        <v>8.8403232599660694E-2</v>
      </c>
      <c r="Z6" s="8">
        <v>3.9285268109044001E-2</v>
      </c>
      <c r="AA6" s="8">
        <v>7.0910553106668398E-2</v>
      </c>
      <c r="AB6" s="8">
        <v>2.66029430784098E-2</v>
      </c>
      <c r="AC6" s="8">
        <v>4.9331110811659799E-2</v>
      </c>
      <c r="AD6" s="8">
        <v>4.49103949547403E-2</v>
      </c>
      <c r="AE6" s="8">
        <v>3.1577788062292403E-2</v>
      </c>
      <c r="AF6" s="8">
        <v>2.9488725877364799E-2</v>
      </c>
      <c r="AG6" s="8">
        <v>5.6075104448858701E-2</v>
      </c>
      <c r="AH6" s="8">
        <v>4.2592735666219898E-2</v>
      </c>
      <c r="AI6" s="8">
        <v>4.2714898760285502E-2</v>
      </c>
      <c r="AJ6" s="8">
        <v>4.8946351355861097E-2</v>
      </c>
      <c r="AK6" s="8">
        <v>4.3519118042560499E-2</v>
      </c>
      <c r="AL6" s="8">
        <v>8.4790272083443405E-2</v>
      </c>
      <c r="AM6" s="8">
        <v>4.9487885359241902E-2</v>
      </c>
      <c r="AN6" s="8">
        <v>5.5627427516461998E-2</v>
      </c>
      <c r="AO6" s="8">
        <v>4.25668785938942E-2</v>
      </c>
      <c r="AP6" s="8">
        <v>4.8278921526611299E-2</v>
      </c>
      <c r="AQ6" s="8">
        <v>4.3893136440848302E-2</v>
      </c>
      <c r="AR6" s="8">
        <v>6.6950517139629795E-2</v>
      </c>
      <c r="AS6" s="8">
        <v>5.1345393794902598E-2</v>
      </c>
      <c r="AT6" s="8">
        <v>4.4677408838902401E-2</v>
      </c>
      <c r="AU6" s="8">
        <v>4.2730362704712699E-2</v>
      </c>
      <c r="AV6" s="8">
        <v>2.9035407407712901E-2</v>
      </c>
      <c r="AW6" s="8">
        <v>4.8145577977950403E-2</v>
      </c>
      <c r="AX6" s="8">
        <v>4.2204283903746198E-2</v>
      </c>
      <c r="AY6" s="8">
        <v>5.2174994535239598E-2</v>
      </c>
      <c r="AZ6" s="8">
        <v>4.7437572136995197E-2</v>
      </c>
      <c r="BA6" s="8">
        <v>5.42776137287505E-2</v>
      </c>
      <c r="BB6" s="8">
        <v>3.1211931160704299E-2</v>
      </c>
      <c r="BC6" s="8">
        <v>5.8026518580013897E-2</v>
      </c>
      <c r="BD6" s="8">
        <v>4.8982487849815202E-2</v>
      </c>
      <c r="BE6" s="8">
        <v>3.2728475133279297E-2</v>
      </c>
      <c r="BF6" s="8">
        <v>6.5269648384041298E-2</v>
      </c>
      <c r="BG6" s="8">
        <v>2.93402367881214E-2</v>
      </c>
      <c r="BH6" s="8">
        <v>5.6967326023455098E-2</v>
      </c>
      <c r="BI6" s="8">
        <v>3.92533758273911E-2</v>
      </c>
      <c r="BJ6" s="8">
        <v>3.0107779037848701E-2</v>
      </c>
      <c r="BK6" s="8">
        <v>3.0308209150579999E-2</v>
      </c>
      <c r="BL6" s="8">
        <v>6.4885953718012507E-2</v>
      </c>
      <c r="BM6" s="8">
        <v>3.2979290945476303E-2</v>
      </c>
      <c r="BN6" s="8">
        <v>4.8761878250200501E-2</v>
      </c>
      <c r="BO6" s="8">
        <v>6.0250169392360303E-2</v>
      </c>
      <c r="BP6" s="8">
        <v>5.4032803725827E-2</v>
      </c>
      <c r="BQ6" s="8">
        <v>2.9558306638799301E-2</v>
      </c>
      <c r="BR6" s="8">
        <v>7.7568051733642798E-2</v>
      </c>
      <c r="BS6" s="8">
        <v>4.2925257984238303E-2</v>
      </c>
      <c r="BT6" s="8">
        <v>4.6794567452357202E-2</v>
      </c>
      <c r="BU6" s="8">
        <v>7.0141495076142202E-2</v>
      </c>
      <c r="BV6" s="8">
        <v>3.0455553506218799E-2</v>
      </c>
      <c r="BW6" s="8">
        <v>6.9558328006815995E-2</v>
      </c>
      <c r="BX6" s="8">
        <v>4.6682790885304602E-2</v>
      </c>
      <c r="BY6" s="8">
        <v>5.5076817515451799E-2</v>
      </c>
      <c r="BZ6" s="8">
        <v>7.8616941204482899E-2</v>
      </c>
      <c r="CA6" s="8">
        <v>2.8012703705104901E-2</v>
      </c>
      <c r="CB6" s="8">
        <v>7.0390869295517494E-2</v>
      </c>
      <c r="CC6" s="8">
        <v>4.4313283160802297E-2</v>
      </c>
      <c r="CD6" s="8">
        <v>6.36252490501443E-2</v>
      </c>
      <c r="CE6" s="8">
        <v>3.1558936332554299E-2</v>
      </c>
      <c r="CF6" s="8">
        <v>4.2232603046727102E-2</v>
      </c>
      <c r="CG6" s="8">
        <v>2.64414220844689E-2</v>
      </c>
      <c r="CH6" s="8">
        <v>2.9698598138512999E-2</v>
      </c>
      <c r="CI6" s="8">
        <v>3.9418397674459003E-2</v>
      </c>
      <c r="CJ6" s="8">
        <v>4.9841579655428701E-2</v>
      </c>
      <c r="CK6" s="8">
        <v>4.0512140188735897E-2</v>
      </c>
      <c r="CL6" s="8">
        <v>3.86519253564006E-2</v>
      </c>
      <c r="CM6" s="8">
        <v>4.4062735400696697E-2</v>
      </c>
      <c r="CN6" s="8">
        <v>4.0966390938762198E-2</v>
      </c>
      <c r="CO6" s="8">
        <v>4.6522670591780398E-2</v>
      </c>
      <c r="CP6" s="8">
        <v>4.46723724182886E-2</v>
      </c>
      <c r="CQ6" s="8">
        <v>4.6198518017946201E-2</v>
      </c>
      <c r="CR6" s="8">
        <v>3.2144816208542697E-2</v>
      </c>
      <c r="CS6" s="8">
        <v>4.66287498271842E-2</v>
      </c>
      <c r="CT6" s="8">
        <v>6.5137192150467205E-2</v>
      </c>
      <c r="CU6" s="8">
        <v>4.1691258485504E-2</v>
      </c>
      <c r="CV6" s="8">
        <v>5.7819200231801898E-2</v>
      </c>
      <c r="CW6" s="8">
        <v>3.8308859333121101E-2</v>
      </c>
      <c r="CX6" s="9">
        <v>5.24696243936396E-2</v>
      </c>
    </row>
    <row r="7" spans="1:102" ht="15.75" thickBot="1" x14ac:dyDescent="0.3">
      <c r="A7" s="6">
        <v>6</v>
      </c>
      <c r="B7" s="10">
        <f t="shared" si="0"/>
        <v>4.1334703255749651E-2</v>
      </c>
      <c r="C7" s="7">
        <v>4.2944614477877001E-2</v>
      </c>
      <c r="D7" s="8">
        <v>2.7972351025174601E-2</v>
      </c>
      <c r="E7" s="8">
        <v>3.0807446015769499E-2</v>
      </c>
      <c r="F7" s="8">
        <v>4.5945653909161298E-2</v>
      </c>
      <c r="G7" s="8">
        <v>5.20082397161638E-2</v>
      </c>
      <c r="H7" s="8">
        <v>4.9282244206446099E-2</v>
      </c>
      <c r="I7" s="8">
        <v>3.0633204197711001E-2</v>
      </c>
      <c r="J7" s="8">
        <v>4.8184775681490703E-2</v>
      </c>
      <c r="K7" s="8">
        <v>4.5985294094586703E-2</v>
      </c>
      <c r="L7" s="8">
        <v>3.6115135962995003E-2</v>
      </c>
      <c r="M7" s="8">
        <v>3.5530456146716898E-2</v>
      </c>
      <c r="N7" s="8">
        <v>5.9044802258981198E-2</v>
      </c>
      <c r="O7" s="8">
        <v>4.33693137983013E-2</v>
      </c>
      <c r="P7" s="8">
        <v>4.5903265164587398E-2</v>
      </c>
      <c r="Q7" s="8">
        <v>3.9940465050661698E-2</v>
      </c>
      <c r="R7" s="8">
        <v>4.6242935858571199E-2</v>
      </c>
      <c r="S7" s="8">
        <v>4.7565573226105801E-2</v>
      </c>
      <c r="T7" s="8">
        <v>5.6128109687161101E-2</v>
      </c>
      <c r="U7" s="8">
        <v>3.6397314987387498E-2</v>
      </c>
      <c r="V7" s="8">
        <v>3.4339606912155797E-2</v>
      </c>
      <c r="W7" s="8">
        <v>6.6304723450369502E-2</v>
      </c>
      <c r="X7" s="8">
        <v>2.5626649688660099E-2</v>
      </c>
      <c r="Y7" s="8">
        <v>7.4776187588703996E-2</v>
      </c>
      <c r="Z7" s="8">
        <v>3.4870197723248897E-2</v>
      </c>
      <c r="AA7" s="8">
        <v>5.5978331316002501E-2</v>
      </c>
      <c r="AB7" s="8">
        <v>2.6731629276938101E-2</v>
      </c>
      <c r="AC7" s="8">
        <v>3.9636987394403203E-2</v>
      </c>
      <c r="AD7" s="8">
        <v>4.2706233668850499E-2</v>
      </c>
      <c r="AE7" s="8">
        <v>3.4723864756814798E-2</v>
      </c>
      <c r="AF7" s="8">
        <v>3.1445876714442302E-2</v>
      </c>
      <c r="AG7" s="8">
        <v>4.8072293415216003E-2</v>
      </c>
      <c r="AH7" s="8">
        <v>3.92827623508155E-2</v>
      </c>
      <c r="AI7" s="8">
        <v>3.53277366406749E-2</v>
      </c>
      <c r="AJ7" s="8">
        <v>3.94026183265965E-2</v>
      </c>
      <c r="AK7" s="8">
        <v>3.1312533167788599E-2</v>
      </c>
      <c r="AL7" s="8">
        <v>4.7879570312477797E-2</v>
      </c>
      <c r="AM7" s="8">
        <v>4.1439015724088202E-2</v>
      </c>
      <c r="AN7" s="8">
        <v>4.7632130042691498E-2</v>
      </c>
      <c r="AO7" s="8">
        <v>3.2692227314161798E-2</v>
      </c>
      <c r="AP7" s="8">
        <v>4.5956932436422397E-2</v>
      </c>
      <c r="AQ7" s="8">
        <v>4.4842850735167701E-2</v>
      </c>
      <c r="AR7" s="8">
        <v>5.31826986693743E-2</v>
      </c>
      <c r="AS7" s="8">
        <v>4.4326666049397903E-2</v>
      </c>
      <c r="AT7" s="8">
        <v>4.1379202595711297E-2</v>
      </c>
      <c r="AU7" s="8">
        <v>4.4012085002947003E-2</v>
      </c>
      <c r="AV7" s="8">
        <v>3.4740074451361798E-2</v>
      </c>
      <c r="AW7" s="8">
        <v>3.1544388326023798E-2</v>
      </c>
      <c r="AX7" s="8">
        <v>3.60274796715844E-2</v>
      </c>
      <c r="AY7" s="8">
        <v>4.4557992481746099E-2</v>
      </c>
      <c r="AZ7" s="8">
        <v>4.1620094269390603E-2</v>
      </c>
      <c r="BA7" s="8">
        <v>5.0594849494151502E-2</v>
      </c>
      <c r="BB7" s="8">
        <v>2.4741333101571599E-2</v>
      </c>
      <c r="BC7" s="8">
        <v>4.6988791962840698E-2</v>
      </c>
      <c r="BD7" s="8">
        <v>3.6386536946280003E-2</v>
      </c>
      <c r="BE7" s="8">
        <v>2.6729551130792301E-2</v>
      </c>
      <c r="BF7" s="8">
        <v>5.7672941807163897E-2</v>
      </c>
      <c r="BG7" s="8">
        <v>2.8165029536874001E-2</v>
      </c>
      <c r="BH7" s="8">
        <v>4.8305932423681398E-2</v>
      </c>
      <c r="BI7" s="8">
        <v>3.9994890248997397E-2</v>
      </c>
      <c r="BJ7" s="8">
        <v>2.5592586935315201E-2</v>
      </c>
      <c r="BK7" s="8">
        <v>3.1355398710680001E-2</v>
      </c>
      <c r="BL7" s="8">
        <v>5.2989878155416698E-2</v>
      </c>
      <c r="BM7" s="8">
        <v>2.4717386978232E-2</v>
      </c>
      <c r="BN7" s="8">
        <v>4.6920464978150798E-2</v>
      </c>
      <c r="BO7" s="8">
        <v>5.4233940030082903E-2</v>
      </c>
      <c r="BP7" s="8">
        <v>4.5456646067078998E-2</v>
      </c>
      <c r="BQ7" s="8">
        <v>2.1349411712432601E-2</v>
      </c>
      <c r="BR7" s="8">
        <v>6.9662239978870194E-2</v>
      </c>
      <c r="BS7" s="8">
        <v>4.2783694888252101E-2</v>
      </c>
      <c r="BT7" s="8">
        <v>3.76730226924957E-2</v>
      </c>
      <c r="BU7" s="8">
        <v>6.2189846210818502E-2</v>
      </c>
      <c r="BV7" s="8">
        <v>2.4061409110731902E-2</v>
      </c>
      <c r="BW7" s="8">
        <v>5.6634170395284497E-2</v>
      </c>
      <c r="BX7" s="8">
        <v>3.6778630704341599E-2</v>
      </c>
      <c r="BY7" s="8">
        <v>4.6049409844382702E-2</v>
      </c>
      <c r="BZ7" s="8">
        <v>6.8963052805288597E-2</v>
      </c>
      <c r="CA7" s="8">
        <v>2.7357413549845201E-2</v>
      </c>
      <c r="CB7" s="8">
        <v>6.4110333042833006E-2</v>
      </c>
      <c r="CC7" s="8">
        <v>3.1499267748126898E-2</v>
      </c>
      <c r="CD7" s="8">
        <v>4.5597020899096202E-2</v>
      </c>
      <c r="CE7" s="8">
        <v>3.0416407009963599E-2</v>
      </c>
      <c r="CF7" s="8">
        <v>3.7647158235733502E-2</v>
      </c>
      <c r="CG7" s="8">
        <v>3.0235343872560601E-2</v>
      </c>
      <c r="CH7" s="8">
        <v>2.3074477047124099E-2</v>
      </c>
      <c r="CI7" s="8">
        <v>3.0204627112418701E-2</v>
      </c>
      <c r="CJ7" s="8">
        <v>4.9328149488806199E-2</v>
      </c>
      <c r="CK7" s="8">
        <v>3.7558539553160901E-2</v>
      </c>
      <c r="CL7" s="8">
        <v>3.35545613130388E-2</v>
      </c>
      <c r="CM7" s="8">
        <v>3.4495453945529102E-2</v>
      </c>
      <c r="CN7" s="8">
        <v>3.0132004629522001E-2</v>
      </c>
      <c r="CO7" s="8">
        <v>3.9740350413500602E-2</v>
      </c>
      <c r="CP7" s="8">
        <v>4.2952338755109801E-2</v>
      </c>
      <c r="CQ7" s="8">
        <v>5.2768981758737898E-2</v>
      </c>
      <c r="CR7" s="8">
        <v>3.0183614989617299E-2</v>
      </c>
      <c r="CS7" s="8">
        <v>3.4567580551899103E-2</v>
      </c>
      <c r="CT7" s="8">
        <v>5.5785254995061498E-2</v>
      </c>
      <c r="CU7" s="8">
        <v>3.4426746274752902E-2</v>
      </c>
      <c r="CV7" s="8">
        <v>4.84877289761717E-2</v>
      </c>
      <c r="CW7" s="8">
        <v>2.9335417536004001E-2</v>
      </c>
      <c r="CX7" s="9">
        <v>4.0647671086065297E-2</v>
      </c>
    </row>
    <row r="8" spans="1:102" ht="15.75" thickBot="1" x14ac:dyDescent="0.3">
      <c r="A8" s="6">
        <v>7</v>
      </c>
      <c r="B8" s="10">
        <f t="shared" si="0"/>
        <v>4.5175910942926591E-2</v>
      </c>
      <c r="C8" s="7">
        <v>5.7558925490327401E-2</v>
      </c>
      <c r="D8" s="8">
        <v>2.5980232679854401E-2</v>
      </c>
      <c r="E8" s="8">
        <v>2.8682995012849599E-2</v>
      </c>
      <c r="F8" s="8">
        <v>2.93570065816251E-2</v>
      </c>
      <c r="G8" s="8">
        <v>5.6318785855551001E-2</v>
      </c>
      <c r="H8" s="8">
        <v>7.4010737200889701E-2</v>
      </c>
      <c r="I8" s="8">
        <v>3.0425600352403499E-2</v>
      </c>
      <c r="J8" s="8">
        <v>6.0345465299204003E-2</v>
      </c>
      <c r="K8" s="8">
        <v>4.8175102722486499E-2</v>
      </c>
      <c r="L8" s="8">
        <v>2.77278670424774E-2</v>
      </c>
      <c r="M8" s="8">
        <v>3.4108127256329702E-2</v>
      </c>
      <c r="N8" s="8">
        <v>6.0826406711469001E-2</v>
      </c>
      <c r="O8" s="8">
        <v>5.0085210058756699E-2</v>
      </c>
      <c r="P8" s="8">
        <v>5.0008201571961799E-2</v>
      </c>
      <c r="Q8" s="8">
        <v>4.2884651262454401E-2</v>
      </c>
      <c r="R8" s="8">
        <v>5.7365275018380901E-2</v>
      </c>
      <c r="S8" s="8">
        <v>5.1459181179140202E-2</v>
      </c>
      <c r="T8" s="8">
        <v>7.3526878785215202E-2</v>
      </c>
      <c r="U8" s="8">
        <v>2.8654174296508E-2</v>
      </c>
      <c r="V8" s="8">
        <v>3.0599919358295001E-2</v>
      </c>
      <c r="W8" s="8">
        <v>7.1806441332949902E-2</v>
      </c>
      <c r="X8" s="8">
        <v>2.93440706754277E-2</v>
      </c>
      <c r="Y8" s="8">
        <v>9.8019376198137095E-2</v>
      </c>
      <c r="Z8" s="8">
        <v>3.5529964766214103E-2</v>
      </c>
      <c r="AA8" s="8">
        <v>6.0443376033470698E-2</v>
      </c>
      <c r="AB8" s="8">
        <v>2.54694823413321E-2</v>
      </c>
      <c r="AC8" s="8">
        <v>4.9293547471477697E-2</v>
      </c>
      <c r="AD8" s="8">
        <v>3.6706035932408003E-2</v>
      </c>
      <c r="AE8" s="8">
        <v>3.44058818701099E-2</v>
      </c>
      <c r="AF8" s="8">
        <v>3.3930896487291203E-2</v>
      </c>
      <c r="AG8" s="8">
        <v>5.6637816192035603E-2</v>
      </c>
      <c r="AH8" s="8">
        <v>3.7968854856000697E-2</v>
      </c>
      <c r="AI8" s="8">
        <v>3.6567968312013102E-2</v>
      </c>
      <c r="AJ8" s="8">
        <v>4.6808453195892101E-2</v>
      </c>
      <c r="AK8" s="8">
        <v>3.2142664503894303E-2</v>
      </c>
      <c r="AL8" s="8">
        <v>6.8390144628664606E-2</v>
      </c>
      <c r="AM8" s="8">
        <v>5.1273322572416402E-2</v>
      </c>
      <c r="AN8" s="8">
        <v>4.6081216269272002E-2</v>
      </c>
      <c r="AO8" s="8">
        <v>4.2287393388826797E-2</v>
      </c>
      <c r="AP8" s="8">
        <v>4.9047613561213399E-2</v>
      </c>
      <c r="AQ8" s="8">
        <v>5.9155847771956198E-2</v>
      </c>
      <c r="AR8" s="8">
        <v>7.8617344178148002E-2</v>
      </c>
      <c r="AS8" s="8">
        <v>4.5553592502610402E-2</v>
      </c>
      <c r="AT8" s="8">
        <v>3.4433678523857598E-2</v>
      </c>
      <c r="AU8" s="8">
        <v>3.4053036558014997E-2</v>
      </c>
      <c r="AV8" s="8">
        <v>2.8490062075141102E-2</v>
      </c>
      <c r="AW8" s="8">
        <v>4.0860718549087099E-2</v>
      </c>
      <c r="AX8" s="8">
        <v>3.8232273263114902E-2</v>
      </c>
      <c r="AY8" s="8">
        <v>6.4919468929184904E-2</v>
      </c>
      <c r="AZ8" s="8">
        <v>3.9013103999068099E-2</v>
      </c>
      <c r="BA8" s="8">
        <v>4.9158681533037298E-2</v>
      </c>
      <c r="BB8" s="8">
        <v>2.68297316951694E-2</v>
      </c>
      <c r="BC8" s="8">
        <v>4.2946569322802101E-2</v>
      </c>
      <c r="BD8" s="8">
        <v>4.1847481261776003E-2</v>
      </c>
      <c r="BE8" s="8">
        <v>3.9057045611579598E-2</v>
      </c>
      <c r="BF8" s="8">
        <v>8.1142825858927903E-2</v>
      </c>
      <c r="BG8" s="8">
        <v>2.9581453502998699E-2</v>
      </c>
      <c r="BH8" s="8">
        <v>6.3714569561158299E-2</v>
      </c>
      <c r="BI8" s="8">
        <v>3.8319630206336601E-2</v>
      </c>
      <c r="BJ8" s="8">
        <v>2.78732192320813E-2</v>
      </c>
      <c r="BK8" s="8">
        <v>2.23598922004376E-2</v>
      </c>
      <c r="BL8" s="8">
        <v>6.4140198254933597E-2</v>
      </c>
      <c r="BM8" s="8">
        <v>3.2672140292354997E-2</v>
      </c>
      <c r="BN8" s="8">
        <v>4.4705302470947998E-2</v>
      </c>
      <c r="BO8" s="8">
        <v>5.6621121192546101E-2</v>
      </c>
      <c r="BP8" s="8">
        <v>5.2715197143765997E-2</v>
      </c>
      <c r="BQ8" s="8">
        <v>2.25567661435347E-2</v>
      </c>
      <c r="BR8" s="8">
        <v>7.4575210335952102E-2</v>
      </c>
      <c r="BS8" s="8">
        <v>3.6177612406779101E-2</v>
      </c>
      <c r="BT8" s="8">
        <v>3.5806387324603402E-2</v>
      </c>
      <c r="BU8" s="8">
        <v>6.7021351795316098E-2</v>
      </c>
      <c r="BV8" s="8">
        <v>3.1268569850394903E-2</v>
      </c>
      <c r="BW8" s="8">
        <v>6.8216218551878302E-2</v>
      </c>
      <c r="BX8" s="8">
        <v>4.2529097634226798E-2</v>
      </c>
      <c r="BY8" s="8">
        <v>6.8599839402523802E-2</v>
      </c>
      <c r="BZ8" s="8">
        <v>8.7056194348681504E-2</v>
      </c>
      <c r="CA8" s="8">
        <v>2.4194833225294601E-2</v>
      </c>
      <c r="CB8" s="8">
        <v>6.4546098399854798E-2</v>
      </c>
      <c r="CC8" s="8">
        <v>3.3570942811458497E-2</v>
      </c>
      <c r="CD8" s="8">
        <v>6.0763016486552898E-2</v>
      </c>
      <c r="CE8" s="8">
        <v>3.4948501733595302E-2</v>
      </c>
      <c r="CF8" s="8">
        <v>3.6076511844275197E-2</v>
      </c>
      <c r="CG8" s="8">
        <v>2.44243491930804E-2</v>
      </c>
      <c r="CH8" s="8">
        <v>2.0420884992596498E-2</v>
      </c>
      <c r="CI8" s="8">
        <v>3.7014074833940903E-2</v>
      </c>
      <c r="CJ8" s="8">
        <v>4.11398490568817E-2</v>
      </c>
      <c r="CK8" s="8">
        <v>2.9316314478554699E-2</v>
      </c>
      <c r="CL8" s="8">
        <v>3.33141607169486E-2</v>
      </c>
      <c r="CM8" s="8">
        <v>4.1666558988731402E-2</v>
      </c>
      <c r="CN8" s="8">
        <v>3.7494460436157603E-2</v>
      </c>
      <c r="CO8" s="8">
        <v>4.4962812353437999E-2</v>
      </c>
      <c r="CP8" s="8">
        <v>4.7556889941094499E-2</v>
      </c>
      <c r="CQ8" s="8">
        <v>4.6594913577843303E-2</v>
      </c>
      <c r="CR8" s="8">
        <v>2.6808592503805798E-2</v>
      </c>
      <c r="CS8" s="8">
        <v>4.2440779753202297E-2</v>
      </c>
      <c r="CT8" s="8">
        <v>4.6954326136100101E-2</v>
      </c>
      <c r="CU8" s="8">
        <v>3.9494000279590401E-2</v>
      </c>
      <c r="CV8" s="8">
        <v>5.26871134025821E-2</v>
      </c>
      <c r="CW8" s="8">
        <v>3.6712119911686603E-2</v>
      </c>
      <c r="CX8" s="9">
        <v>4.3412291425240397E-2</v>
      </c>
    </row>
    <row r="9" spans="1:102" ht="15.75" thickBot="1" x14ac:dyDescent="0.3">
      <c r="A9" s="6">
        <v>8</v>
      </c>
      <c r="B9" s="10">
        <f t="shared" si="0"/>
        <v>4.4672776857026059E-2</v>
      </c>
      <c r="C9" s="7">
        <v>5.0866197654540903E-2</v>
      </c>
      <c r="D9" s="8">
        <v>6.1146602740230503E-2</v>
      </c>
      <c r="E9" s="8">
        <v>6.0303572063909697E-2</v>
      </c>
      <c r="F9" s="8">
        <v>2.6828701703669199E-2</v>
      </c>
      <c r="G9" s="8">
        <v>6.9650494684227293E-2</v>
      </c>
      <c r="H9" s="8">
        <v>2.10781090420483E-2</v>
      </c>
      <c r="I9" s="8">
        <v>5.1637810296566597E-2</v>
      </c>
      <c r="J9" s="8">
        <v>4.8554301076389798E-2</v>
      </c>
      <c r="K9" s="8">
        <v>3.4621145043554499E-2</v>
      </c>
      <c r="L9" s="8">
        <v>5.0363996808698998E-2</v>
      </c>
      <c r="M9" s="8">
        <v>2.9237978976801301E-2</v>
      </c>
      <c r="N9" s="8">
        <v>2.2285036986871901E-2</v>
      </c>
      <c r="O9" s="8">
        <v>4.1092843764556297E-2</v>
      </c>
      <c r="P9" s="8">
        <v>3.7402056183464101E-2</v>
      </c>
      <c r="Q9" s="8">
        <v>3.1387822013084897E-2</v>
      </c>
      <c r="R9" s="8">
        <v>5.00355556677642E-2</v>
      </c>
      <c r="S9" s="8">
        <v>3.0364950186613698E-2</v>
      </c>
      <c r="T9" s="8">
        <v>2.59694495823229E-2</v>
      </c>
      <c r="U9" s="8">
        <v>6.4242714113024804E-2</v>
      </c>
      <c r="V9" s="8">
        <v>2.76998750429636E-2</v>
      </c>
      <c r="W9" s="8">
        <v>6.1362516910427302E-2</v>
      </c>
      <c r="X9" s="8">
        <v>3.6449443073346799E-2</v>
      </c>
      <c r="Y9" s="8">
        <v>5.2779823989938003E-2</v>
      </c>
      <c r="Z9" s="8">
        <v>4.1051245916622202E-2</v>
      </c>
      <c r="AA9" s="8">
        <v>2.4646207145418E-2</v>
      </c>
      <c r="AB9" s="8">
        <v>5.86992860024005E-2</v>
      </c>
      <c r="AC9" s="8">
        <v>4.1324885323821101E-2</v>
      </c>
      <c r="AD9" s="8">
        <v>8.0461177141884402E-2</v>
      </c>
      <c r="AE9" s="8">
        <v>6.2215313348275299E-2</v>
      </c>
      <c r="AF9" s="8">
        <v>2.71260996448121E-2</v>
      </c>
      <c r="AG9" s="8">
        <v>6.9353192335324998E-2</v>
      </c>
      <c r="AH9" s="8">
        <v>2.6214950567389799E-2</v>
      </c>
      <c r="AI9" s="8">
        <v>2.5258165652895601E-2</v>
      </c>
      <c r="AJ9" s="8">
        <v>6.6021188003668199E-2</v>
      </c>
      <c r="AK9" s="8">
        <v>2.322201401204E-2</v>
      </c>
      <c r="AL9" s="8">
        <v>4.9066611623971197E-2</v>
      </c>
      <c r="AM9" s="8">
        <v>4.2036778410993902E-2</v>
      </c>
      <c r="AN9" s="8">
        <v>4.87865471575534E-2</v>
      </c>
      <c r="AO9" s="8">
        <v>3.1375752182052699E-2</v>
      </c>
      <c r="AP9" s="8">
        <v>1.9810862678287799E-2</v>
      </c>
      <c r="AQ9" s="8">
        <v>6.3887544607627494E-2</v>
      </c>
      <c r="AR9" s="8">
        <v>4.9349288658459299E-2</v>
      </c>
      <c r="AS9" s="8">
        <v>7.4466644940933802E-2</v>
      </c>
      <c r="AT9" s="8">
        <v>2.61200013458231E-2</v>
      </c>
      <c r="AU9" s="8">
        <v>2.4007954589704401E-2</v>
      </c>
      <c r="AV9" s="8">
        <v>4.4880920799101998E-2</v>
      </c>
      <c r="AW9" s="8">
        <v>4.0758778130741899E-2</v>
      </c>
      <c r="AX9" s="8">
        <v>5.4996649847527897E-2</v>
      </c>
      <c r="AY9" s="8">
        <v>7.1225008308694104E-2</v>
      </c>
      <c r="AZ9" s="8">
        <v>4.28585774417478E-2</v>
      </c>
      <c r="BA9" s="8">
        <v>6.9091397936649798E-2</v>
      </c>
      <c r="BB9" s="8">
        <v>5.4358620658557698E-2</v>
      </c>
      <c r="BC9" s="8">
        <v>2.1529853150274399E-2</v>
      </c>
      <c r="BD9" s="8">
        <v>3.49797405019074E-2</v>
      </c>
      <c r="BE9" s="8">
        <v>2.6606473561899501E-2</v>
      </c>
      <c r="BF9" s="8">
        <v>6.5125887101037797E-2</v>
      </c>
      <c r="BG9" s="8">
        <v>3.6580612421092E-2</v>
      </c>
      <c r="BH9" s="8">
        <v>3.2711218294352203E-2</v>
      </c>
      <c r="BI9" s="8">
        <v>4.4355835001420797E-2</v>
      </c>
      <c r="BJ9" s="8">
        <v>2.20212847278707E-2</v>
      </c>
      <c r="BK9" s="8">
        <v>3.57726039994214E-2</v>
      </c>
      <c r="BL9" s="8">
        <v>6.58865631373068E-2</v>
      </c>
      <c r="BM9" s="8">
        <v>5.4834017780808902E-2</v>
      </c>
      <c r="BN9" s="8">
        <v>4.8854278149394803E-2</v>
      </c>
      <c r="BO9" s="8">
        <v>4.5668862569774399E-2</v>
      </c>
      <c r="BP9" s="8">
        <v>6.5730573442920298E-2</v>
      </c>
      <c r="BQ9" s="8">
        <v>4.0713096441758197E-2</v>
      </c>
      <c r="BR9" s="8">
        <v>4.2063054887564802E-2</v>
      </c>
      <c r="BS9" s="8">
        <v>4.2107090518370902E-2</v>
      </c>
      <c r="BT9" s="8">
        <v>2.0703388621198401E-2</v>
      </c>
      <c r="BU9" s="8">
        <v>8.9176208644130894E-2</v>
      </c>
      <c r="BV9" s="8">
        <v>2.6544416089578901E-2</v>
      </c>
      <c r="BW9" s="8">
        <v>3.8530773300989501E-2</v>
      </c>
      <c r="BX9" s="8">
        <v>7.3341475976010803E-2</v>
      </c>
      <c r="BY9" s="8">
        <v>5.6233669731503101E-2</v>
      </c>
      <c r="BZ9" s="8">
        <v>2.1372417984220599E-2</v>
      </c>
      <c r="CA9" s="8">
        <v>2.63666458202798E-2</v>
      </c>
      <c r="CB9" s="8">
        <v>4.5957040404248202E-2</v>
      </c>
      <c r="CC9" s="8">
        <v>2.1528782272258899E-2</v>
      </c>
      <c r="CD9" s="8">
        <v>7.40415666777412E-2</v>
      </c>
      <c r="CE9" s="8">
        <v>6.4100263094979099E-2</v>
      </c>
      <c r="CF9" s="8">
        <v>3.1909894732517298E-2</v>
      </c>
      <c r="CG9" s="8">
        <v>2.79275920586213E-2</v>
      </c>
      <c r="CH9" s="8">
        <v>4.1051395068997597E-2</v>
      </c>
      <c r="CI9" s="8">
        <v>8.2902743989023003E-2</v>
      </c>
      <c r="CJ9" s="8">
        <v>3.2686076486300203E-2</v>
      </c>
      <c r="CK9" s="8">
        <v>4.4929835534146298E-2</v>
      </c>
      <c r="CL9" s="8">
        <v>4.0101206101766797E-2</v>
      </c>
      <c r="CM9" s="8">
        <v>3.24192552164752E-2</v>
      </c>
      <c r="CN9" s="8">
        <v>5.3103214272612297E-2</v>
      </c>
      <c r="CO9" s="8">
        <v>2.87062413231562E-2</v>
      </c>
      <c r="CP9" s="8">
        <v>3.8715260475824E-2</v>
      </c>
      <c r="CQ9" s="8">
        <v>5.4467026349161299E-2</v>
      </c>
      <c r="CR9" s="8">
        <v>6.0138167775939999E-2</v>
      </c>
      <c r="CS9" s="8">
        <v>1.9641240794223299E-2</v>
      </c>
      <c r="CT9" s="8">
        <v>8.3075580121382206E-2</v>
      </c>
      <c r="CU9" s="8">
        <v>4.2451863716346502E-2</v>
      </c>
      <c r="CV9" s="8">
        <v>4.1756566611753303E-2</v>
      </c>
      <c r="CW9" s="8">
        <v>3.3867995825149898E-2</v>
      </c>
      <c r="CX9" s="9">
        <v>5.5956172926899098E-2</v>
      </c>
    </row>
    <row r="10" spans="1:102" ht="15.75" thickBot="1" x14ac:dyDescent="0.3">
      <c r="A10" s="5">
        <v>9</v>
      </c>
      <c r="B10" s="10">
        <f t="shared" si="0"/>
        <v>6.9399622196054847E-2</v>
      </c>
      <c r="C10" s="7">
        <v>5.4681322149583503E-2</v>
      </c>
      <c r="D10" s="8">
        <v>5.75882530501673E-2</v>
      </c>
      <c r="E10" s="8">
        <v>4.9071185372444599E-2</v>
      </c>
      <c r="F10" s="8">
        <v>0.10461556465960301</v>
      </c>
      <c r="G10" s="8">
        <v>4.5875335806741697E-2</v>
      </c>
      <c r="H10" s="8">
        <v>0.11503107388422</v>
      </c>
      <c r="I10" s="8">
        <v>7.0012887210425895E-2</v>
      </c>
      <c r="J10" s="8">
        <v>6.2899403570895199E-2</v>
      </c>
      <c r="K10" s="8">
        <v>7.7224902980882207E-2</v>
      </c>
      <c r="L10" s="8">
        <v>4.6607233150092402E-2</v>
      </c>
      <c r="M10" s="8">
        <v>3.8455731960922099E-2</v>
      </c>
      <c r="N10" s="8">
        <v>7.74347219776617E-2</v>
      </c>
      <c r="O10" s="8">
        <v>6.9909187405023193E-2</v>
      </c>
      <c r="P10" s="8">
        <v>8.5636351187461907E-2</v>
      </c>
      <c r="Q10" s="8">
        <v>7.9130234345653194E-2</v>
      </c>
      <c r="R10" s="8">
        <v>0.15633537048391699</v>
      </c>
      <c r="S10" s="8">
        <v>6.7971942234121396E-2</v>
      </c>
      <c r="T10" s="8">
        <v>8.6836858160924499E-2</v>
      </c>
      <c r="U10" s="8">
        <v>3.5123220716972103E-2</v>
      </c>
      <c r="V10" s="8">
        <v>5.7803807090381E-2</v>
      </c>
      <c r="W10" s="8">
        <v>7.3153635939202696E-2</v>
      </c>
      <c r="X10" s="8">
        <v>3.4198212897651403E-2</v>
      </c>
      <c r="Y10" s="8">
        <v>9.6395401491983501E-2</v>
      </c>
      <c r="Z10" s="8">
        <v>6.2345683545787602E-2</v>
      </c>
      <c r="AA10" s="8">
        <v>8.8278815697446694E-2</v>
      </c>
      <c r="AB10" s="8">
        <v>3.4632517628482601E-2</v>
      </c>
      <c r="AC10" s="8">
        <v>6.0176092474604002E-2</v>
      </c>
      <c r="AD10" s="8">
        <v>7.3249101306677805E-2</v>
      </c>
      <c r="AE10" s="8">
        <v>9.1528277552811996E-2</v>
      </c>
      <c r="AF10" s="8">
        <v>2.9741300501882E-2</v>
      </c>
      <c r="AG10" s="8">
        <v>6.4277055919822093E-2</v>
      </c>
      <c r="AH10" s="8">
        <v>6.3576949488897097E-2</v>
      </c>
      <c r="AI10" s="8">
        <v>8.0646009664836205E-2</v>
      </c>
      <c r="AJ10" s="8">
        <v>5.9689031243705302E-2</v>
      </c>
      <c r="AK10" s="8">
        <v>6.4140673581762495E-2</v>
      </c>
      <c r="AL10" s="8">
        <v>8.1757054837999901E-2</v>
      </c>
      <c r="AM10" s="8">
        <v>5.8368778006309602E-2</v>
      </c>
      <c r="AN10" s="8">
        <v>5.7704281564013402E-2</v>
      </c>
      <c r="AO10" s="8">
        <v>8.8474756384395795E-2</v>
      </c>
      <c r="AP10" s="8">
        <v>7.01441849750713E-2</v>
      </c>
      <c r="AQ10" s="8">
        <v>7.3750915814925294E-2</v>
      </c>
      <c r="AR10" s="8">
        <v>9.4666260487145298E-2</v>
      </c>
      <c r="AS10" s="8">
        <v>6.4966241113298295E-2</v>
      </c>
      <c r="AT10" s="8">
        <v>9.4815674396134003E-2</v>
      </c>
      <c r="AU10" s="8">
        <v>6.0008754765908799E-2</v>
      </c>
      <c r="AV10" s="8">
        <v>7.4292981270119005E-2</v>
      </c>
      <c r="AW10" s="8">
        <v>7.7949027437474602E-2</v>
      </c>
      <c r="AX10" s="8">
        <v>5.0360370871428202E-2</v>
      </c>
      <c r="AY10" s="8">
        <v>9.0490605325308698E-2</v>
      </c>
      <c r="AZ10" s="8">
        <v>9.3564901429931693E-2</v>
      </c>
      <c r="BA10" s="8">
        <v>6.3912166943857499E-2</v>
      </c>
      <c r="BB10" s="8">
        <v>4.66339237145834E-2</v>
      </c>
      <c r="BC10" s="8">
        <v>6.8600629468601404E-2</v>
      </c>
      <c r="BD10" s="8">
        <v>6.9053605622332606E-2</v>
      </c>
      <c r="BE10" s="8">
        <v>4.3692087679899898E-2</v>
      </c>
      <c r="BF10" s="8">
        <v>0.100165771253166</v>
      </c>
      <c r="BG10" s="8">
        <v>4.53522216106702E-2</v>
      </c>
      <c r="BH10" s="8">
        <v>7.9108445612194003E-2</v>
      </c>
      <c r="BI10" s="8">
        <v>8.8876677979261395E-2</v>
      </c>
      <c r="BJ10" s="8">
        <v>4.2350821329625699E-2</v>
      </c>
      <c r="BK10" s="8">
        <v>5.5588323548948597E-2</v>
      </c>
      <c r="BL10" s="8">
        <v>9.9450243274755906E-2</v>
      </c>
      <c r="BM10" s="8">
        <v>5.6734156567631998E-2</v>
      </c>
      <c r="BN10" s="8">
        <v>5.6750470116046899E-2</v>
      </c>
      <c r="BO10" s="8">
        <v>6.7610585603041298E-2</v>
      </c>
      <c r="BP10" s="8">
        <v>6.8770233517683493E-2</v>
      </c>
      <c r="BQ10" s="8">
        <v>4.7645850953108498E-2</v>
      </c>
      <c r="BR10" s="8">
        <v>9.2865671605627004E-2</v>
      </c>
      <c r="BS10" s="8">
        <v>5.4425512117374099E-2</v>
      </c>
      <c r="BT10" s="8">
        <v>7.0348695725191604E-2</v>
      </c>
      <c r="BU10" s="8">
        <v>8.5567668654479095E-2</v>
      </c>
      <c r="BV10" s="8">
        <v>3.9351689106084699E-2</v>
      </c>
      <c r="BW10" s="8">
        <v>8.0233272987488405E-2</v>
      </c>
      <c r="BX10" s="8">
        <v>8.5611718636826206E-2</v>
      </c>
      <c r="BY10" s="8">
        <v>0.11845725772215999</v>
      </c>
      <c r="BZ10" s="8">
        <v>0.120534770947129</v>
      </c>
      <c r="CA10" s="8">
        <v>5.2293440386328598E-2</v>
      </c>
      <c r="CB10" s="8">
        <v>8.29806039328011E-2</v>
      </c>
      <c r="CC10" s="8">
        <v>4.2936772457415298E-2</v>
      </c>
      <c r="CD10" s="8">
        <v>9.4629927959508503E-2</v>
      </c>
      <c r="CE10" s="8">
        <v>5.27220317558263E-2</v>
      </c>
      <c r="CF10" s="8">
        <v>5.7127787584756499E-2</v>
      </c>
      <c r="CG10" s="8">
        <v>3.2742898790220902E-2</v>
      </c>
      <c r="CH10" s="8">
        <v>3.1083534938926901E-2</v>
      </c>
      <c r="CI10" s="8">
        <v>7.1340188506410607E-2</v>
      </c>
      <c r="CJ10" s="8">
        <v>6.22166230730253E-2</v>
      </c>
      <c r="CK10" s="8">
        <v>6.6929092755490902E-2</v>
      </c>
      <c r="CL10" s="8">
        <v>8.7540091622923102E-2</v>
      </c>
      <c r="CM10" s="8">
        <v>7.1942486918696605E-2</v>
      </c>
      <c r="CN10" s="8">
        <v>4.9349150190890999E-2</v>
      </c>
      <c r="CO10" s="8">
        <v>6.2753344306948095E-2</v>
      </c>
      <c r="CP10" s="8">
        <v>6.1450536971724597E-2</v>
      </c>
      <c r="CQ10" s="8">
        <v>5.7160666793660699E-2</v>
      </c>
      <c r="CR10" s="8">
        <v>7.2202261642718701E-2</v>
      </c>
      <c r="CS10" s="8">
        <v>9.0817584623360606E-2</v>
      </c>
      <c r="CT10" s="8">
        <v>6.7047777749281098E-2</v>
      </c>
      <c r="CU10" s="8">
        <v>7.2439255582147602E-2</v>
      </c>
      <c r="CV10" s="8">
        <v>8.2352542290042297E-2</v>
      </c>
      <c r="CW10" s="8">
        <v>7.4840252109903499E-2</v>
      </c>
      <c r="CX10" s="9">
        <v>4.9782759351592397E-2</v>
      </c>
    </row>
    <row r="11" spans="1:102" ht="15.75" thickBot="1" x14ac:dyDescent="0.3">
      <c r="A11" s="6">
        <v>10</v>
      </c>
      <c r="B11" s="10">
        <f t="shared" si="0"/>
        <v>8.3689894274340662E-2</v>
      </c>
      <c r="C11" s="7">
        <v>0.103835764910353</v>
      </c>
      <c r="D11" s="8">
        <v>0.12624473895157601</v>
      </c>
      <c r="E11" s="8">
        <v>4.0420363432225603E-2</v>
      </c>
      <c r="F11" s="8">
        <v>0.11000156682604099</v>
      </c>
      <c r="G11" s="8">
        <v>6.9826345516594404E-2</v>
      </c>
      <c r="H11" s="8">
        <v>6.9139779108991897E-2</v>
      </c>
      <c r="I11" s="8">
        <v>7.9866326920957298E-2</v>
      </c>
      <c r="J11" s="8">
        <v>0.10761610552241301</v>
      </c>
      <c r="K11" s="8">
        <v>7.5377748010573106E-2</v>
      </c>
      <c r="L11" s="8">
        <v>8.9796531964644502E-2</v>
      </c>
      <c r="M11" s="8">
        <v>0.102996338779338</v>
      </c>
      <c r="N11" s="8">
        <v>9.2855665862638895E-2</v>
      </c>
      <c r="O11" s="8">
        <v>6.4038547288859396E-2</v>
      </c>
      <c r="P11" s="8">
        <v>9.6513422559373702E-2</v>
      </c>
      <c r="Q11" s="8">
        <v>7.2155395243627005E-2</v>
      </c>
      <c r="R11" s="8">
        <v>7.19899873468893E-2</v>
      </c>
      <c r="S11" s="8">
        <v>7.5854633344247399E-2</v>
      </c>
      <c r="T11" s="8">
        <v>9.9474901049727699E-2</v>
      </c>
      <c r="U11" s="8">
        <v>7.0675286039564397E-2</v>
      </c>
      <c r="V11" s="8">
        <v>9.4141364211554002E-2</v>
      </c>
      <c r="W11" s="8">
        <v>8.0470806117590193E-2</v>
      </c>
      <c r="X11" s="8">
        <v>8.3776067572660901E-2</v>
      </c>
      <c r="Y11" s="8">
        <v>0.116202353314035</v>
      </c>
      <c r="Z11" s="8">
        <v>5.82819845893904E-2</v>
      </c>
      <c r="AA11" s="8">
        <v>0.10729251990051</v>
      </c>
      <c r="AB11" s="8">
        <v>7.5016210961462201E-2</v>
      </c>
      <c r="AC11" s="8">
        <v>9.7235841519199298E-2</v>
      </c>
      <c r="AD11" s="8">
        <v>8.7457036477210995E-2</v>
      </c>
      <c r="AE11" s="8">
        <v>0.11208402803409</v>
      </c>
      <c r="AF11" s="8">
        <v>5.1381828158003899E-2</v>
      </c>
      <c r="AG11" s="8">
        <v>5.31104866871384E-2</v>
      </c>
      <c r="AH11" s="8">
        <v>5.8684951822419902E-2</v>
      </c>
      <c r="AI11" s="8">
        <v>8.7238971836458304E-2</v>
      </c>
      <c r="AJ11" s="8">
        <v>7.7126756142490302E-2</v>
      </c>
      <c r="AK11" s="8">
        <v>7.7133399387015494E-2</v>
      </c>
      <c r="AL11" s="8">
        <v>8.1940615653884594E-2</v>
      </c>
      <c r="AM11" s="8">
        <v>8.4038998929667E-2</v>
      </c>
      <c r="AN11" s="8">
        <v>7.7085540738666802E-2</v>
      </c>
      <c r="AO11" s="8">
        <v>9.5476043873641697E-2</v>
      </c>
      <c r="AP11" s="8">
        <v>7.5250029948341096E-2</v>
      </c>
      <c r="AQ11" s="8">
        <v>0.111516557648489</v>
      </c>
      <c r="AR11" s="8">
        <v>9.4851918529394993E-2</v>
      </c>
      <c r="AS11" s="8">
        <v>5.30412796966033E-2</v>
      </c>
      <c r="AT11" s="8">
        <v>8.8482236640100603E-2</v>
      </c>
      <c r="AU11" s="8">
        <v>6.8243574553613795E-2</v>
      </c>
      <c r="AV11" s="8">
        <v>5.0765785102199902E-2</v>
      </c>
      <c r="AW11" s="8">
        <v>6.5322168826051796E-2</v>
      </c>
      <c r="AX11" s="8">
        <v>4.8471408311009198E-2</v>
      </c>
      <c r="AY11" s="8">
        <v>9.5443394059627998E-2</v>
      </c>
      <c r="AZ11" s="8">
        <v>0.12976130967409399</v>
      </c>
      <c r="BA11" s="8">
        <v>9.5587476064642199E-2</v>
      </c>
      <c r="BB11" s="8">
        <v>9.7675212555865296E-2</v>
      </c>
      <c r="BC11" s="8">
        <v>6.5559306891882996E-2</v>
      </c>
      <c r="BD11" s="8">
        <v>6.5028321362733496E-2</v>
      </c>
      <c r="BE11" s="8">
        <v>0.109896439156871</v>
      </c>
      <c r="BF11" s="8">
        <v>8.9301238357665305E-2</v>
      </c>
      <c r="BG11" s="8">
        <v>8.3471685922404795E-2</v>
      </c>
      <c r="BH11" s="8">
        <v>8.6874581246844204E-2</v>
      </c>
      <c r="BI11" s="8">
        <v>0.103189736915132</v>
      </c>
      <c r="BJ11" s="8">
        <v>5.4792023802599302E-2</v>
      </c>
      <c r="BK11" s="8">
        <v>7.7556564220421606E-2</v>
      </c>
      <c r="BL11" s="8">
        <v>8.9562537066082901E-2</v>
      </c>
      <c r="BM11" s="8">
        <v>4.0764971415171602E-2</v>
      </c>
      <c r="BN11" s="8">
        <v>7.3195055940220494E-2</v>
      </c>
      <c r="BO11" s="8">
        <v>9.4997416121676698E-2</v>
      </c>
      <c r="BP11" s="8">
        <v>9.5724971609813206E-2</v>
      </c>
      <c r="BQ11" s="8">
        <v>7.7625021543864206E-2</v>
      </c>
      <c r="BR11" s="8">
        <v>9.6175933231012395E-2</v>
      </c>
      <c r="BS11" s="8">
        <v>5.4505919947669498E-2</v>
      </c>
      <c r="BT11" s="8">
        <v>0.107573415065034</v>
      </c>
      <c r="BU11" s="8">
        <v>8.0392361475628796E-2</v>
      </c>
      <c r="BV11" s="8">
        <v>7.3681979836804107E-2</v>
      </c>
      <c r="BW11" s="8">
        <v>7.9333218387696094E-2</v>
      </c>
      <c r="BX11" s="8">
        <v>8.2014206954259303E-2</v>
      </c>
      <c r="BY11" s="8">
        <v>0.121123997465048</v>
      </c>
      <c r="BZ11" s="8">
        <v>0.11239719564018399</v>
      </c>
      <c r="CA11" s="8">
        <v>9.3048660792284105E-2</v>
      </c>
      <c r="CB11" s="8">
        <v>9.6638610256470803E-2</v>
      </c>
      <c r="CC11" s="8">
        <v>9.6882249001933499E-2</v>
      </c>
      <c r="CD11" s="8">
        <v>0.102680821414351</v>
      </c>
      <c r="CE11" s="8">
        <v>0.10157324639455</v>
      </c>
      <c r="CF11" s="8">
        <v>8.3870473287305999E-2</v>
      </c>
      <c r="CG11" s="8">
        <v>4.2188629725410799E-2</v>
      </c>
      <c r="CH11" s="8">
        <v>8.0176882136773903E-2</v>
      </c>
      <c r="CI11" s="8">
        <v>0.12547982936612101</v>
      </c>
      <c r="CJ11" s="8">
        <v>6.43101476881177E-2</v>
      </c>
      <c r="CK11" s="8">
        <v>6.4398175706111394E-2</v>
      </c>
      <c r="CL11" s="8">
        <v>0.16348260255517699</v>
      </c>
      <c r="CM11" s="8">
        <v>7.6176988700515896E-2</v>
      </c>
      <c r="CN11" s="8">
        <v>4.8500577379867203E-2</v>
      </c>
      <c r="CO11" s="8">
        <v>6.8841704138361395E-2</v>
      </c>
      <c r="CP11" s="8">
        <v>6.7787491405703601E-2</v>
      </c>
      <c r="CQ11" s="8">
        <v>5.9522068522447798E-2</v>
      </c>
      <c r="CR11" s="8">
        <v>6.9553220662527601E-2</v>
      </c>
      <c r="CS11" s="8">
        <v>8.75749385459305E-2</v>
      </c>
      <c r="CT11" s="8">
        <v>0.134113363943828</v>
      </c>
      <c r="CU11" s="8">
        <v>0.105032118212515</v>
      </c>
      <c r="CV11" s="8">
        <v>7.2837026020844103E-2</v>
      </c>
      <c r="CW11" s="8">
        <v>4.88047359844501E-2</v>
      </c>
      <c r="CX11" s="9">
        <v>5.25091597999882E-2</v>
      </c>
    </row>
    <row r="12" spans="1:102" ht="15.75" thickBot="1" x14ac:dyDescent="0.3">
      <c r="A12" s="6">
        <v>11</v>
      </c>
      <c r="B12" s="10">
        <f t="shared" si="0"/>
        <v>5.6496882297015022E-2</v>
      </c>
      <c r="C12" s="7">
        <v>7.1932286734936499E-2</v>
      </c>
      <c r="D12" s="8">
        <v>6.7200968159792998E-2</v>
      </c>
      <c r="E12" s="8">
        <v>2.8838890083006701E-2</v>
      </c>
      <c r="F12" s="8">
        <v>6.2912729119443303E-2</v>
      </c>
      <c r="G12" s="8">
        <v>6.0118914551676103E-2</v>
      </c>
      <c r="H12" s="8">
        <v>8.7510112022767206E-2</v>
      </c>
      <c r="I12" s="8">
        <v>4.3874110630179E-2</v>
      </c>
      <c r="J12" s="8">
        <v>7.4559089555733093E-2</v>
      </c>
      <c r="K12" s="8">
        <v>6.6071847397393996E-2</v>
      </c>
      <c r="L12" s="8">
        <v>2.7072911180913501E-2</v>
      </c>
      <c r="M12" s="8">
        <v>4.6538200640968398E-2</v>
      </c>
      <c r="N12" s="8">
        <v>9.7242633118850202E-2</v>
      </c>
      <c r="O12" s="8">
        <v>5.1759087434561001E-2</v>
      </c>
      <c r="P12" s="8">
        <v>5.8661110873477099E-2</v>
      </c>
      <c r="Q12" s="8">
        <v>3.6034917816180102E-2</v>
      </c>
      <c r="R12" s="8">
        <v>4.9685301375945602E-2</v>
      </c>
      <c r="S12" s="8">
        <v>7.6412695757267099E-2</v>
      </c>
      <c r="T12" s="8">
        <v>7.7758452326376806E-2</v>
      </c>
      <c r="U12" s="8">
        <v>3.0088840625341701E-2</v>
      </c>
      <c r="V12" s="8">
        <v>3.92806467842131E-2</v>
      </c>
      <c r="W12" s="8">
        <v>7.3313698474883393E-2</v>
      </c>
      <c r="X12" s="8">
        <v>7.0137820315822802E-2</v>
      </c>
      <c r="Y12" s="8">
        <v>8.0071611122781203E-2</v>
      </c>
      <c r="Z12" s="8">
        <v>5.17339183506361E-2</v>
      </c>
      <c r="AA12" s="8">
        <v>5.4075032700828002E-2</v>
      </c>
      <c r="AB12" s="8">
        <v>5.42850927036427E-2</v>
      </c>
      <c r="AC12" s="8">
        <v>4.8995684646372599E-2</v>
      </c>
      <c r="AD12" s="8">
        <v>4.6160543721324998E-2</v>
      </c>
      <c r="AE12" s="8">
        <v>3.51249325565803E-2</v>
      </c>
      <c r="AF12" s="8">
        <v>0.14208491315043101</v>
      </c>
      <c r="AG12" s="8">
        <v>4.9212314346259799E-2</v>
      </c>
      <c r="AH12" s="8">
        <v>4.39089001349929E-2</v>
      </c>
      <c r="AI12" s="8">
        <v>5.2197913700491698E-2</v>
      </c>
      <c r="AJ12" s="8">
        <v>4.7300478696791201E-2</v>
      </c>
      <c r="AK12" s="8">
        <v>3.5941304334607703E-2</v>
      </c>
      <c r="AL12" s="8">
        <v>7.8580311982519302E-2</v>
      </c>
      <c r="AM12" s="8">
        <v>3.8348053268871099E-2</v>
      </c>
      <c r="AN12" s="8">
        <v>4.1488200722384898E-2</v>
      </c>
      <c r="AO12" s="8">
        <v>5.4258419761638199E-2</v>
      </c>
      <c r="AP12" s="8">
        <v>6.0326026593469501E-2</v>
      </c>
      <c r="AQ12" s="8">
        <v>7.0887589708197904E-2</v>
      </c>
      <c r="AR12" s="8">
        <v>0.104285911521957</v>
      </c>
      <c r="AS12" s="8">
        <v>6.0381283245740498E-2</v>
      </c>
      <c r="AT12" s="8">
        <v>4.0978730519206703E-2</v>
      </c>
      <c r="AU12" s="8">
        <v>5.2485776434188801E-2</v>
      </c>
      <c r="AV12" s="8">
        <v>2.9238306823540401E-2</v>
      </c>
      <c r="AW12" s="8">
        <v>5.5632039484328002E-2</v>
      </c>
      <c r="AX12" s="8">
        <v>4.3806011911103102E-2</v>
      </c>
      <c r="AY12" s="8">
        <v>6.0821918216632402E-2</v>
      </c>
      <c r="AZ12" s="8">
        <v>6.5113307822897495E-2</v>
      </c>
      <c r="BA12" s="8">
        <v>6.1254124966986602E-2</v>
      </c>
      <c r="BB12" s="8">
        <v>2.4764756270660899E-2</v>
      </c>
      <c r="BC12" s="8">
        <v>7.5039115815822802E-2</v>
      </c>
      <c r="BD12" s="8">
        <v>4.0553008776542998E-2</v>
      </c>
      <c r="BE12" s="8">
        <v>3.9723225004643099E-2</v>
      </c>
      <c r="BF12" s="8">
        <v>5.8631447401791797E-2</v>
      </c>
      <c r="BG12" s="8">
        <v>3.4399045853216299E-2</v>
      </c>
      <c r="BH12" s="8">
        <v>5.4253893411148599E-2</v>
      </c>
      <c r="BI12" s="8">
        <v>4.53328394513259E-2</v>
      </c>
      <c r="BJ12" s="8">
        <v>2.5417362984679101E-2</v>
      </c>
      <c r="BK12" s="8">
        <v>1.7060267913037198E-2</v>
      </c>
      <c r="BL12" s="8">
        <v>6.2474592861846298E-2</v>
      </c>
      <c r="BM12" s="8">
        <v>4.4819062105829602E-2</v>
      </c>
      <c r="BN12" s="8">
        <v>4.3385410196233098E-2</v>
      </c>
      <c r="BO12" s="8">
        <v>6.8908306537832198E-2</v>
      </c>
      <c r="BP12" s="8">
        <v>5.5684303031256599E-2</v>
      </c>
      <c r="BQ12" s="8">
        <v>4.2570479059141797E-2</v>
      </c>
      <c r="BR12" s="8">
        <v>7.2263806151120102E-2</v>
      </c>
      <c r="BS12" s="8">
        <v>7.39875501050343E-2</v>
      </c>
      <c r="BT12" s="8">
        <v>2.8216994911308801E-2</v>
      </c>
      <c r="BU12" s="8">
        <v>5.90140779615436E-2</v>
      </c>
      <c r="BV12" s="8">
        <v>2.83629227567667E-2</v>
      </c>
      <c r="BW12" s="8">
        <v>5.9119641814615098E-2</v>
      </c>
      <c r="BX12" s="8">
        <v>8.1156011038721595E-2</v>
      </c>
      <c r="BY12" s="8">
        <v>9.2552284508706506E-2</v>
      </c>
      <c r="BZ12" s="8">
        <v>8.4150983381566596E-2</v>
      </c>
      <c r="CA12" s="8">
        <v>3.7802268942568003E-2</v>
      </c>
      <c r="CB12" s="8">
        <v>6.2807571722662894E-2</v>
      </c>
      <c r="CC12" s="8">
        <v>7.4685059237064699E-2</v>
      </c>
      <c r="CD12" s="8">
        <v>7.3614042945914102E-2</v>
      </c>
      <c r="CE12" s="8">
        <v>4.1983664902359399E-2</v>
      </c>
      <c r="CF12" s="8">
        <v>2.9806210884588499E-2</v>
      </c>
      <c r="CG12" s="8">
        <v>3.9927978025116703E-2</v>
      </c>
      <c r="CH12" s="8">
        <v>3.0878631372981299E-2</v>
      </c>
      <c r="CI12" s="8">
        <v>3.4929117734095502E-2</v>
      </c>
      <c r="CJ12" s="8">
        <v>4.5761167399668602E-2</v>
      </c>
      <c r="CK12" s="8">
        <v>8.4840701493399895E-2</v>
      </c>
      <c r="CL12" s="8">
        <v>4.49722977638859E-2</v>
      </c>
      <c r="CM12" s="8">
        <v>0.152816838295003</v>
      </c>
      <c r="CN12" s="8">
        <v>3.63927227935665E-2</v>
      </c>
      <c r="CO12" s="8">
        <v>5.5722941593364599E-2</v>
      </c>
      <c r="CP12" s="8">
        <v>4.3792579762010099E-2</v>
      </c>
      <c r="CQ12" s="8">
        <v>7.2362858024197799E-2</v>
      </c>
      <c r="CR12" s="8">
        <v>6.4826840572426603E-2</v>
      </c>
      <c r="CS12" s="8">
        <v>4.2625711765986597E-2</v>
      </c>
      <c r="CT12" s="8">
        <v>5.0722025008943301E-2</v>
      </c>
      <c r="CU12" s="8">
        <v>5.4835408703467502E-2</v>
      </c>
      <c r="CV12" s="8">
        <v>5.2360113638420497E-2</v>
      </c>
      <c r="CW12" s="8">
        <v>8.29603677002341E-2</v>
      </c>
      <c r="CX12" s="9">
        <v>7.0435801986052093E-2</v>
      </c>
    </row>
    <row r="13" spans="1:102" ht="15.75" thickBot="1" x14ac:dyDescent="0.3">
      <c r="A13" s="6">
        <v>12</v>
      </c>
      <c r="B13" s="10">
        <f t="shared" si="0"/>
        <v>5.2032355325927114E-2</v>
      </c>
      <c r="C13" s="7">
        <v>5.4764206531933098E-2</v>
      </c>
      <c r="D13" s="8">
        <v>2.9620584081126899E-2</v>
      </c>
      <c r="E13" s="8">
        <v>5.42582999147109E-2</v>
      </c>
      <c r="F13" s="8">
        <v>7.2392172104850494E-2</v>
      </c>
      <c r="G13" s="8">
        <v>4.5891761454507497E-2</v>
      </c>
      <c r="H13" s="8">
        <v>8.4001541371444194E-2</v>
      </c>
      <c r="I13" s="8">
        <v>2.7716915988203399E-2</v>
      </c>
      <c r="J13" s="8">
        <v>7.1155060493894001E-2</v>
      </c>
      <c r="K13" s="8">
        <v>5.6896651590429698E-2</v>
      </c>
      <c r="L13" s="8">
        <v>6.2411912510939402E-2</v>
      </c>
      <c r="M13" s="8">
        <v>3.6446603966728802E-2</v>
      </c>
      <c r="N13" s="8">
        <v>6.0399449230540497E-2</v>
      </c>
      <c r="O13" s="8">
        <v>6.6856584473208802E-2</v>
      </c>
      <c r="P13" s="8">
        <v>4.2104279175548903E-2</v>
      </c>
      <c r="Q13" s="8">
        <v>2.3206536392798099E-2</v>
      </c>
      <c r="R13" s="8">
        <v>7.1428770097252001E-2</v>
      </c>
      <c r="S13" s="8">
        <v>7.6645984892886196E-2</v>
      </c>
      <c r="T13" s="8">
        <v>4.8557666944397199E-2</v>
      </c>
      <c r="U13" s="8">
        <v>2.73815294742841E-2</v>
      </c>
      <c r="V13" s="8">
        <v>3.2013989348001003E-2</v>
      </c>
      <c r="W13" s="8">
        <v>5.6298467008555703E-2</v>
      </c>
      <c r="X13" s="8">
        <v>4.0003684002611603E-2</v>
      </c>
      <c r="Y13" s="8">
        <v>6.6880216607059603E-2</v>
      </c>
      <c r="Z13" s="8">
        <v>4.8976340542947597E-2</v>
      </c>
      <c r="AA13" s="8">
        <v>7.4588065491374006E-2</v>
      </c>
      <c r="AB13" s="8">
        <v>4.24948192212369E-2</v>
      </c>
      <c r="AC13" s="8">
        <v>4.9397886553556598E-2</v>
      </c>
      <c r="AD13" s="8">
        <v>4.75762940496436E-2</v>
      </c>
      <c r="AE13" s="8">
        <v>7.1978767240452005E-2</v>
      </c>
      <c r="AF13" s="8">
        <v>5.9242636337435199E-2</v>
      </c>
      <c r="AG13" s="8">
        <v>3.1496994796546302E-2</v>
      </c>
      <c r="AH13" s="8">
        <v>7.7805645470998594E-2</v>
      </c>
      <c r="AI13" s="8">
        <v>3.3599559538355299E-2</v>
      </c>
      <c r="AJ13" s="8">
        <v>2.9291390315146201E-2</v>
      </c>
      <c r="AK13" s="8">
        <v>6.9269234181337097E-2</v>
      </c>
      <c r="AL13" s="8">
        <v>7.6970734948065306E-2</v>
      </c>
      <c r="AM13" s="8">
        <v>5.3337109568229402E-2</v>
      </c>
      <c r="AN13" s="8">
        <v>9.0737557239110006E-2</v>
      </c>
      <c r="AO13" s="8">
        <v>5.0777588214388297E-2</v>
      </c>
      <c r="AP13" s="8">
        <v>5.3774934462126299E-2</v>
      </c>
      <c r="AQ13" s="8">
        <v>4.8164932597573901E-2</v>
      </c>
      <c r="AR13" s="8">
        <v>2.7614889805687E-2</v>
      </c>
      <c r="AS13" s="8">
        <v>4.6691893233183998E-2</v>
      </c>
      <c r="AT13" s="8">
        <v>7.0705314341093894E-2</v>
      </c>
      <c r="AU13" s="8">
        <v>3.6967866199927799E-2</v>
      </c>
      <c r="AV13" s="8">
        <v>4.8833864751722501E-2</v>
      </c>
      <c r="AW13" s="8">
        <v>3.5656361533563503E-2</v>
      </c>
      <c r="AX13" s="8">
        <v>4.7992093111069903E-2</v>
      </c>
      <c r="AY13" s="8">
        <v>3.20517542456197E-2</v>
      </c>
      <c r="AZ13" s="8">
        <v>9.9408948469813102E-2</v>
      </c>
      <c r="BA13" s="8">
        <v>2.5314894196959599E-2</v>
      </c>
      <c r="BB13" s="8">
        <v>6.2046283675980501E-2</v>
      </c>
      <c r="BC13" s="8">
        <v>7.6045576867273895E-2</v>
      </c>
      <c r="BD13" s="8">
        <v>8.2194425259191503E-2</v>
      </c>
      <c r="BE13" s="8">
        <v>0.10664558506305399</v>
      </c>
      <c r="BF13" s="8">
        <v>4.7621539785684203E-2</v>
      </c>
      <c r="BG13" s="8">
        <v>3.9100503579591502E-2</v>
      </c>
      <c r="BH13" s="8">
        <v>5.0621842906157399E-2</v>
      </c>
      <c r="BI13" s="8">
        <v>3.4755081973602497E-2</v>
      </c>
      <c r="BJ13" s="8">
        <v>3.28094936854589E-2</v>
      </c>
      <c r="BK13" s="8">
        <v>7.1708259734004701E-2</v>
      </c>
      <c r="BL13" s="8">
        <v>5.5145768210205601E-2</v>
      </c>
      <c r="BM13" s="8">
        <v>5.3837634509102797E-2</v>
      </c>
      <c r="BN13" s="8">
        <v>2.3601034940697499E-2</v>
      </c>
      <c r="BO13" s="8">
        <v>7.7123975324826496E-2</v>
      </c>
      <c r="BP13" s="8">
        <v>3.0603514936134502E-2</v>
      </c>
      <c r="BQ13" s="8">
        <v>6.5080213738623799E-2</v>
      </c>
      <c r="BR13" s="8">
        <v>7.5143975575770905E-2</v>
      </c>
      <c r="BS13" s="8">
        <v>4.3311283636389697E-2</v>
      </c>
      <c r="BT13" s="8">
        <v>8.59823039521216E-2</v>
      </c>
      <c r="BU13" s="8">
        <v>5.3774840124926199E-2</v>
      </c>
      <c r="BV13" s="8">
        <v>2.9268654303912602E-2</v>
      </c>
      <c r="BW13" s="8">
        <v>3.2330736532117599E-2</v>
      </c>
      <c r="BX13" s="8">
        <v>2.71309708134095E-2</v>
      </c>
      <c r="BY13" s="8">
        <v>6.0216078203256598E-2</v>
      </c>
      <c r="BZ13" s="8">
        <v>3.3019625702508201E-2</v>
      </c>
      <c r="CA13" s="8">
        <v>4.0679978245843101E-2</v>
      </c>
      <c r="CB13" s="8">
        <v>3.7830913450586902E-2</v>
      </c>
      <c r="CC13" s="8">
        <v>4.19828723240281E-2</v>
      </c>
      <c r="CD13" s="8">
        <v>7.7019217716670002E-2</v>
      </c>
      <c r="CE13" s="8">
        <v>5.2127415922751899E-2</v>
      </c>
      <c r="CF13" s="8">
        <v>2.43245967725776E-2</v>
      </c>
      <c r="CG13" s="8">
        <v>8.3561173335116298E-2</v>
      </c>
      <c r="CH13" s="8">
        <v>4.6507716397364902E-2</v>
      </c>
      <c r="CI13" s="8">
        <v>6.6251937958933901E-2</v>
      </c>
      <c r="CJ13" s="8">
        <v>3.7173168285237597E-2</v>
      </c>
      <c r="CK13" s="8">
        <v>6.1239124810912503E-2</v>
      </c>
      <c r="CL13" s="8">
        <v>6.20466996721643E-2</v>
      </c>
      <c r="CM13" s="8">
        <v>1.8810792874787301E-2</v>
      </c>
      <c r="CN13" s="8">
        <v>2.8666866331230501E-2</v>
      </c>
      <c r="CO13" s="8">
        <v>8.0633025021876303E-2</v>
      </c>
      <c r="CP13" s="8">
        <v>7.0919701610108798E-2</v>
      </c>
      <c r="CQ13" s="8">
        <v>3.4609961865430201E-2</v>
      </c>
      <c r="CR13" s="8">
        <v>4.3831362233654997E-2</v>
      </c>
      <c r="CS13" s="8">
        <v>7.4731404341123298E-2</v>
      </c>
      <c r="CT13" s="8">
        <v>3.85718773488994E-2</v>
      </c>
      <c r="CU13" s="8">
        <v>2.4886855477977601E-2</v>
      </c>
      <c r="CV13" s="8">
        <v>4.0158537065639301E-2</v>
      </c>
      <c r="CW13" s="8">
        <v>4.8497382303282197E-2</v>
      </c>
      <c r="CX13" s="9">
        <v>3.1002509879437101E-2</v>
      </c>
    </row>
    <row r="14" spans="1:102" ht="15.75" thickBot="1" x14ac:dyDescent="0.3">
      <c r="A14" s="6">
        <v>13</v>
      </c>
      <c r="B14" s="10">
        <f t="shared" si="0"/>
        <v>5.966993972959192E-2</v>
      </c>
      <c r="C14" s="7">
        <v>8.62207966994539E-2</v>
      </c>
      <c r="D14" s="8">
        <v>4.0517483707658897E-2</v>
      </c>
      <c r="E14" s="8">
        <v>3.1760827569042097E-2</v>
      </c>
      <c r="F14" s="8">
        <v>4.66721001464541E-2</v>
      </c>
      <c r="G14" s="8">
        <v>7.47961891815795E-2</v>
      </c>
      <c r="H14" s="8">
        <v>7.4814724153303702E-2</v>
      </c>
      <c r="I14" s="8">
        <v>4.6544079862244098E-2</v>
      </c>
      <c r="J14" s="8">
        <v>7.7708071239686802E-2</v>
      </c>
      <c r="K14" s="8">
        <v>6.1466111816885799E-2</v>
      </c>
      <c r="L14" s="8">
        <v>5.7280953184229197E-2</v>
      </c>
      <c r="M14" s="8">
        <v>8.0375797624537199E-2</v>
      </c>
      <c r="N14" s="8">
        <v>8.9560790636271606E-2</v>
      </c>
      <c r="O14" s="8">
        <v>5.8378997528444401E-2</v>
      </c>
      <c r="P14" s="8">
        <v>6.5954597081551297E-2</v>
      </c>
      <c r="Q14" s="8">
        <v>5.96466993381497E-2</v>
      </c>
      <c r="R14" s="8">
        <v>6.7869768552437204E-2</v>
      </c>
      <c r="S14" s="8">
        <v>8.1704700292389298E-2</v>
      </c>
      <c r="T14" s="8">
        <v>7.4122141043504494E-2</v>
      </c>
      <c r="U14" s="8">
        <v>3.7332968677210802E-2</v>
      </c>
      <c r="V14" s="8">
        <v>3.8855599352675303E-2</v>
      </c>
      <c r="W14" s="8">
        <v>6.6614892221359204E-2</v>
      </c>
      <c r="X14" s="8">
        <v>3.1821425255651001E-2</v>
      </c>
      <c r="Y14" s="8">
        <v>9.2740235554538406E-2</v>
      </c>
      <c r="Z14" s="8">
        <v>6.0491919695741102E-2</v>
      </c>
      <c r="AA14" s="8">
        <v>9.7063277915150806E-2</v>
      </c>
      <c r="AB14" s="8">
        <v>3.5186884194231903E-2</v>
      </c>
      <c r="AC14" s="8">
        <v>8.3416007634154896E-2</v>
      </c>
      <c r="AD14" s="8">
        <v>4.79525936215782E-2</v>
      </c>
      <c r="AE14" s="8">
        <v>4.2218919257754603E-2</v>
      </c>
      <c r="AF14" s="8">
        <v>4.9885446124694699E-2</v>
      </c>
      <c r="AG14" s="8">
        <v>7.7500832149276597E-2</v>
      </c>
      <c r="AH14" s="8">
        <v>4.8666348188616697E-2</v>
      </c>
      <c r="AI14" s="8">
        <v>7.1557067130081198E-2</v>
      </c>
      <c r="AJ14" s="8">
        <v>6.0739620751090399E-2</v>
      </c>
      <c r="AK14" s="8">
        <v>4.8502130956496997E-2</v>
      </c>
      <c r="AL14" s="8">
        <v>0.119777636546952</v>
      </c>
      <c r="AM14" s="8">
        <v>5.6146997251474901E-2</v>
      </c>
      <c r="AN14" s="8">
        <v>5.4714563675791097E-2</v>
      </c>
      <c r="AO14" s="8">
        <v>8.3269296526495395E-2</v>
      </c>
      <c r="AP14" s="8">
        <v>5.8467493948811802E-2</v>
      </c>
      <c r="AQ14" s="8">
        <v>6.71434198975292E-2</v>
      </c>
      <c r="AR14" s="8">
        <v>0.10073162517430399</v>
      </c>
      <c r="AS14" s="8">
        <v>5.35015214518543E-2</v>
      </c>
      <c r="AT14" s="8">
        <v>7.5902504574890006E-2</v>
      </c>
      <c r="AU14" s="8">
        <v>6.3150127198830702E-2</v>
      </c>
      <c r="AV14" s="8">
        <v>5.1158845795107398E-2</v>
      </c>
      <c r="AW14" s="8">
        <v>6.2017382576487201E-2</v>
      </c>
      <c r="AX14" s="8">
        <v>3.5879124923813101E-2</v>
      </c>
      <c r="AY14" s="8">
        <v>6.7176426651453597E-2</v>
      </c>
      <c r="AZ14" s="8">
        <v>6.8435022183612595E-2</v>
      </c>
      <c r="BA14" s="8">
        <v>6.5559913804814393E-2</v>
      </c>
      <c r="BB14" s="8">
        <v>2.3567552383741499E-2</v>
      </c>
      <c r="BC14" s="8">
        <v>5.44729530509247E-2</v>
      </c>
      <c r="BD14" s="8">
        <v>6.5868325906035696E-2</v>
      </c>
      <c r="BE14" s="8">
        <v>5.0305793014173199E-2</v>
      </c>
      <c r="BF14" s="8">
        <v>8.2634647728959898E-2</v>
      </c>
      <c r="BG14" s="8">
        <v>2.83810116701156E-2</v>
      </c>
      <c r="BH14" s="8">
        <v>7.5274772440822202E-2</v>
      </c>
      <c r="BI14" s="8">
        <v>7.3031643479995995E-2</v>
      </c>
      <c r="BJ14" s="8">
        <v>2.69550284542651E-2</v>
      </c>
      <c r="BK14" s="8">
        <v>2.9173650657896202E-2</v>
      </c>
      <c r="BL14" s="8">
        <v>6.9020207849633003E-2</v>
      </c>
      <c r="BM14" s="8">
        <v>4.1560481806897601E-2</v>
      </c>
      <c r="BN14" s="8">
        <v>3.77803779811616E-2</v>
      </c>
      <c r="BO14" s="8">
        <v>9.17972512560285E-2</v>
      </c>
      <c r="BP14" s="8">
        <v>4.7068689535330499E-2</v>
      </c>
      <c r="BQ14" s="8">
        <v>4.01537062914002E-2</v>
      </c>
      <c r="BR14" s="8">
        <v>7.4643406602005996E-2</v>
      </c>
      <c r="BS14" s="8">
        <v>8.1008346334978207E-2</v>
      </c>
      <c r="BT14" s="8">
        <v>7.6755530795315996E-2</v>
      </c>
      <c r="BU14" s="8">
        <v>5.1736549871805301E-2</v>
      </c>
      <c r="BV14" s="8">
        <v>2.11255940462938E-2</v>
      </c>
      <c r="BW14" s="8">
        <v>6.14173664212996E-2</v>
      </c>
      <c r="BX14" s="8">
        <v>5.6352755496862902E-2</v>
      </c>
      <c r="BY14" s="8">
        <v>9.1728986182460795E-2</v>
      </c>
      <c r="BZ14" s="8">
        <v>9.1326357716063705E-2</v>
      </c>
      <c r="CA14" s="8">
        <v>3.5125387476993203E-2</v>
      </c>
      <c r="CB14" s="8">
        <v>6.7131479860379595E-2</v>
      </c>
      <c r="CC14" s="8">
        <v>7.6914529498873396E-2</v>
      </c>
      <c r="CD14" s="8">
        <v>8.1255045958368396E-2</v>
      </c>
      <c r="CE14" s="8">
        <v>4.1369708601112297E-2</v>
      </c>
      <c r="CF14" s="8">
        <v>4.2159172671138202E-2</v>
      </c>
      <c r="CG14" s="8">
        <v>3.6092064704674798E-2</v>
      </c>
      <c r="CH14" s="8">
        <v>3.2593629768212999E-2</v>
      </c>
      <c r="CI14" s="8">
        <v>3.6221253655641203E-2</v>
      </c>
      <c r="CJ14" s="8">
        <v>5.8261191573578001E-2</v>
      </c>
      <c r="CK14" s="8">
        <v>5.5859149347756799E-2</v>
      </c>
      <c r="CL14" s="8">
        <v>5.0362963874425598E-2</v>
      </c>
      <c r="CM14" s="8">
        <v>3.7961634685195797E-2</v>
      </c>
      <c r="CN14" s="8">
        <v>3.5233424936727598E-2</v>
      </c>
      <c r="CO14" s="8">
        <v>5.5534693719814003E-2</v>
      </c>
      <c r="CP14" s="8">
        <v>4.2212287825882801E-2</v>
      </c>
      <c r="CQ14" s="8">
        <v>5.7964687046807802E-2</v>
      </c>
      <c r="CR14" s="8">
        <v>4.6025576923963002E-2</v>
      </c>
      <c r="CS14" s="8">
        <v>5.1460009109166399E-2</v>
      </c>
      <c r="CT14" s="8">
        <v>8.1189347280710394E-2</v>
      </c>
      <c r="CU14" s="8">
        <v>5.2599229414598998E-2</v>
      </c>
      <c r="CV14" s="8">
        <v>8.2011257716286506E-2</v>
      </c>
      <c r="CW14" s="8">
        <v>7.1974313160970804E-2</v>
      </c>
      <c r="CX14" s="9">
        <v>4.73680466530974E-2</v>
      </c>
    </row>
    <row r="15" spans="1:102" ht="15.75" thickBot="1" x14ac:dyDescent="0.3">
      <c r="A15" s="6">
        <v>14</v>
      </c>
      <c r="B15" s="10">
        <f t="shared" si="0"/>
        <v>5.8984331995122069E-2</v>
      </c>
      <c r="C15" s="7">
        <v>6.9956436339132802E-2</v>
      </c>
      <c r="D15" s="8">
        <v>7.0247806805068105E-2</v>
      </c>
      <c r="E15" s="8">
        <v>2.6332580506069E-2</v>
      </c>
      <c r="F15" s="8">
        <v>4.3963061106921199E-2</v>
      </c>
      <c r="G15" s="8">
        <v>8.9406288059426006E-2</v>
      </c>
      <c r="H15" s="8">
        <v>3.7731713789828897E-2</v>
      </c>
      <c r="I15" s="8">
        <v>6.6113208165949594E-2</v>
      </c>
      <c r="J15" s="8">
        <v>6.1573360398481401E-2</v>
      </c>
      <c r="K15" s="8">
        <v>6.8660878753353194E-2</v>
      </c>
      <c r="L15" s="8">
        <v>3.8963833508051299E-2</v>
      </c>
      <c r="M15" s="8">
        <v>5.4129004058521703E-2</v>
      </c>
      <c r="N15" s="8">
        <v>7.0850338742042301E-2</v>
      </c>
      <c r="O15" s="8">
        <v>6.0506220607132198E-2</v>
      </c>
      <c r="P15" s="8">
        <v>7.1094693751387605E-2</v>
      </c>
      <c r="Q15" s="8">
        <v>4.66977275360623E-2</v>
      </c>
      <c r="R15" s="8">
        <v>7.4142689774016196E-2</v>
      </c>
      <c r="S15" s="8">
        <v>8.1765238141798494E-2</v>
      </c>
      <c r="T15" s="8">
        <v>7.3306578871652706E-2</v>
      </c>
      <c r="U15" s="8">
        <v>4.93530511594144E-2</v>
      </c>
      <c r="V15" s="8">
        <v>7.7068373124533004E-2</v>
      </c>
      <c r="W15" s="8">
        <v>8.2732416578746096E-2</v>
      </c>
      <c r="X15" s="8">
        <v>2.88424635005151E-2</v>
      </c>
      <c r="Y15" s="8">
        <v>0.10804275888833099</v>
      </c>
      <c r="Z15" s="8">
        <v>5.8861400832160599E-2</v>
      </c>
      <c r="AA15" s="8">
        <v>8.0613366411137893E-2</v>
      </c>
      <c r="AB15" s="8">
        <v>2.6280455371824499E-2</v>
      </c>
      <c r="AC15" s="8">
        <v>8.8559101878241897E-2</v>
      </c>
      <c r="AD15" s="8">
        <v>4.0671413059929599E-2</v>
      </c>
      <c r="AE15" s="8">
        <v>7.5904411728240695E-2</v>
      </c>
      <c r="AF15" s="8">
        <v>2.4027973366620999E-2</v>
      </c>
      <c r="AG15" s="8">
        <v>5.9621424385067401E-2</v>
      </c>
      <c r="AH15" s="8">
        <v>5.1250738171462501E-2</v>
      </c>
      <c r="AI15" s="8">
        <v>7.0032991684171195E-2</v>
      </c>
      <c r="AJ15" s="8">
        <v>3.4864973643594803E-2</v>
      </c>
      <c r="AK15" s="8">
        <v>5.68416606627044E-2</v>
      </c>
      <c r="AL15" s="8">
        <v>8.8954153307880701E-2</v>
      </c>
      <c r="AM15" s="8">
        <v>4.1573183068243001E-2</v>
      </c>
      <c r="AN15" s="8">
        <v>3.5548124234226201E-2</v>
      </c>
      <c r="AO15" s="8">
        <v>8.7232190651500605E-2</v>
      </c>
      <c r="AP15" s="8">
        <v>5.5287321657159001E-2</v>
      </c>
      <c r="AQ15" s="8">
        <v>5.7673945892423202E-2</v>
      </c>
      <c r="AR15" s="8">
        <v>8.5323249379733096E-2</v>
      </c>
      <c r="AS15" s="8">
        <v>6.87509923327667E-2</v>
      </c>
      <c r="AT15" s="8">
        <v>8.0574258526144901E-2</v>
      </c>
      <c r="AU15" s="8">
        <v>4.9259940087304603E-2</v>
      </c>
      <c r="AV15" s="8">
        <v>5.0907370565933897E-2</v>
      </c>
      <c r="AW15" s="8">
        <v>6.0856587019355E-2</v>
      </c>
      <c r="AX15" s="8">
        <v>3.7505618300728301E-2</v>
      </c>
      <c r="AY15" s="8">
        <v>9.4491029646860902E-2</v>
      </c>
      <c r="AZ15" s="8">
        <v>4.7745381703209903E-2</v>
      </c>
      <c r="BA15" s="8">
        <v>7.6214736543800093E-2</v>
      </c>
      <c r="BB15" s="8">
        <v>3.1229750845289901E-2</v>
      </c>
      <c r="BC15" s="8">
        <v>6.0047574939691997E-2</v>
      </c>
      <c r="BD15" s="8">
        <v>8.2592223954030403E-2</v>
      </c>
      <c r="BE15" s="8">
        <v>4.3613467488032402E-2</v>
      </c>
      <c r="BF15" s="8">
        <v>6.2655777965384796E-2</v>
      </c>
      <c r="BG15" s="8">
        <v>5.6480266846381001E-2</v>
      </c>
      <c r="BH15" s="8">
        <v>7.1896079108312805E-2</v>
      </c>
      <c r="BI15" s="8">
        <v>4.2289625170906897E-2</v>
      </c>
      <c r="BJ15" s="8">
        <v>2.00515366708434E-2</v>
      </c>
      <c r="BK15" s="8">
        <v>2.4091075052329599E-2</v>
      </c>
      <c r="BL15" s="8">
        <v>6.3094551048423694E-2</v>
      </c>
      <c r="BM15" s="8">
        <v>3.5134419650820502E-2</v>
      </c>
      <c r="BN15" s="8">
        <v>5.4313831705843703E-2</v>
      </c>
      <c r="BO15" s="8">
        <v>6.2987203065391406E-2</v>
      </c>
      <c r="BP15" s="8">
        <v>4.4969085752241303E-2</v>
      </c>
      <c r="BQ15" s="8">
        <v>2.9396763024376899E-2</v>
      </c>
      <c r="BR15" s="8">
        <v>7.2528290174068893E-2</v>
      </c>
      <c r="BS15" s="8">
        <v>9.3142926126450004E-2</v>
      </c>
      <c r="BT15" s="8">
        <v>6.6643713773138893E-2</v>
      </c>
      <c r="BU15" s="8">
        <v>7.3033671187022503E-2</v>
      </c>
      <c r="BV15" s="8">
        <v>1.52106601482469E-2</v>
      </c>
      <c r="BW15" s="8">
        <v>5.9784662761639101E-2</v>
      </c>
      <c r="BX15" s="8">
        <v>7.0097903167706296E-2</v>
      </c>
      <c r="BY15" s="8">
        <v>7.6251341446204504E-2</v>
      </c>
      <c r="BZ15" s="8">
        <v>0.109695833358465</v>
      </c>
      <c r="CA15" s="8">
        <v>7.4222708547612107E-2</v>
      </c>
      <c r="CB15" s="8">
        <v>6.4331046955361501E-2</v>
      </c>
      <c r="CC15" s="8">
        <v>2.2545760116341702E-2</v>
      </c>
      <c r="CD15" s="8">
        <v>8.8801575859397103E-2</v>
      </c>
      <c r="CE15" s="8">
        <v>2.5555977159227E-2</v>
      </c>
      <c r="CF15" s="8">
        <v>2.1700116161943301E-2</v>
      </c>
      <c r="CG15" s="8">
        <v>6.1083385068750197E-2</v>
      </c>
      <c r="CH15" s="8">
        <v>6.7487902471736902E-2</v>
      </c>
      <c r="CI15" s="8">
        <v>3.3843192386568501E-2</v>
      </c>
      <c r="CJ15" s="8">
        <v>7.2021550543522994E-2</v>
      </c>
      <c r="CK15" s="8">
        <v>4.8991986706395402E-2</v>
      </c>
      <c r="CL15" s="8">
        <v>3.6962628814368403E-2</v>
      </c>
      <c r="CM15" s="8">
        <v>4.2574806677930697E-2</v>
      </c>
      <c r="CN15" s="8">
        <v>5.0715550929123603E-2</v>
      </c>
      <c r="CO15" s="8">
        <v>5.5776903514146998E-2</v>
      </c>
      <c r="CP15" s="8">
        <v>7.3668710454883796E-2</v>
      </c>
      <c r="CQ15" s="8">
        <v>6.9827356933711504E-2</v>
      </c>
      <c r="CR15" s="8">
        <v>3.12095698680993E-2</v>
      </c>
      <c r="CS15" s="8">
        <v>4.57650962742564E-2</v>
      </c>
      <c r="CT15" s="8">
        <v>6.9222541017595396E-2</v>
      </c>
      <c r="CU15" s="8">
        <v>6.23921773468709E-2</v>
      </c>
      <c r="CV15" s="8">
        <v>8.1870692893784999E-2</v>
      </c>
      <c r="CW15" s="8">
        <v>5.4517981787832397E-2</v>
      </c>
      <c r="CX15" s="9">
        <v>8.5203030312641204E-2</v>
      </c>
    </row>
    <row r="16" spans="1:102" ht="15.75" thickBot="1" x14ac:dyDescent="0.3">
      <c r="A16" s="6">
        <v>15</v>
      </c>
      <c r="B16" s="10">
        <f t="shared" si="0"/>
        <v>7.2078221130703904E-2</v>
      </c>
      <c r="C16" s="7">
        <v>8.4215704761806801E-2</v>
      </c>
      <c r="D16" s="8">
        <v>3.6092720661159997E-2</v>
      </c>
      <c r="E16" s="8">
        <v>3.3715809114545303E-2</v>
      </c>
      <c r="F16" s="8">
        <v>5.1446892748534E-2</v>
      </c>
      <c r="G16" s="8">
        <v>8.6554133274554607E-2</v>
      </c>
      <c r="H16" s="8">
        <v>9.8711866306390103E-2</v>
      </c>
      <c r="I16" s="8">
        <v>3.7636567432210298E-2</v>
      </c>
      <c r="J16" s="8">
        <v>7.8589878752430301E-2</v>
      </c>
      <c r="K16" s="8">
        <v>8.2326292425322703E-2</v>
      </c>
      <c r="L16" s="8">
        <v>5.0106576985605798E-2</v>
      </c>
      <c r="M16" s="8">
        <v>5.5667524444687498E-2</v>
      </c>
      <c r="N16" s="8">
        <v>9.0547267803860895E-2</v>
      </c>
      <c r="O16" s="8">
        <v>0.17666300671610599</v>
      </c>
      <c r="P16" s="8">
        <v>7.3246732083492999E-2</v>
      </c>
      <c r="Q16" s="8">
        <v>5.4404495685645302E-2</v>
      </c>
      <c r="R16" s="8">
        <v>6.1185887029157802E-2</v>
      </c>
      <c r="S16" s="8">
        <v>0.19570515320019299</v>
      </c>
      <c r="T16" s="8">
        <v>8.1904356722326599E-2</v>
      </c>
      <c r="U16" s="8">
        <v>3.29076811484399E-2</v>
      </c>
      <c r="V16" s="8">
        <v>4.66182188589402E-2</v>
      </c>
      <c r="W16" s="8">
        <v>0.17638484168701701</v>
      </c>
      <c r="X16" s="8">
        <v>0.121689206266291</v>
      </c>
      <c r="Y16" s="8">
        <v>9.5433912287792896E-2</v>
      </c>
      <c r="Z16" s="8">
        <v>6.6827412063280106E-2</v>
      </c>
      <c r="AA16" s="8">
        <v>8.3466686744315302E-2</v>
      </c>
      <c r="AB16" s="8">
        <v>0.141879157579652</v>
      </c>
      <c r="AC16" s="8">
        <v>7.3544320892768703E-2</v>
      </c>
      <c r="AD16" s="8">
        <v>5.2945685337172102E-2</v>
      </c>
      <c r="AE16" s="8">
        <v>4.8262133091046398E-2</v>
      </c>
      <c r="AF16" s="8">
        <v>4.7361072351637702E-2</v>
      </c>
      <c r="AG16" s="8">
        <v>6.9780117906129896E-2</v>
      </c>
      <c r="AH16" s="8">
        <v>6.5569732516209706E-2</v>
      </c>
      <c r="AI16" s="8">
        <v>6.1386405038205402E-2</v>
      </c>
      <c r="AJ16" s="8">
        <v>6.1879283129771701E-2</v>
      </c>
      <c r="AK16" s="8">
        <v>4.8180293858836903E-2</v>
      </c>
      <c r="AL16" s="8">
        <v>7.2448316687810294E-2</v>
      </c>
      <c r="AM16" s="8">
        <v>6.3706831763420596E-2</v>
      </c>
      <c r="AN16" s="8">
        <v>6.4393944265433503E-2</v>
      </c>
      <c r="AO16" s="8">
        <v>0.21202477168028699</v>
      </c>
      <c r="AP16" s="8">
        <v>6.02101617074743E-2</v>
      </c>
      <c r="AQ16" s="8">
        <v>6.2549295839331498E-2</v>
      </c>
      <c r="AR16" s="8">
        <v>9.0276586295976305E-2</v>
      </c>
      <c r="AS16" s="8">
        <v>6.9489980464314802E-2</v>
      </c>
      <c r="AT16" s="8">
        <v>5.9529237810170797E-2</v>
      </c>
      <c r="AU16" s="8">
        <v>6.7474528122467695E-2</v>
      </c>
      <c r="AV16" s="8">
        <v>5.70693788340913E-2</v>
      </c>
      <c r="AW16" s="8">
        <v>6.1950326982723201E-2</v>
      </c>
      <c r="AX16" s="8">
        <v>3.2826544548685603E-2</v>
      </c>
      <c r="AY16" s="8">
        <v>5.3048608496141E-2</v>
      </c>
      <c r="AZ16" s="8">
        <v>5.4888870754628498E-2</v>
      </c>
      <c r="BA16" s="8">
        <v>7.8428446546317199E-2</v>
      </c>
      <c r="BB16" s="8">
        <v>4.9975909607660199E-2</v>
      </c>
      <c r="BC16" s="8">
        <v>5.4172054295885098E-2</v>
      </c>
      <c r="BD16" s="8">
        <v>5.8722706990546103E-2</v>
      </c>
      <c r="BE16" s="8">
        <v>4.4494563647817197E-2</v>
      </c>
      <c r="BF16" s="8">
        <v>0.100511912313172</v>
      </c>
      <c r="BG16" s="8">
        <v>3.8881099133414802E-2</v>
      </c>
      <c r="BH16" s="8">
        <v>6.4789867233939299E-2</v>
      </c>
      <c r="BI16" s="8">
        <v>9.4221511181350304E-2</v>
      </c>
      <c r="BJ16" s="8">
        <v>7.1287714612613295E-2</v>
      </c>
      <c r="BK16" s="8">
        <v>2.73906459237005E-2</v>
      </c>
      <c r="BL16" s="8">
        <v>9.0150680471058606E-2</v>
      </c>
      <c r="BM16" s="8">
        <v>4.8036793772034098E-2</v>
      </c>
      <c r="BN16" s="8">
        <v>5.2365561167189899E-2</v>
      </c>
      <c r="BO16" s="8">
        <v>0.214933279733132</v>
      </c>
      <c r="BP16" s="8">
        <v>7.5010160317462798E-2</v>
      </c>
      <c r="BQ16" s="8">
        <v>4.4102053665878403E-2</v>
      </c>
      <c r="BR16" s="8">
        <v>0.15606729057146099</v>
      </c>
      <c r="BS16" s="8">
        <v>8.74527810984847E-2</v>
      </c>
      <c r="BT16" s="8">
        <v>7.2235010919193696E-2</v>
      </c>
      <c r="BU16" s="8">
        <v>7.5456809476572295E-2</v>
      </c>
      <c r="BV16" s="8">
        <v>4.2700908139314903E-2</v>
      </c>
      <c r="BW16" s="8">
        <v>7.5628827932812795E-2</v>
      </c>
      <c r="BX16" s="8">
        <v>5.8671591842536099E-2</v>
      </c>
      <c r="BY16" s="8">
        <v>9.2880303158430794E-2</v>
      </c>
      <c r="BZ16" s="8">
        <v>0.10045634957288201</v>
      </c>
      <c r="CA16" s="8">
        <v>3.6432859312026E-2</v>
      </c>
      <c r="CB16" s="8">
        <v>5.9531944878455201E-2</v>
      </c>
      <c r="CC16" s="8">
        <v>6.0342421456741901E-2</v>
      </c>
      <c r="CD16" s="8">
        <v>8.3028465243564706E-2</v>
      </c>
      <c r="CE16" s="8">
        <v>4.89402944187367E-2</v>
      </c>
      <c r="CF16" s="8">
        <v>3.8649292755403401E-2</v>
      </c>
      <c r="CG16" s="8">
        <v>3.76155467500238E-2</v>
      </c>
      <c r="CH16" s="8">
        <v>3.01163642702264E-2</v>
      </c>
      <c r="CI16" s="8">
        <v>3.8648310551692003E-2</v>
      </c>
      <c r="CJ16" s="8">
        <v>6.3786444582923998E-2</v>
      </c>
      <c r="CK16" s="8">
        <v>8.3074876789847096E-2</v>
      </c>
      <c r="CL16" s="8">
        <v>5.4978292969142903E-2</v>
      </c>
      <c r="CM16" s="8">
        <v>5.3609258103939399E-2</v>
      </c>
      <c r="CN16" s="8">
        <v>5.6363899709970203E-2</v>
      </c>
      <c r="CO16" s="8">
        <v>5.6349932656749903E-2</v>
      </c>
      <c r="CP16" s="8">
        <v>6.4634263594408201E-2</v>
      </c>
      <c r="CQ16" s="8">
        <v>5.9557499710387797E-2</v>
      </c>
      <c r="CR16" s="8">
        <v>0.14701740383968401</v>
      </c>
      <c r="CS16" s="8">
        <v>5.8962267913665198E-2</v>
      </c>
      <c r="CT16" s="8">
        <v>6.9597330206599403E-2</v>
      </c>
      <c r="CU16" s="8">
        <v>4.7570400155115503E-2</v>
      </c>
      <c r="CV16" s="8">
        <v>6.9629822961145699E-2</v>
      </c>
      <c r="CW16" s="8">
        <v>5.5864158544320898E-2</v>
      </c>
      <c r="CX16" s="9">
        <v>5.9771517212266999E-2</v>
      </c>
    </row>
    <row r="17" spans="1:102" ht="15.75" thickBot="1" x14ac:dyDescent="0.3">
      <c r="A17" s="6">
        <v>16</v>
      </c>
      <c r="B17" s="10">
        <f t="shared" si="0"/>
        <v>5.6135726668446913E-2</v>
      </c>
      <c r="C17" s="7">
        <v>6.8522496640609998E-2</v>
      </c>
      <c r="D17" s="8">
        <v>4.48858318203115E-2</v>
      </c>
      <c r="E17" s="8">
        <v>3.3763886417022798E-2</v>
      </c>
      <c r="F17" s="8">
        <v>4.4997736879843701E-2</v>
      </c>
      <c r="G17" s="8">
        <v>5.9181289707506801E-2</v>
      </c>
      <c r="H17" s="8">
        <v>0.109286354681692</v>
      </c>
      <c r="I17" s="8">
        <v>3.7196955260364303E-2</v>
      </c>
      <c r="J17" s="8">
        <v>4.96451105191816E-2</v>
      </c>
      <c r="K17" s="8">
        <v>5.6066433134243497E-2</v>
      </c>
      <c r="L17" s="8">
        <v>4.0345223271476098E-2</v>
      </c>
      <c r="M17" s="8">
        <v>3.8844431624326499E-2</v>
      </c>
      <c r="N17" s="8">
        <v>7.4175755634705298E-2</v>
      </c>
      <c r="O17" s="8">
        <v>6.70159905313015E-2</v>
      </c>
      <c r="P17" s="8">
        <v>5.6956314237587902E-2</v>
      </c>
      <c r="Q17" s="8">
        <v>4.0830806904248999E-2</v>
      </c>
      <c r="R17" s="8">
        <v>5.7235787864686E-2</v>
      </c>
      <c r="S17" s="8">
        <v>4.8617369829920501E-2</v>
      </c>
      <c r="T17" s="8">
        <v>7.4929258714526895E-2</v>
      </c>
      <c r="U17" s="8">
        <v>3.58420635098698E-2</v>
      </c>
      <c r="V17" s="8">
        <v>4.52900269363525E-2</v>
      </c>
      <c r="W17" s="8">
        <v>7.3859233944637101E-2</v>
      </c>
      <c r="X17" s="8">
        <v>0.25656530723744297</v>
      </c>
      <c r="Y17" s="8">
        <v>9.0072904350260496E-2</v>
      </c>
      <c r="Z17" s="8">
        <v>3.8483865882141498E-2</v>
      </c>
      <c r="AA17" s="8">
        <v>5.0640059871966001E-2</v>
      </c>
      <c r="AB17" s="8">
        <v>3.7657931055622103E-2</v>
      </c>
      <c r="AC17" s="8">
        <v>5.3496264011957402E-2</v>
      </c>
      <c r="AD17" s="8">
        <v>4.6653835559651698E-2</v>
      </c>
      <c r="AE17" s="8">
        <v>4.1353265112834103E-2</v>
      </c>
      <c r="AF17" s="8">
        <v>3.9905904252101103E-2</v>
      </c>
      <c r="AG17" s="8">
        <v>5.4734815174166E-2</v>
      </c>
      <c r="AH17" s="8">
        <v>4.01817023883475E-2</v>
      </c>
      <c r="AI17" s="8">
        <v>4.6164244254666198E-2</v>
      </c>
      <c r="AJ17" s="8">
        <v>4.7920514438325602E-2</v>
      </c>
      <c r="AK17" s="8">
        <v>4.6342116361866699E-2</v>
      </c>
      <c r="AL17" s="8">
        <v>5.3367707592017602E-2</v>
      </c>
      <c r="AM17" s="8">
        <v>4.7625354200735902E-2</v>
      </c>
      <c r="AN17" s="8">
        <v>5.9379948908534402E-2</v>
      </c>
      <c r="AO17" s="8">
        <v>4.56609311635423E-2</v>
      </c>
      <c r="AP17" s="8">
        <v>5.0463157833470301E-2</v>
      </c>
      <c r="AQ17" s="8">
        <v>5.8874447851570103E-2</v>
      </c>
      <c r="AR17" s="8">
        <v>6.7864182478685198E-2</v>
      </c>
      <c r="AS17" s="8">
        <v>5.1561627018630603E-2</v>
      </c>
      <c r="AT17" s="8">
        <v>4.5656893895067101E-2</v>
      </c>
      <c r="AU17" s="8">
        <v>4.7039846643251802E-2</v>
      </c>
      <c r="AV17" s="8">
        <v>3.4822700858061398E-2</v>
      </c>
      <c r="AW17" s="8">
        <v>3.9304523870698597E-2</v>
      </c>
      <c r="AX17" s="8">
        <v>4.8698209600838198E-2</v>
      </c>
      <c r="AY17" s="8">
        <v>5.2158247499947602E-2</v>
      </c>
      <c r="AZ17" s="8">
        <v>5.1117880176780303E-2</v>
      </c>
      <c r="BA17" s="8">
        <v>4.89181213249072E-2</v>
      </c>
      <c r="BB17" s="8">
        <v>4.12860275206108E-2</v>
      </c>
      <c r="BC17" s="8">
        <v>4.4711013953212198E-2</v>
      </c>
      <c r="BD17" s="8">
        <v>4.7993137673555702E-2</v>
      </c>
      <c r="BE17" s="8">
        <v>4.4053482851651497E-2</v>
      </c>
      <c r="BF17" s="8">
        <v>5.49795754847568E-2</v>
      </c>
      <c r="BG17" s="8">
        <v>3.98034706939401E-2</v>
      </c>
      <c r="BH17" s="8">
        <v>7.46563547677805E-2</v>
      </c>
      <c r="BI17" s="8">
        <v>5.6618427422732702E-2</v>
      </c>
      <c r="BJ17" s="8">
        <v>3.5655228503992602E-2</v>
      </c>
      <c r="BK17" s="8">
        <v>3.75822252404166E-2</v>
      </c>
      <c r="BL17" s="8">
        <v>5.6604577969108998E-2</v>
      </c>
      <c r="BM17" s="8">
        <v>3.1873817818719598E-2</v>
      </c>
      <c r="BN17" s="8">
        <v>5.0924582858664698E-2</v>
      </c>
      <c r="BO17" s="8">
        <v>6.3024800167612194E-2</v>
      </c>
      <c r="BP17" s="8">
        <v>6.2000698224168101E-2</v>
      </c>
      <c r="BQ17" s="8">
        <v>3.60929427602385E-2</v>
      </c>
      <c r="BR17" s="8">
        <v>7.3138231230658698E-2</v>
      </c>
      <c r="BS17" s="8">
        <v>5.46700690440515E-2</v>
      </c>
      <c r="BT17" s="8">
        <v>4.2308663844217803E-2</v>
      </c>
      <c r="BU17" s="8">
        <v>7.12868046334343E-2</v>
      </c>
      <c r="BV17" s="8">
        <v>4.0049818869178098E-2</v>
      </c>
      <c r="BW17" s="8">
        <v>6.9826156062416295E-2</v>
      </c>
      <c r="BX17" s="8">
        <v>5.54130422599469E-2</v>
      </c>
      <c r="BY17" s="8">
        <v>5.2401837845197703E-2</v>
      </c>
      <c r="BZ17" s="8">
        <v>9.8707782197486493E-2</v>
      </c>
      <c r="CA17" s="8">
        <v>4.1353886618062601E-2</v>
      </c>
      <c r="CB17" s="8">
        <v>6.9667912375789995E-2</v>
      </c>
      <c r="CC17" s="8">
        <v>3.9481908578287497E-2</v>
      </c>
      <c r="CD17" s="8">
        <v>6.7387537506434794E-2</v>
      </c>
      <c r="CE17" s="8">
        <v>5.3404129642578999E-2</v>
      </c>
      <c r="CF17" s="8">
        <v>3.6776709288128401E-2</v>
      </c>
      <c r="CG17" s="8">
        <v>3.5117531748859301E-2</v>
      </c>
      <c r="CH17" s="8">
        <v>5.2652666672642102E-2</v>
      </c>
      <c r="CI17" s="8">
        <v>4.4828742485883102E-2</v>
      </c>
      <c r="CJ17" s="8">
        <v>3.9016020605472802E-2</v>
      </c>
      <c r="CK17" s="8">
        <v>4.0596382307366202E-2</v>
      </c>
      <c r="CL17" s="8">
        <v>4.57121334291525E-2</v>
      </c>
      <c r="CM17" s="8">
        <v>4.7221056585283201E-2</v>
      </c>
      <c r="CN17" s="8">
        <v>5.0572965835825198E-2</v>
      </c>
      <c r="CO17" s="8">
        <v>4.3903640689650199E-2</v>
      </c>
      <c r="CP17" s="8">
        <v>5.1958511003136802E-2</v>
      </c>
      <c r="CQ17" s="8">
        <v>5.3477136870843198E-2</v>
      </c>
      <c r="CR17" s="8">
        <v>3.6244183396476899E-2</v>
      </c>
      <c r="CS17" s="8">
        <v>4.3920551162742801E-2</v>
      </c>
      <c r="CT17" s="8">
        <v>7.7220042814123202E-2</v>
      </c>
      <c r="CU17" s="8">
        <v>4.4520962776847098E-2</v>
      </c>
      <c r="CV17" s="8">
        <v>7.2557667910674806E-2</v>
      </c>
      <c r="CW17" s="8">
        <v>0.29638761463660301</v>
      </c>
      <c r="CX17" s="9">
        <v>4.3755133073574801E-2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8EAC1-83CB-4143-9843-EA5D7F18B778}">
  <dimension ref="A1:V26"/>
  <sheetViews>
    <sheetView showGridLines="0" topLeftCell="A4" zoomScale="70" zoomScaleNormal="70" workbookViewId="0">
      <selection activeCell="N26" sqref="N26"/>
    </sheetView>
  </sheetViews>
  <sheetFormatPr defaultRowHeight="15" x14ac:dyDescent="0.25"/>
  <cols>
    <col min="2" max="3" width="11.28515625" customWidth="1"/>
    <col min="19" max="19" width="22.5703125" customWidth="1"/>
  </cols>
  <sheetData>
    <row r="1" spans="1:22" x14ac:dyDescent="0.25">
      <c r="A1" s="12" t="s">
        <v>2</v>
      </c>
      <c r="B1" t="s">
        <v>3</v>
      </c>
      <c r="C1" t="s">
        <v>4</v>
      </c>
    </row>
    <row r="2" spans="1:22" x14ac:dyDescent="0.25">
      <c r="A2" s="12"/>
      <c r="B2" t="s">
        <v>5</v>
      </c>
      <c r="C2" t="s">
        <v>6</v>
      </c>
    </row>
    <row r="3" spans="1:22" x14ac:dyDescent="0.25">
      <c r="A3" s="12"/>
      <c r="B3" t="s">
        <v>7</v>
      </c>
      <c r="C3" t="s">
        <v>8</v>
      </c>
    </row>
    <row r="4" spans="1:22" ht="15.75" thickBot="1" x14ac:dyDescent="0.3">
      <c r="B4" t="s">
        <v>9</v>
      </c>
      <c r="C4" t="s">
        <v>10</v>
      </c>
      <c r="S4" s="12"/>
      <c r="V4" t="s">
        <v>11</v>
      </c>
    </row>
    <row r="5" spans="1:22" ht="15.75" thickBot="1" x14ac:dyDescent="0.3">
      <c r="B5" s="69" t="s">
        <v>12</v>
      </c>
      <c r="C5" s="70"/>
      <c r="D5" s="70"/>
      <c r="E5" s="70"/>
      <c r="F5" s="70"/>
      <c r="G5" s="70"/>
      <c r="H5" s="70"/>
      <c r="I5" s="70"/>
      <c r="J5" s="70"/>
      <c r="K5" s="70"/>
      <c r="L5" s="70"/>
      <c r="M5" s="70"/>
      <c r="N5" s="70"/>
      <c r="O5" s="70"/>
      <c r="P5" s="70"/>
      <c r="Q5" s="70"/>
      <c r="R5" s="70"/>
      <c r="S5" s="71"/>
    </row>
    <row r="6" spans="1:22" ht="15.75" thickBot="1" x14ac:dyDescent="0.3">
      <c r="A6" s="1" t="s">
        <v>13</v>
      </c>
      <c r="B6" s="2" t="s">
        <v>14</v>
      </c>
      <c r="C6" s="2" t="s">
        <v>15</v>
      </c>
      <c r="D6" s="2" t="s">
        <v>3</v>
      </c>
      <c r="E6" s="2" t="s">
        <v>5</v>
      </c>
      <c r="F6" s="2" t="s">
        <v>7</v>
      </c>
      <c r="G6" s="2" t="s">
        <v>9</v>
      </c>
      <c r="H6" s="2" t="s">
        <v>16</v>
      </c>
      <c r="I6" s="2" t="s">
        <v>17</v>
      </c>
      <c r="J6" s="2" t="s">
        <v>18</v>
      </c>
      <c r="K6" s="2" t="s">
        <v>19</v>
      </c>
      <c r="L6" s="2" t="s">
        <v>20</v>
      </c>
      <c r="M6" s="2" t="s">
        <v>21</v>
      </c>
      <c r="N6" s="2" t="s">
        <v>22</v>
      </c>
      <c r="O6" s="2" t="s">
        <v>23</v>
      </c>
      <c r="P6" s="2" t="s">
        <v>24</v>
      </c>
      <c r="Q6" s="2" t="s">
        <v>25</v>
      </c>
      <c r="R6" s="2" t="s">
        <v>26</v>
      </c>
      <c r="S6" s="2" t="s">
        <v>27</v>
      </c>
    </row>
    <row r="7" spans="1:22" ht="186.75" customHeight="1" thickBot="1" x14ac:dyDescent="0.3">
      <c r="A7" s="4">
        <v>1</v>
      </c>
      <c r="B7" s="3" t="s">
        <v>28</v>
      </c>
      <c r="C7" s="3" t="s">
        <v>29</v>
      </c>
      <c r="D7" s="3" t="s">
        <v>30</v>
      </c>
      <c r="E7" s="3" t="s">
        <v>30</v>
      </c>
      <c r="F7" s="3" t="s">
        <v>30</v>
      </c>
      <c r="G7" s="3" t="s">
        <v>31</v>
      </c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 t="s">
        <v>32</v>
      </c>
    </row>
    <row r="8" spans="1:22" ht="15.75" thickBot="1" x14ac:dyDescent="0.3">
      <c r="A8" s="4">
        <v>2</v>
      </c>
      <c r="B8" s="20" t="s">
        <v>33</v>
      </c>
      <c r="C8" s="20" t="s">
        <v>33</v>
      </c>
      <c r="D8" s="20" t="s">
        <v>30</v>
      </c>
      <c r="E8" s="20" t="s">
        <v>30</v>
      </c>
      <c r="F8" s="20" t="s">
        <v>30</v>
      </c>
      <c r="G8" s="20" t="s">
        <v>30</v>
      </c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20" t="s">
        <v>33</v>
      </c>
    </row>
    <row r="9" spans="1:22" ht="15.75" thickBot="1" x14ac:dyDescent="0.3">
      <c r="A9" s="4">
        <v>3</v>
      </c>
      <c r="B9" s="20" t="s">
        <v>33</v>
      </c>
      <c r="C9" s="20" t="s">
        <v>33</v>
      </c>
      <c r="D9" s="20" t="s">
        <v>31</v>
      </c>
      <c r="E9" s="20" t="s">
        <v>31</v>
      </c>
      <c r="F9" s="20" t="s">
        <v>30</v>
      </c>
      <c r="G9" s="20" t="s">
        <v>31</v>
      </c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20" t="s">
        <v>33</v>
      </c>
    </row>
    <row r="10" spans="1:22" ht="15.75" thickBot="1" x14ac:dyDescent="0.3">
      <c r="A10" s="4">
        <v>4</v>
      </c>
      <c r="B10" s="20" t="s">
        <v>33</v>
      </c>
      <c r="C10" s="20" t="s">
        <v>33</v>
      </c>
      <c r="D10" s="20" t="s">
        <v>31</v>
      </c>
      <c r="E10" s="20" t="s">
        <v>31</v>
      </c>
      <c r="F10" s="20" t="s">
        <v>30</v>
      </c>
      <c r="G10" s="20" t="s">
        <v>30</v>
      </c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20" t="s">
        <v>33</v>
      </c>
    </row>
    <row r="11" spans="1:22" ht="15.75" thickBot="1" x14ac:dyDescent="0.3">
      <c r="A11" s="4">
        <v>5</v>
      </c>
      <c r="B11" s="20" t="s">
        <v>33</v>
      </c>
      <c r="C11" s="20" t="s">
        <v>33</v>
      </c>
      <c r="D11" s="20" t="s">
        <v>31</v>
      </c>
      <c r="E11" s="20" t="s">
        <v>30</v>
      </c>
      <c r="F11" s="20" t="s">
        <v>31</v>
      </c>
      <c r="G11" s="20" t="s">
        <v>31</v>
      </c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20" t="s">
        <v>33</v>
      </c>
    </row>
    <row r="12" spans="1:22" ht="15.75" thickBot="1" x14ac:dyDescent="0.3">
      <c r="A12" s="4">
        <v>6</v>
      </c>
      <c r="B12" s="20" t="s">
        <v>33</v>
      </c>
      <c r="C12" s="20" t="s">
        <v>33</v>
      </c>
      <c r="D12" s="20" t="s">
        <v>31</v>
      </c>
      <c r="E12" s="20" t="s">
        <v>30</v>
      </c>
      <c r="F12" s="20" t="s">
        <v>31</v>
      </c>
      <c r="G12" s="20" t="s">
        <v>30</v>
      </c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20" t="s">
        <v>33</v>
      </c>
    </row>
    <row r="13" spans="1:22" ht="15.75" thickBot="1" x14ac:dyDescent="0.3">
      <c r="A13" s="4">
        <v>7</v>
      </c>
      <c r="B13" s="20" t="s">
        <v>33</v>
      </c>
      <c r="C13" s="20" t="s">
        <v>33</v>
      </c>
      <c r="D13" s="20" t="s">
        <v>31</v>
      </c>
      <c r="E13" s="20" t="s">
        <v>30</v>
      </c>
      <c r="F13" s="20" t="s">
        <v>30</v>
      </c>
      <c r="G13" s="20" t="s">
        <v>31</v>
      </c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20" t="s">
        <v>33</v>
      </c>
    </row>
    <row r="14" spans="1:22" ht="15.75" thickBot="1" x14ac:dyDescent="0.3">
      <c r="A14" s="4">
        <v>8</v>
      </c>
      <c r="B14" s="20" t="s">
        <v>33</v>
      </c>
      <c r="C14" s="20" t="s">
        <v>33</v>
      </c>
      <c r="D14" s="20" t="s">
        <v>31</v>
      </c>
      <c r="E14" s="20" t="s">
        <v>30</v>
      </c>
      <c r="F14" s="20" t="s">
        <v>30</v>
      </c>
      <c r="G14" s="20" t="s">
        <v>30</v>
      </c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20" t="s">
        <v>33</v>
      </c>
      <c r="V14">
        <f>335/25000</f>
        <v>1.34E-2</v>
      </c>
    </row>
    <row r="15" spans="1:22" ht="15.75" thickBot="1" x14ac:dyDescent="0.3">
      <c r="A15" s="4">
        <v>9</v>
      </c>
      <c r="B15" s="20" t="s">
        <v>33</v>
      </c>
      <c r="C15" s="20" t="s">
        <v>33</v>
      </c>
      <c r="D15" s="20" t="s">
        <v>30</v>
      </c>
      <c r="E15" s="20" t="s">
        <v>31</v>
      </c>
      <c r="F15" s="20" t="s">
        <v>31</v>
      </c>
      <c r="G15" s="20" t="s">
        <v>31</v>
      </c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20" t="s">
        <v>33</v>
      </c>
      <c r="V15">
        <f>V14*100</f>
        <v>1.34</v>
      </c>
    </row>
    <row r="16" spans="1:22" ht="15.75" thickBot="1" x14ac:dyDescent="0.3">
      <c r="A16" s="4">
        <v>10</v>
      </c>
      <c r="B16" s="20" t="s">
        <v>33</v>
      </c>
      <c r="C16" s="20" t="s">
        <v>33</v>
      </c>
      <c r="D16" s="20" t="s">
        <v>30</v>
      </c>
      <c r="E16" s="20" t="s">
        <v>31</v>
      </c>
      <c r="F16" s="20" t="s">
        <v>31</v>
      </c>
      <c r="G16" s="20" t="s">
        <v>30</v>
      </c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20" t="s">
        <v>33</v>
      </c>
    </row>
    <row r="17" spans="1:22" ht="15.75" thickBot="1" x14ac:dyDescent="0.3">
      <c r="A17" s="4">
        <v>11</v>
      </c>
      <c r="B17" s="20" t="s">
        <v>33</v>
      </c>
      <c r="C17" s="20" t="s">
        <v>33</v>
      </c>
      <c r="D17" s="20" t="s">
        <v>30</v>
      </c>
      <c r="E17" s="20" t="s">
        <v>31</v>
      </c>
      <c r="F17" s="20" t="s">
        <v>30</v>
      </c>
      <c r="G17" s="20" t="s">
        <v>31</v>
      </c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20" t="s">
        <v>33</v>
      </c>
    </row>
    <row r="18" spans="1:22" ht="15.75" thickBot="1" x14ac:dyDescent="0.3">
      <c r="A18" s="4">
        <v>12</v>
      </c>
      <c r="B18" s="20" t="s">
        <v>33</v>
      </c>
      <c r="C18" s="20" t="s">
        <v>33</v>
      </c>
      <c r="D18" s="20" t="s">
        <v>30</v>
      </c>
      <c r="E18" s="20" t="s">
        <v>31</v>
      </c>
      <c r="F18" s="20" t="s">
        <v>30</v>
      </c>
      <c r="G18" s="20" t="s">
        <v>30</v>
      </c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20" t="s">
        <v>33</v>
      </c>
      <c r="V18">
        <f>23000/3000</f>
        <v>7.666666666666667</v>
      </c>
    </row>
    <row r="19" spans="1:22" ht="15.75" thickBot="1" x14ac:dyDescent="0.3">
      <c r="A19" s="4">
        <v>13</v>
      </c>
      <c r="B19" s="20" t="s">
        <v>33</v>
      </c>
      <c r="C19" s="20" t="s">
        <v>33</v>
      </c>
      <c r="D19" s="20" t="s">
        <v>30</v>
      </c>
      <c r="E19" s="20" t="s">
        <v>30</v>
      </c>
      <c r="F19" s="20" t="s">
        <v>31</v>
      </c>
      <c r="G19" s="20" t="s">
        <v>31</v>
      </c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20" t="s">
        <v>33</v>
      </c>
    </row>
    <row r="20" spans="1:22" ht="15.75" thickBot="1" x14ac:dyDescent="0.3">
      <c r="A20" s="4">
        <v>14</v>
      </c>
      <c r="B20" s="20" t="s">
        <v>33</v>
      </c>
      <c r="C20" s="20" t="s">
        <v>33</v>
      </c>
      <c r="D20" s="20" t="s">
        <v>30</v>
      </c>
      <c r="E20" s="20" t="s">
        <v>30</v>
      </c>
      <c r="F20" s="20" t="s">
        <v>31</v>
      </c>
      <c r="G20" s="20" t="s">
        <v>30</v>
      </c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20" t="s">
        <v>33</v>
      </c>
      <c r="V20">
        <f>11*500</f>
        <v>5500</v>
      </c>
    </row>
    <row r="21" spans="1:22" ht="15.75" thickBot="1" x14ac:dyDescent="0.3">
      <c r="A21" s="4">
        <v>15</v>
      </c>
      <c r="B21" s="20" t="s">
        <v>33</v>
      </c>
      <c r="C21" s="20" t="s">
        <v>33</v>
      </c>
      <c r="D21" s="20" t="s">
        <v>31</v>
      </c>
      <c r="E21" s="20" t="s">
        <v>31</v>
      </c>
      <c r="F21" s="20" t="s">
        <v>31</v>
      </c>
      <c r="G21" s="20" t="s">
        <v>31</v>
      </c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20" t="s">
        <v>33</v>
      </c>
    </row>
    <row r="22" spans="1:22" ht="15.75" thickBot="1" x14ac:dyDescent="0.3">
      <c r="A22" s="4">
        <v>16</v>
      </c>
      <c r="B22" s="20" t="s">
        <v>33</v>
      </c>
      <c r="C22" s="20" t="s">
        <v>33</v>
      </c>
      <c r="D22" s="20" t="s">
        <v>31</v>
      </c>
      <c r="E22" s="20" t="s">
        <v>31</v>
      </c>
      <c r="F22" s="20" t="s">
        <v>31</v>
      </c>
      <c r="G22" s="20" t="s">
        <v>30</v>
      </c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20" t="s">
        <v>33</v>
      </c>
    </row>
    <row r="23" spans="1:22" x14ac:dyDescent="0.25">
      <c r="V23">
        <f>5500/1500</f>
        <v>3.6666666666666665</v>
      </c>
    </row>
    <row r="24" spans="1:22" x14ac:dyDescent="0.25"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</row>
    <row r="25" spans="1:22" x14ac:dyDescent="0.25">
      <c r="G25" s="12"/>
      <c r="N25">
        <f>(10/5)</f>
        <v>2</v>
      </c>
    </row>
    <row r="26" spans="1:22" x14ac:dyDescent="0.25">
      <c r="N26">
        <f>23*500</f>
        <v>11500</v>
      </c>
    </row>
  </sheetData>
  <mergeCells count="1">
    <mergeCell ref="B5:S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8DE94-2E24-40FA-8240-8727A1D3DE0F}">
  <dimension ref="A1:U24"/>
  <sheetViews>
    <sheetView showGridLines="0" zoomScale="85" zoomScaleNormal="85" workbookViewId="0">
      <selection activeCell="W7" sqref="W7"/>
    </sheetView>
  </sheetViews>
  <sheetFormatPr defaultRowHeight="15" x14ac:dyDescent="0.25"/>
  <cols>
    <col min="5" max="5" width="18.85546875" bestFit="1" customWidth="1"/>
    <col min="21" max="21" width="11.5703125" bestFit="1" customWidth="1"/>
  </cols>
  <sheetData>
    <row r="1" spans="1:21" x14ac:dyDescent="0.25">
      <c r="A1" s="12" t="s">
        <v>2</v>
      </c>
      <c r="B1" t="s">
        <v>3</v>
      </c>
      <c r="C1" t="s">
        <v>4</v>
      </c>
    </row>
    <row r="2" spans="1:21" x14ac:dyDescent="0.25">
      <c r="A2" s="12"/>
      <c r="B2" t="s">
        <v>5</v>
      </c>
      <c r="C2" t="s">
        <v>6</v>
      </c>
    </row>
    <row r="3" spans="1:21" x14ac:dyDescent="0.25">
      <c r="A3" s="12"/>
      <c r="B3" t="s">
        <v>7</v>
      </c>
      <c r="C3" t="s">
        <v>8</v>
      </c>
    </row>
    <row r="4" spans="1:21" ht="15.75" thickBot="1" x14ac:dyDescent="0.3">
      <c r="B4" t="s">
        <v>9</v>
      </c>
      <c r="C4" t="s">
        <v>10</v>
      </c>
    </row>
    <row r="5" spans="1:21" ht="15.75" thickBot="1" x14ac:dyDescent="0.3">
      <c r="A5" s="1" t="s">
        <v>13</v>
      </c>
      <c r="B5" s="2" t="s">
        <v>3</v>
      </c>
      <c r="C5" s="2" t="s">
        <v>5</v>
      </c>
      <c r="D5" s="2" t="s">
        <v>7</v>
      </c>
      <c r="E5" s="2" t="s">
        <v>9</v>
      </c>
      <c r="F5" s="2" t="s">
        <v>3</v>
      </c>
      <c r="G5" s="2" t="s">
        <v>5</v>
      </c>
      <c r="H5" s="2" t="s">
        <v>7</v>
      </c>
      <c r="I5" s="2" t="s">
        <v>9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  <c r="R5" s="2" t="s">
        <v>24</v>
      </c>
      <c r="S5" s="2" t="s">
        <v>25</v>
      </c>
      <c r="T5" s="2" t="s">
        <v>26</v>
      </c>
      <c r="U5" s="2" t="s">
        <v>27</v>
      </c>
    </row>
    <row r="6" spans="1:21" ht="15.75" thickBot="1" x14ac:dyDescent="0.3">
      <c r="A6" s="4">
        <v>1</v>
      </c>
      <c r="B6" s="3" t="s">
        <v>30</v>
      </c>
      <c r="C6" s="3" t="s">
        <v>30</v>
      </c>
      <c r="D6" s="3" t="s">
        <v>30</v>
      </c>
      <c r="E6" s="3" t="s">
        <v>31</v>
      </c>
      <c r="F6" s="3">
        <v>1</v>
      </c>
      <c r="G6" s="3">
        <v>1</v>
      </c>
      <c r="H6" s="3">
        <v>1</v>
      </c>
      <c r="I6" s="3">
        <v>-1</v>
      </c>
      <c r="J6" s="3">
        <f>F6*G6</f>
        <v>1</v>
      </c>
      <c r="K6" s="3">
        <f>G6*H6</f>
        <v>1</v>
      </c>
      <c r="L6" s="3">
        <f>F6*H6</f>
        <v>1</v>
      </c>
      <c r="M6" s="3">
        <f>I6*H6</f>
        <v>-1</v>
      </c>
      <c r="N6" s="3">
        <f>G6*I6</f>
        <v>-1</v>
      </c>
      <c r="O6" s="3">
        <f>F6*I6</f>
        <v>-1</v>
      </c>
      <c r="P6" s="3">
        <f>F6*G6*H6</f>
        <v>1</v>
      </c>
      <c r="Q6" s="3">
        <f>G6*H6*I6</f>
        <v>-1</v>
      </c>
      <c r="R6" s="3">
        <f>F6*G6*I6</f>
        <v>-1</v>
      </c>
      <c r="S6" s="3">
        <f>F6*H6*I6</f>
        <v>-1</v>
      </c>
      <c r="T6" s="3">
        <f>F6*G6*H6*I6</f>
        <v>-1</v>
      </c>
      <c r="U6" s="11">
        <f>'IAE data'!B2</f>
        <v>5.7173669330868385E-2</v>
      </c>
    </row>
    <row r="7" spans="1:21" ht="15.75" thickBot="1" x14ac:dyDescent="0.3">
      <c r="A7" s="4">
        <v>2</v>
      </c>
      <c r="B7" s="3" t="s">
        <v>30</v>
      </c>
      <c r="C7" s="3" t="s">
        <v>30</v>
      </c>
      <c r="D7" s="3" t="s">
        <v>30</v>
      </c>
      <c r="E7" s="3" t="s">
        <v>30</v>
      </c>
      <c r="F7" s="3">
        <v>1</v>
      </c>
      <c r="G7" s="3">
        <v>1</v>
      </c>
      <c r="H7" s="3">
        <v>1</v>
      </c>
      <c r="I7" s="3">
        <v>1</v>
      </c>
      <c r="J7" s="3">
        <f t="shared" ref="J7:J21" si="0">F7*G7</f>
        <v>1</v>
      </c>
      <c r="K7" s="3">
        <f t="shared" ref="K7:K21" si="1">G7*H7</f>
        <v>1</v>
      </c>
      <c r="L7" s="3">
        <f t="shared" ref="L7:L21" si="2">F7*H7</f>
        <v>1</v>
      </c>
      <c r="M7" s="3">
        <f t="shared" ref="M7:M21" si="3">I7*H7</f>
        <v>1</v>
      </c>
      <c r="N7" s="3">
        <f t="shared" ref="N7:N21" si="4">G7*I7</f>
        <v>1</v>
      </c>
      <c r="O7" s="3">
        <f t="shared" ref="O7:O21" si="5">F7*I7</f>
        <v>1</v>
      </c>
      <c r="P7" s="3">
        <f t="shared" ref="P7:P21" si="6">F7*G7*H7</f>
        <v>1</v>
      </c>
      <c r="Q7" s="3">
        <f t="shared" ref="Q7:Q21" si="7">G7*H7*I7</f>
        <v>1</v>
      </c>
      <c r="R7" s="3">
        <f t="shared" ref="R7:R21" si="8">F7*G7*I7</f>
        <v>1</v>
      </c>
      <c r="S7" s="3">
        <f t="shared" ref="S7:S21" si="9">F7*H7*I7</f>
        <v>1</v>
      </c>
      <c r="T7" s="3">
        <f t="shared" ref="T7:T21" si="10">F7*G7*H7*I7</f>
        <v>1</v>
      </c>
      <c r="U7" s="11">
        <f>'IAE data'!B3</f>
        <v>5.2079012785275484E-2</v>
      </c>
    </row>
    <row r="8" spans="1:21" ht="15.75" thickBot="1" x14ac:dyDescent="0.3">
      <c r="A8" s="4">
        <v>3</v>
      </c>
      <c r="B8" s="3" t="s">
        <v>31</v>
      </c>
      <c r="C8" s="3" t="s">
        <v>31</v>
      </c>
      <c r="D8" s="3" t="s">
        <v>30</v>
      </c>
      <c r="E8" s="3" t="s">
        <v>31</v>
      </c>
      <c r="F8" s="3">
        <v>-1</v>
      </c>
      <c r="G8" s="3">
        <v>-1</v>
      </c>
      <c r="H8" s="3">
        <v>1</v>
      </c>
      <c r="I8" s="3">
        <v>-1</v>
      </c>
      <c r="J8" s="3">
        <f t="shared" si="0"/>
        <v>1</v>
      </c>
      <c r="K8" s="3">
        <f t="shared" si="1"/>
        <v>-1</v>
      </c>
      <c r="L8" s="3">
        <f t="shared" si="2"/>
        <v>-1</v>
      </c>
      <c r="M8" s="3">
        <f t="shared" si="3"/>
        <v>-1</v>
      </c>
      <c r="N8" s="3">
        <f t="shared" si="4"/>
        <v>1</v>
      </c>
      <c r="O8" s="3">
        <f t="shared" si="5"/>
        <v>1</v>
      </c>
      <c r="P8" s="3">
        <f t="shared" si="6"/>
        <v>1</v>
      </c>
      <c r="Q8" s="3">
        <f t="shared" si="7"/>
        <v>1</v>
      </c>
      <c r="R8" s="3">
        <f t="shared" si="8"/>
        <v>-1</v>
      </c>
      <c r="S8" s="3">
        <f t="shared" si="9"/>
        <v>1</v>
      </c>
      <c r="T8" s="3">
        <f t="shared" si="10"/>
        <v>-1</v>
      </c>
      <c r="U8" s="11">
        <f>'IAE data'!B4</f>
        <v>5.4560519228815482E-2</v>
      </c>
    </row>
    <row r="9" spans="1:21" ht="15.75" thickBot="1" x14ac:dyDescent="0.3">
      <c r="A9" s="14">
        <v>4</v>
      </c>
      <c r="B9" s="3" t="s">
        <v>31</v>
      </c>
      <c r="C9" s="3" t="s">
        <v>31</v>
      </c>
      <c r="D9" s="3" t="s">
        <v>30</v>
      </c>
      <c r="E9" s="3" t="s">
        <v>30</v>
      </c>
      <c r="F9" s="3">
        <v>-1</v>
      </c>
      <c r="G9" s="3">
        <v>-1</v>
      </c>
      <c r="H9" s="3">
        <v>1</v>
      </c>
      <c r="I9" s="3">
        <v>1</v>
      </c>
      <c r="J9" s="3">
        <f t="shared" si="0"/>
        <v>1</v>
      </c>
      <c r="K9" s="3">
        <f t="shared" si="1"/>
        <v>-1</v>
      </c>
      <c r="L9" s="3">
        <f t="shared" si="2"/>
        <v>-1</v>
      </c>
      <c r="M9" s="3">
        <f t="shared" si="3"/>
        <v>1</v>
      </c>
      <c r="N9" s="3">
        <f t="shared" si="4"/>
        <v>-1</v>
      </c>
      <c r="O9" s="3">
        <f t="shared" si="5"/>
        <v>-1</v>
      </c>
      <c r="P9" s="3">
        <f t="shared" si="6"/>
        <v>1</v>
      </c>
      <c r="Q9" s="3">
        <f t="shared" si="7"/>
        <v>-1</v>
      </c>
      <c r="R9" s="3">
        <f t="shared" si="8"/>
        <v>1</v>
      </c>
      <c r="S9" s="3">
        <f t="shared" si="9"/>
        <v>-1</v>
      </c>
      <c r="T9" s="3">
        <f t="shared" si="10"/>
        <v>1</v>
      </c>
      <c r="U9" s="13">
        <f>'IAE data'!B5</f>
        <v>4.7593263280992899E-2</v>
      </c>
    </row>
    <row r="10" spans="1:21" ht="15.75" thickBot="1" x14ac:dyDescent="0.3">
      <c r="A10" s="14">
        <v>5</v>
      </c>
      <c r="B10" s="3" t="s">
        <v>31</v>
      </c>
      <c r="C10" s="3" t="s">
        <v>30</v>
      </c>
      <c r="D10" s="3" t="s">
        <v>31</v>
      </c>
      <c r="E10" s="3" t="s">
        <v>31</v>
      </c>
      <c r="F10" s="3">
        <v>-1</v>
      </c>
      <c r="G10" s="3">
        <v>1</v>
      </c>
      <c r="H10" s="3">
        <v>-1</v>
      </c>
      <c r="I10" s="3">
        <v>-1</v>
      </c>
      <c r="J10" s="3">
        <f t="shared" si="0"/>
        <v>-1</v>
      </c>
      <c r="K10" s="3">
        <f t="shared" si="1"/>
        <v>-1</v>
      </c>
      <c r="L10" s="3">
        <f t="shared" si="2"/>
        <v>1</v>
      </c>
      <c r="M10" s="3">
        <f t="shared" si="3"/>
        <v>1</v>
      </c>
      <c r="N10" s="3">
        <f t="shared" si="4"/>
        <v>-1</v>
      </c>
      <c r="O10" s="3">
        <f t="shared" si="5"/>
        <v>1</v>
      </c>
      <c r="P10" s="3">
        <f t="shared" si="6"/>
        <v>1</v>
      </c>
      <c r="Q10" s="3">
        <f t="shared" si="7"/>
        <v>1</v>
      </c>
      <c r="R10" s="3">
        <f t="shared" si="8"/>
        <v>1</v>
      </c>
      <c r="S10" s="3">
        <f t="shared" si="9"/>
        <v>-1</v>
      </c>
      <c r="T10" s="3">
        <f t="shared" si="10"/>
        <v>-1</v>
      </c>
      <c r="U10" s="13">
        <f>'IAE data'!B6</f>
        <v>4.7980832369902755E-2</v>
      </c>
    </row>
    <row r="11" spans="1:21" ht="15.75" thickBot="1" x14ac:dyDescent="0.3">
      <c r="A11" s="14">
        <v>6</v>
      </c>
      <c r="B11" s="3" t="s">
        <v>31</v>
      </c>
      <c r="C11" s="3" t="s">
        <v>30</v>
      </c>
      <c r="D11" s="3" t="s">
        <v>31</v>
      </c>
      <c r="E11" s="3" t="s">
        <v>30</v>
      </c>
      <c r="F11" s="3">
        <v>-1</v>
      </c>
      <c r="G11" s="3">
        <v>1</v>
      </c>
      <c r="H11" s="3">
        <v>-1</v>
      </c>
      <c r="I11" s="3">
        <v>1</v>
      </c>
      <c r="J11" s="3">
        <f t="shared" si="0"/>
        <v>-1</v>
      </c>
      <c r="K11" s="3">
        <f t="shared" si="1"/>
        <v>-1</v>
      </c>
      <c r="L11" s="3">
        <f t="shared" si="2"/>
        <v>1</v>
      </c>
      <c r="M11" s="3">
        <f t="shared" si="3"/>
        <v>-1</v>
      </c>
      <c r="N11" s="3">
        <f t="shared" si="4"/>
        <v>1</v>
      </c>
      <c r="O11" s="3">
        <f t="shared" si="5"/>
        <v>-1</v>
      </c>
      <c r="P11" s="3">
        <f t="shared" si="6"/>
        <v>1</v>
      </c>
      <c r="Q11" s="3">
        <f t="shared" si="7"/>
        <v>-1</v>
      </c>
      <c r="R11" s="3">
        <f t="shared" si="8"/>
        <v>-1</v>
      </c>
      <c r="S11" s="3">
        <f t="shared" si="9"/>
        <v>1</v>
      </c>
      <c r="T11" s="3">
        <f t="shared" si="10"/>
        <v>1</v>
      </c>
      <c r="U11" s="13">
        <f>'IAE data'!B7</f>
        <v>4.1334703255749651E-2</v>
      </c>
    </row>
    <row r="12" spans="1:21" ht="15.75" thickBot="1" x14ac:dyDescent="0.3">
      <c r="A12" s="14">
        <v>7</v>
      </c>
      <c r="B12" s="3" t="s">
        <v>31</v>
      </c>
      <c r="C12" s="3" t="s">
        <v>30</v>
      </c>
      <c r="D12" s="3" t="s">
        <v>30</v>
      </c>
      <c r="E12" s="3" t="s">
        <v>31</v>
      </c>
      <c r="F12" s="3">
        <v>-1</v>
      </c>
      <c r="G12" s="3">
        <v>1</v>
      </c>
      <c r="H12" s="3">
        <v>1</v>
      </c>
      <c r="I12" s="3">
        <v>-1</v>
      </c>
      <c r="J12" s="3">
        <f t="shared" si="0"/>
        <v>-1</v>
      </c>
      <c r="K12" s="3">
        <f t="shared" si="1"/>
        <v>1</v>
      </c>
      <c r="L12" s="3">
        <f t="shared" si="2"/>
        <v>-1</v>
      </c>
      <c r="M12" s="3">
        <f t="shared" si="3"/>
        <v>-1</v>
      </c>
      <c r="N12" s="3">
        <f t="shared" si="4"/>
        <v>-1</v>
      </c>
      <c r="O12" s="3">
        <f t="shared" si="5"/>
        <v>1</v>
      </c>
      <c r="P12" s="3">
        <f t="shared" si="6"/>
        <v>-1</v>
      </c>
      <c r="Q12" s="3">
        <f t="shared" si="7"/>
        <v>-1</v>
      </c>
      <c r="R12" s="3">
        <f t="shared" si="8"/>
        <v>1</v>
      </c>
      <c r="S12" s="3">
        <f t="shared" si="9"/>
        <v>1</v>
      </c>
      <c r="T12" s="3">
        <f t="shared" si="10"/>
        <v>1</v>
      </c>
      <c r="U12" s="13">
        <f>'IAE data'!B8</f>
        <v>4.5175910942926591E-2</v>
      </c>
    </row>
    <row r="13" spans="1:21" ht="15.75" thickBot="1" x14ac:dyDescent="0.3">
      <c r="A13" s="14">
        <v>8</v>
      </c>
      <c r="B13" s="3" t="s">
        <v>31</v>
      </c>
      <c r="C13" s="3" t="s">
        <v>30</v>
      </c>
      <c r="D13" s="3" t="s">
        <v>30</v>
      </c>
      <c r="E13" s="3" t="s">
        <v>30</v>
      </c>
      <c r="F13" s="3">
        <v>-1</v>
      </c>
      <c r="G13" s="3">
        <v>1</v>
      </c>
      <c r="H13" s="3">
        <v>1</v>
      </c>
      <c r="I13" s="3">
        <v>1</v>
      </c>
      <c r="J13" s="3">
        <f t="shared" si="0"/>
        <v>-1</v>
      </c>
      <c r="K13" s="3">
        <f t="shared" si="1"/>
        <v>1</v>
      </c>
      <c r="L13" s="3">
        <f t="shared" si="2"/>
        <v>-1</v>
      </c>
      <c r="M13" s="3">
        <f t="shared" si="3"/>
        <v>1</v>
      </c>
      <c r="N13" s="3">
        <f t="shared" si="4"/>
        <v>1</v>
      </c>
      <c r="O13" s="3">
        <f t="shared" si="5"/>
        <v>-1</v>
      </c>
      <c r="P13" s="3">
        <f t="shared" si="6"/>
        <v>-1</v>
      </c>
      <c r="Q13" s="3">
        <f t="shared" si="7"/>
        <v>1</v>
      </c>
      <c r="R13" s="3">
        <f t="shared" si="8"/>
        <v>-1</v>
      </c>
      <c r="S13" s="3">
        <f t="shared" si="9"/>
        <v>-1</v>
      </c>
      <c r="T13" s="3">
        <f t="shared" si="10"/>
        <v>-1</v>
      </c>
      <c r="U13" s="13">
        <f>'IAE data'!B9</f>
        <v>4.4672776857026059E-2</v>
      </c>
    </row>
    <row r="14" spans="1:21" ht="15.75" thickBot="1" x14ac:dyDescent="0.3">
      <c r="A14" s="4">
        <v>9</v>
      </c>
      <c r="B14" s="3" t="s">
        <v>30</v>
      </c>
      <c r="C14" s="3" t="s">
        <v>31</v>
      </c>
      <c r="D14" s="3" t="s">
        <v>31</v>
      </c>
      <c r="E14" s="3" t="s">
        <v>31</v>
      </c>
      <c r="F14" s="3">
        <v>1</v>
      </c>
      <c r="G14" s="3">
        <v>-1</v>
      </c>
      <c r="H14" s="3">
        <v>-1</v>
      </c>
      <c r="I14" s="3">
        <v>-1</v>
      </c>
      <c r="J14" s="3">
        <f t="shared" si="0"/>
        <v>-1</v>
      </c>
      <c r="K14" s="3">
        <f t="shared" si="1"/>
        <v>1</v>
      </c>
      <c r="L14" s="3">
        <f t="shared" si="2"/>
        <v>-1</v>
      </c>
      <c r="M14" s="3">
        <f t="shared" si="3"/>
        <v>1</v>
      </c>
      <c r="N14" s="3">
        <f t="shared" si="4"/>
        <v>1</v>
      </c>
      <c r="O14" s="3">
        <f t="shared" si="5"/>
        <v>-1</v>
      </c>
      <c r="P14" s="3">
        <f t="shared" si="6"/>
        <v>1</v>
      </c>
      <c r="Q14" s="3">
        <f t="shared" si="7"/>
        <v>-1</v>
      </c>
      <c r="R14" s="3">
        <f t="shared" si="8"/>
        <v>1</v>
      </c>
      <c r="S14" s="3">
        <f t="shared" si="9"/>
        <v>1</v>
      </c>
      <c r="T14" s="3">
        <f t="shared" si="10"/>
        <v>-1</v>
      </c>
      <c r="U14" s="11">
        <f>'IAE data'!B10</f>
        <v>6.9399622196054847E-2</v>
      </c>
    </row>
    <row r="15" spans="1:21" ht="15.75" thickBot="1" x14ac:dyDescent="0.3">
      <c r="A15" s="4">
        <v>10</v>
      </c>
      <c r="B15" s="3" t="s">
        <v>30</v>
      </c>
      <c r="C15" s="3" t="s">
        <v>31</v>
      </c>
      <c r="D15" s="3" t="s">
        <v>31</v>
      </c>
      <c r="E15" s="3" t="s">
        <v>30</v>
      </c>
      <c r="F15" s="3">
        <v>1</v>
      </c>
      <c r="G15" s="3">
        <v>-1</v>
      </c>
      <c r="H15" s="3">
        <v>-1</v>
      </c>
      <c r="I15" s="3">
        <v>1</v>
      </c>
      <c r="J15" s="3">
        <f t="shared" si="0"/>
        <v>-1</v>
      </c>
      <c r="K15" s="3">
        <f t="shared" si="1"/>
        <v>1</v>
      </c>
      <c r="L15" s="3">
        <f t="shared" si="2"/>
        <v>-1</v>
      </c>
      <c r="M15" s="3">
        <f t="shared" si="3"/>
        <v>-1</v>
      </c>
      <c r="N15" s="3">
        <f t="shared" si="4"/>
        <v>-1</v>
      </c>
      <c r="O15" s="3">
        <f t="shared" si="5"/>
        <v>1</v>
      </c>
      <c r="P15" s="3">
        <f t="shared" si="6"/>
        <v>1</v>
      </c>
      <c r="Q15" s="3">
        <f t="shared" si="7"/>
        <v>1</v>
      </c>
      <c r="R15" s="3">
        <f t="shared" si="8"/>
        <v>-1</v>
      </c>
      <c r="S15" s="3">
        <f t="shared" si="9"/>
        <v>-1</v>
      </c>
      <c r="T15" s="3">
        <f t="shared" si="10"/>
        <v>1</v>
      </c>
      <c r="U15" s="11">
        <f>'IAE data'!B11</f>
        <v>8.3689894274340662E-2</v>
      </c>
    </row>
    <row r="16" spans="1:21" ht="15.75" thickBot="1" x14ac:dyDescent="0.3">
      <c r="A16" s="4">
        <v>11</v>
      </c>
      <c r="B16" s="3" t="s">
        <v>30</v>
      </c>
      <c r="C16" s="3" t="s">
        <v>31</v>
      </c>
      <c r="D16" s="3" t="s">
        <v>30</v>
      </c>
      <c r="E16" s="3" t="s">
        <v>31</v>
      </c>
      <c r="F16" s="3">
        <v>1</v>
      </c>
      <c r="G16" s="3">
        <v>-1</v>
      </c>
      <c r="H16" s="3">
        <v>1</v>
      </c>
      <c r="I16" s="3">
        <v>-1</v>
      </c>
      <c r="J16" s="3">
        <f t="shared" si="0"/>
        <v>-1</v>
      </c>
      <c r="K16" s="3">
        <f t="shared" si="1"/>
        <v>-1</v>
      </c>
      <c r="L16" s="3">
        <f t="shared" si="2"/>
        <v>1</v>
      </c>
      <c r="M16" s="3">
        <f t="shared" si="3"/>
        <v>-1</v>
      </c>
      <c r="N16" s="3">
        <f t="shared" si="4"/>
        <v>1</v>
      </c>
      <c r="O16" s="3">
        <f t="shared" si="5"/>
        <v>-1</v>
      </c>
      <c r="P16" s="3">
        <f t="shared" si="6"/>
        <v>-1</v>
      </c>
      <c r="Q16" s="3">
        <f t="shared" si="7"/>
        <v>1</v>
      </c>
      <c r="R16" s="3">
        <f t="shared" si="8"/>
        <v>1</v>
      </c>
      <c r="S16" s="3">
        <f t="shared" si="9"/>
        <v>-1</v>
      </c>
      <c r="T16" s="3">
        <f t="shared" si="10"/>
        <v>1</v>
      </c>
      <c r="U16" s="11">
        <f>'IAE data'!B12</f>
        <v>5.6496882297015022E-2</v>
      </c>
    </row>
    <row r="17" spans="1:21" ht="15.75" thickBot="1" x14ac:dyDescent="0.3">
      <c r="A17" s="4">
        <v>12</v>
      </c>
      <c r="B17" s="3" t="s">
        <v>30</v>
      </c>
      <c r="C17" s="3" t="s">
        <v>31</v>
      </c>
      <c r="D17" s="3" t="s">
        <v>30</v>
      </c>
      <c r="E17" s="3" t="s">
        <v>30</v>
      </c>
      <c r="F17" s="3">
        <v>1</v>
      </c>
      <c r="G17" s="3">
        <v>-1</v>
      </c>
      <c r="H17" s="3">
        <v>1</v>
      </c>
      <c r="I17" s="3">
        <v>1</v>
      </c>
      <c r="J17" s="3">
        <f t="shared" si="0"/>
        <v>-1</v>
      </c>
      <c r="K17" s="3">
        <f t="shared" si="1"/>
        <v>-1</v>
      </c>
      <c r="L17" s="3">
        <f t="shared" si="2"/>
        <v>1</v>
      </c>
      <c r="M17" s="3">
        <f t="shared" si="3"/>
        <v>1</v>
      </c>
      <c r="N17" s="3">
        <f t="shared" si="4"/>
        <v>-1</v>
      </c>
      <c r="O17" s="3">
        <f t="shared" si="5"/>
        <v>1</v>
      </c>
      <c r="P17" s="3">
        <f t="shared" si="6"/>
        <v>-1</v>
      </c>
      <c r="Q17" s="3">
        <f t="shared" si="7"/>
        <v>-1</v>
      </c>
      <c r="R17" s="3">
        <f t="shared" si="8"/>
        <v>-1</v>
      </c>
      <c r="S17" s="3">
        <f t="shared" si="9"/>
        <v>1</v>
      </c>
      <c r="T17" s="3">
        <f t="shared" si="10"/>
        <v>-1</v>
      </c>
      <c r="U17" s="11">
        <f>'IAE data'!B13</f>
        <v>5.2032355325927114E-2</v>
      </c>
    </row>
    <row r="18" spans="1:21" ht="15.75" thickBot="1" x14ac:dyDescent="0.3">
      <c r="A18" s="4">
        <v>13</v>
      </c>
      <c r="B18" s="3" t="s">
        <v>30</v>
      </c>
      <c r="C18" s="3" t="s">
        <v>30</v>
      </c>
      <c r="D18" s="3" t="s">
        <v>31</v>
      </c>
      <c r="E18" s="3" t="s">
        <v>31</v>
      </c>
      <c r="F18" s="3">
        <v>1</v>
      </c>
      <c r="G18" s="3">
        <v>1</v>
      </c>
      <c r="H18" s="3">
        <v>-1</v>
      </c>
      <c r="I18" s="3">
        <v>-1</v>
      </c>
      <c r="J18" s="3">
        <f t="shared" si="0"/>
        <v>1</v>
      </c>
      <c r="K18" s="3">
        <f t="shared" si="1"/>
        <v>-1</v>
      </c>
      <c r="L18" s="3">
        <f t="shared" si="2"/>
        <v>-1</v>
      </c>
      <c r="M18" s="3">
        <f t="shared" si="3"/>
        <v>1</v>
      </c>
      <c r="N18" s="3">
        <f t="shared" si="4"/>
        <v>-1</v>
      </c>
      <c r="O18" s="3">
        <f t="shared" si="5"/>
        <v>-1</v>
      </c>
      <c r="P18" s="3">
        <f t="shared" si="6"/>
        <v>-1</v>
      </c>
      <c r="Q18" s="3">
        <f t="shared" si="7"/>
        <v>1</v>
      </c>
      <c r="R18" s="3">
        <f t="shared" si="8"/>
        <v>-1</v>
      </c>
      <c r="S18" s="3">
        <f t="shared" si="9"/>
        <v>1</v>
      </c>
      <c r="T18" s="3">
        <f t="shared" si="10"/>
        <v>1</v>
      </c>
      <c r="U18" s="11">
        <f>'IAE data'!B14</f>
        <v>5.966993972959192E-2</v>
      </c>
    </row>
    <row r="19" spans="1:21" ht="15.75" thickBot="1" x14ac:dyDescent="0.3">
      <c r="A19" s="4">
        <v>14</v>
      </c>
      <c r="B19" s="3" t="s">
        <v>30</v>
      </c>
      <c r="C19" s="3" t="s">
        <v>30</v>
      </c>
      <c r="D19" s="3" t="s">
        <v>31</v>
      </c>
      <c r="E19" s="3" t="s">
        <v>30</v>
      </c>
      <c r="F19" s="3">
        <v>1</v>
      </c>
      <c r="G19" s="3">
        <v>1</v>
      </c>
      <c r="H19" s="3">
        <v>-1</v>
      </c>
      <c r="I19" s="3">
        <v>1</v>
      </c>
      <c r="J19" s="3">
        <f t="shared" si="0"/>
        <v>1</v>
      </c>
      <c r="K19" s="3">
        <f t="shared" si="1"/>
        <v>-1</v>
      </c>
      <c r="L19" s="3">
        <f t="shared" si="2"/>
        <v>-1</v>
      </c>
      <c r="M19" s="3">
        <f t="shared" si="3"/>
        <v>-1</v>
      </c>
      <c r="N19" s="3">
        <f t="shared" si="4"/>
        <v>1</v>
      </c>
      <c r="O19" s="3">
        <f t="shared" si="5"/>
        <v>1</v>
      </c>
      <c r="P19" s="3">
        <f t="shared" si="6"/>
        <v>-1</v>
      </c>
      <c r="Q19" s="3">
        <f t="shared" si="7"/>
        <v>-1</v>
      </c>
      <c r="R19" s="3">
        <f t="shared" si="8"/>
        <v>1</v>
      </c>
      <c r="S19" s="3">
        <f t="shared" si="9"/>
        <v>-1</v>
      </c>
      <c r="T19" s="3">
        <f t="shared" si="10"/>
        <v>-1</v>
      </c>
      <c r="U19" s="11">
        <f>'IAE data'!B15</f>
        <v>5.8984331995122069E-2</v>
      </c>
    </row>
    <row r="20" spans="1:21" ht="15.75" thickBot="1" x14ac:dyDescent="0.3">
      <c r="A20" s="4">
        <v>15</v>
      </c>
      <c r="B20" s="3" t="s">
        <v>31</v>
      </c>
      <c r="C20" s="3" t="s">
        <v>31</v>
      </c>
      <c r="D20" s="3" t="s">
        <v>31</v>
      </c>
      <c r="E20" s="3" t="s">
        <v>31</v>
      </c>
      <c r="F20" s="3">
        <v>-1</v>
      </c>
      <c r="G20" s="3">
        <v>-1</v>
      </c>
      <c r="H20" s="3">
        <v>-1</v>
      </c>
      <c r="I20" s="3">
        <v>-1</v>
      </c>
      <c r="J20" s="3">
        <f t="shared" si="0"/>
        <v>1</v>
      </c>
      <c r="K20" s="3">
        <f t="shared" si="1"/>
        <v>1</v>
      </c>
      <c r="L20" s="3">
        <f t="shared" si="2"/>
        <v>1</v>
      </c>
      <c r="M20" s="3">
        <f t="shared" si="3"/>
        <v>1</v>
      </c>
      <c r="N20" s="3">
        <f t="shared" si="4"/>
        <v>1</v>
      </c>
      <c r="O20" s="3">
        <f t="shared" si="5"/>
        <v>1</v>
      </c>
      <c r="P20" s="3">
        <f t="shared" si="6"/>
        <v>-1</v>
      </c>
      <c r="Q20" s="3">
        <f t="shared" si="7"/>
        <v>-1</v>
      </c>
      <c r="R20" s="3">
        <f t="shared" si="8"/>
        <v>-1</v>
      </c>
      <c r="S20" s="3">
        <f t="shared" si="9"/>
        <v>-1</v>
      </c>
      <c r="T20" s="3">
        <f t="shared" si="10"/>
        <v>1</v>
      </c>
      <c r="U20" s="17">
        <f>'IAE data'!B16</f>
        <v>7.2078221130703904E-2</v>
      </c>
    </row>
    <row r="21" spans="1:21" ht="15.75" thickBot="1" x14ac:dyDescent="0.3">
      <c r="A21" s="4">
        <v>16</v>
      </c>
      <c r="B21" s="3" t="s">
        <v>31</v>
      </c>
      <c r="C21" s="3" t="s">
        <v>31</v>
      </c>
      <c r="D21" s="3" t="s">
        <v>31</v>
      </c>
      <c r="E21" s="3" t="s">
        <v>30</v>
      </c>
      <c r="F21" s="3">
        <v>-1</v>
      </c>
      <c r="G21" s="3">
        <v>-1</v>
      </c>
      <c r="H21" s="3">
        <v>-1</v>
      </c>
      <c r="I21" s="3">
        <v>1</v>
      </c>
      <c r="J21" s="3">
        <f t="shared" si="0"/>
        <v>1</v>
      </c>
      <c r="K21" s="3">
        <f t="shared" si="1"/>
        <v>1</v>
      </c>
      <c r="L21" s="3">
        <f t="shared" si="2"/>
        <v>1</v>
      </c>
      <c r="M21" s="3">
        <f t="shared" si="3"/>
        <v>-1</v>
      </c>
      <c r="N21" s="3">
        <f t="shared" si="4"/>
        <v>-1</v>
      </c>
      <c r="O21" s="3">
        <f t="shared" si="5"/>
        <v>-1</v>
      </c>
      <c r="P21" s="3">
        <f t="shared" si="6"/>
        <v>-1</v>
      </c>
      <c r="Q21" s="3">
        <f t="shared" si="7"/>
        <v>1</v>
      </c>
      <c r="R21" s="3">
        <f t="shared" si="8"/>
        <v>1</v>
      </c>
      <c r="S21" s="3">
        <f t="shared" si="9"/>
        <v>1</v>
      </c>
      <c r="T21" s="3">
        <f t="shared" si="10"/>
        <v>-1</v>
      </c>
      <c r="U21" s="11">
        <f>'IAE data'!B17</f>
        <v>5.6135726668446913E-2</v>
      </c>
    </row>
    <row r="22" spans="1:21" ht="15.75" thickBot="1" x14ac:dyDescent="0.3">
      <c r="A22" s="18"/>
      <c r="B22" s="19"/>
      <c r="C22" s="19"/>
      <c r="D22" s="19"/>
      <c r="E22" s="62" t="s">
        <v>34</v>
      </c>
      <c r="F22" s="63">
        <f>SUMPRODUCT(F6:F21,U6:U21)</f>
        <v>7.9993754199631284E-2</v>
      </c>
      <c r="G22" s="63">
        <f>SUMPRODUCT(G6:G21,U6:U21)</f>
        <v>-8.4915307135833951E-2</v>
      </c>
      <c r="H22" s="63">
        <f>SUMPRODUCT(H6:H21,U6:U21)</f>
        <v>-7.9488881571065706E-2</v>
      </c>
      <c r="I22" s="63">
        <f>SUMPRODUCT(I6:I21,U6:U21)</f>
        <v>-2.601353278299804E-2</v>
      </c>
      <c r="J22" s="63">
        <f>SUMPRODUCT(J6:J21,U6:U21)</f>
        <v>1.7491706630874369E-2</v>
      </c>
      <c r="K22" s="63">
        <f>SUMPRODUCT(K6:K21,U6:U21)</f>
        <v>6.1752006702525918E-2</v>
      </c>
      <c r="L22" s="63">
        <f>SUMPRODUCT(L6:L21,U6:U21)</f>
        <v>-2.8434855340981315E-2</v>
      </c>
      <c r="M22" s="63">
        <f>SUMPRODUCT(M6:M21,U6:U21)</f>
        <v>-8.0456143178097989E-3</v>
      </c>
      <c r="N22" s="63">
        <f>SUMPRODUCT(N6:N21,U6:U21)</f>
        <v>1.5447782276529348E-4</v>
      </c>
      <c r="O22" s="63">
        <f>SUMPRODUCT(O6:O21,U6:U21)</f>
        <v>3.4104494437268366E-2</v>
      </c>
      <c r="P22" s="63">
        <f>SUMPRODUCT(P6:P21,U6:U21)</f>
        <v>8.5653717752405614E-3</v>
      </c>
      <c r="Q22" s="63">
        <f>SUMPRODUCT(Q6:Q21,U6:U21)</f>
        <v>1.1513506752068824E-2</v>
      </c>
      <c r="R22" s="63">
        <f>SUMPRODUCT(R6:R21,U6:U21)</f>
        <v>-3.1366496597286582E-2</v>
      </c>
      <c r="S22" s="63">
        <f>SUMPRODUCT(S6:S21,U6:U21)</f>
        <v>-3.8282081403183753E-2</v>
      </c>
      <c r="T22" s="63">
        <f>SUMPRODUCT(T6:T21,U6:U21)</f>
        <v>1.717799372443251E-2</v>
      </c>
      <c r="U22" s="16"/>
    </row>
    <row r="23" spans="1:21" x14ac:dyDescent="0.25"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</row>
    <row r="24" spans="1:21" x14ac:dyDescent="0.25">
      <c r="E24" s="1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3351B-FDB1-4889-AAB4-C9081E4588C4}">
  <dimension ref="A1:W26"/>
  <sheetViews>
    <sheetView showGridLines="0" topLeftCell="B1" zoomScale="85" zoomScaleNormal="85" workbookViewId="0">
      <selection activeCell="L21" sqref="L21"/>
    </sheetView>
  </sheetViews>
  <sheetFormatPr defaultRowHeight="15" x14ac:dyDescent="0.25"/>
  <cols>
    <col min="1" max="1" width="9.5703125" bestFit="1" customWidth="1"/>
    <col min="2" max="2" width="9.7109375" bestFit="1" customWidth="1"/>
    <col min="5" max="6" width="18.85546875" bestFit="1" customWidth="1"/>
    <col min="21" max="21" width="11.5703125" bestFit="1" customWidth="1"/>
  </cols>
  <sheetData>
    <row r="1" spans="1:23" x14ac:dyDescent="0.25">
      <c r="B1" s="12" t="s">
        <v>2</v>
      </c>
      <c r="C1" t="s">
        <v>3</v>
      </c>
      <c r="D1" t="s">
        <v>4</v>
      </c>
    </row>
    <row r="2" spans="1:23" x14ac:dyDescent="0.25">
      <c r="B2" s="12"/>
      <c r="C2" t="s">
        <v>5</v>
      </c>
      <c r="D2" t="s">
        <v>6</v>
      </c>
    </row>
    <row r="3" spans="1:23" x14ac:dyDescent="0.25">
      <c r="B3" s="12"/>
      <c r="C3" t="s">
        <v>7</v>
      </c>
      <c r="D3" t="s">
        <v>8</v>
      </c>
    </row>
    <row r="4" spans="1:23" ht="15.75" thickBot="1" x14ac:dyDescent="0.3">
      <c r="C4" t="s">
        <v>9</v>
      </c>
      <c r="D4" t="s">
        <v>10</v>
      </c>
    </row>
    <row r="5" spans="1:23" ht="30.75" thickBot="1" x14ac:dyDescent="0.3">
      <c r="A5" t="s">
        <v>35</v>
      </c>
      <c r="B5" s="1" t="s">
        <v>36</v>
      </c>
      <c r="C5" s="2" t="s">
        <v>3</v>
      </c>
      <c r="D5" s="2" t="s">
        <v>5</v>
      </c>
      <c r="E5" s="2" t="s">
        <v>7</v>
      </c>
      <c r="F5" s="2" t="s">
        <v>9</v>
      </c>
      <c r="G5" s="2" t="s">
        <v>3</v>
      </c>
      <c r="H5" s="2" t="s">
        <v>5</v>
      </c>
      <c r="I5" s="2" t="s">
        <v>7</v>
      </c>
      <c r="J5" s="2" t="s">
        <v>9</v>
      </c>
      <c r="K5" s="2" t="s">
        <v>16</v>
      </c>
      <c r="L5" s="2" t="s">
        <v>17</v>
      </c>
      <c r="M5" s="2" t="s">
        <v>18</v>
      </c>
      <c r="N5" s="2" t="s">
        <v>19</v>
      </c>
      <c r="O5" s="2" t="s">
        <v>20</v>
      </c>
      <c r="P5" s="2" t="s">
        <v>21</v>
      </c>
      <c r="Q5" s="2" t="s">
        <v>22</v>
      </c>
      <c r="R5" s="2" t="s">
        <v>23</v>
      </c>
      <c r="S5" s="2" t="s">
        <v>24</v>
      </c>
      <c r="T5" s="2" t="s">
        <v>25</v>
      </c>
      <c r="U5" s="2" t="s">
        <v>26</v>
      </c>
      <c r="V5" s="2" t="s">
        <v>27</v>
      </c>
    </row>
    <row r="6" spans="1:23" s="66" customFormat="1" ht="15.75" thickBot="1" x14ac:dyDescent="0.3">
      <c r="A6" s="66">
        <v>1</v>
      </c>
      <c r="B6" s="68">
        <v>15</v>
      </c>
      <c r="C6" s="56" t="s">
        <v>31</v>
      </c>
      <c r="D6" s="56" t="s">
        <v>31</v>
      </c>
      <c r="E6" s="56" t="s">
        <v>31</v>
      </c>
      <c r="F6" s="56" t="s">
        <v>31</v>
      </c>
      <c r="G6" s="56">
        <v>-1</v>
      </c>
      <c r="H6" s="56">
        <v>-1</v>
      </c>
      <c r="I6" s="56">
        <v>-1</v>
      </c>
      <c r="J6" s="56">
        <v>-1</v>
      </c>
      <c r="K6" s="56">
        <f t="shared" ref="K6:L14" si="0">G6*H6</f>
        <v>1</v>
      </c>
      <c r="L6" s="56">
        <f t="shared" si="0"/>
        <v>1</v>
      </c>
      <c r="M6" s="56">
        <f t="shared" ref="M6:M14" si="1">G6*I6</f>
        <v>1</v>
      </c>
      <c r="N6" s="56">
        <f t="shared" ref="N6:N14" si="2">J6*I6</f>
        <v>1</v>
      </c>
      <c r="O6" s="56">
        <f t="shared" ref="O6:O14" si="3">H6*J6</f>
        <v>1</v>
      </c>
      <c r="P6" s="56">
        <f t="shared" ref="P6:P14" si="4">G6*J6</f>
        <v>1</v>
      </c>
      <c r="Q6" s="56">
        <f t="shared" ref="Q6:R14" si="5">G6*H6*I6</f>
        <v>-1</v>
      </c>
      <c r="R6" s="56">
        <f t="shared" si="5"/>
        <v>-1</v>
      </c>
      <c r="S6" s="56">
        <f t="shared" ref="S6:S14" si="6">G6*H6*J6</f>
        <v>-1</v>
      </c>
      <c r="T6" s="56">
        <f t="shared" ref="T6:T14" si="7">G6*I6*J6</f>
        <v>-1</v>
      </c>
      <c r="U6" s="56">
        <f t="shared" ref="U6:U14" si="8">G6*H6*I6*J6</f>
        <v>1</v>
      </c>
      <c r="V6" s="57">
        <f>'IAE data'!B16</f>
        <v>7.2078221130703904E-2</v>
      </c>
      <c r="W6" s="66" t="s">
        <v>37</v>
      </c>
    </row>
    <row r="7" spans="1:23" s="66" customFormat="1" ht="16.5" customHeight="1" thickBot="1" x14ac:dyDescent="0.3">
      <c r="A7" s="66">
        <v>2</v>
      </c>
      <c r="B7" s="67">
        <v>9</v>
      </c>
      <c r="C7" s="56" t="s">
        <v>30</v>
      </c>
      <c r="D7" s="56" t="s">
        <v>31</v>
      </c>
      <c r="E7" s="56" t="s">
        <v>31</v>
      </c>
      <c r="F7" s="56" t="s">
        <v>31</v>
      </c>
      <c r="G7" s="56">
        <v>1</v>
      </c>
      <c r="H7" s="56">
        <v>-1</v>
      </c>
      <c r="I7" s="56">
        <v>-1</v>
      </c>
      <c r="J7" s="56">
        <v>-1</v>
      </c>
      <c r="K7" s="56">
        <f t="shared" ref="K7:L13" si="9">G7*H7</f>
        <v>-1</v>
      </c>
      <c r="L7" s="56">
        <f t="shared" si="9"/>
        <v>1</v>
      </c>
      <c r="M7" s="56">
        <f t="shared" ref="M7:M13" si="10">G7*I7</f>
        <v>-1</v>
      </c>
      <c r="N7" s="56">
        <f t="shared" ref="N7:N13" si="11">J7*I7</f>
        <v>1</v>
      </c>
      <c r="O7" s="56">
        <f t="shared" ref="O7:O13" si="12">H7*J7</f>
        <v>1</v>
      </c>
      <c r="P7" s="56">
        <f t="shared" ref="P7:P13" si="13">G7*J7</f>
        <v>-1</v>
      </c>
      <c r="Q7" s="56">
        <f t="shared" ref="Q7:R13" si="14">G7*H7*I7</f>
        <v>1</v>
      </c>
      <c r="R7" s="56">
        <f t="shared" si="14"/>
        <v>-1</v>
      </c>
      <c r="S7" s="56">
        <f t="shared" ref="S7:S13" si="15">G7*H7*J7</f>
        <v>1</v>
      </c>
      <c r="T7" s="56">
        <f t="shared" ref="T7:T13" si="16">G7*I7*J7</f>
        <v>1</v>
      </c>
      <c r="U7" s="56">
        <f t="shared" ref="U7:U13" si="17">G7*H7*I7*J7</f>
        <v>-1</v>
      </c>
      <c r="V7" s="57">
        <f>'IAE data'!B10</f>
        <v>6.9399622196054847E-2</v>
      </c>
      <c r="W7" s="66" t="s">
        <v>38</v>
      </c>
    </row>
    <row r="8" spans="1:23" s="66" customFormat="1" ht="15.75" thickBot="1" x14ac:dyDescent="0.3">
      <c r="A8" s="66">
        <v>3</v>
      </c>
      <c r="B8" s="67">
        <v>5</v>
      </c>
      <c r="C8" s="56" t="s">
        <v>31</v>
      </c>
      <c r="D8" s="56" t="s">
        <v>30</v>
      </c>
      <c r="E8" s="56" t="s">
        <v>31</v>
      </c>
      <c r="F8" s="56" t="s">
        <v>31</v>
      </c>
      <c r="G8" s="56">
        <v>-1</v>
      </c>
      <c r="H8" s="56">
        <v>1</v>
      </c>
      <c r="I8" s="56">
        <v>-1</v>
      </c>
      <c r="J8" s="56">
        <v>-1</v>
      </c>
      <c r="K8" s="56">
        <f t="shared" si="9"/>
        <v>-1</v>
      </c>
      <c r="L8" s="56">
        <f t="shared" si="9"/>
        <v>-1</v>
      </c>
      <c r="M8" s="56">
        <f t="shared" si="10"/>
        <v>1</v>
      </c>
      <c r="N8" s="56">
        <f t="shared" si="11"/>
        <v>1</v>
      </c>
      <c r="O8" s="56">
        <f t="shared" si="12"/>
        <v>-1</v>
      </c>
      <c r="P8" s="56">
        <f t="shared" si="13"/>
        <v>1</v>
      </c>
      <c r="Q8" s="56">
        <f t="shared" si="14"/>
        <v>1</v>
      </c>
      <c r="R8" s="56">
        <f t="shared" si="14"/>
        <v>1</v>
      </c>
      <c r="S8" s="56">
        <f t="shared" si="15"/>
        <v>1</v>
      </c>
      <c r="T8" s="56">
        <f t="shared" si="16"/>
        <v>-1</v>
      </c>
      <c r="U8" s="56">
        <f t="shared" si="17"/>
        <v>-1</v>
      </c>
      <c r="V8" s="57">
        <f>'IAE data'!B6</f>
        <v>4.7980832369902755E-2</v>
      </c>
      <c r="W8" s="66" t="s">
        <v>39</v>
      </c>
    </row>
    <row r="9" spans="1:23" s="66" customFormat="1" ht="15.75" thickBot="1" x14ac:dyDescent="0.3">
      <c r="A9" s="66">
        <v>4</v>
      </c>
      <c r="B9" s="67">
        <v>13</v>
      </c>
      <c r="C9" s="56" t="s">
        <v>30</v>
      </c>
      <c r="D9" s="56" t="s">
        <v>30</v>
      </c>
      <c r="E9" s="56" t="s">
        <v>31</v>
      </c>
      <c r="F9" s="56" t="s">
        <v>31</v>
      </c>
      <c r="G9" s="56">
        <v>1</v>
      </c>
      <c r="H9" s="56">
        <v>1</v>
      </c>
      <c r="I9" s="56">
        <v>-1</v>
      </c>
      <c r="J9" s="56">
        <v>-1</v>
      </c>
      <c r="K9" s="56">
        <f t="shared" si="9"/>
        <v>1</v>
      </c>
      <c r="L9" s="56">
        <f t="shared" si="9"/>
        <v>-1</v>
      </c>
      <c r="M9" s="56">
        <f t="shared" si="10"/>
        <v>-1</v>
      </c>
      <c r="N9" s="56">
        <f t="shared" si="11"/>
        <v>1</v>
      </c>
      <c r="O9" s="56">
        <f t="shared" si="12"/>
        <v>-1</v>
      </c>
      <c r="P9" s="56">
        <f t="shared" si="13"/>
        <v>-1</v>
      </c>
      <c r="Q9" s="56">
        <f t="shared" si="14"/>
        <v>-1</v>
      </c>
      <c r="R9" s="56">
        <f t="shared" si="14"/>
        <v>1</v>
      </c>
      <c r="S9" s="56">
        <f t="shared" si="15"/>
        <v>-1</v>
      </c>
      <c r="T9" s="56">
        <f t="shared" si="16"/>
        <v>1</v>
      </c>
      <c r="U9" s="56">
        <f t="shared" si="17"/>
        <v>1</v>
      </c>
      <c r="V9" s="57">
        <f>'IAE data'!B14</f>
        <v>5.966993972959192E-2</v>
      </c>
      <c r="W9" s="66" t="s">
        <v>40</v>
      </c>
    </row>
    <row r="10" spans="1:23" s="66" customFormat="1" ht="15.75" thickBot="1" x14ac:dyDescent="0.3">
      <c r="A10" s="66">
        <v>5</v>
      </c>
      <c r="B10" s="67">
        <v>3</v>
      </c>
      <c r="C10" s="56" t="s">
        <v>31</v>
      </c>
      <c r="D10" s="56" t="s">
        <v>31</v>
      </c>
      <c r="E10" s="56" t="s">
        <v>30</v>
      </c>
      <c r="F10" s="56" t="s">
        <v>31</v>
      </c>
      <c r="G10" s="56">
        <v>-1</v>
      </c>
      <c r="H10" s="56">
        <v>-1</v>
      </c>
      <c r="I10" s="56">
        <v>1</v>
      </c>
      <c r="J10" s="56">
        <v>-1</v>
      </c>
      <c r="K10" s="56">
        <f t="shared" si="9"/>
        <v>1</v>
      </c>
      <c r="L10" s="56">
        <f t="shared" si="9"/>
        <v>-1</v>
      </c>
      <c r="M10" s="56">
        <f t="shared" si="10"/>
        <v>-1</v>
      </c>
      <c r="N10" s="56">
        <f t="shared" si="11"/>
        <v>-1</v>
      </c>
      <c r="O10" s="56">
        <f t="shared" si="12"/>
        <v>1</v>
      </c>
      <c r="P10" s="56">
        <f t="shared" si="13"/>
        <v>1</v>
      </c>
      <c r="Q10" s="56">
        <f t="shared" si="14"/>
        <v>1</v>
      </c>
      <c r="R10" s="56">
        <f t="shared" si="14"/>
        <v>1</v>
      </c>
      <c r="S10" s="56">
        <f t="shared" si="15"/>
        <v>-1</v>
      </c>
      <c r="T10" s="56">
        <f t="shared" si="16"/>
        <v>1</v>
      </c>
      <c r="U10" s="56">
        <f t="shared" si="17"/>
        <v>-1</v>
      </c>
      <c r="V10" s="57">
        <f>'IAE data'!B4</f>
        <v>5.4560519228815482E-2</v>
      </c>
      <c r="W10" s="66" t="s">
        <v>41</v>
      </c>
    </row>
    <row r="11" spans="1:23" s="66" customFormat="1" ht="15.75" thickBot="1" x14ac:dyDescent="0.3">
      <c r="A11" s="66">
        <v>6</v>
      </c>
      <c r="B11" s="67">
        <v>11</v>
      </c>
      <c r="C11" s="56" t="s">
        <v>30</v>
      </c>
      <c r="D11" s="56" t="s">
        <v>31</v>
      </c>
      <c r="E11" s="56" t="s">
        <v>30</v>
      </c>
      <c r="F11" s="56" t="s">
        <v>31</v>
      </c>
      <c r="G11" s="56">
        <v>1</v>
      </c>
      <c r="H11" s="56">
        <v>-1</v>
      </c>
      <c r="I11" s="56">
        <v>1</v>
      </c>
      <c r="J11" s="56">
        <v>-1</v>
      </c>
      <c r="K11" s="56">
        <f t="shared" si="9"/>
        <v>-1</v>
      </c>
      <c r="L11" s="56">
        <f t="shared" si="9"/>
        <v>-1</v>
      </c>
      <c r="M11" s="56">
        <f t="shared" si="10"/>
        <v>1</v>
      </c>
      <c r="N11" s="56">
        <f t="shared" si="11"/>
        <v>-1</v>
      </c>
      <c r="O11" s="56">
        <f t="shared" si="12"/>
        <v>1</v>
      </c>
      <c r="P11" s="56">
        <f t="shared" si="13"/>
        <v>-1</v>
      </c>
      <c r="Q11" s="56">
        <f t="shared" si="14"/>
        <v>-1</v>
      </c>
      <c r="R11" s="56">
        <f t="shared" si="14"/>
        <v>1</v>
      </c>
      <c r="S11" s="56">
        <f t="shared" si="15"/>
        <v>1</v>
      </c>
      <c r="T11" s="56">
        <f t="shared" si="16"/>
        <v>-1</v>
      </c>
      <c r="U11" s="56">
        <f t="shared" si="17"/>
        <v>1</v>
      </c>
      <c r="V11" s="57">
        <f>'IAE data'!B12</f>
        <v>5.6496882297015022E-2</v>
      </c>
      <c r="W11" s="66" t="s">
        <v>42</v>
      </c>
    </row>
    <row r="12" spans="1:23" s="66" customFormat="1" ht="15.75" thickBot="1" x14ac:dyDescent="0.3">
      <c r="A12" s="66">
        <v>7</v>
      </c>
      <c r="B12" s="67">
        <v>7</v>
      </c>
      <c r="C12" s="56" t="s">
        <v>31</v>
      </c>
      <c r="D12" s="56" t="s">
        <v>30</v>
      </c>
      <c r="E12" s="56" t="s">
        <v>30</v>
      </c>
      <c r="F12" s="56" t="s">
        <v>31</v>
      </c>
      <c r="G12" s="56">
        <v>-1</v>
      </c>
      <c r="H12" s="56">
        <v>1</v>
      </c>
      <c r="I12" s="56">
        <v>1</v>
      </c>
      <c r="J12" s="56">
        <v>-1</v>
      </c>
      <c r="K12" s="56">
        <f t="shared" si="9"/>
        <v>-1</v>
      </c>
      <c r="L12" s="56">
        <f t="shared" si="9"/>
        <v>1</v>
      </c>
      <c r="M12" s="56">
        <f t="shared" si="10"/>
        <v>-1</v>
      </c>
      <c r="N12" s="56">
        <f t="shared" si="11"/>
        <v>-1</v>
      </c>
      <c r="O12" s="56">
        <f t="shared" si="12"/>
        <v>-1</v>
      </c>
      <c r="P12" s="56">
        <f t="shared" si="13"/>
        <v>1</v>
      </c>
      <c r="Q12" s="56">
        <f t="shared" si="14"/>
        <v>-1</v>
      </c>
      <c r="R12" s="56">
        <f t="shared" si="14"/>
        <v>-1</v>
      </c>
      <c r="S12" s="56">
        <f t="shared" si="15"/>
        <v>1</v>
      </c>
      <c r="T12" s="56">
        <f t="shared" si="16"/>
        <v>1</v>
      </c>
      <c r="U12" s="56">
        <f t="shared" si="17"/>
        <v>1</v>
      </c>
      <c r="V12" s="57">
        <f>'IAE data'!B8</f>
        <v>4.5175910942926591E-2</v>
      </c>
      <c r="W12" s="66" t="s">
        <v>43</v>
      </c>
    </row>
    <row r="13" spans="1:23" s="66" customFormat="1" ht="15.75" thickBot="1" x14ac:dyDescent="0.3">
      <c r="A13" s="66">
        <v>8</v>
      </c>
      <c r="B13" s="67">
        <v>1</v>
      </c>
      <c r="C13" s="56" t="s">
        <v>30</v>
      </c>
      <c r="D13" s="56" t="s">
        <v>30</v>
      </c>
      <c r="E13" s="56" t="s">
        <v>30</v>
      </c>
      <c r="F13" s="56" t="s">
        <v>31</v>
      </c>
      <c r="G13" s="56">
        <v>1</v>
      </c>
      <c r="H13" s="56">
        <v>1</v>
      </c>
      <c r="I13" s="56">
        <v>1</v>
      </c>
      <c r="J13" s="56">
        <v>-1</v>
      </c>
      <c r="K13" s="56">
        <f t="shared" si="9"/>
        <v>1</v>
      </c>
      <c r="L13" s="56">
        <f t="shared" si="9"/>
        <v>1</v>
      </c>
      <c r="M13" s="56">
        <f t="shared" si="10"/>
        <v>1</v>
      </c>
      <c r="N13" s="56">
        <f t="shared" si="11"/>
        <v>-1</v>
      </c>
      <c r="O13" s="56">
        <f t="shared" si="12"/>
        <v>-1</v>
      </c>
      <c r="P13" s="56">
        <f t="shared" si="13"/>
        <v>-1</v>
      </c>
      <c r="Q13" s="56">
        <f t="shared" si="14"/>
        <v>1</v>
      </c>
      <c r="R13" s="56">
        <f t="shared" si="14"/>
        <v>-1</v>
      </c>
      <c r="S13" s="56">
        <f t="shared" si="15"/>
        <v>-1</v>
      </c>
      <c r="T13" s="56">
        <f t="shared" si="16"/>
        <v>-1</v>
      </c>
      <c r="U13" s="56">
        <f t="shared" si="17"/>
        <v>-1</v>
      </c>
      <c r="V13" s="57">
        <f>'IAE data'!B2</f>
        <v>5.7173669330868385E-2</v>
      </c>
      <c r="W13" s="66" t="s">
        <v>44</v>
      </c>
    </row>
    <row r="14" spans="1:23" s="66" customFormat="1" ht="15.75" thickBot="1" x14ac:dyDescent="0.3">
      <c r="A14" s="66">
        <v>9</v>
      </c>
      <c r="B14" s="67">
        <v>16</v>
      </c>
      <c r="C14" s="56" t="s">
        <v>31</v>
      </c>
      <c r="D14" s="56" t="s">
        <v>31</v>
      </c>
      <c r="E14" s="56" t="s">
        <v>31</v>
      </c>
      <c r="F14" s="56" t="s">
        <v>30</v>
      </c>
      <c r="G14" s="56">
        <v>-1</v>
      </c>
      <c r="H14" s="56">
        <v>-1</v>
      </c>
      <c r="I14" s="56">
        <v>-1</v>
      </c>
      <c r="J14" s="56">
        <v>1</v>
      </c>
      <c r="K14" s="56">
        <f t="shared" si="0"/>
        <v>1</v>
      </c>
      <c r="L14" s="56">
        <f t="shared" si="0"/>
        <v>1</v>
      </c>
      <c r="M14" s="56">
        <f t="shared" si="1"/>
        <v>1</v>
      </c>
      <c r="N14" s="56">
        <f t="shared" si="2"/>
        <v>-1</v>
      </c>
      <c r="O14" s="56">
        <f t="shared" si="3"/>
        <v>-1</v>
      </c>
      <c r="P14" s="56">
        <f t="shared" si="4"/>
        <v>-1</v>
      </c>
      <c r="Q14" s="56">
        <f t="shared" si="5"/>
        <v>-1</v>
      </c>
      <c r="R14" s="56">
        <f t="shared" si="5"/>
        <v>1</v>
      </c>
      <c r="S14" s="56">
        <f t="shared" si="6"/>
        <v>1</v>
      </c>
      <c r="T14" s="56">
        <f t="shared" si="7"/>
        <v>1</v>
      </c>
      <c r="U14" s="56">
        <f t="shared" si="8"/>
        <v>-1</v>
      </c>
      <c r="V14" s="57">
        <f>'IAE data'!B17</f>
        <v>5.6135726668446913E-2</v>
      </c>
      <c r="W14" s="66" t="s">
        <v>45</v>
      </c>
    </row>
    <row r="15" spans="1:23" s="66" customFormat="1" ht="15.75" thickBot="1" x14ac:dyDescent="0.3">
      <c r="A15" s="66">
        <v>10</v>
      </c>
      <c r="B15" s="67">
        <v>10</v>
      </c>
      <c r="C15" s="56" t="s">
        <v>30</v>
      </c>
      <c r="D15" s="56" t="s">
        <v>31</v>
      </c>
      <c r="E15" s="56" t="s">
        <v>31</v>
      </c>
      <c r="F15" s="56" t="s">
        <v>30</v>
      </c>
      <c r="G15" s="56">
        <v>1</v>
      </c>
      <c r="H15" s="56">
        <v>-1</v>
      </c>
      <c r="I15" s="56">
        <v>-1</v>
      </c>
      <c r="J15" s="56">
        <v>1</v>
      </c>
      <c r="K15" s="56">
        <f t="shared" ref="K15:L21" si="18">G15*H15</f>
        <v>-1</v>
      </c>
      <c r="L15" s="56">
        <f t="shared" si="18"/>
        <v>1</v>
      </c>
      <c r="M15" s="56">
        <f t="shared" ref="M15:M21" si="19">G15*I15</f>
        <v>-1</v>
      </c>
      <c r="N15" s="56">
        <f t="shared" ref="N15:N21" si="20">J15*I15</f>
        <v>-1</v>
      </c>
      <c r="O15" s="56">
        <f t="shared" ref="O15:O21" si="21">H15*J15</f>
        <v>-1</v>
      </c>
      <c r="P15" s="56">
        <f t="shared" ref="P15:P21" si="22">G15*J15</f>
        <v>1</v>
      </c>
      <c r="Q15" s="56">
        <f t="shared" ref="Q15:R21" si="23">G15*H15*I15</f>
        <v>1</v>
      </c>
      <c r="R15" s="56">
        <f t="shared" si="23"/>
        <v>1</v>
      </c>
      <c r="S15" s="56">
        <f t="shared" ref="S15:S21" si="24">G15*H15*J15</f>
        <v>-1</v>
      </c>
      <c r="T15" s="56">
        <f t="shared" ref="T15:T21" si="25">G15*I15*J15</f>
        <v>-1</v>
      </c>
      <c r="U15" s="56">
        <f t="shared" ref="U15:U21" si="26">G15*H15*I15*J15</f>
        <v>1</v>
      </c>
      <c r="V15" s="57">
        <f>'IAE data'!B11</f>
        <v>8.3689894274340662E-2</v>
      </c>
      <c r="W15" s="66" t="s">
        <v>46</v>
      </c>
    </row>
    <row r="16" spans="1:23" s="66" customFormat="1" ht="15.75" thickBot="1" x14ac:dyDescent="0.3">
      <c r="A16" s="66">
        <v>11</v>
      </c>
      <c r="B16" s="67">
        <v>6</v>
      </c>
      <c r="C16" s="56" t="s">
        <v>31</v>
      </c>
      <c r="D16" s="56" t="s">
        <v>30</v>
      </c>
      <c r="E16" s="56" t="s">
        <v>31</v>
      </c>
      <c r="F16" s="56" t="s">
        <v>30</v>
      </c>
      <c r="G16" s="56">
        <v>-1</v>
      </c>
      <c r="H16" s="56">
        <v>1</v>
      </c>
      <c r="I16" s="56">
        <v>-1</v>
      </c>
      <c r="J16" s="56">
        <v>1</v>
      </c>
      <c r="K16" s="56">
        <f t="shared" si="18"/>
        <v>-1</v>
      </c>
      <c r="L16" s="56">
        <f t="shared" si="18"/>
        <v>-1</v>
      </c>
      <c r="M16" s="56">
        <f t="shared" si="19"/>
        <v>1</v>
      </c>
      <c r="N16" s="56">
        <f t="shared" si="20"/>
        <v>-1</v>
      </c>
      <c r="O16" s="56">
        <f t="shared" si="21"/>
        <v>1</v>
      </c>
      <c r="P16" s="56">
        <f t="shared" si="22"/>
        <v>-1</v>
      </c>
      <c r="Q16" s="56">
        <f t="shared" si="23"/>
        <v>1</v>
      </c>
      <c r="R16" s="56">
        <f t="shared" si="23"/>
        <v>-1</v>
      </c>
      <c r="S16" s="56">
        <f t="shared" si="24"/>
        <v>-1</v>
      </c>
      <c r="T16" s="56">
        <f t="shared" si="25"/>
        <v>1</v>
      </c>
      <c r="U16" s="56">
        <f t="shared" si="26"/>
        <v>1</v>
      </c>
      <c r="V16" s="57">
        <f>'IAE data'!B7</f>
        <v>4.1334703255749651E-2</v>
      </c>
      <c r="W16" s="66" t="s">
        <v>47</v>
      </c>
    </row>
    <row r="17" spans="1:23" s="66" customFormat="1" ht="15.75" thickBot="1" x14ac:dyDescent="0.3">
      <c r="A17" s="66">
        <v>12</v>
      </c>
      <c r="B17" s="67">
        <v>14</v>
      </c>
      <c r="C17" s="56" t="s">
        <v>30</v>
      </c>
      <c r="D17" s="56" t="s">
        <v>30</v>
      </c>
      <c r="E17" s="56" t="s">
        <v>31</v>
      </c>
      <c r="F17" s="56" t="s">
        <v>30</v>
      </c>
      <c r="G17" s="56">
        <v>1</v>
      </c>
      <c r="H17" s="56">
        <v>1</v>
      </c>
      <c r="I17" s="56">
        <v>-1</v>
      </c>
      <c r="J17" s="56">
        <v>1</v>
      </c>
      <c r="K17" s="56">
        <f t="shared" si="18"/>
        <v>1</v>
      </c>
      <c r="L17" s="56">
        <f t="shared" si="18"/>
        <v>-1</v>
      </c>
      <c r="M17" s="56">
        <f t="shared" si="19"/>
        <v>-1</v>
      </c>
      <c r="N17" s="56">
        <f t="shared" si="20"/>
        <v>-1</v>
      </c>
      <c r="O17" s="56">
        <f t="shared" si="21"/>
        <v>1</v>
      </c>
      <c r="P17" s="56">
        <f t="shared" si="22"/>
        <v>1</v>
      </c>
      <c r="Q17" s="56">
        <f t="shared" si="23"/>
        <v>-1</v>
      </c>
      <c r="R17" s="56">
        <f t="shared" si="23"/>
        <v>-1</v>
      </c>
      <c r="S17" s="56">
        <f t="shared" si="24"/>
        <v>1</v>
      </c>
      <c r="T17" s="56">
        <f t="shared" si="25"/>
        <v>-1</v>
      </c>
      <c r="U17" s="56">
        <f t="shared" si="26"/>
        <v>-1</v>
      </c>
      <c r="V17" s="57">
        <f>'IAE data'!B15</f>
        <v>5.8984331995122069E-2</v>
      </c>
      <c r="W17" s="66" t="s">
        <v>48</v>
      </c>
    </row>
    <row r="18" spans="1:23" s="66" customFormat="1" ht="15.75" thickBot="1" x14ac:dyDescent="0.3">
      <c r="A18" s="66">
        <v>13</v>
      </c>
      <c r="B18" s="67">
        <v>4</v>
      </c>
      <c r="C18" s="56" t="s">
        <v>31</v>
      </c>
      <c r="D18" s="56" t="s">
        <v>31</v>
      </c>
      <c r="E18" s="56" t="s">
        <v>30</v>
      </c>
      <c r="F18" s="56" t="s">
        <v>30</v>
      </c>
      <c r="G18" s="56">
        <v>-1</v>
      </c>
      <c r="H18" s="56">
        <v>-1</v>
      </c>
      <c r="I18" s="56">
        <v>1</v>
      </c>
      <c r="J18" s="56">
        <v>1</v>
      </c>
      <c r="K18" s="56">
        <f t="shared" si="18"/>
        <v>1</v>
      </c>
      <c r="L18" s="56">
        <f t="shared" si="18"/>
        <v>-1</v>
      </c>
      <c r="M18" s="56">
        <f t="shared" si="19"/>
        <v>-1</v>
      </c>
      <c r="N18" s="56">
        <f t="shared" si="20"/>
        <v>1</v>
      </c>
      <c r="O18" s="56">
        <f t="shared" si="21"/>
        <v>-1</v>
      </c>
      <c r="P18" s="56">
        <f t="shared" si="22"/>
        <v>-1</v>
      </c>
      <c r="Q18" s="56">
        <f t="shared" si="23"/>
        <v>1</v>
      </c>
      <c r="R18" s="56">
        <f t="shared" si="23"/>
        <v>-1</v>
      </c>
      <c r="S18" s="56">
        <f t="shared" si="24"/>
        <v>1</v>
      </c>
      <c r="T18" s="56">
        <f t="shared" si="25"/>
        <v>-1</v>
      </c>
      <c r="U18" s="56">
        <f t="shared" si="26"/>
        <v>1</v>
      </c>
      <c r="V18" s="57">
        <f>'IAE data'!B5</f>
        <v>4.7593263280992899E-2</v>
      </c>
      <c r="W18" s="66" t="s">
        <v>49</v>
      </c>
    </row>
    <row r="19" spans="1:23" s="66" customFormat="1" ht="15.75" thickBot="1" x14ac:dyDescent="0.3">
      <c r="A19" s="66">
        <v>14</v>
      </c>
      <c r="B19" s="67">
        <v>12</v>
      </c>
      <c r="C19" s="56" t="s">
        <v>30</v>
      </c>
      <c r="D19" s="56" t="s">
        <v>31</v>
      </c>
      <c r="E19" s="56" t="s">
        <v>30</v>
      </c>
      <c r="F19" s="56" t="s">
        <v>30</v>
      </c>
      <c r="G19" s="56">
        <v>1</v>
      </c>
      <c r="H19" s="56">
        <v>-1</v>
      </c>
      <c r="I19" s="56">
        <v>1</v>
      </c>
      <c r="J19" s="56">
        <v>1</v>
      </c>
      <c r="K19" s="56">
        <f t="shared" si="18"/>
        <v>-1</v>
      </c>
      <c r="L19" s="56">
        <f t="shared" si="18"/>
        <v>-1</v>
      </c>
      <c r="M19" s="56">
        <f t="shared" si="19"/>
        <v>1</v>
      </c>
      <c r="N19" s="56">
        <f t="shared" si="20"/>
        <v>1</v>
      </c>
      <c r="O19" s="56">
        <f t="shared" si="21"/>
        <v>-1</v>
      </c>
      <c r="P19" s="56">
        <f t="shared" si="22"/>
        <v>1</v>
      </c>
      <c r="Q19" s="56">
        <f t="shared" si="23"/>
        <v>-1</v>
      </c>
      <c r="R19" s="56">
        <f t="shared" si="23"/>
        <v>-1</v>
      </c>
      <c r="S19" s="56">
        <f t="shared" si="24"/>
        <v>-1</v>
      </c>
      <c r="T19" s="56">
        <f t="shared" si="25"/>
        <v>1</v>
      </c>
      <c r="U19" s="56">
        <f t="shared" si="26"/>
        <v>-1</v>
      </c>
      <c r="V19" s="57">
        <f>'IAE data'!B13</f>
        <v>5.2032355325927114E-2</v>
      </c>
      <c r="W19" s="66" t="s">
        <v>50</v>
      </c>
    </row>
    <row r="20" spans="1:23" s="66" customFormat="1" ht="15.75" thickBot="1" x14ac:dyDescent="0.3">
      <c r="A20" s="66">
        <v>15</v>
      </c>
      <c r="B20" s="67">
        <v>8</v>
      </c>
      <c r="C20" s="56" t="s">
        <v>31</v>
      </c>
      <c r="D20" s="56" t="s">
        <v>30</v>
      </c>
      <c r="E20" s="56" t="s">
        <v>30</v>
      </c>
      <c r="F20" s="56" t="s">
        <v>30</v>
      </c>
      <c r="G20" s="56">
        <v>-1</v>
      </c>
      <c r="H20" s="56">
        <v>1</v>
      </c>
      <c r="I20" s="56">
        <v>1</v>
      </c>
      <c r="J20" s="56">
        <v>1</v>
      </c>
      <c r="K20" s="56">
        <f t="shared" si="18"/>
        <v>-1</v>
      </c>
      <c r="L20" s="56">
        <f t="shared" si="18"/>
        <v>1</v>
      </c>
      <c r="M20" s="56">
        <f t="shared" si="19"/>
        <v>-1</v>
      </c>
      <c r="N20" s="56">
        <f t="shared" si="20"/>
        <v>1</v>
      </c>
      <c r="O20" s="56">
        <f t="shared" si="21"/>
        <v>1</v>
      </c>
      <c r="P20" s="56">
        <f t="shared" si="22"/>
        <v>-1</v>
      </c>
      <c r="Q20" s="56">
        <f t="shared" si="23"/>
        <v>-1</v>
      </c>
      <c r="R20" s="56">
        <f t="shared" si="23"/>
        <v>1</v>
      </c>
      <c r="S20" s="56">
        <f t="shared" si="24"/>
        <v>-1</v>
      </c>
      <c r="T20" s="56">
        <f t="shared" si="25"/>
        <v>-1</v>
      </c>
      <c r="U20" s="56">
        <f t="shared" si="26"/>
        <v>-1</v>
      </c>
      <c r="V20" s="57">
        <f>'IAE data'!B9</f>
        <v>4.4672776857026059E-2</v>
      </c>
      <c r="W20" s="66" t="s">
        <v>51</v>
      </c>
    </row>
    <row r="21" spans="1:23" s="66" customFormat="1" ht="15.75" thickBot="1" x14ac:dyDescent="0.3">
      <c r="A21" s="66">
        <v>16</v>
      </c>
      <c r="B21" s="67">
        <v>2</v>
      </c>
      <c r="C21" s="56" t="s">
        <v>30</v>
      </c>
      <c r="D21" s="56" t="s">
        <v>30</v>
      </c>
      <c r="E21" s="56" t="s">
        <v>30</v>
      </c>
      <c r="F21" s="56" t="s">
        <v>30</v>
      </c>
      <c r="G21" s="56">
        <v>1</v>
      </c>
      <c r="H21" s="56">
        <v>1</v>
      </c>
      <c r="I21" s="56">
        <v>1</v>
      </c>
      <c r="J21" s="56">
        <v>1</v>
      </c>
      <c r="K21" s="56">
        <f t="shared" si="18"/>
        <v>1</v>
      </c>
      <c r="L21" s="56">
        <f t="shared" si="18"/>
        <v>1</v>
      </c>
      <c r="M21" s="56">
        <f t="shared" si="19"/>
        <v>1</v>
      </c>
      <c r="N21" s="56">
        <f t="shared" si="20"/>
        <v>1</v>
      </c>
      <c r="O21" s="56">
        <f t="shared" si="21"/>
        <v>1</v>
      </c>
      <c r="P21" s="56">
        <f t="shared" si="22"/>
        <v>1</v>
      </c>
      <c r="Q21" s="56">
        <f t="shared" si="23"/>
        <v>1</v>
      </c>
      <c r="R21" s="56">
        <f t="shared" si="23"/>
        <v>1</v>
      </c>
      <c r="S21" s="56">
        <f t="shared" si="24"/>
        <v>1</v>
      </c>
      <c r="T21" s="56">
        <f t="shared" si="25"/>
        <v>1</v>
      </c>
      <c r="U21" s="56">
        <f t="shared" si="26"/>
        <v>1</v>
      </c>
      <c r="V21" s="57">
        <f>'IAE data'!B3</f>
        <v>5.2079012785275484E-2</v>
      </c>
      <c r="W21" s="66" t="s">
        <v>52</v>
      </c>
    </row>
    <row r="22" spans="1:23" x14ac:dyDescent="0.25"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</row>
    <row r="23" spans="1:23" x14ac:dyDescent="0.25">
      <c r="C23" s="64"/>
      <c r="D23" s="64"/>
      <c r="E23" s="64"/>
      <c r="F23" s="65"/>
    </row>
    <row r="24" spans="1:23" x14ac:dyDescent="0.25">
      <c r="E24" s="64"/>
      <c r="F24" s="64"/>
    </row>
    <row r="25" spans="1:23" x14ac:dyDescent="0.25">
      <c r="E25" s="64"/>
    </row>
    <row r="26" spans="1:23" x14ac:dyDescent="0.25">
      <c r="E26" s="64"/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6E95E-DEE4-40A5-B564-3C84F1B36300}">
  <dimension ref="A1:H19"/>
  <sheetViews>
    <sheetView tabSelected="1" workbookViewId="0">
      <selection activeCell="I2" sqref="I2"/>
    </sheetView>
  </sheetViews>
  <sheetFormatPr defaultRowHeight="15" x14ac:dyDescent="0.25"/>
  <cols>
    <col min="1" max="1" width="20" bestFit="1" customWidth="1"/>
    <col min="2" max="2" width="16.28515625" bestFit="1" customWidth="1"/>
    <col min="3" max="3" width="14.5703125" bestFit="1" customWidth="1"/>
    <col min="4" max="4" width="19" bestFit="1" customWidth="1"/>
    <col min="7" max="7" width="16" customWidth="1"/>
    <col min="8" max="8" width="19.28515625" customWidth="1"/>
  </cols>
  <sheetData>
    <row r="1" spans="1:8" ht="15.75" thickBot="1" x14ac:dyDescent="0.3">
      <c r="A1" s="72" t="s">
        <v>53</v>
      </c>
      <c r="B1" s="70"/>
      <c r="C1" s="70"/>
      <c r="D1" s="71"/>
      <c r="G1" s="73" t="s">
        <v>84</v>
      </c>
      <c r="H1" s="73"/>
    </row>
    <row r="2" spans="1:8" ht="60.75" thickBot="1" x14ac:dyDescent="0.3">
      <c r="A2" s="6" t="s">
        <v>54</v>
      </c>
      <c r="B2" s="6" t="s">
        <v>55</v>
      </c>
      <c r="C2" s="6" t="s">
        <v>56</v>
      </c>
      <c r="D2" s="16"/>
      <c r="G2" s="81" t="s">
        <v>85</v>
      </c>
      <c r="H2" s="82" t="s">
        <v>98</v>
      </c>
    </row>
    <row r="3" spans="1:8" ht="15.75" thickBot="1" x14ac:dyDescent="0.3">
      <c r="A3" s="22">
        <v>1</v>
      </c>
      <c r="B3" s="28">
        <f>(2/(A3*2^4))</f>
        <v>0.125</v>
      </c>
      <c r="C3" s="28">
        <f>(1/(A3*2^4))</f>
        <v>6.25E-2</v>
      </c>
      <c r="D3" s="23"/>
      <c r="G3" s="83" t="s">
        <v>86</v>
      </c>
      <c r="H3" s="20" t="s">
        <v>87</v>
      </c>
    </row>
    <row r="4" spans="1:8" ht="15.75" thickBot="1" x14ac:dyDescent="0.3">
      <c r="A4" s="22" t="s">
        <v>57</v>
      </c>
      <c r="B4" s="28" t="s">
        <v>58</v>
      </c>
      <c r="C4" s="28" t="s">
        <v>59</v>
      </c>
      <c r="D4" s="23" t="s">
        <v>60</v>
      </c>
      <c r="G4" s="83" t="s">
        <v>88</v>
      </c>
      <c r="H4" s="20" t="s">
        <v>89</v>
      </c>
    </row>
    <row r="5" spans="1:8" ht="15.75" thickBot="1" x14ac:dyDescent="0.3">
      <c r="A5" s="24" t="s">
        <v>3</v>
      </c>
      <c r="B5" s="29">
        <f>$B$3*SUMPRODUCT('Different order'!G6:G21,'Different order'!V6:V21)</f>
        <v>9.999219274953907E-3</v>
      </c>
      <c r="C5" s="33">
        <f>C3*(SUMPRODUCT('Different order'!G6:G21,'Different order'!V6:V21))^2</f>
        <v>3.9993754443443894E-4</v>
      </c>
      <c r="D5" s="25">
        <f>(C5/SUM($C$5:$C$19))*100</f>
        <v>21.537578327593106</v>
      </c>
      <c r="G5" s="83" t="s">
        <v>90</v>
      </c>
      <c r="H5" s="20" t="s">
        <v>91</v>
      </c>
    </row>
    <row r="6" spans="1:8" ht="15.75" thickBot="1" x14ac:dyDescent="0.3">
      <c r="A6" s="22" t="s">
        <v>5</v>
      </c>
      <c r="B6" s="29">
        <f>B3*SUMPRODUCT('Different order'!H6:H21,'Different order'!V6:V21)</f>
        <v>-1.0614413391979244E-2</v>
      </c>
      <c r="C6" s="33">
        <f>C3*(SUMPRODUCT('Different order'!H6:H21,'Different order'!V6:V21))^2</f>
        <v>4.5066308662331325E-4</v>
      </c>
      <c r="D6" s="25">
        <f t="shared" ref="D6:D19" si="0">(C6/SUM($C$5:$C$19))*100</f>
        <v>24.269268195938544</v>
      </c>
      <c r="G6" s="83" t="s">
        <v>92</v>
      </c>
      <c r="H6" s="20" t="s">
        <v>93</v>
      </c>
    </row>
    <row r="7" spans="1:8" ht="15.75" thickBot="1" x14ac:dyDescent="0.3">
      <c r="A7" s="24" t="s">
        <v>7</v>
      </c>
      <c r="B7" s="29">
        <f>B3*SUMPRODUCT('Different order'!I6:I21,'Different order'!V6:V21)</f>
        <v>-9.9361101963832063E-3</v>
      </c>
      <c r="C7" s="33">
        <f>C3*(SUMPRODUCT('Different order'!I6:I21,'Different order'!V6:V21))^2</f>
        <v>3.9490514333868128E-4</v>
      </c>
      <c r="D7" s="25">
        <f t="shared" si="0"/>
        <v>21.266571680970277</v>
      </c>
      <c r="G7" s="83" t="s">
        <v>94</v>
      </c>
      <c r="H7" s="20" t="s">
        <v>95</v>
      </c>
    </row>
    <row r="8" spans="1:8" ht="15.75" thickBot="1" x14ac:dyDescent="0.3">
      <c r="A8" s="24" t="s">
        <v>9</v>
      </c>
      <c r="B8" s="29">
        <f>B3*SUMPRODUCT('Different order'!J6:J21,'Different order'!V6:V21)</f>
        <v>-3.251691597874762E-3</v>
      </c>
      <c r="C8" s="34">
        <f>C3*(SUMPRODUCT('Different order'!J6:J21,'Different order'!V6:V21))^2</f>
        <v>4.2293992990757291E-5</v>
      </c>
      <c r="D8" s="25">
        <f t="shared" si="0"/>
        <v>2.2776310939080462</v>
      </c>
      <c r="G8" s="83" t="s">
        <v>96</v>
      </c>
      <c r="H8" s="20" t="s">
        <v>97</v>
      </c>
    </row>
    <row r="9" spans="1:8" x14ac:dyDescent="0.25">
      <c r="A9" s="22" t="s">
        <v>16</v>
      </c>
      <c r="B9" s="29">
        <f>B3*SUMPRODUCT('Different order'!K6:K21,'Different order'!V6:V21)</f>
        <v>2.1864633288592936E-3</v>
      </c>
      <c r="C9" s="34">
        <f>C3*(SUMPRODUCT('Different order'!K6:K21,'Different order'!V6:V21))^2</f>
        <v>1.9122487553785855E-5</v>
      </c>
      <c r="D9" s="25">
        <f t="shared" si="0"/>
        <v>1.0297909742144784</v>
      </c>
    </row>
    <row r="10" spans="1:8" x14ac:dyDescent="0.25">
      <c r="A10" s="24" t="s">
        <v>18</v>
      </c>
      <c r="B10" s="29">
        <f>B3*SUMPRODUCT('Different order'!M6:M21,'Different order'!V6:V21)</f>
        <v>-3.5543569176226609E-3</v>
      </c>
      <c r="C10" s="33">
        <f>C3*(SUMPRODUCT('Different order'!M6:M21,'Different order'!V6:V21))^2</f>
        <v>5.0533812391408253E-5</v>
      </c>
      <c r="D10" s="25">
        <f t="shared" si="0"/>
        <v>2.721364767368736</v>
      </c>
    </row>
    <row r="11" spans="1:8" x14ac:dyDescent="0.25">
      <c r="A11" s="24" t="s">
        <v>21</v>
      </c>
      <c r="B11" s="29">
        <f>B3*SUMPRODUCT('Different order'!P6:P21,'Different order'!V6:V21)</f>
        <v>4.2630618046585449E-3</v>
      </c>
      <c r="C11" s="33">
        <f>C3*(SUMPRODUCT('Different order'!P6:P21,'Different order'!V6:V21))^2</f>
        <v>7.2694783801354284E-5</v>
      </c>
      <c r="D11" s="25">
        <f t="shared" si="0"/>
        <v>3.9147852506399836</v>
      </c>
    </row>
    <row r="12" spans="1:8" ht="15.75" thickBot="1" x14ac:dyDescent="0.3">
      <c r="A12" s="22" t="s">
        <v>17</v>
      </c>
      <c r="B12" s="29">
        <f>B3*SUMPRODUCT('Different order'!L6:L21,'Different order'!V6:V21)</f>
        <v>7.7190008378157432E-3</v>
      </c>
      <c r="C12" s="33">
        <f>C3*(SUMPRODUCT('Different order'!L6:L21,'Different order'!V6:V21))^2</f>
        <v>2.3833189573680059E-4</v>
      </c>
      <c r="D12" s="25">
        <f t="shared" si="0"/>
        <v>12.834733682365135</v>
      </c>
    </row>
    <row r="13" spans="1:8" x14ac:dyDescent="0.25">
      <c r="A13" s="22" t="s">
        <v>20</v>
      </c>
      <c r="B13" s="29">
        <f>B3*SUMPRODUCT('Different order'!O6:O21,'Different order'!V6:V21)</f>
        <v>1.9309727845659951E-5</v>
      </c>
      <c r="C13" s="36">
        <f>C3*(SUMPRODUCT('Different order'!O6:O21,'Different order'!V6:V21))^2</f>
        <v>1.491462357893821E-9</v>
      </c>
      <c r="D13" s="51">
        <f t="shared" si="0"/>
        <v>8.0318759273326123E-5</v>
      </c>
    </row>
    <row r="14" spans="1:8" x14ac:dyDescent="0.25">
      <c r="A14" s="22" t="s">
        <v>61</v>
      </c>
      <c r="B14" s="29">
        <f>B3*SUMPRODUCT('Different order'!N6:N21,'Different order'!V6:V21)</f>
        <v>-1.005701789726224E-3</v>
      </c>
      <c r="C14" s="35">
        <f>C3*(SUMPRODUCT('Different order'!N6:N21,'Different order'!V6:V21))^2</f>
        <v>4.0457443594341202E-6</v>
      </c>
      <c r="D14" s="52">
        <f t="shared" si="0"/>
        <v>0.21787285851832383</v>
      </c>
    </row>
    <row r="15" spans="1:8" ht="15.75" thickBot="1" x14ac:dyDescent="0.3">
      <c r="A15" s="22" t="s">
        <v>22</v>
      </c>
      <c r="B15" s="29">
        <f>B3*SUMPRODUCT('Different order'!Q6:Q21,'Different order'!V6:V21)</f>
        <v>1.0706714719050719E-3</v>
      </c>
      <c r="C15" s="35">
        <f>C3*(SUMPRODUCT('Different order'!Q6:Q21,'Different order'!V6:V21))^2</f>
        <v>4.5853496030054926E-6</v>
      </c>
      <c r="D15" s="53">
        <f t="shared" si="0"/>
        <v>0.2469318712595083</v>
      </c>
    </row>
    <row r="16" spans="1:8" x14ac:dyDescent="0.25">
      <c r="A16" s="22" t="s">
        <v>24</v>
      </c>
      <c r="B16" s="29">
        <f>B3*SUMPRODUCT('Different order'!S6:S21,'Different order'!V6:V21)</f>
        <v>-3.9208120746608245E-3</v>
      </c>
      <c r="C16" s="33">
        <f>C3*(SUMPRODUCT('Different order'!S6:S21,'Different order'!V6:V21))^2</f>
        <v>6.1491069299224479E-5</v>
      </c>
      <c r="D16" s="25">
        <f t="shared" si="0"/>
        <v>3.3114388481639647</v>
      </c>
    </row>
    <row r="17" spans="1:4" x14ac:dyDescent="0.25">
      <c r="A17" s="22" t="s">
        <v>25</v>
      </c>
      <c r="B17" s="29">
        <f>B3*SUMPRODUCT('Different order'!T6:T21,'Different order'!V6:V21)</f>
        <v>-4.7852601753979708E-3</v>
      </c>
      <c r="C17" s="33">
        <f>C3*(SUMPRODUCT('Different order'!T6:T21,'Different order'!V6:V21))^2</f>
        <v>9.1594859784999277E-5</v>
      </c>
      <c r="D17" s="25">
        <f t="shared" si="0"/>
        <v>4.9325988381861361</v>
      </c>
    </row>
    <row r="18" spans="1:4" x14ac:dyDescent="0.25">
      <c r="A18" s="22" t="s">
        <v>23</v>
      </c>
      <c r="B18" s="29">
        <f>B3*SUMPRODUCT('Different order'!R6:R21,'Different order'!V6:V21)</f>
        <v>1.439188344008603E-3</v>
      </c>
      <c r="C18" s="34">
        <f>C3*(SUMPRODUCT('Different order'!R6:R21,'Different order'!V6:V21))^2</f>
        <v>8.2850523581209003E-6</v>
      </c>
      <c r="D18" s="25">
        <f t="shared" si="0"/>
        <v>0.44616957471090896</v>
      </c>
    </row>
    <row r="19" spans="1:4" ht="15.75" thickBot="1" x14ac:dyDescent="0.3">
      <c r="A19" s="18" t="s">
        <v>26</v>
      </c>
      <c r="B19" s="31">
        <f>B3*SUMPRODUCT('Different order'!U6:U21,'Different order'!V6:V21)</f>
        <v>2.1472492155540637E-3</v>
      </c>
      <c r="C19" s="37">
        <f>C3*(SUMPRODUCT('Different order'!U6:U21,'Different order'!V6:V21))^2</f>
        <v>1.8442716774790167E-5</v>
      </c>
      <c r="D19" s="27">
        <f t="shared" si="0"/>
        <v>0.99318371740358746</v>
      </c>
    </row>
  </sheetData>
  <mergeCells count="2">
    <mergeCell ref="A1:D1"/>
    <mergeCell ref="G1:H1"/>
  </mergeCells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14B75-8444-4C75-B57E-A19DA30E5AEC}">
  <dimension ref="A1:H34"/>
  <sheetViews>
    <sheetView zoomScale="85" zoomScaleNormal="85" workbookViewId="0">
      <selection activeCell="C20" sqref="C20"/>
    </sheetView>
  </sheetViews>
  <sheetFormatPr defaultRowHeight="15" x14ac:dyDescent="0.25"/>
  <cols>
    <col min="2" max="2" width="14.5703125" bestFit="1" customWidth="1"/>
    <col min="3" max="3" width="22" bestFit="1" customWidth="1"/>
    <col min="4" max="4" width="7.7109375" bestFit="1" customWidth="1"/>
    <col min="5" max="5" width="7.140625" bestFit="1" customWidth="1"/>
  </cols>
  <sheetData>
    <row r="1" spans="1:8" ht="15.75" thickBot="1" x14ac:dyDescent="0.3">
      <c r="A1" s="16"/>
      <c r="B1" s="74" t="s">
        <v>62</v>
      </c>
      <c r="C1" s="75"/>
      <c r="D1" s="75"/>
      <c r="E1" s="76"/>
      <c r="G1" s="77" t="s">
        <v>63</v>
      </c>
      <c r="H1" s="78"/>
    </row>
    <row r="2" spans="1:8" ht="15.75" thickBot="1" x14ac:dyDescent="0.3">
      <c r="A2" s="6"/>
      <c r="B2" s="7" t="s">
        <v>58</v>
      </c>
      <c r="C2" s="8" t="s">
        <v>64</v>
      </c>
      <c r="D2" s="8" t="s">
        <v>65</v>
      </c>
      <c r="E2" s="9" t="s">
        <v>66</v>
      </c>
      <c r="G2" s="6" t="s">
        <v>67</v>
      </c>
      <c r="H2" s="6" t="s">
        <v>68</v>
      </c>
    </row>
    <row r="3" spans="1:8" x14ac:dyDescent="0.25">
      <c r="A3" s="22" t="s">
        <v>5</v>
      </c>
      <c r="B3" s="39">
        <v>-1.0614413391979244E-2</v>
      </c>
      <c r="C3" s="28">
        <v>1</v>
      </c>
      <c r="D3" s="32">
        <f>(C3-0.5)/$C$17</f>
        <v>3.3333333333333333E-2</v>
      </c>
      <c r="E3" s="25">
        <f>_xlfn.NORM.S.INV(D3)</f>
        <v>-1.8339146358159142</v>
      </c>
      <c r="G3" s="41">
        <v>-1.0999999999999999E-2</v>
      </c>
      <c r="H3" s="59">
        <f>161.71*G3-0.0045</f>
        <v>-1.78331</v>
      </c>
    </row>
    <row r="4" spans="1:8" x14ac:dyDescent="0.25">
      <c r="A4" s="22" t="s">
        <v>7</v>
      </c>
      <c r="B4" s="39">
        <v>-9.9361101963832063E-3</v>
      </c>
      <c r="C4" s="28">
        <v>2</v>
      </c>
      <c r="D4" s="32">
        <f t="shared" ref="D4:D17" si="0">(C4-0.5)/$C$17</f>
        <v>0.1</v>
      </c>
      <c r="E4" s="25">
        <f t="shared" ref="E4:E17" si="1">_xlfn.NORM.S.INV(D4)</f>
        <v>-1.2815515655446006</v>
      </c>
      <c r="G4" s="22">
        <v>-0.01</v>
      </c>
      <c r="H4" s="60">
        <f t="shared" ref="H4:H24" si="2">161.71*G4-0.0045</f>
        <v>-1.6216000000000002</v>
      </c>
    </row>
    <row r="5" spans="1:8" x14ac:dyDescent="0.25">
      <c r="A5" s="22" t="s">
        <v>25</v>
      </c>
      <c r="B5" s="39">
        <v>-4.7852601753979708E-3</v>
      </c>
      <c r="C5" s="28">
        <v>3</v>
      </c>
      <c r="D5" s="32">
        <f t="shared" si="0"/>
        <v>0.16666666666666666</v>
      </c>
      <c r="E5" s="25">
        <f t="shared" si="1"/>
        <v>-0.96742156610170071</v>
      </c>
      <c r="G5" s="22">
        <v>-8.9999999999999993E-3</v>
      </c>
      <c r="H5" s="60">
        <f t="shared" si="2"/>
        <v>-1.4598899999999999</v>
      </c>
    </row>
    <row r="6" spans="1:8" x14ac:dyDescent="0.25">
      <c r="A6" s="22" t="s">
        <v>24</v>
      </c>
      <c r="B6" s="39">
        <v>-3.9208120746608245E-3</v>
      </c>
      <c r="C6" s="28">
        <v>4</v>
      </c>
      <c r="D6" s="32">
        <f t="shared" si="0"/>
        <v>0.23333333333333334</v>
      </c>
      <c r="E6" s="25">
        <f t="shared" si="1"/>
        <v>-0.72791329088164469</v>
      </c>
      <c r="G6" s="22">
        <v>-8.0000000000000002E-3</v>
      </c>
      <c r="H6" s="60">
        <f t="shared" si="2"/>
        <v>-1.2981800000000001</v>
      </c>
    </row>
    <row r="7" spans="1:8" x14ac:dyDescent="0.25">
      <c r="A7" s="22" t="s">
        <v>18</v>
      </c>
      <c r="B7" s="39">
        <v>-3.5543569176226609E-3</v>
      </c>
      <c r="C7" s="28">
        <v>5</v>
      </c>
      <c r="D7" s="32">
        <f t="shared" si="0"/>
        <v>0.3</v>
      </c>
      <c r="E7" s="25">
        <f t="shared" si="1"/>
        <v>-0.52440051270804089</v>
      </c>
      <c r="G7" s="22">
        <v>-7.0000000000000001E-3</v>
      </c>
      <c r="H7" s="60">
        <f t="shared" si="2"/>
        <v>-1.1364700000000001</v>
      </c>
    </row>
    <row r="8" spans="1:8" x14ac:dyDescent="0.25">
      <c r="A8" s="22" t="s">
        <v>9</v>
      </c>
      <c r="B8" s="39">
        <v>-3.251691597874762E-3</v>
      </c>
      <c r="C8" s="28">
        <v>6</v>
      </c>
      <c r="D8" s="32">
        <f t="shared" si="0"/>
        <v>0.36666666666666664</v>
      </c>
      <c r="E8" s="25">
        <f t="shared" si="1"/>
        <v>-0.34069482708779553</v>
      </c>
      <c r="G8" s="22">
        <v>-6.0000000000000001E-3</v>
      </c>
      <c r="H8" s="60">
        <f t="shared" si="2"/>
        <v>-0.97476000000000007</v>
      </c>
    </row>
    <row r="9" spans="1:8" x14ac:dyDescent="0.25">
      <c r="A9" s="22" t="s">
        <v>61</v>
      </c>
      <c r="B9" s="39">
        <v>-1.005701789726224E-3</v>
      </c>
      <c r="C9" s="28">
        <v>7</v>
      </c>
      <c r="D9" s="32">
        <f t="shared" si="0"/>
        <v>0.43333333333333335</v>
      </c>
      <c r="E9" s="25">
        <f t="shared" si="1"/>
        <v>-0.16789400478810546</v>
      </c>
      <c r="G9" s="22">
        <v>-5.0000000000000096E-3</v>
      </c>
      <c r="H9" s="60">
        <f t="shared" si="2"/>
        <v>-0.81305000000000149</v>
      </c>
    </row>
    <row r="10" spans="1:8" x14ac:dyDescent="0.25">
      <c r="A10" s="22" t="s">
        <v>20</v>
      </c>
      <c r="B10" s="39">
        <v>1.9309727845659951E-5</v>
      </c>
      <c r="C10" s="28">
        <v>8</v>
      </c>
      <c r="D10" s="32">
        <f t="shared" si="0"/>
        <v>0.5</v>
      </c>
      <c r="E10" s="25">
        <f t="shared" si="1"/>
        <v>0</v>
      </c>
      <c r="G10" s="22">
        <v>-4.0000000000000096E-3</v>
      </c>
      <c r="H10" s="60">
        <f t="shared" si="2"/>
        <v>-0.65134000000000158</v>
      </c>
    </row>
    <row r="11" spans="1:8" x14ac:dyDescent="0.25">
      <c r="A11" s="22" t="s">
        <v>22</v>
      </c>
      <c r="B11" s="39">
        <v>1.0706714719050719E-3</v>
      </c>
      <c r="C11" s="28">
        <v>9</v>
      </c>
      <c r="D11" s="32">
        <f t="shared" si="0"/>
        <v>0.56666666666666665</v>
      </c>
      <c r="E11" s="25">
        <f t="shared" si="1"/>
        <v>0.16789400478810546</v>
      </c>
      <c r="G11" s="22">
        <v>-3.00000000000001E-3</v>
      </c>
      <c r="H11" s="60">
        <f t="shared" si="2"/>
        <v>-0.48963000000000167</v>
      </c>
    </row>
    <row r="12" spans="1:8" x14ac:dyDescent="0.25">
      <c r="A12" s="22" t="s">
        <v>23</v>
      </c>
      <c r="B12" s="39">
        <v>1.439188344008603E-3</v>
      </c>
      <c r="C12" s="28">
        <v>10</v>
      </c>
      <c r="D12" s="32">
        <f t="shared" si="0"/>
        <v>0.6333333333333333</v>
      </c>
      <c r="E12" s="25">
        <f t="shared" si="1"/>
        <v>0.34069482708779542</v>
      </c>
      <c r="G12" s="22">
        <v>-2.00000000000001E-3</v>
      </c>
      <c r="H12" s="60">
        <f t="shared" si="2"/>
        <v>-0.32792000000000165</v>
      </c>
    </row>
    <row r="13" spans="1:8" x14ac:dyDescent="0.25">
      <c r="A13" s="22" t="s">
        <v>26</v>
      </c>
      <c r="B13" s="39">
        <v>2.1472492155540637E-3</v>
      </c>
      <c r="C13" s="28">
        <v>11</v>
      </c>
      <c r="D13" s="32">
        <f t="shared" si="0"/>
        <v>0.7</v>
      </c>
      <c r="E13" s="25">
        <f t="shared" si="1"/>
        <v>0.52440051270804078</v>
      </c>
      <c r="G13" s="22">
        <v>-1.00000000000001E-3</v>
      </c>
      <c r="H13" s="60">
        <f t="shared" si="2"/>
        <v>-0.16621000000000163</v>
      </c>
    </row>
    <row r="14" spans="1:8" x14ac:dyDescent="0.25">
      <c r="A14" s="22" t="s">
        <v>16</v>
      </c>
      <c r="B14" s="39">
        <v>2.1864633288592936E-3</v>
      </c>
      <c r="C14" s="28">
        <v>12</v>
      </c>
      <c r="D14" s="32">
        <f t="shared" si="0"/>
        <v>0.76666666666666672</v>
      </c>
      <c r="E14" s="25">
        <f t="shared" si="1"/>
        <v>0.72791329088164458</v>
      </c>
      <c r="G14" s="22">
        <v>0</v>
      </c>
      <c r="H14" s="60">
        <f t="shared" si="2"/>
        <v>-4.4999999999999997E-3</v>
      </c>
    </row>
    <row r="15" spans="1:8" x14ac:dyDescent="0.25">
      <c r="A15" s="22" t="s">
        <v>21</v>
      </c>
      <c r="B15" s="39">
        <v>4.2630618046585449E-3</v>
      </c>
      <c r="C15" s="28">
        <v>13</v>
      </c>
      <c r="D15" s="32">
        <f t="shared" si="0"/>
        <v>0.83333333333333337</v>
      </c>
      <c r="E15" s="25">
        <f t="shared" si="1"/>
        <v>0.96742156610170071</v>
      </c>
      <c r="G15" s="22">
        <v>1E-3</v>
      </c>
      <c r="H15" s="60">
        <f t="shared" si="2"/>
        <v>0.15721000000000002</v>
      </c>
    </row>
    <row r="16" spans="1:8" x14ac:dyDescent="0.25">
      <c r="A16" s="22" t="s">
        <v>17</v>
      </c>
      <c r="B16" s="39">
        <v>7.7190008378157432E-3</v>
      </c>
      <c r="C16" s="28">
        <v>14</v>
      </c>
      <c r="D16" s="32">
        <f t="shared" si="0"/>
        <v>0.9</v>
      </c>
      <c r="E16" s="25">
        <f t="shared" si="1"/>
        <v>1.2815515655446006</v>
      </c>
      <c r="G16" s="22">
        <v>2E-3</v>
      </c>
      <c r="H16" s="60">
        <f t="shared" si="2"/>
        <v>0.31892000000000004</v>
      </c>
    </row>
    <row r="17" spans="1:8" ht="15.75" thickBot="1" x14ac:dyDescent="0.3">
      <c r="A17" s="18" t="s">
        <v>3</v>
      </c>
      <c r="B17" s="40">
        <v>9.999219274953907E-3</v>
      </c>
      <c r="C17" s="19">
        <v>15</v>
      </c>
      <c r="D17" s="38">
        <f t="shared" si="0"/>
        <v>0.96666666666666667</v>
      </c>
      <c r="E17" s="27">
        <f t="shared" si="1"/>
        <v>1.8339146358159142</v>
      </c>
      <c r="G17" s="22">
        <v>3.0000000000000001E-3</v>
      </c>
      <c r="H17" s="60">
        <f t="shared" si="2"/>
        <v>0.48063000000000006</v>
      </c>
    </row>
    <row r="18" spans="1:8" x14ac:dyDescent="0.25">
      <c r="G18" s="22">
        <v>4.0000000000000001E-3</v>
      </c>
      <c r="H18" s="60">
        <f t="shared" si="2"/>
        <v>0.64234000000000013</v>
      </c>
    </row>
    <row r="19" spans="1:8" x14ac:dyDescent="0.25">
      <c r="G19" s="22">
        <v>5.0000000000000001E-3</v>
      </c>
      <c r="H19" s="60">
        <f t="shared" si="2"/>
        <v>0.80405000000000015</v>
      </c>
    </row>
    <row r="20" spans="1:8" x14ac:dyDescent="0.25">
      <c r="B20" t="s">
        <v>5</v>
      </c>
      <c r="C20">
        <v>-1.0614413391979244E-2</v>
      </c>
      <c r="G20" s="22">
        <v>6.0000000000000001E-3</v>
      </c>
      <c r="H20" s="60">
        <f t="shared" si="2"/>
        <v>0.96576000000000017</v>
      </c>
    </row>
    <row r="21" spans="1:8" x14ac:dyDescent="0.25">
      <c r="B21" t="s">
        <v>7</v>
      </c>
      <c r="C21">
        <v>-9.9361101963832063E-3</v>
      </c>
      <c r="G21" s="22">
        <v>7.0000000000000001E-3</v>
      </c>
      <c r="H21" s="60">
        <f t="shared" si="2"/>
        <v>1.1274700000000002</v>
      </c>
    </row>
    <row r="22" spans="1:8" x14ac:dyDescent="0.25">
      <c r="B22" t="s">
        <v>25</v>
      </c>
      <c r="C22">
        <v>-4.7852601753979708E-3</v>
      </c>
      <c r="G22" s="22">
        <v>8.0000000000000002E-3</v>
      </c>
      <c r="H22" s="60">
        <f t="shared" si="2"/>
        <v>1.2891800000000002</v>
      </c>
    </row>
    <row r="23" spans="1:8" x14ac:dyDescent="0.25">
      <c r="B23" t="s">
        <v>24</v>
      </c>
      <c r="C23">
        <v>-3.9208120746608245E-3</v>
      </c>
      <c r="G23" s="22">
        <v>8.9999999999999993E-3</v>
      </c>
      <c r="H23" s="60">
        <f t="shared" si="2"/>
        <v>1.45089</v>
      </c>
    </row>
    <row r="24" spans="1:8" ht="15.75" thickBot="1" x14ac:dyDescent="0.3">
      <c r="B24" t="s">
        <v>18</v>
      </c>
      <c r="C24">
        <v>-3.5543569176226609E-3</v>
      </c>
      <c r="G24" s="18">
        <v>0.01</v>
      </c>
      <c r="H24" s="61">
        <f t="shared" si="2"/>
        <v>1.6126000000000003</v>
      </c>
    </row>
    <row r="25" spans="1:8" x14ac:dyDescent="0.25">
      <c r="B25" t="s">
        <v>9</v>
      </c>
      <c r="C25">
        <v>-3.251691597874762E-3</v>
      </c>
    </row>
    <row r="26" spans="1:8" x14ac:dyDescent="0.25">
      <c r="B26" t="s">
        <v>61</v>
      </c>
      <c r="C26">
        <v>-1.005701789726224E-3</v>
      </c>
    </row>
    <row r="27" spans="1:8" x14ac:dyDescent="0.25">
      <c r="B27" t="s">
        <v>20</v>
      </c>
      <c r="C27">
        <v>1.9309727845659951E-5</v>
      </c>
    </row>
    <row r="28" spans="1:8" x14ac:dyDescent="0.25">
      <c r="B28" t="s">
        <v>22</v>
      </c>
      <c r="C28">
        <v>1.0706714719050719E-3</v>
      </c>
    </row>
    <row r="29" spans="1:8" x14ac:dyDescent="0.25">
      <c r="B29" t="s">
        <v>23</v>
      </c>
      <c r="C29">
        <v>1.439188344008603E-3</v>
      </c>
    </row>
    <row r="30" spans="1:8" x14ac:dyDescent="0.25">
      <c r="B30" t="s">
        <v>26</v>
      </c>
      <c r="C30">
        <v>2.1472492155540637E-3</v>
      </c>
    </row>
    <row r="31" spans="1:8" x14ac:dyDescent="0.25">
      <c r="B31" t="s">
        <v>16</v>
      </c>
      <c r="C31">
        <v>2.1864633288592936E-3</v>
      </c>
    </row>
    <row r="32" spans="1:8" x14ac:dyDescent="0.25">
      <c r="B32" t="s">
        <v>21</v>
      </c>
      <c r="C32">
        <v>4.2630618046585449E-3</v>
      </c>
    </row>
    <row r="33" spans="2:3" x14ac:dyDescent="0.25">
      <c r="B33" t="s">
        <v>17</v>
      </c>
      <c r="C33">
        <v>7.7190008378157432E-3</v>
      </c>
    </row>
    <row r="34" spans="2:3" x14ac:dyDescent="0.25">
      <c r="B34" t="s">
        <v>3</v>
      </c>
      <c r="C34">
        <v>9.999219274953907E-3</v>
      </c>
    </row>
  </sheetData>
  <sortState xmlns:xlrd2="http://schemas.microsoft.com/office/spreadsheetml/2017/richdata2" ref="B20:C34">
    <sortCondition ref="C20:C34"/>
  </sortState>
  <mergeCells count="2">
    <mergeCell ref="B1:E1"/>
    <mergeCell ref="G1:H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3E1D4-A8F3-4A39-8545-E914426328FB}">
  <dimension ref="A1:G19"/>
  <sheetViews>
    <sheetView workbookViewId="0">
      <selection activeCell="C19" sqref="C19"/>
    </sheetView>
  </sheetViews>
  <sheetFormatPr defaultRowHeight="15" x14ac:dyDescent="0.25"/>
  <cols>
    <col min="1" max="1" width="20.85546875" bestFit="1" customWidth="1"/>
    <col min="4" max="4" width="12.42578125" bestFit="1" customWidth="1"/>
    <col min="5" max="5" width="9.28515625" bestFit="1" customWidth="1"/>
    <col min="6" max="6" width="7.7109375" bestFit="1" customWidth="1"/>
    <col min="7" max="7" width="10.28515625" bestFit="1" customWidth="1"/>
  </cols>
  <sheetData>
    <row r="1" spans="1:7" ht="15.75" thickBot="1" x14ac:dyDescent="0.3">
      <c r="A1" s="77" t="s">
        <v>69</v>
      </c>
      <c r="B1" s="79"/>
      <c r="C1" s="79"/>
      <c r="D1" s="79"/>
      <c r="E1" s="79"/>
      <c r="F1" s="78"/>
      <c r="G1" s="12" t="s">
        <v>70</v>
      </c>
    </row>
    <row r="2" spans="1:7" ht="15.75" thickBot="1" x14ac:dyDescent="0.3">
      <c r="A2" s="41" t="s">
        <v>71</v>
      </c>
      <c r="B2" s="43" t="s">
        <v>72</v>
      </c>
      <c r="C2" s="43" t="s">
        <v>73</v>
      </c>
      <c r="D2" s="43" t="s">
        <v>74</v>
      </c>
      <c r="E2" s="43" t="s">
        <v>75</v>
      </c>
      <c r="F2" s="47" t="s">
        <v>76</v>
      </c>
    </row>
    <row r="3" spans="1:7" x14ac:dyDescent="0.25">
      <c r="A3" s="41" t="s">
        <v>3</v>
      </c>
      <c r="B3" s="49">
        <f>'Effects and SS'!C5</f>
        <v>3.9993754443443894E-4</v>
      </c>
      <c r="C3" s="43">
        <f>1</f>
        <v>1</v>
      </c>
      <c r="D3" s="48">
        <f>B3</f>
        <v>3.9993754443443894E-4</v>
      </c>
      <c r="E3" s="42">
        <f>D3/$D$18</f>
        <v>46.328825578209688</v>
      </c>
      <c r="F3" s="44">
        <f>_xlfn.F.DIST.RT(E3,C3,C3)</f>
        <v>9.2866397520799018E-2</v>
      </c>
    </row>
    <row r="4" spans="1:7" x14ac:dyDescent="0.25">
      <c r="A4" s="22" t="s">
        <v>5</v>
      </c>
      <c r="B4" s="34">
        <f>'Effects and SS'!C6</f>
        <v>4.5066308662331325E-4</v>
      </c>
      <c r="C4" s="28">
        <v>1</v>
      </c>
      <c r="D4" s="34">
        <f t="shared" ref="D4:D18" si="0">B4</f>
        <v>4.5066308662331325E-4</v>
      </c>
      <c r="E4" s="30">
        <f t="shared" ref="E4:E17" si="1">D4/$D$18</f>
        <v>52.204880050044146</v>
      </c>
      <c r="F4" s="45">
        <f t="shared" ref="F4:F17" si="2">_xlfn.F.DIST.RT(E4,C4,C4)</f>
        <v>8.7553660820380019E-2</v>
      </c>
    </row>
    <row r="5" spans="1:7" x14ac:dyDescent="0.25">
      <c r="A5" s="22" t="s">
        <v>7</v>
      </c>
      <c r="B5" s="34">
        <f>'Effects and SS'!C7</f>
        <v>3.9490514333868128E-4</v>
      </c>
      <c r="C5" s="28">
        <v>1</v>
      </c>
      <c r="D5" s="34">
        <f t="shared" si="0"/>
        <v>3.9490514333868128E-4</v>
      </c>
      <c r="E5" s="30">
        <f t="shared" si="1"/>
        <v>45.745871474876772</v>
      </c>
      <c r="F5" s="45">
        <f t="shared" si="2"/>
        <v>9.3447827046004434E-2</v>
      </c>
    </row>
    <row r="6" spans="1:7" x14ac:dyDescent="0.25">
      <c r="A6" s="22" t="s">
        <v>9</v>
      </c>
      <c r="B6" s="34">
        <f>'Effects and SS'!C8</f>
        <v>4.2293992990757291E-5</v>
      </c>
      <c r="C6" s="28">
        <v>1</v>
      </c>
      <c r="D6" s="34">
        <f t="shared" si="0"/>
        <v>4.2293992990757291E-5</v>
      </c>
      <c r="E6" s="30">
        <f t="shared" si="1"/>
        <v>4.8993425387098757</v>
      </c>
      <c r="F6" s="25">
        <f t="shared" si="2"/>
        <v>0.27014115150398421</v>
      </c>
    </row>
    <row r="7" spans="1:7" x14ac:dyDescent="0.25">
      <c r="A7" s="22" t="s">
        <v>16</v>
      </c>
      <c r="B7" s="34">
        <f>'Effects and SS'!C9</f>
        <v>1.9122487553785855E-5</v>
      </c>
      <c r="C7" s="28">
        <v>1</v>
      </c>
      <c r="D7" s="34">
        <f t="shared" si="0"/>
        <v>1.9122487553785855E-5</v>
      </c>
      <c r="E7" s="30">
        <f t="shared" si="1"/>
        <v>2.2151518476556986</v>
      </c>
      <c r="F7" s="25">
        <f t="shared" si="2"/>
        <v>0.37663070069583854</v>
      </c>
    </row>
    <row r="8" spans="1:7" x14ac:dyDescent="0.25">
      <c r="A8" s="22" t="s">
        <v>18</v>
      </c>
      <c r="B8" s="34">
        <f>'Effects and SS'!C10</f>
        <v>5.0533812391408253E-5</v>
      </c>
      <c r="C8" s="28">
        <v>1</v>
      </c>
      <c r="D8" s="34">
        <f t="shared" si="0"/>
        <v>5.0533812391408253E-5</v>
      </c>
      <c r="E8" s="30">
        <f t="shared" si="1"/>
        <v>5.8538444631254389</v>
      </c>
      <c r="F8" s="25">
        <f t="shared" si="2"/>
        <v>0.24951066713562967</v>
      </c>
    </row>
    <row r="9" spans="1:7" x14ac:dyDescent="0.25">
      <c r="A9" s="22" t="s">
        <v>21</v>
      </c>
      <c r="B9" s="34">
        <f>'Effects and SS'!C11</f>
        <v>7.2694783801354284E-5</v>
      </c>
      <c r="C9" s="28">
        <v>1</v>
      </c>
      <c r="D9" s="34">
        <f t="shared" si="0"/>
        <v>7.2694783801354284E-5</v>
      </c>
      <c r="E9" s="30">
        <f t="shared" si="1"/>
        <v>8.4209747397963888</v>
      </c>
      <c r="F9" s="25">
        <f t="shared" si="2"/>
        <v>0.2112677251507184</v>
      </c>
    </row>
    <row r="10" spans="1:7" x14ac:dyDescent="0.25">
      <c r="A10" s="22" t="s">
        <v>17</v>
      </c>
      <c r="B10" s="34">
        <f>'Effects and SS'!C12</f>
        <v>2.3833189573680059E-4</v>
      </c>
      <c r="C10" s="28">
        <v>1</v>
      </c>
      <c r="D10" s="34">
        <f t="shared" si="0"/>
        <v>2.3833189573680059E-4</v>
      </c>
      <c r="E10" s="30">
        <f t="shared" si="1"/>
        <v>27.608402814315745</v>
      </c>
      <c r="F10" s="45">
        <f t="shared" si="2"/>
        <v>0.11972821132017285</v>
      </c>
    </row>
    <row r="11" spans="1:7" x14ac:dyDescent="0.25">
      <c r="A11" s="50" t="s">
        <v>20</v>
      </c>
      <c r="B11" s="34">
        <f>'Effects and SS'!C13</f>
        <v>1.491462357893821E-9</v>
      </c>
      <c r="C11" s="28">
        <v>1</v>
      </c>
      <c r="D11" s="55">
        <f t="shared" si="0"/>
        <v>1.491462357893821E-9</v>
      </c>
      <c r="E11" s="30">
        <f t="shared" si="1"/>
        <v>1.7277122489972995E-4</v>
      </c>
      <c r="F11" s="25">
        <f t="shared" si="2"/>
        <v>0.9916325944310862</v>
      </c>
    </row>
    <row r="12" spans="1:7" x14ac:dyDescent="0.25">
      <c r="A12" s="50" t="s">
        <v>61</v>
      </c>
      <c r="B12" s="34">
        <f>'Effects and SS'!C14</f>
        <v>4.0457443594341202E-6</v>
      </c>
      <c r="C12" s="28">
        <v>1</v>
      </c>
      <c r="D12" s="55">
        <f t="shared" si="0"/>
        <v>4.0457443594341202E-6</v>
      </c>
      <c r="E12" s="30">
        <f t="shared" si="1"/>
        <v>0.46865963791247628</v>
      </c>
      <c r="F12" s="25">
        <f t="shared" si="2"/>
        <v>0.61783286324353215</v>
      </c>
    </row>
    <row r="13" spans="1:7" x14ac:dyDescent="0.25">
      <c r="A13" s="50" t="s">
        <v>22</v>
      </c>
      <c r="B13" s="34">
        <f>'Effects and SS'!C15</f>
        <v>4.5853496030054926E-6</v>
      </c>
      <c r="C13" s="28">
        <v>1</v>
      </c>
      <c r="D13" s="55">
        <f t="shared" si="0"/>
        <v>4.5853496030054926E-6</v>
      </c>
      <c r="E13" s="30">
        <f t="shared" si="1"/>
        <v>0.53116759086262388</v>
      </c>
      <c r="F13" s="25">
        <f t="shared" si="2"/>
        <v>0.59905520417206193</v>
      </c>
    </row>
    <row r="14" spans="1:7" x14ac:dyDescent="0.25">
      <c r="A14" s="22" t="s">
        <v>24</v>
      </c>
      <c r="B14" s="34">
        <f>'Effects and SS'!C16</f>
        <v>6.1491069299224479E-5</v>
      </c>
      <c r="C14" s="28">
        <v>1</v>
      </c>
      <c r="D14" s="34">
        <f t="shared" si="0"/>
        <v>6.1491069299224479E-5</v>
      </c>
      <c r="E14" s="30">
        <f t="shared" si="1"/>
        <v>7.1231347589782885</v>
      </c>
      <c r="F14" s="25">
        <f t="shared" si="2"/>
        <v>0.2282237635257576</v>
      </c>
    </row>
    <row r="15" spans="1:7" x14ac:dyDescent="0.25">
      <c r="A15" s="22" t="s">
        <v>25</v>
      </c>
      <c r="B15" s="34">
        <f>'Effects and SS'!C17</f>
        <v>9.1594859784999277E-5</v>
      </c>
      <c r="C15" s="28">
        <v>1</v>
      </c>
      <c r="D15" s="34">
        <f t="shared" si="0"/>
        <v>9.1594859784999277E-5</v>
      </c>
      <c r="E15" s="30">
        <f t="shared" si="1"/>
        <v>10.61036239756038</v>
      </c>
      <c r="F15" s="25">
        <f t="shared" si="2"/>
        <v>0.18962619165274808</v>
      </c>
    </row>
    <row r="16" spans="1:7" x14ac:dyDescent="0.25">
      <c r="A16" s="22" t="s">
        <v>23</v>
      </c>
      <c r="B16" s="34">
        <f>'Effects and SS'!C18</f>
        <v>8.2850523581209003E-6</v>
      </c>
      <c r="C16" s="28">
        <v>1</v>
      </c>
      <c r="D16" s="34">
        <f t="shared" si="0"/>
        <v>8.2850523581209003E-6</v>
      </c>
      <c r="E16" s="30">
        <f t="shared" si="1"/>
        <v>0.95974171704362143</v>
      </c>
      <c r="F16" s="25">
        <f t="shared" si="2"/>
        <v>0.50653938772671459</v>
      </c>
    </row>
    <row r="17" spans="1:6" x14ac:dyDescent="0.25">
      <c r="A17" s="22" t="s">
        <v>26</v>
      </c>
      <c r="B17" s="34">
        <f>'Effects and SS'!C19</f>
        <v>1.8442716774790167E-5</v>
      </c>
      <c r="C17" s="54">
        <v>1</v>
      </c>
      <c r="D17" s="34">
        <f t="shared" si="0"/>
        <v>1.8442716774790167E-5</v>
      </c>
      <c r="E17" s="30">
        <f t="shared" si="1"/>
        <v>2.1364070979028593</v>
      </c>
      <c r="F17" s="25">
        <f t="shared" si="2"/>
        <v>0.38198213541335935</v>
      </c>
    </row>
    <row r="18" spans="1:6" ht="18" x14ac:dyDescent="0.35">
      <c r="A18" s="22" t="s">
        <v>77</v>
      </c>
      <c r="B18" s="34">
        <f>SUM(B11:B13)</f>
        <v>8.6325854247975076E-6</v>
      </c>
      <c r="C18" s="28">
        <f>C19-SUM(C3:C16)</f>
        <v>1</v>
      </c>
      <c r="D18" s="34">
        <f t="shared" si="0"/>
        <v>8.6325854247975076E-6</v>
      </c>
      <c r="E18" s="28"/>
      <c r="F18" s="23"/>
    </row>
    <row r="19" spans="1:6" ht="15.75" thickBot="1" x14ac:dyDescent="0.3">
      <c r="A19" s="18" t="s">
        <v>78</v>
      </c>
      <c r="B19" s="26"/>
      <c r="C19" s="19">
        <v>15</v>
      </c>
      <c r="D19" s="19"/>
      <c r="E19" s="19"/>
      <c r="F19" s="46"/>
    </row>
  </sheetData>
  <mergeCells count="1">
    <mergeCell ref="A1:F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EC44C-C4D2-450A-9E04-89B7413FCA7C}">
  <dimension ref="A1:L5"/>
  <sheetViews>
    <sheetView topLeftCell="A10" zoomScale="70" zoomScaleNormal="70" workbookViewId="0">
      <selection activeCell="A4" sqref="A4"/>
    </sheetView>
  </sheetViews>
  <sheetFormatPr defaultRowHeight="15" x14ac:dyDescent="0.25"/>
  <sheetData>
    <row r="1" spans="1:12" ht="15.75" thickBot="1" x14ac:dyDescent="0.3">
      <c r="A1" s="80" t="s">
        <v>79</v>
      </c>
      <c r="B1" s="79"/>
      <c r="C1" s="79"/>
      <c r="D1" s="79"/>
      <c r="E1" s="79"/>
      <c r="F1" s="78"/>
      <c r="K1" t="s">
        <v>5</v>
      </c>
    </row>
    <row r="2" spans="1:12" ht="15.75" thickBot="1" x14ac:dyDescent="0.3">
      <c r="A2" s="77" t="s">
        <v>3</v>
      </c>
      <c r="B2" s="78"/>
      <c r="C2" s="77" t="s">
        <v>5</v>
      </c>
      <c r="D2" s="78"/>
      <c r="E2" s="77" t="s">
        <v>7</v>
      </c>
      <c r="F2" s="78"/>
      <c r="K2" s="7">
        <v>-1</v>
      </c>
      <c r="L2" s="9">
        <v>1</v>
      </c>
    </row>
    <row r="3" spans="1:12" ht="15.75" thickBot="1" x14ac:dyDescent="0.3">
      <c r="A3" s="7" t="s">
        <v>80</v>
      </c>
      <c r="B3" s="9" t="s">
        <v>81</v>
      </c>
      <c r="C3" s="7" t="s">
        <v>80</v>
      </c>
      <c r="D3" s="9" t="s">
        <v>81</v>
      </c>
      <c r="E3" s="7" t="s">
        <v>80</v>
      </c>
      <c r="F3" s="9" t="s">
        <v>81</v>
      </c>
      <c r="I3" t="s">
        <v>7</v>
      </c>
      <c r="J3" s="58" t="s">
        <v>82</v>
      </c>
      <c r="K3" s="41">
        <f>AVERAGE('Different order'!V10:V11,'Different order'!V18:V19)</f>
        <v>5.2670755033187633E-2</v>
      </c>
      <c r="L3" s="47">
        <f>AVERAGE('Different order'!V12:V13,'Different order'!V20:V21)</f>
        <v>4.9775342479024133E-2</v>
      </c>
    </row>
    <row r="4" spans="1:12" ht="15.75" thickBot="1" x14ac:dyDescent="0.3">
      <c r="A4" s="15">
        <f>AVERAGE('Different order'!V6,'Different order'!V8,'Different order'!V10,'Different order'!V12,'Different order'!V14,'Different order'!V16,'Different order'!V18,'Different order'!V20)</f>
        <v>5.1191494216820538E-2</v>
      </c>
      <c r="B4" s="15">
        <f>AVERAGE('Different order'!V7,'Different order'!V9,'Different order'!V11,'Different order'!V13,'Different order'!V15,'Different order'!V17,'Different order'!V19,'Different order'!V21)</f>
        <v>6.1190713491774434E-2</v>
      </c>
      <c r="C4" s="15">
        <f>AVERAGE('Different order'!V6:V7,'Different order'!V10:V11,'Different order'!V14:V15,'Different order'!V18:V19)</f>
        <v>6.1498310550287101E-2</v>
      </c>
      <c r="D4" s="15">
        <f>AVERAGE('Different order'!V8:V9,'Different order'!V12:V13,'Different order'!V16:V17,'Different order'!V20:V21)</f>
        <v>5.0883897158307864E-2</v>
      </c>
      <c r="E4" s="15">
        <f>AVERAGE('Different order'!V6:V9,'Different order'!V14:V17)</f>
        <v>6.1159158952489093E-2</v>
      </c>
      <c r="F4" s="15">
        <f>AVERAGE('Different order'!V10:V13,'Different order'!V18:V21)</f>
        <v>5.1223048756105879E-2</v>
      </c>
      <c r="J4" s="21" t="s">
        <v>83</v>
      </c>
      <c r="K4" s="18">
        <f>AVERAGE('Different order'!V6:V7,'Different order'!V14:V15)</f>
        <v>7.0325866067386583E-2</v>
      </c>
      <c r="L4" s="46">
        <f>AVERAGE('Different order'!V8:V9,'Different order'!V16:V17)</f>
        <v>5.1992451837591595E-2</v>
      </c>
    </row>
    <row r="5" spans="1:12" x14ac:dyDescent="0.25">
      <c r="A5">
        <v>-1</v>
      </c>
      <c r="B5">
        <v>1</v>
      </c>
      <c r="C5">
        <v>-1</v>
      </c>
      <c r="D5">
        <v>1</v>
      </c>
      <c r="E5">
        <v>-1</v>
      </c>
      <c r="F5">
        <v>1</v>
      </c>
    </row>
  </sheetData>
  <mergeCells count="4">
    <mergeCell ref="A2:B2"/>
    <mergeCell ref="C2:D2"/>
    <mergeCell ref="E2:F2"/>
    <mergeCell ref="A1:F1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8117A934AEAC441AF47E945F1AED0C0" ma:contentTypeVersion="12" ma:contentTypeDescription="Create a new document." ma:contentTypeScope="" ma:versionID="ed57ad255bd0c872187dbfb1c0079bb5">
  <xsd:schema xmlns:xsd="http://www.w3.org/2001/XMLSchema" xmlns:xs="http://www.w3.org/2001/XMLSchema" xmlns:p="http://schemas.microsoft.com/office/2006/metadata/properties" xmlns:ns2="c39f1452-4462-4979-941b-c1317cfd14ce" xmlns:ns3="60199b31-2299-4531-8872-a3eaba744cbd" targetNamespace="http://schemas.microsoft.com/office/2006/metadata/properties" ma:root="true" ma:fieldsID="014f6e9c850f76e8b9f386f05aca411e" ns2:_="" ns3:_="">
    <xsd:import namespace="c39f1452-4462-4979-941b-c1317cfd14ce"/>
    <xsd:import namespace="60199b31-2299-4531-8872-a3eaba744cb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Comme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9f1452-4462-4979-941b-c1317cfd14c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199b31-2299-4531-8872-a3eaba744cb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Comments" ma:index="19" nillable="true" ma:displayName="Comments" ma:format="Dropdown" ma:internalName="Comments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omments xmlns="60199b31-2299-4531-8872-a3eaba744cbd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B7DA139-F399-486D-8DC2-3E75D1A905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39f1452-4462-4979-941b-c1317cfd14ce"/>
    <ds:schemaRef ds:uri="60199b31-2299-4531-8872-a3eaba744cb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491856B-F698-429E-B3EA-E40AFD1A29B9}">
  <ds:schemaRefs>
    <ds:schemaRef ds:uri="http://schemas.microsoft.com/office/2006/metadata/properties"/>
    <ds:schemaRef ds:uri="http://schemas.microsoft.com/office/infopath/2007/PartnerControls"/>
    <ds:schemaRef ds:uri="60199b31-2299-4531-8872-a3eaba744cbd"/>
  </ds:schemaRefs>
</ds:datastoreItem>
</file>

<file path=customXml/itemProps3.xml><?xml version="1.0" encoding="utf-8"?>
<ds:datastoreItem xmlns:ds="http://schemas.openxmlformats.org/officeDocument/2006/customXml" ds:itemID="{10C73F09-579A-4C18-B99D-C80735102C9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IAE data</vt:lpstr>
      <vt:lpstr>blank outline</vt:lpstr>
      <vt:lpstr>Results</vt:lpstr>
      <vt:lpstr>Different order</vt:lpstr>
      <vt:lpstr>Effects and SS</vt:lpstr>
      <vt:lpstr>Norm prob plot</vt:lpstr>
      <vt:lpstr>ANOVA</vt:lpstr>
      <vt:lpstr>Effect plots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Edward Bras</dc:creator>
  <cp:keywords/>
  <dc:description/>
  <cp:lastModifiedBy>Edward Bras</cp:lastModifiedBy>
  <cp:revision/>
  <dcterms:created xsi:type="dcterms:W3CDTF">2021-02-21T21:02:11Z</dcterms:created>
  <dcterms:modified xsi:type="dcterms:W3CDTF">2021-11-10T08:54:36Z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0x01010048117A934AEAC441AF47E945F1AED0C0</vt:lpwstr>
  </property>
</Properties>
</file>