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atuarcursoscom-my.sharepoint.com/personal/contato_atuarcursos_com/Documents/Atuar Cursos/Cursos/Atuar E.J.'s/7. CURSOS/9. PLANEJAMENTO FINANCEIRO/"/>
    </mc:Choice>
  </mc:AlternateContent>
  <xr:revisionPtr revIDLastSave="154" documentId="8_{75B3C61E-6B07-465D-AA3B-48168B5E481D}" xr6:coauthVersionLast="47" xr6:coauthVersionMax="47" xr10:uidLastSave="{BF310BF7-067F-4292-B8D8-3AC66A31BFC1}"/>
  <bookViews>
    <workbookView xWindow="20370" yWindow="-120" windowWidth="25440" windowHeight="15390" xr2:uid="{00000000-000D-0000-FFFF-FFFF00000000}"/>
  </bookViews>
  <sheets>
    <sheet name="DePara_Contas" sheetId="1" r:id="rId1"/>
    <sheet name="DePara_CDC" sheetId="3" r:id="rId2"/>
    <sheet name="Planilha1" sheetId="7" state="hidden" r:id="rId3"/>
    <sheet name="Base de Lançamento" sheetId="4" r:id="rId4"/>
    <sheet name="Análise" sheetId="8" r:id="rId5"/>
    <sheet name="Exemplo P&amp;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" i="4"/>
  <c r="H15" i="6" l="1"/>
  <c r="H13" i="6"/>
  <c r="H11" i="6"/>
  <c r="H7" i="6"/>
  <c r="H6" i="6"/>
  <c r="G6" i="6"/>
  <c r="H18" i="6"/>
  <c r="G18" i="6"/>
  <c r="G15" i="6"/>
  <c r="H14" i="6"/>
  <c r="G14" i="6"/>
  <c r="G10" i="6" s="1"/>
  <c r="G13" i="6"/>
  <c r="H12" i="6"/>
  <c r="G12" i="6"/>
  <c r="G11" i="6"/>
  <c r="G7" i="6"/>
  <c r="G9" i="6"/>
  <c r="H9" i="6"/>
  <c r="G16" i="6"/>
  <c r="H16" i="6"/>
  <c r="G20" i="6"/>
  <c r="H20" i="6"/>
  <c r="H10" i="6" l="1"/>
  <c r="I10" i="6" s="1"/>
  <c r="J10" i="6" s="1"/>
  <c r="I6" i="6"/>
  <c r="J6" i="6" s="1"/>
  <c r="I7" i="6"/>
  <c r="J7" i="6" s="1"/>
  <c r="I9" i="6"/>
  <c r="I11" i="6"/>
  <c r="J11" i="6" s="1"/>
  <c r="I12" i="6"/>
  <c r="J12" i="6" s="1"/>
  <c r="I13" i="6"/>
  <c r="J13" i="6" s="1"/>
  <c r="I14" i="6"/>
  <c r="J14" i="6" s="1"/>
  <c r="I15" i="6"/>
  <c r="J15" i="6" s="1"/>
  <c r="I16" i="6"/>
  <c r="I18" i="6"/>
  <c r="J18" i="6" s="1"/>
  <c r="I20" i="6"/>
  <c r="D6" i="6"/>
  <c r="E6" i="6" s="1"/>
  <c r="D7" i="6"/>
  <c r="E7" i="6" s="1"/>
  <c r="D8" i="6"/>
  <c r="E8" i="6" s="1"/>
  <c r="D9" i="6"/>
  <c r="D11" i="6"/>
  <c r="E11" i="6" s="1"/>
  <c r="D12" i="6"/>
  <c r="E12" i="6" s="1"/>
  <c r="D13" i="6"/>
  <c r="E13" i="6" s="1"/>
  <c r="D14" i="6"/>
  <c r="E14" i="6" s="1"/>
  <c r="D15" i="6"/>
  <c r="E15" i="6" s="1"/>
  <c r="D16" i="6"/>
  <c r="D18" i="6"/>
  <c r="D20" i="6"/>
  <c r="E18" i="6"/>
  <c r="C8" i="6"/>
  <c r="B8" i="6"/>
  <c r="G8" i="6" s="1"/>
  <c r="G5" i="6" s="1"/>
  <c r="C10" i="6"/>
  <c r="B10" i="6"/>
  <c r="D10" i="6" s="1"/>
  <c r="E10" i="6" s="1"/>
  <c r="G17" i="6" l="1"/>
  <c r="C5" i="6"/>
  <c r="H8" i="6"/>
  <c r="O227" i="4"/>
  <c r="N227" i="4"/>
  <c r="M227" i="4"/>
  <c r="K227" i="4"/>
  <c r="J227" i="4"/>
  <c r="I227" i="4"/>
  <c r="H227" i="4"/>
  <c r="F227" i="4"/>
  <c r="O226" i="4"/>
  <c r="N226" i="4"/>
  <c r="M226" i="4"/>
  <c r="K226" i="4"/>
  <c r="J226" i="4"/>
  <c r="I226" i="4"/>
  <c r="H226" i="4"/>
  <c r="F226" i="4"/>
  <c r="O225" i="4"/>
  <c r="N225" i="4"/>
  <c r="M225" i="4"/>
  <c r="K225" i="4"/>
  <c r="J225" i="4"/>
  <c r="I225" i="4"/>
  <c r="H225" i="4"/>
  <c r="F225" i="4"/>
  <c r="O224" i="4"/>
  <c r="N224" i="4"/>
  <c r="M224" i="4"/>
  <c r="K224" i="4"/>
  <c r="J224" i="4"/>
  <c r="I224" i="4"/>
  <c r="H224" i="4"/>
  <c r="F224" i="4"/>
  <c r="O223" i="4"/>
  <c r="N223" i="4"/>
  <c r="M223" i="4"/>
  <c r="K223" i="4"/>
  <c r="J223" i="4"/>
  <c r="I223" i="4"/>
  <c r="H223" i="4"/>
  <c r="F223" i="4"/>
  <c r="O222" i="4"/>
  <c r="N222" i="4"/>
  <c r="M222" i="4"/>
  <c r="K222" i="4"/>
  <c r="J222" i="4"/>
  <c r="I222" i="4"/>
  <c r="H222" i="4"/>
  <c r="F222" i="4"/>
  <c r="O221" i="4"/>
  <c r="N221" i="4"/>
  <c r="M221" i="4"/>
  <c r="K221" i="4"/>
  <c r="J221" i="4"/>
  <c r="I221" i="4"/>
  <c r="H221" i="4"/>
  <c r="F221" i="4"/>
  <c r="O220" i="4"/>
  <c r="N220" i="4"/>
  <c r="M220" i="4"/>
  <c r="K220" i="4"/>
  <c r="J220" i="4"/>
  <c r="I220" i="4"/>
  <c r="H220" i="4"/>
  <c r="F220" i="4"/>
  <c r="O219" i="4"/>
  <c r="N219" i="4"/>
  <c r="M219" i="4"/>
  <c r="K219" i="4"/>
  <c r="J219" i="4"/>
  <c r="I219" i="4"/>
  <c r="H219" i="4"/>
  <c r="F219" i="4"/>
  <c r="O218" i="4"/>
  <c r="N218" i="4"/>
  <c r="M218" i="4"/>
  <c r="K218" i="4"/>
  <c r="J218" i="4"/>
  <c r="I218" i="4"/>
  <c r="H218" i="4"/>
  <c r="F218" i="4"/>
  <c r="O217" i="4"/>
  <c r="N217" i="4"/>
  <c r="M217" i="4"/>
  <c r="K217" i="4"/>
  <c r="J217" i="4"/>
  <c r="I217" i="4"/>
  <c r="H217" i="4"/>
  <c r="F217" i="4"/>
  <c r="O216" i="4"/>
  <c r="N216" i="4"/>
  <c r="M216" i="4"/>
  <c r="K216" i="4"/>
  <c r="J216" i="4"/>
  <c r="I216" i="4"/>
  <c r="H216" i="4"/>
  <c r="F216" i="4"/>
  <c r="O215" i="4"/>
  <c r="N215" i="4"/>
  <c r="M215" i="4"/>
  <c r="K215" i="4"/>
  <c r="J215" i="4"/>
  <c r="I215" i="4"/>
  <c r="H215" i="4"/>
  <c r="F215" i="4"/>
  <c r="O214" i="4"/>
  <c r="N214" i="4"/>
  <c r="M214" i="4"/>
  <c r="K214" i="4"/>
  <c r="J214" i="4"/>
  <c r="I214" i="4"/>
  <c r="H214" i="4"/>
  <c r="F214" i="4"/>
  <c r="O213" i="4"/>
  <c r="N213" i="4"/>
  <c r="M213" i="4"/>
  <c r="K213" i="4"/>
  <c r="J213" i="4"/>
  <c r="I213" i="4"/>
  <c r="H213" i="4"/>
  <c r="F213" i="4"/>
  <c r="O212" i="4"/>
  <c r="N212" i="4"/>
  <c r="M212" i="4"/>
  <c r="K212" i="4"/>
  <c r="J212" i="4"/>
  <c r="I212" i="4"/>
  <c r="H212" i="4"/>
  <c r="F212" i="4"/>
  <c r="O211" i="4"/>
  <c r="N211" i="4"/>
  <c r="M211" i="4"/>
  <c r="K211" i="4"/>
  <c r="J211" i="4"/>
  <c r="I211" i="4"/>
  <c r="H211" i="4"/>
  <c r="F211" i="4"/>
  <c r="O210" i="4"/>
  <c r="N210" i="4"/>
  <c r="M210" i="4"/>
  <c r="K210" i="4"/>
  <c r="J210" i="4"/>
  <c r="I210" i="4"/>
  <c r="H210" i="4"/>
  <c r="F210" i="4"/>
  <c r="O209" i="4"/>
  <c r="N209" i="4"/>
  <c r="M209" i="4"/>
  <c r="K209" i="4"/>
  <c r="J209" i="4"/>
  <c r="I209" i="4"/>
  <c r="H209" i="4"/>
  <c r="F209" i="4"/>
  <c r="O208" i="4"/>
  <c r="N208" i="4"/>
  <c r="M208" i="4"/>
  <c r="K208" i="4"/>
  <c r="J208" i="4"/>
  <c r="I208" i="4"/>
  <c r="H208" i="4"/>
  <c r="F208" i="4"/>
  <c r="O207" i="4"/>
  <c r="N207" i="4"/>
  <c r="M207" i="4"/>
  <c r="K207" i="4"/>
  <c r="J207" i="4"/>
  <c r="I207" i="4"/>
  <c r="H207" i="4"/>
  <c r="F207" i="4"/>
  <c r="O206" i="4"/>
  <c r="N206" i="4"/>
  <c r="M206" i="4"/>
  <c r="K206" i="4"/>
  <c r="J206" i="4"/>
  <c r="I206" i="4"/>
  <c r="H206" i="4"/>
  <c r="F206" i="4"/>
  <c r="O205" i="4"/>
  <c r="N205" i="4"/>
  <c r="M205" i="4"/>
  <c r="K205" i="4"/>
  <c r="J205" i="4"/>
  <c r="I205" i="4"/>
  <c r="H205" i="4"/>
  <c r="F205" i="4"/>
  <c r="O204" i="4"/>
  <c r="N204" i="4"/>
  <c r="M204" i="4"/>
  <c r="K204" i="4"/>
  <c r="J204" i="4"/>
  <c r="I204" i="4"/>
  <c r="H204" i="4"/>
  <c r="F204" i="4"/>
  <c r="O203" i="4"/>
  <c r="N203" i="4"/>
  <c r="M203" i="4"/>
  <c r="K203" i="4"/>
  <c r="J203" i="4"/>
  <c r="I203" i="4"/>
  <c r="H203" i="4"/>
  <c r="F203" i="4"/>
  <c r="O202" i="4"/>
  <c r="N202" i="4"/>
  <c r="M202" i="4"/>
  <c r="K202" i="4"/>
  <c r="J202" i="4"/>
  <c r="I202" i="4"/>
  <c r="H202" i="4"/>
  <c r="F202" i="4"/>
  <c r="O201" i="4"/>
  <c r="N201" i="4"/>
  <c r="M201" i="4"/>
  <c r="K201" i="4"/>
  <c r="J201" i="4"/>
  <c r="I201" i="4"/>
  <c r="H201" i="4"/>
  <c r="F201" i="4"/>
  <c r="O200" i="4"/>
  <c r="N200" i="4"/>
  <c r="M200" i="4"/>
  <c r="K200" i="4"/>
  <c r="J200" i="4"/>
  <c r="I200" i="4"/>
  <c r="H200" i="4"/>
  <c r="F200" i="4"/>
  <c r="O199" i="4"/>
  <c r="N199" i="4"/>
  <c r="M199" i="4"/>
  <c r="K199" i="4"/>
  <c r="J199" i="4"/>
  <c r="I199" i="4"/>
  <c r="H199" i="4"/>
  <c r="F199" i="4"/>
  <c r="O198" i="4"/>
  <c r="N198" i="4"/>
  <c r="M198" i="4"/>
  <c r="K198" i="4"/>
  <c r="J198" i="4"/>
  <c r="I198" i="4"/>
  <c r="H198" i="4"/>
  <c r="F198" i="4"/>
  <c r="O197" i="4"/>
  <c r="N197" i="4"/>
  <c r="M197" i="4"/>
  <c r="K197" i="4"/>
  <c r="J197" i="4"/>
  <c r="I197" i="4"/>
  <c r="H197" i="4"/>
  <c r="F197" i="4"/>
  <c r="O196" i="4"/>
  <c r="N196" i="4"/>
  <c r="M196" i="4"/>
  <c r="K196" i="4"/>
  <c r="J196" i="4"/>
  <c r="I196" i="4"/>
  <c r="H196" i="4"/>
  <c r="F196" i="4"/>
  <c r="O195" i="4"/>
  <c r="N195" i="4"/>
  <c r="M195" i="4"/>
  <c r="K195" i="4"/>
  <c r="J195" i="4"/>
  <c r="I195" i="4"/>
  <c r="H195" i="4"/>
  <c r="F195" i="4"/>
  <c r="O194" i="4"/>
  <c r="N194" i="4"/>
  <c r="M194" i="4"/>
  <c r="K194" i="4"/>
  <c r="J194" i="4"/>
  <c r="I194" i="4"/>
  <c r="H194" i="4"/>
  <c r="F194" i="4"/>
  <c r="O193" i="4"/>
  <c r="N193" i="4"/>
  <c r="M193" i="4"/>
  <c r="K193" i="4"/>
  <c r="J193" i="4"/>
  <c r="I193" i="4"/>
  <c r="H193" i="4"/>
  <c r="F193" i="4"/>
  <c r="O192" i="4"/>
  <c r="N192" i="4"/>
  <c r="M192" i="4"/>
  <c r="K192" i="4"/>
  <c r="J192" i="4"/>
  <c r="I192" i="4"/>
  <c r="H192" i="4"/>
  <c r="F192" i="4"/>
  <c r="O191" i="4"/>
  <c r="N191" i="4"/>
  <c r="M191" i="4"/>
  <c r="K191" i="4"/>
  <c r="J191" i="4"/>
  <c r="I191" i="4"/>
  <c r="H191" i="4"/>
  <c r="F191" i="4"/>
  <c r="O190" i="4"/>
  <c r="N190" i="4"/>
  <c r="M190" i="4"/>
  <c r="K190" i="4"/>
  <c r="J190" i="4"/>
  <c r="I190" i="4"/>
  <c r="H190" i="4"/>
  <c r="F190" i="4"/>
  <c r="O189" i="4"/>
  <c r="N189" i="4"/>
  <c r="M189" i="4"/>
  <c r="K189" i="4"/>
  <c r="J189" i="4"/>
  <c r="I189" i="4"/>
  <c r="H189" i="4"/>
  <c r="F189" i="4"/>
  <c r="O188" i="4"/>
  <c r="N188" i="4"/>
  <c r="M188" i="4"/>
  <c r="K188" i="4"/>
  <c r="J188" i="4"/>
  <c r="I188" i="4"/>
  <c r="H188" i="4"/>
  <c r="F188" i="4"/>
  <c r="O187" i="4"/>
  <c r="N187" i="4"/>
  <c r="M187" i="4"/>
  <c r="K187" i="4"/>
  <c r="J187" i="4"/>
  <c r="I187" i="4"/>
  <c r="H187" i="4"/>
  <c r="F187" i="4"/>
  <c r="O186" i="4"/>
  <c r="N186" i="4"/>
  <c r="M186" i="4"/>
  <c r="K186" i="4"/>
  <c r="J186" i="4"/>
  <c r="I186" i="4"/>
  <c r="H186" i="4"/>
  <c r="F186" i="4"/>
  <c r="O185" i="4"/>
  <c r="N185" i="4"/>
  <c r="M185" i="4"/>
  <c r="K185" i="4"/>
  <c r="J185" i="4"/>
  <c r="I185" i="4"/>
  <c r="H185" i="4"/>
  <c r="F185" i="4"/>
  <c r="O184" i="4"/>
  <c r="N184" i="4"/>
  <c r="M184" i="4"/>
  <c r="K184" i="4"/>
  <c r="J184" i="4"/>
  <c r="I184" i="4"/>
  <c r="H184" i="4"/>
  <c r="F184" i="4"/>
  <c r="O183" i="4"/>
  <c r="N183" i="4"/>
  <c r="M183" i="4"/>
  <c r="K183" i="4"/>
  <c r="J183" i="4"/>
  <c r="I183" i="4"/>
  <c r="H183" i="4"/>
  <c r="F183" i="4"/>
  <c r="O182" i="4"/>
  <c r="N182" i="4"/>
  <c r="M182" i="4"/>
  <c r="K182" i="4"/>
  <c r="J182" i="4"/>
  <c r="I182" i="4"/>
  <c r="H182" i="4"/>
  <c r="F182" i="4"/>
  <c r="O181" i="4"/>
  <c r="N181" i="4"/>
  <c r="M181" i="4"/>
  <c r="K181" i="4"/>
  <c r="J181" i="4"/>
  <c r="I181" i="4"/>
  <c r="H181" i="4"/>
  <c r="F181" i="4"/>
  <c r="O180" i="4"/>
  <c r="N180" i="4"/>
  <c r="M180" i="4"/>
  <c r="K180" i="4"/>
  <c r="J180" i="4"/>
  <c r="I180" i="4"/>
  <c r="H180" i="4"/>
  <c r="F180" i="4"/>
  <c r="O179" i="4"/>
  <c r="N179" i="4"/>
  <c r="M179" i="4"/>
  <c r="K179" i="4"/>
  <c r="J179" i="4"/>
  <c r="I179" i="4"/>
  <c r="H179" i="4"/>
  <c r="F179" i="4"/>
  <c r="O178" i="4"/>
  <c r="N178" i="4"/>
  <c r="M178" i="4"/>
  <c r="K178" i="4"/>
  <c r="J178" i="4"/>
  <c r="I178" i="4"/>
  <c r="H178" i="4"/>
  <c r="F178" i="4"/>
  <c r="O177" i="4"/>
  <c r="N177" i="4"/>
  <c r="M177" i="4"/>
  <c r="K177" i="4"/>
  <c r="J177" i="4"/>
  <c r="I177" i="4"/>
  <c r="H177" i="4"/>
  <c r="F177" i="4"/>
  <c r="O176" i="4"/>
  <c r="N176" i="4"/>
  <c r="M176" i="4"/>
  <c r="K176" i="4"/>
  <c r="J176" i="4"/>
  <c r="I176" i="4"/>
  <c r="H176" i="4"/>
  <c r="F176" i="4"/>
  <c r="O175" i="4"/>
  <c r="N175" i="4"/>
  <c r="M175" i="4"/>
  <c r="K175" i="4"/>
  <c r="J175" i="4"/>
  <c r="I175" i="4"/>
  <c r="H175" i="4"/>
  <c r="F175" i="4"/>
  <c r="O174" i="4"/>
  <c r="N174" i="4"/>
  <c r="M174" i="4"/>
  <c r="K174" i="4"/>
  <c r="J174" i="4"/>
  <c r="I174" i="4"/>
  <c r="H174" i="4"/>
  <c r="F174" i="4"/>
  <c r="O173" i="4"/>
  <c r="N173" i="4"/>
  <c r="M173" i="4"/>
  <c r="K173" i="4"/>
  <c r="J173" i="4"/>
  <c r="I173" i="4"/>
  <c r="H173" i="4"/>
  <c r="F173" i="4"/>
  <c r="O172" i="4"/>
  <c r="N172" i="4"/>
  <c r="M172" i="4"/>
  <c r="K172" i="4"/>
  <c r="J172" i="4"/>
  <c r="I172" i="4"/>
  <c r="H172" i="4"/>
  <c r="F172" i="4"/>
  <c r="O171" i="4"/>
  <c r="N171" i="4"/>
  <c r="M171" i="4"/>
  <c r="K171" i="4"/>
  <c r="J171" i="4"/>
  <c r="I171" i="4"/>
  <c r="H171" i="4"/>
  <c r="F171" i="4"/>
  <c r="O170" i="4"/>
  <c r="N170" i="4"/>
  <c r="M170" i="4"/>
  <c r="K170" i="4"/>
  <c r="J170" i="4"/>
  <c r="I170" i="4"/>
  <c r="H170" i="4"/>
  <c r="F170" i="4"/>
  <c r="O169" i="4"/>
  <c r="N169" i="4"/>
  <c r="M169" i="4"/>
  <c r="K169" i="4"/>
  <c r="J169" i="4"/>
  <c r="I169" i="4"/>
  <c r="H169" i="4"/>
  <c r="F169" i="4"/>
  <c r="O168" i="4"/>
  <c r="N168" i="4"/>
  <c r="M168" i="4"/>
  <c r="K168" i="4"/>
  <c r="J168" i="4"/>
  <c r="I168" i="4"/>
  <c r="H168" i="4"/>
  <c r="F168" i="4"/>
  <c r="O167" i="4"/>
  <c r="N167" i="4"/>
  <c r="M167" i="4"/>
  <c r="K167" i="4"/>
  <c r="J167" i="4"/>
  <c r="I167" i="4"/>
  <c r="H167" i="4"/>
  <c r="F167" i="4"/>
  <c r="O166" i="4"/>
  <c r="N166" i="4"/>
  <c r="M166" i="4"/>
  <c r="K166" i="4"/>
  <c r="J166" i="4"/>
  <c r="I166" i="4"/>
  <c r="H166" i="4"/>
  <c r="F166" i="4"/>
  <c r="O165" i="4"/>
  <c r="N165" i="4"/>
  <c r="M165" i="4"/>
  <c r="K165" i="4"/>
  <c r="J165" i="4"/>
  <c r="I165" i="4"/>
  <c r="H165" i="4"/>
  <c r="F165" i="4"/>
  <c r="O164" i="4"/>
  <c r="N164" i="4"/>
  <c r="M164" i="4"/>
  <c r="K164" i="4"/>
  <c r="J164" i="4"/>
  <c r="I164" i="4"/>
  <c r="H164" i="4"/>
  <c r="F164" i="4"/>
  <c r="O163" i="4"/>
  <c r="N163" i="4"/>
  <c r="M163" i="4"/>
  <c r="K163" i="4"/>
  <c r="J163" i="4"/>
  <c r="I163" i="4"/>
  <c r="H163" i="4"/>
  <c r="F163" i="4"/>
  <c r="O162" i="4"/>
  <c r="N162" i="4"/>
  <c r="M162" i="4"/>
  <c r="K162" i="4"/>
  <c r="J162" i="4"/>
  <c r="I162" i="4"/>
  <c r="H162" i="4"/>
  <c r="F162" i="4"/>
  <c r="O161" i="4"/>
  <c r="N161" i="4"/>
  <c r="M161" i="4"/>
  <c r="K161" i="4"/>
  <c r="J161" i="4"/>
  <c r="I161" i="4"/>
  <c r="H161" i="4"/>
  <c r="F161" i="4"/>
  <c r="O160" i="4"/>
  <c r="N160" i="4"/>
  <c r="M160" i="4"/>
  <c r="K160" i="4"/>
  <c r="J160" i="4"/>
  <c r="I160" i="4"/>
  <c r="H160" i="4"/>
  <c r="F160" i="4"/>
  <c r="O159" i="4"/>
  <c r="N159" i="4"/>
  <c r="M159" i="4"/>
  <c r="K159" i="4"/>
  <c r="J159" i="4"/>
  <c r="I159" i="4"/>
  <c r="H159" i="4"/>
  <c r="F159" i="4"/>
  <c r="O158" i="4"/>
  <c r="N158" i="4"/>
  <c r="M158" i="4"/>
  <c r="K158" i="4"/>
  <c r="J158" i="4"/>
  <c r="I158" i="4"/>
  <c r="H158" i="4"/>
  <c r="F158" i="4"/>
  <c r="O157" i="4"/>
  <c r="N157" i="4"/>
  <c r="M157" i="4"/>
  <c r="K157" i="4"/>
  <c r="J157" i="4"/>
  <c r="I157" i="4"/>
  <c r="H157" i="4"/>
  <c r="F157" i="4"/>
  <c r="O156" i="4"/>
  <c r="N156" i="4"/>
  <c r="M156" i="4"/>
  <c r="K156" i="4"/>
  <c r="J156" i="4"/>
  <c r="I156" i="4"/>
  <c r="H156" i="4"/>
  <c r="F156" i="4"/>
  <c r="O155" i="4"/>
  <c r="N155" i="4"/>
  <c r="M155" i="4"/>
  <c r="K155" i="4"/>
  <c r="J155" i="4"/>
  <c r="I155" i="4"/>
  <c r="H155" i="4"/>
  <c r="F155" i="4"/>
  <c r="O154" i="4"/>
  <c r="N154" i="4"/>
  <c r="M154" i="4"/>
  <c r="K154" i="4"/>
  <c r="J154" i="4"/>
  <c r="I154" i="4"/>
  <c r="H154" i="4"/>
  <c r="F154" i="4"/>
  <c r="O153" i="4"/>
  <c r="N153" i="4"/>
  <c r="M153" i="4"/>
  <c r="K153" i="4"/>
  <c r="J153" i="4"/>
  <c r="I153" i="4"/>
  <c r="H153" i="4"/>
  <c r="F153" i="4"/>
  <c r="O152" i="4"/>
  <c r="N152" i="4"/>
  <c r="M152" i="4"/>
  <c r="K152" i="4"/>
  <c r="J152" i="4"/>
  <c r="I152" i="4"/>
  <c r="H152" i="4"/>
  <c r="F152" i="4"/>
  <c r="O151" i="4"/>
  <c r="N151" i="4"/>
  <c r="M151" i="4"/>
  <c r="K151" i="4"/>
  <c r="J151" i="4"/>
  <c r="I151" i="4"/>
  <c r="H151" i="4"/>
  <c r="F151" i="4"/>
  <c r="O150" i="4"/>
  <c r="N150" i="4"/>
  <c r="M150" i="4"/>
  <c r="K150" i="4"/>
  <c r="J150" i="4"/>
  <c r="I150" i="4"/>
  <c r="H150" i="4"/>
  <c r="F150" i="4"/>
  <c r="O149" i="4"/>
  <c r="N149" i="4"/>
  <c r="M149" i="4"/>
  <c r="K149" i="4"/>
  <c r="J149" i="4"/>
  <c r="I149" i="4"/>
  <c r="H149" i="4"/>
  <c r="F149" i="4"/>
  <c r="O148" i="4"/>
  <c r="N148" i="4"/>
  <c r="M148" i="4"/>
  <c r="K148" i="4"/>
  <c r="J148" i="4"/>
  <c r="I148" i="4"/>
  <c r="H148" i="4"/>
  <c r="F148" i="4"/>
  <c r="O147" i="4"/>
  <c r="N147" i="4"/>
  <c r="M147" i="4"/>
  <c r="K147" i="4"/>
  <c r="J147" i="4"/>
  <c r="I147" i="4"/>
  <c r="H147" i="4"/>
  <c r="F147" i="4"/>
  <c r="O146" i="4"/>
  <c r="N146" i="4"/>
  <c r="M146" i="4"/>
  <c r="K146" i="4"/>
  <c r="J146" i="4"/>
  <c r="I146" i="4"/>
  <c r="H146" i="4"/>
  <c r="F146" i="4"/>
  <c r="O145" i="4"/>
  <c r="N145" i="4"/>
  <c r="M145" i="4"/>
  <c r="K145" i="4"/>
  <c r="J145" i="4"/>
  <c r="I145" i="4"/>
  <c r="H145" i="4"/>
  <c r="F145" i="4"/>
  <c r="O144" i="4"/>
  <c r="N144" i="4"/>
  <c r="M144" i="4"/>
  <c r="K144" i="4"/>
  <c r="J144" i="4"/>
  <c r="I144" i="4"/>
  <c r="H144" i="4"/>
  <c r="F144" i="4"/>
  <c r="O143" i="4"/>
  <c r="N143" i="4"/>
  <c r="M143" i="4"/>
  <c r="K143" i="4"/>
  <c r="J143" i="4"/>
  <c r="I143" i="4"/>
  <c r="H143" i="4"/>
  <c r="F143" i="4"/>
  <c r="O142" i="4"/>
  <c r="N142" i="4"/>
  <c r="M142" i="4"/>
  <c r="K142" i="4"/>
  <c r="J142" i="4"/>
  <c r="I142" i="4"/>
  <c r="H142" i="4"/>
  <c r="F142" i="4"/>
  <c r="O141" i="4"/>
  <c r="N141" i="4"/>
  <c r="M141" i="4"/>
  <c r="K141" i="4"/>
  <c r="J141" i="4"/>
  <c r="I141" i="4"/>
  <c r="H141" i="4"/>
  <c r="F141" i="4"/>
  <c r="O140" i="4"/>
  <c r="N140" i="4"/>
  <c r="M140" i="4"/>
  <c r="K140" i="4"/>
  <c r="J140" i="4"/>
  <c r="I140" i="4"/>
  <c r="H140" i="4"/>
  <c r="F140" i="4"/>
  <c r="O139" i="4"/>
  <c r="N139" i="4"/>
  <c r="M139" i="4"/>
  <c r="K139" i="4"/>
  <c r="J139" i="4"/>
  <c r="I139" i="4"/>
  <c r="H139" i="4"/>
  <c r="F139" i="4"/>
  <c r="O138" i="4"/>
  <c r="N138" i="4"/>
  <c r="M138" i="4"/>
  <c r="K138" i="4"/>
  <c r="J138" i="4"/>
  <c r="I138" i="4"/>
  <c r="H138" i="4"/>
  <c r="F138" i="4"/>
  <c r="O137" i="4"/>
  <c r="N137" i="4"/>
  <c r="M137" i="4"/>
  <c r="K137" i="4"/>
  <c r="J137" i="4"/>
  <c r="I137" i="4"/>
  <c r="H137" i="4"/>
  <c r="F137" i="4"/>
  <c r="O136" i="4"/>
  <c r="N136" i="4"/>
  <c r="M136" i="4"/>
  <c r="K136" i="4"/>
  <c r="J136" i="4"/>
  <c r="I136" i="4"/>
  <c r="H136" i="4"/>
  <c r="F136" i="4"/>
  <c r="O135" i="4"/>
  <c r="N135" i="4"/>
  <c r="M135" i="4"/>
  <c r="K135" i="4"/>
  <c r="J135" i="4"/>
  <c r="I135" i="4"/>
  <c r="H135" i="4"/>
  <c r="F135" i="4"/>
  <c r="O134" i="4"/>
  <c r="N134" i="4"/>
  <c r="M134" i="4"/>
  <c r="K134" i="4"/>
  <c r="J134" i="4"/>
  <c r="I134" i="4"/>
  <c r="H134" i="4"/>
  <c r="F134" i="4"/>
  <c r="O133" i="4"/>
  <c r="N133" i="4"/>
  <c r="M133" i="4"/>
  <c r="K133" i="4"/>
  <c r="J133" i="4"/>
  <c r="I133" i="4"/>
  <c r="H133" i="4"/>
  <c r="F133" i="4"/>
  <c r="O132" i="4"/>
  <c r="N132" i="4"/>
  <c r="M132" i="4"/>
  <c r="K132" i="4"/>
  <c r="J132" i="4"/>
  <c r="I132" i="4"/>
  <c r="H132" i="4"/>
  <c r="F132" i="4"/>
  <c r="O131" i="4"/>
  <c r="N131" i="4"/>
  <c r="M131" i="4"/>
  <c r="K131" i="4"/>
  <c r="J131" i="4"/>
  <c r="I131" i="4"/>
  <c r="H131" i="4"/>
  <c r="F131" i="4"/>
  <c r="O130" i="4"/>
  <c r="N130" i="4"/>
  <c r="M130" i="4"/>
  <c r="K130" i="4"/>
  <c r="J130" i="4"/>
  <c r="I130" i="4"/>
  <c r="H130" i="4"/>
  <c r="F130" i="4"/>
  <c r="O129" i="4"/>
  <c r="N129" i="4"/>
  <c r="M129" i="4"/>
  <c r="K129" i="4"/>
  <c r="J129" i="4"/>
  <c r="I129" i="4"/>
  <c r="H129" i="4"/>
  <c r="F129" i="4"/>
  <c r="O128" i="4"/>
  <c r="N128" i="4"/>
  <c r="M128" i="4"/>
  <c r="K128" i="4"/>
  <c r="J128" i="4"/>
  <c r="I128" i="4"/>
  <c r="H128" i="4"/>
  <c r="F128" i="4"/>
  <c r="O127" i="4"/>
  <c r="N127" i="4"/>
  <c r="M127" i="4"/>
  <c r="K127" i="4"/>
  <c r="J127" i="4"/>
  <c r="I127" i="4"/>
  <c r="H127" i="4"/>
  <c r="F127" i="4"/>
  <c r="O126" i="4"/>
  <c r="N126" i="4"/>
  <c r="M126" i="4"/>
  <c r="K126" i="4"/>
  <c r="J126" i="4"/>
  <c r="I126" i="4"/>
  <c r="H126" i="4"/>
  <c r="F126" i="4"/>
  <c r="O125" i="4"/>
  <c r="N125" i="4"/>
  <c r="M125" i="4"/>
  <c r="K125" i="4"/>
  <c r="J125" i="4"/>
  <c r="I125" i="4"/>
  <c r="H125" i="4"/>
  <c r="F125" i="4"/>
  <c r="O124" i="4"/>
  <c r="N124" i="4"/>
  <c r="M124" i="4"/>
  <c r="K124" i="4"/>
  <c r="J124" i="4"/>
  <c r="I124" i="4"/>
  <c r="H124" i="4"/>
  <c r="F124" i="4"/>
  <c r="O123" i="4"/>
  <c r="N123" i="4"/>
  <c r="M123" i="4"/>
  <c r="K123" i="4"/>
  <c r="J123" i="4"/>
  <c r="I123" i="4"/>
  <c r="H123" i="4"/>
  <c r="F123" i="4"/>
  <c r="O122" i="4"/>
  <c r="N122" i="4"/>
  <c r="M122" i="4"/>
  <c r="K122" i="4"/>
  <c r="J122" i="4"/>
  <c r="I122" i="4"/>
  <c r="H122" i="4"/>
  <c r="F122" i="4"/>
  <c r="O121" i="4"/>
  <c r="N121" i="4"/>
  <c r="M121" i="4"/>
  <c r="K121" i="4"/>
  <c r="J121" i="4"/>
  <c r="I121" i="4"/>
  <c r="H121" i="4"/>
  <c r="F121" i="4"/>
  <c r="O120" i="4"/>
  <c r="N120" i="4"/>
  <c r="M120" i="4"/>
  <c r="K120" i="4"/>
  <c r="J120" i="4"/>
  <c r="I120" i="4"/>
  <c r="H120" i="4"/>
  <c r="F120" i="4"/>
  <c r="O119" i="4"/>
  <c r="N119" i="4"/>
  <c r="M119" i="4"/>
  <c r="K119" i="4"/>
  <c r="J119" i="4"/>
  <c r="I119" i="4"/>
  <c r="H119" i="4"/>
  <c r="F119" i="4"/>
  <c r="O118" i="4"/>
  <c r="N118" i="4"/>
  <c r="M118" i="4"/>
  <c r="K118" i="4"/>
  <c r="J118" i="4"/>
  <c r="I118" i="4"/>
  <c r="H118" i="4"/>
  <c r="F118" i="4"/>
  <c r="O117" i="4"/>
  <c r="N117" i="4"/>
  <c r="M117" i="4"/>
  <c r="K117" i="4"/>
  <c r="J117" i="4"/>
  <c r="I117" i="4"/>
  <c r="H117" i="4"/>
  <c r="F117" i="4"/>
  <c r="O116" i="4"/>
  <c r="N116" i="4"/>
  <c r="M116" i="4"/>
  <c r="K116" i="4"/>
  <c r="J116" i="4"/>
  <c r="I116" i="4"/>
  <c r="H116" i="4"/>
  <c r="F116" i="4"/>
  <c r="O115" i="4"/>
  <c r="N115" i="4"/>
  <c r="M115" i="4"/>
  <c r="K115" i="4"/>
  <c r="J115" i="4"/>
  <c r="I115" i="4"/>
  <c r="H115" i="4"/>
  <c r="F115" i="4"/>
  <c r="O114" i="4"/>
  <c r="N114" i="4"/>
  <c r="M114" i="4"/>
  <c r="K114" i="4"/>
  <c r="J114" i="4"/>
  <c r="I114" i="4"/>
  <c r="H114" i="4"/>
  <c r="F114" i="4"/>
  <c r="O113" i="4"/>
  <c r="N113" i="4"/>
  <c r="M113" i="4"/>
  <c r="K113" i="4"/>
  <c r="J113" i="4"/>
  <c r="I113" i="4"/>
  <c r="H113" i="4"/>
  <c r="F113" i="4"/>
  <c r="O112" i="4"/>
  <c r="N112" i="4"/>
  <c r="M112" i="4"/>
  <c r="K112" i="4"/>
  <c r="J112" i="4"/>
  <c r="I112" i="4"/>
  <c r="H112" i="4"/>
  <c r="F112" i="4"/>
  <c r="O111" i="4"/>
  <c r="N111" i="4"/>
  <c r="M111" i="4"/>
  <c r="K111" i="4"/>
  <c r="J111" i="4"/>
  <c r="I111" i="4"/>
  <c r="H111" i="4"/>
  <c r="F111" i="4"/>
  <c r="O110" i="4"/>
  <c r="N110" i="4"/>
  <c r="M110" i="4"/>
  <c r="K110" i="4"/>
  <c r="J110" i="4"/>
  <c r="I110" i="4"/>
  <c r="H110" i="4"/>
  <c r="F110" i="4"/>
  <c r="O109" i="4"/>
  <c r="N109" i="4"/>
  <c r="M109" i="4"/>
  <c r="K109" i="4"/>
  <c r="J109" i="4"/>
  <c r="I109" i="4"/>
  <c r="H109" i="4"/>
  <c r="F109" i="4"/>
  <c r="O108" i="4"/>
  <c r="N108" i="4"/>
  <c r="M108" i="4"/>
  <c r="K108" i="4"/>
  <c r="J108" i="4"/>
  <c r="I108" i="4"/>
  <c r="H108" i="4"/>
  <c r="F108" i="4"/>
  <c r="O107" i="4"/>
  <c r="N107" i="4"/>
  <c r="M107" i="4"/>
  <c r="K107" i="4"/>
  <c r="J107" i="4"/>
  <c r="I107" i="4"/>
  <c r="H107" i="4"/>
  <c r="F107" i="4"/>
  <c r="O106" i="4"/>
  <c r="N106" i="4"/>
  <c r="M106" i="4"/>
  <c r="K106" i="4"/>
  <c r="J106" i="4"/>
  <c r="I106" i="4"/>
  <c r="H106" i="4"/>
  <c r="F106" i="4"/>
  <c r="O105" i="4"/>
  <c r="N105" i="4"/>
  <c r="M105" i="4"/>
  <c r="K105" i="4"/>
  <c r="J105" i="4"/>
  <c r="I105" i="4"/>
  <c r="H105" i="4"/>
  <c r="F105" i="4"/>
  <c r="O104" i="4"/>
  <c r="N104" i="4"/>
  <c r="M104" i="4"/>
  <c r="K104" i="4"/>
  <c r="J104" i="4"/>
  <c r="I104" i="4"/>
  <c r="H104" i="4"/>
  <c r="F104" i="4"/>
  <c r="O103" i="4"/>
  <c r="N103" i="4"/>
  <c r="M103" i="4"/>
  <c r="K103" i="4"/>
  <c r="J103" i="4"/>
  <c r="I103" i="4"/>
  <c r="H103" i="4"/>
  <c r="F103" i="4"/>
  <c r="O102" i="4"/>
  <c r="N102" i="4"/>
  <c r="M102" i="4"/>
  <c r="K102" i="4"/>
  <c r="J102" i="4"/>
  <c r="I102" i="4"/>
  <c r="H102" i="4"/>
  <c r="F102" i="4"/>
  <c r="O101" i="4"/>
  <c r="N101" i="4"/>
  <c r="M101" i="4"/>
  <c r="K101" i="4"/>
  <c r="J101" i="4"/>
  <c r="I101" i="4"/>
  <c r="H101" i="4"/>
  <c r="F101" i="4"/>
  <c r="O100" i="4"/>
  <c r="N100" i="4"/>
  <c r="M100" i="4"/>
  <c r="K100" i="4"/>
  <c r="J100" i="4"/>
  <c r="I100" i="4"/>
  <c r="H100" i="4"/>
  <c r="F100" i="4"/>
  <c r="O99" i="4"/>
  <c r="N99" i="4"/>
  <c r="M99" i="4"/>
  <c r="K99" i="4"/>
  <c r="J99" i="4"/>
  <c r="I99" i="4"/>
  <c r="H99" i="4"/>
  <c r="F99" i="4"/>
  <c r="O98" i="4"/>
  <c r="N98" i="4"/>
  <c r="M98" i="4"/>
  <c r="K98" i="4"/>
  <c r="J98" i="4"/>
  <c r="I98" i="4"/>
  <c r="H98" i="4"/>
  <c r="F98" i="4"/>
  <c r="O97" i="4"/>
  <c r="N97" i="4"/>
  <c r="M97" i="4"/>
  <c r="K97" i="4"/>
  <c r="J97" i="4"/>
  <c r="I97" i="4"/>
  <c r="H97" i="4"/>
  <c r="F97" i="4"/>
  <c r="O96" i="4"/>
  <c r="N96" i="4"/>
  <c r="M96" i="4"/>
  <c r="K96" i="4"/>
  <c r="J96" i="4"/>
  <c r="I96" i="4"/>
  <c r="H96" i="4"/>
  <c r="F96" i="4"/>
  <c r="O95" i="4"/>
  <c r="N95" i="4"/>
  <c r="M95" i="4"/>
  <c r="K95" i="4"/>
  <c r="J95" i="4"/>
  <c r="I95" i="4"/>
  <c r="H95" i="4"/>
  <c r="F95" i="4"/>
  <c r="O94" i="4"/>
  <c r="N94" i="4"/>
  <c r="M94" i="4"/>
  <c r="K94" i="4"/>
  <c r="J94" i="4"/>
  <c r="I94" i="4"/>
  <c r="H94" i="4"/>
  <c r="F94" i="4"/>
  <c r="O93" i="4"/>
  <c r="N93" i="4"/>
  <c r="M93" i="4"/>
  <c r="K93" i="4"/>
  <c r="J93" i="4"/>
  <c r="I93" i="4"/>
  <c r="H93" i="4"/>
  <c r="F93" i="4"/>
  <c r="O92" i="4"/>
  <c r="N92" i="4"/>
  <c r="M92" i="4"/>
  <c r="K92" i="4"/>
  <c r="J92" i="4"/>
  <c r="I92" i="4"/>
  <c r="H92" i="4"/>
  <c r="F92" i="4"/>
  <c r="O91" i="4"/>
  <c r="N91" i="4"/>
  <c r="M91" i="4"/>
  <c r="K91" i="4"/>
  <c r="J91" i="4"/>
  <c r="I91" i="4"/>
  <c r="H91" i="4"/>
  <c r="F91" i="4"/>
  <c r="O90" i="4"/>
  <c r="N90" i="4"/>
  <c r="M90" i="4"/>
  <c r="K90" i="4"/>
  <c r="J90" i="4"/>
  <c r="I90" i="4"/>
  <c r="H90" i="4"/>
  <c r="F90" i="4"/>
  <c r="O89" i="4"/>
  <c r="N89" i="4"/>
  <c r="M89" i="4"/>
  <c r="K89" i="4"/>
  <c r="J89" i="4"/>
  <c r="I89" i="4"/>
  <c r="H89" i="4"/>
  <c r="F89" i="4"/>
  <c r="O88" i="4"/>
  <c r="N88" i="4"/>
  <c r="M88" i="4"/>
  <c r="K88" i="4"/>
  <c r="J88" i="4"/>
  <c r="I88" i="4"/>
  <c r="H88" i="4"/>
  <c r="F88" i="4"/>
  <c r="O87" i="4"/>
  <c r="N87" i="4"/>
  <c r="M87" i="4"/>
  <c r="K87" i="4"/>
  <c r="J87" i="4"/>
  <c r="I87" i="4"/>
  <c r="H87" i="4"/>
  <c r="F87" i="4"/>
  <c r="O86" i="4"/>
  <c r="N86" i="4"/>
  <c r="M86" i="4"/>
  <c r="K86" i="4"/>
  <c r="J86" i="4"/>
  <c r="I86" i="4"/>
  <c r="H86" i="4"/>
  <c r="F86" i="4"/>
  <c r="O85" i="4"/>
  <c r="N85" i="4"/>
  <c r="M85" i="4"/>
  <c r="K85" i="4"/>
  <c r="J85" i="4"/>
  <c r="I85" i="4"/>
  <c r="H85" i="4"/>
  <c r="F85" i="4"/>
  <c r="O84" i="4"/>
  <c r="N84" i="4"/>
  <c r="M84" i="4"/>
  <c r="K84" i="4"/>
  <c r="J84" i="4"/>
  <c r="I84" i="4"/>
  <c r="H84" i="4"/>
  <c r="F84" i="4"/>
  <c r="O83" i="4"/>
  <c r="N83" i="4"/>
  <c r="M83" i="4"/>
  <c r="K83" i="4"/>
  <c r="J83" i="4"/>
  <c r="I83" i="4"/>
  <c r="H83" i="4"/>
  <c r="F83" i="4"/>
  <c r="O82" i="4"/>
  <c r="N82" i="4"/>
  <c r="M82" i="4"/>
  <c r="K82" i="4"/>
  <c r="J82" i="4"/>
  <c r="I82" i="4"/>
  <c r="H82" i="4"/>
  <c r="F82" i="4"/>
  <c r="O81" i="4"/>
  <c r="N81" i="4"/>
  <c r="M81" i="4"/>
  <c r="K81" i="4"/>
  <c r="J81" i="4"/>
  <c r="I81" i="4"/>
  <c r="H81" i="4"/>
  <c r="F81" i="4"/>
  <c r="O80" i="4"/>
  <c r="N80" i="4"/>
  <c r="M80" i="4"/>
  <c r="K80" i="4"/>
  <c r="J80" i="4"/>
  <c r="I80" i="4"/>
  <c r="H80" i="4"/>
  <c r="F80" i="4"/>
  <c r="O79" i="4"/>
  <c r="N79" i="4"/>
  <c r="M79" i="4"/>
  <c r="K79" i="4"/>
  <c r="J79" i="4"/>
  <c r="I79" i="4"/>
  <c r="H79" i="4"/>
  <c r="F79" i="4"/>
  <c r="O78" i="4"/>
  <c r="N78" i="4"/>
  <c r="M78" i="4"/>
  <c r="K78" i="4"/>
  <c r="J78" i="4"/>
  <c r="I78" i="4"/>
  <c r="H78" i="4"/>
  <c r="F78" i="4"/>
  <c r="O77" i="4"/>
  <c r="N77" i="4"/>
  <c r="M77" i="4"/>
  <c r="K77" i="4"/>
  <c r="J77" i="4"/>
  <c r="I77" i="4"/>
  <c r="H77" i="4"/>
  <c r="F77" i="4"/>
  <c r="O76" i="4"/>
  <c r="N76" i="4"/>
  <c r="M76" i="4"/>
  <c r="K76" i="4"/>
  <c r="J76" i="4"/>
  <c r="I76" i="4"/>
  <c r="H76" i="4"/>
  <c r="F76" i="4"/>
  <c r="O75" i="4"/>
  <c r="N75" i="4"/>
  <c r="M75" i="4"/>
  <c r="K75" i="4"/>
  <c r="J75" i="4"/>
  <c r="I75" i="4"/>
  <c r="H75" i="4"/>
  <c r="F75" i="4"/>
  <c r="O74" i="4"/>
  <c r="N74" i="4"/>
  <c r="M74" i="4"/>
  <c r="K74" i="4"/>
  <c r="J74" i="4"/>
  <c r="I74" i="4"/>
  <c r="H74" i="4"/>
  <c r="F74" i="4"/>
  <c r="O73" i="4"/>
  <c r="N73" i="4"/>
  <c r="M73" i="4"/>
  <c r="K73" i="4"/>
  <c r="J73" i="4"/>
  <c r="I73" i="4"/>
  <c r="H73" i="4"/>
  <c r="F73" i="4"/>
  <c r="O72" i="4"/>
  <c r="N72" i="4"/>
  <c r="M72" i="4"/>
  <c r="K72" i="4"/>
  <c r="J72" i="4"/>
  <c r="I72" i="4"/>
  <c r="H72" i="4"/>
  <c r="F72" i="4"/>
  <c r="O71" i="4"/>
  <c r="N71" i="4"/>
  <c r="M71" i="4"/>
  <c r="K71" i="4"/>
  <c r="J71" i="4"/>
  <c r="I71" i="4"/>
  <c r="H71" i="4"/>
  <c r="F71" i="4"/>
  <c r="O70" i="4"/>
  <c r="N70" i="4"/>
  <c r="M70" i="4"/>
  <c r="K70" i="4"/>
  <c r="J70" i="4"/>
  <c r="I70" i="4"/>
  <c r="H70" i="4"/>
  <c r="F70" i="4"/>
  <c r="O69" i="4"/>
  <c r="N69" i="4"/>
  <c r="M69" i="4"/>
  <c r="K69" i="4"/>
  <c r="J69" i="4"/>
  <c r="I69" i="4"/>
  <c r="H69" i="4"/>
  <c r="F69" i="4"/>
  <c r="O68" i="4"/>
  <c r="N68" i="4"/>
  <c r="M68" i="4"/>
  <c r="K68" i="4"/>
  <c r="J68" i="4"/>
  <c r="I68" i="4"/>
  <c r="H68" i="4"/>
  <c r="F68" i="4"/>
  <c r="O67" i="4"/>
  <c r="N67" i="4"/>
  <c r="M67" i="4"/>
  <c r="K67" i="4"/>
  <c r="J67" i="4"/>
  <c r="I67" i="4"/>
  <c r="H67" i="4"/>
  <c r="F67" i="4"/>
  <c r="O66" i="4"/>
  <c r="N66" i="4"/>
  <c r="M66" i="4"/>
  <c r="K66" i="4"/>
  <c r="J66" i="4"/>
  <c r="I66" i="4"/>
  <c r="H66" i="4"/>
  <c r="F66" i="4"/>
  <c r="O65" i="4"/>
  <c r="N65" i="4"/>
  <c r="M65" i="4"/>
  <c r="K65" i="4"/>
  <c r="J65" i="4"/>
  <c r="I65" i="4"/>
  <c r="H65" i="4"/>
  <c r="F65" i="4"/>
  <c r="O64" i="4"/>
  <c r="N64" i="4"/>
  <c r="M64" i="4"/>
  <c r="K64" i="4"/>
  <c r="J64" i="4"/>
  <c r="I64" i="4"/>
  <c r="H64" i="4"/>
  <c r="F64" i="4"/>
  <c r="O63" i="4"/>
  <c r="N63" i="4"/>
  <c r="M63" i="4"/>
  <c r="K63" i="4"/>
  <c r="J63" i="4"/>
  <c r="I63" i="4"/>
  <c r="H63" i="4"/>
  <c r="F63" i="4"/>
  <c r="O62" i="4"/>
  <c r="N62" i="4"/>
  <c r="M62" i="4"/>
  <c r="K62" i="4"/>
  <c r="J62" i="4"/>
  <c r="I62" i="4"/>
  <c r="H62" i="4"/>
  <c r="F62" i="4"/>
  <c r="O61" i="4"/>
  <c r="N61" i="4"/>
  <c r="M61" i="4"/>
  <c r="K61" i="4"/>
  <c r="J61" i="4"/>
  <c r="I61" i="4"/>
  <c r="H61" i="4"/>
  <c r="F61" i="4"/>
  <c r="O60" i="4"/>
  <c r="N60" i="4"/>
  <c r="M60" i="4"/>
  <c r="K60" i="4"/>
  <c r="J60" i="4"/>
  <c r="I60" i="4"/>
  <c r="H60" i="4"/>
  <c r="F60" i="4"/>
  <c r="O59" i="4"/>
  <c r="N59" i="4"/>
  <c r="M59" i="4"/>
  <c r="K59" i="4"/>
  <c r="J59" i="4"/>
  <c r="I59" i="4"/>
  <c r="H59" i="4"/>
  <c r="F59" i="4"/>
  <c r="O58" i="4"/>
  <c r="N58" i="4"/>
  <c r="M58" i="4"/>
  <c r="K58" i="4"/>
  <c r="J58" i="4"/>
  <c r="I58" i="4"/>
  <c r="H58" i="4"/>
  <c r="F58" i="4"/>
  <c r="O57" i="4"/>
  <c r="N57" i="4"/>
  <c r="M57" i="4"/>
  <c r="K57" i="4"/>
  <c r="J57" i="4"/>
  <c r="I57" i="4"/>
  <c r="H57" i="4"/>
  <c r="F57" i="4"/>
  <c r="O56" i="4"/>
  <c r="N56" i="4"/>
  <c r="M56" i="4"/>
  <c r="K56" i="4"/>
  <c r="J56" i="4"/>
  <c r="I56" i="4"/>
  <c r="H56" i="4"/>
  <c r="F56" i="4"/>
  <c r="O55" i="4"/>
  <c r="N55" i="4"/>
  <c r="M55" i="4"/>
  <c r="K55" i="4"/>
  <c r="J55" i="4"/>
  <c r="I55" i="4"/>
  <c r="H55" i="4"/>
  <c r="F55" i="4"/>
  <c r="O54" i="4"/>
  <c r="N54" i="4"/>
  <c r="M54" i="4"/>
  <c r="K54" i="4"/>
  <c r="J54" i="4"/>
  <c r="I54" i="4"/>
  <c r="H54" i="4"/>
  <c r="F54" i="4"/>
  <c r="O53" i="4"/>
  <c r="N53" i="4"/>
  <c r="M53" i="4"/>
  <c r="K53" i="4"/>
  <c r="J53" i="4"/>
  <c r="I53" i="4"/>
  <c r="H53" i="4"/>
  <c r="F53" i="4"/>
  <c r="O52" i="4"/>
  <c r="N52" i="4"/>
  <c r="M52" i="4"/>
  <c r="K52" i="4"/>
  <c r="J52" i="4"/>
  <c r="I52" i="4"/>
  <c r="H52" i="4"/>
  <c r="F52" i="4"/>
  <c r="O51" i="4"/>
  <c r="N51" i="4"/>
  <c r="M51" i="4"/>
  <c r="K51" i="4"/>
  <c r="J51" i="4"/>
  <c r="I51" i="4"/>
  <c r="H51" i="4"/>
  <c r="F51" i="4"/>
  <c r="O50" i="4"/>
  <c r="N50" i="4"/>
  <c r="M50" i="4"/>
  <c r="K50" i="4"/>
  <c r="J50" i="4"/>
  <c r="I50" i="4"/>
  <c r="H50" i="4"/>
  <c r="F50" i="4"/>
  <c r="O49" i="4"/>
  <c r="N49" i="4"/>
  <c r="M49" i="4"/>
  <c r="K49" i="4"/>
  <c r="J49" i="4"/>
  <c r="I49" i="4"/>
  <c r="H49" i="4"/>
  <c r="F49" i="4"/>
  <c r="O48" i="4"/>
  <c r="N48" i="4"/>
  <c r="M48" i="4"/>
  <c r="K48" i="4"/>
  <c r="J48" i="4"/>
  <c r="I48" i="4"/>
  <c r="H48" i="4"/>
  <c r="F48" i="4"/>
  <c r="O47" i="4"/>
  <c r="N47" i="4"/>
  <c r="M47" i="4"/>
  <c r="K47" i="4"/>
  <c r="J47" i="4"/>
  <c r="I47" i="4"/>
  <c r="H47" i="4"/>
  <c r="F47" i="4"/>
  <c r="O46" i="4"/>
  <c r="N46" i="4"/>
  <c r="M46" i="4"/>
  <c r="K46" i="4"/>
  <c r="J46" i="4"/>
  <c r="I46" i="4"/>
  <c r="H46" i="4"/>
  <c r="F46" i="4"/>
  <c r="O45" i="4"/>
  <c r="N45" i="4"/>
  <c r="M45" i="4"/>
  <c r="K45" i="4"/>
  <c r="J45" i="4"/>
  <c r="I45" i="4"/>
  <c r="H45" i="4"/>
  <c r="F45" i="4"/>
  <c r="O44" i="4"/>
  <c r="N44" i="4"/>
  <c r="M44" i="4"/>
  <c r="K44" i="4"/>
  <c r="J44" i="4"/>
  <c r="I44" i="4"/>
  <c r="H44" i="4"/>
  <c r="F44" i="4"/>
  <c r="O43" i="4"/>
  <c r="N43" i="4"/>
  <c r="M43" i="4"/>
  <c r="K43" i="4"/>
  <c r="J43" i="4"/>
  <c r="I43" i="4"/>
  <c r="H43" i="4"/>
  <c r="F43" i="4"/>
  <c r="O42" i="4"/>
  <c r="N42" i="4"/>
  <c r="M42" i="4"/>
  <c r="K42" i="4"/>
  <c r="J42" i="4"/>
  <c r="I42" i="4"/>
  <c r="H42" i="4"/>
  <c r="F42" i="4"/>
  <c r="O41" i="4"/>
  <c r="N41" i="4"/>
  <c r="M41" i="4"/>
  <c r="K41" i="4"/>
  <c r="J41" i="4"/>
  <c r="I41" i="4"/>
  <c r="H41" i="4"/>
  <c r="F41" i="4"/>
  <c r="O40" i="4"/>
  <c r="N40" i="4"/>
  <c r="M40" i="4"/>
  <c r="K40" i="4"/>
  <c r="J40" i="4"/>
  <c r="I40" i="4"/>
  <c r="H40" i="4"/>
  <c r="F40" i="4"/>
  <c r="O39" i="4"/>
  <c r="N39" i="4"/>
  <c r="M39" i="4"/>
  <c r="K39" i="4"/>
  <c r="J39" i="4"/>
  <c r="I39" i="4"/>
  <c r="H39" i="4"/>
  <c r="F39" i="4"/>
  <c r="O38" i="4"/>
  <c r="N38" i="4"/>
  <c r="M38" i="4"/>
  <c r="K38" i="4"/>
  <c r="J38" i="4"/>
  <c r="I38" i="4"/>
  <c r="H38" i="4"/>
  <c r="F38" i="4"/>
  <c r="O37" i="4"/>
  <c r="N37" i="4"/>
  <c r="M37" i="4"/>
  <c r="K37" i="4"/>
  <c r="J37" i="4"/>
  <c r="I37" i="4"/>
  <c r="H37" i="4"/>
  <c r="F37" i="4"/>
  <c r="O36" i="4"/>
  <c r="N36" i="4"/>
  <c r="M36" i="4"/>
  <c r="K36" i="4"/>
  <c r="J36" i="4"/>
  <c r="I36" i="4"/>
  <c r="H36" i="4"/>
  <c r="F36" i="4"/>
  <c r="O35" i="4"/>
  <c r="N35" i="4"/>
  <c r="M35" i="4"/>
  <c r="K35" i="4"/>
  <c r="J35" i="4"/>
  <c r="I35" i="4"/>
  <c r="H35" i="4"/>
  <c r="F35" i="4"/>
  <c r="H5" i="6" l="1"/>
  <c r="I8" i="6"/>
  <c r="J8" i="6" s="1"/>
  <c r="C17" i="6"/>
  <c r="C21" i="6" s="1"/>
  <c r="C19" i="6"/>
  <c r="H19" i="6" s="1"/>
  <c r="C10" i="3"/>
  <c r="F24" i="4"/>
  <c r="G24" i="4"/>
  <c r="H24" i="4"/>
  <c r="I24" i="4"/>
  <c r="J24" i="4"/>
  <c r="K24" i="4"/>
  <c r="M24" i="4"/>
  <c r="N24" i="4"/>
  <c r="O24" i="4"/>
  <c r="F25" i="4"/>
  <c r="H25" i="4"/>
  <c r="I25" i="4"/>
  <c r="J25" i="4"/>
  <c r="K25" i="4"/>
  <c r="M25" i="4"/>
  <c r="N25" i="4"/>
  <c r="O25" i="4"/>
  <c r="F26" i="4"/>
  <c r="H26" i="4"/>
  <c r="I26" i="4"/>
  <c r="J26" i="4"/>
  <c r="K26" i="4"/>
  <c r="M26" i="4"/>
  <c r="N26" i="4"/>
  <c r="O26" i="4"/>
  <c r="F27" i="4"/>
  <c r="H27" i="4"/>
  <c r="I27" i="4"/>
  <c r="J27" i="4"/>
  <c r="K27" i="4"/>
  <c r="M27" i="4"/>
  <c r="N27" i="4"/>
  <c r="O27" i="4"/>
  <c r="F28" i="4"/>
  <c r="G28" i="4"/>
  <c r="H28" i="4"/>
  <c r="I28" i="4"/>
  <c r="J28" i="4"/>
  <c r="K28" i="4"/>
  <c r="M28" i="4"/>
  <c r="N28" i="4"/>
  <c r="O28" i="4"/>
  <c r="F29" i="4"/>
  <c r="H29" i="4"/>
  <c r="I29" i="4"/>
  <c r="J29" i="4"/>
  <c r="K29" i="4"/>
  <c r="M29" i="4"/>
  <c r="N29" i="4"/>
  <c r="O29" i="4"/>
  <c r="F30" i="4"/>
  <c r="H30" i="4"/>
  <c r="I30" i="4"/>
  <c r="J30" i="4"/>
  <c r="K30" i="4"/>
  <c r="M30" i="4"/>
  <c r="N30" i="4"/>
  <c r="O30" i="4"/>
  <c r="F31" i="4"/>
  <c r="H31" i="4"/>
  <c r="I31" i="4"/>
  <c r="J31" i="4"/>
  <c r="K31" i="4"/>
  <c r="M31" i="4"/>
  <c r="N31" i="4"/>
  <c r="O31" i="4"/>
  <c r="F32" i="4"/>
  <c r="G32" i="4"/>
  <c r="H32" i="4"/>
  <c r="I32" i="4"/>
  <c r="J32" i="4"/>
  <c r="K32" i="4"/>
  <c r="M32" i="4"/>
  <c r="N32" i="4"/>
  <c r="O32" i="4"/>
  <c r="F33" i="4"/>
  <c r="H33" i="4"/>
  <c r="I33" i="4"/>
  <c r="J33" i="4"/>
  <c r="K33" i="4"/>
  <c r="M33" i="4"/>
  <c r="N33" i="4"/>
  <c r="O33" i="4"/>
  <c r="F34" i="4"/>
  <c r="H34" i="4"/>
  <c r="I34" i="4"/>
  <c r="J34" i="4"/>
  <c r="K34" i="4"/>
  <c r="M34" i="4"/>
  <c r="N34" i="4"/>
  <c r="O34" i="4"/>
  <c r="F3" i="4"/>
  <c r="H3" i="4"/>
  <c r="I3" i="4"/>
  <c r="J3" i="4"/>
  <c r="K3" i="4"/>
  <c r="M3" i="4"/>
  <c r="N3" i="4"/>
  <c r="O3" i="4"/>
  <c r="F4" i="4"/>
  <c r="G4" i="4"/>
  <c r="H4" i="4"/>
  <c r="I4" i="4"/>
  <c r="J4" i="4"/>
  <c r="K4" i="4"/>
  <c r="M4" i="4"/>
  <c r="N4" i="4"/>
  <c r="O4" i="4"/>
  <c r="F5" i="4"/>
  <c r="H5" i="4"/>
  <c r="I5" i="4"/>
  <c r="J5" i="4"/>
  <c r="K5" i="4"/>
  <c r="M5" i="4"/>
  <c r="N5" i="4"/>
  <c r="O5" i="4"/>
  <c r="F6" i="4"/>
  <c r="H6" i="4"/>
  <c r="I6" i="4"/>
  <c r="J6" i="4"/>
  <c r="K6" i="4"/>
  <c r="M6" i="4"/>
  <c r="N6" i="4"/>
  <c r="O6" i="4"/>
  <c r="F7" i="4"/>
  <c r="H7" i="4"/>
  <c r="I7" i="4"/>
  <c r="J7" i="4"/>
  <c r="K7" i="4"/>
  <c r="M7" i="4"/>
  <c r="N7" i="4"/>
  <c r="O7" i="4"/>
  <c r="F8" i="4"/>
  <c r="G8" i="4"/>
  <c r="H8" i="4"/>
  <c r="I8" i="4"/>
  <c r="J8" i="4"/>
  <c r="K8" i="4"/>
  <c r="M8" i="4"/>
  <c r="N8" i="4"/>
  <c r="O8" i="4"/>
  <c r="F9" i="4"/>
  <c r="H9" i="4"/>
  <c r="I9" i="4"/>
  <c r="J9" i="4"/>
  <c r="K9" i="4"/>
  <c r="M9" i="4"/>
  <c r="N9" i="4"/>
  <c r="O9" i="4"/>
  <c r="F10" i="4"/>
  <c r="H10" i="4"/>
  <c r="I10" i="4"/>
  <c r="J10" i="4"/>
  <c r="K10" i="4"/>
  <c r="M10" i="4"/>
  <c r="N10" i="4"/>
  <c r="O10" i="4"/>
  <c r="F11" i="4"/>
  <c r="G11" i="4"/>
  <c r="H11" i="4"/>
  <c r="I11" i="4"/>
  <c r="J11" i="4"/>
  <c r="K11" i="4"/>
  <c r="M11" i="4"/>
  <c r="N11" i="4"/>
  <c r="O11" i="4"/>
  <c r="F12" i="4"/>
  <c r="G12" i="4"/>
  <c r="H12" i="4"/>
  <c r="I12" i="4"/>
  <c r="J12" i="4"/>
  <c r="K12" i="4"/>
  <c r="M12" i="4"/>
  <c r="N12" i="4"/>
  <c r="O12" i="4"/>
  <c r="F13" i="4"/>
  <c r="H13" i="4"/>
  <c r="I13" i="4"/>
  <c r="J13" i="4"/>
  <c r="K13" i="4"/>
  <c r="M13" i="4"/>
  <c r="N13" i="4"/>
  <c r="O13" i="4"/>
  <c r="F14" i="4"/>
  <c r="H14" i="4"/>
  <c r="I14" i="4"/>
  <c r="J14" i="4"/>
  <c r="K14" i="4"/>
  <c r="M14" i="4"/>
  <c r="N14" i="4"/>
  <c r="O14" i="4"/>
  <c r="F15" i="4"/>
  <c r="G15" i="4"/>
  <c r="H15" i="4"/>
  <c r="I15" i="4"/>
  <c r="J15" i="4"/>
  <c r="K15" i="4"/>
  <c r="M15" i="4"/>
  <c r="N15" i="4"/>
  <c r="O15" i="4"/>
  <c r="F16" i="4"/>
  <c r="G16" i="4"/>
  <c r="H16" i="4"/>
  <c r="I16" i="4"/>
  <c r="J16" i="4"/>
  <c r="K16" i="4"/>
  <c r="M16" i="4"/>
  <c r="N16" i="4"/>
  <c r="O16" i="4"/>
  <c r="F17" i="4"/>
  <c r="G17" i="4"/>
  <c r="H17" i="4"/>
  <c r="I17" i="4"/>
  <c r="J17" i="4"/>
  <c r="K17" i="4"/>
  <c r="M17" i="4"/>
  <c r="N17" i="4"/>
  <c r="O17" i="4"/>
  <c r="F18" i="4"/>
  <c r="H18" i="4"/>
  <c r="I18" i="4"/>
  <c r="J18" i="4"/>
  <c r="K18" i="4"/>
  <c r="M18" i="4"/>
  <c r="N18" i="4"/>
  <c r="O18" i="4"/>
  <c r="F19" i="4"/>
  <c r="G19" i="4"/>
  <c r="H19" i="4"/>
  <c r="I19" i="4"/>
  <c r="J19" i="4"/>
  <c r="K19" i="4"/>
  <c r="M19" i="4"/>
  <c r="N19" i="4"/>
  <c r="O19" i="4"/>
  <c r="F20" i="4"/>
  <c r="G20" i="4"/>
  <c r="H20" i="4"/>
  <c r="I20" i="4"/>
  <c r="J20" i="4"/>
  <c r="K20" i="4"/>
  <c r="M20" i="4"/>
  <c r="N20" i="4"/>
  <c r="O20" i="4"/>
  <c r="F21" i="4"/>
  <c r="G21" i="4"/>
  <c r="H21" i="4"/>
  <c r="I21" i="4"/>
  <c r="J21" i="4"/>
  <c r="K21" i="4"/>
  <c r="L21" i="4"/>
  <c r="M21" i="4"/>
  <c r="N21" i="4"/>
  <c r="O21" i="4"/>
  <c r="F22" i="4"/>
  <c r="H22" i="4"/>
  <c r="I22" i="4"/>
  <c r="J22" i="4"/>
  <c r="K22" i="4"/>
  <c r="M22" i="4"/>
  <c r="N22" i="4"/>
  <c r="O22" i="4"/>
  <c r="F23" i="4"/>
  <c r="H23" i="4"/>
  <c r="I23" i="4"/>
  <c r="J23" i="4"/>
  <c r="K23" i="4"/>
  <c r="L23" i="4"/>
  <c r="M23" i="4"/>
  <c r="N23" i="4"/>
  <c r="O23" i="4"/>
  <c r="O2" i="4"/>
  <c r="N2" i="4"/>
  <c r="M2" i="4"/>
  <c r="K2" i="4"/>
  <c r="J2" i="4"/>
  <c r="I2" i="4"/>
  <c r="H2" i="4"/>
  <c r="G2" i="4"/>
  <c r="F2" i="4"/>
  <c r="C9" i="3"/>
  <c r="L11" i="4" s="1"/>
  <c r="C8" i="3"/>
  <c r="L17" i="4" s="1"/>
  <c r="C7" i="3"/>
  <c r="L16" i="4" s="1"/>
  <c r="C6" i="3"/>
  <c r="L28" i="4" s="1"/>
  <c r="C5" i="3"/>
  <c r="L32" i="4" s="1"/>
  <c r="C4" i="3"/>
  <c r="L33" i="4" s="1"/>
  <c r="C22" i="1"/>
  <c r="C23" i="1"/>
  <c r="C16" i="1"/>
  <c r="C7" i="1"/>
  <c r="C8" i="1"/>
  <c r="C9" i="1"/>
  <c r="C10" i="1"/>
  <c r="G7" i="4" s="1"/>
  <c r="C11" i="1"/>
  <c r="G31" i="4" s="1"/>
  <c r="C12" i="1"/>
  <c r="C13" i="1"/>
  <c r="C14" i="1"/>
  <c r="G13" i="4" s="1"/>
  <c r="C15" i="1"/>
  <c r="G29" i="4" s="1"/>
  <c r="C17" i="1"/>
  <c r="C18" i="1"/>
  <c r="C19" i="1"/>
  <c r="C20" i="1"/>
  <c r="C21" i="1"/>
  <c r="C6" i="1"/>
  <c r="G25" i="4" s="1"/>
  <c r="C5" i="1"/>
  <c r="C4" i="1"/>
  <c r="G23" i="4" s="1"/>
  <c r="B5" i="6"/>
  <c r="G65" i="4" l="1"/>
  <c r="G225" i="4"/>
  <c r="G193" i="4"/>
  <c r="G161" i="4"/>
  <c r="G129" i="4"/>
  <c r="G97" i="4"/>
  <c r="G227" i="4"/>
  <c r="G195" i="4"/>
  <c r="G163" i="4"/>
  <c r="G131" i="4"/>
  <c r="G99" i="4"/>
  <c r="G67" i="4"/>
  <c r="L13" i="4"/>
  <c r="L9" i="4"/>
  <c r="L5" i="4"/>
  <c r="L29" i="4"/>
  <c r="L25" i="4"/>
  <c r="L219" i="4"/>
  <c r="L199" i="4"/>
  <c r="L187" i="4"/>
  <c r="L167" i="4"/>
  <c r="L155" i="4"/>
  <c r="L135" i="4"/>
  <c r="L123" i="4"/>
  <c r="L103" i="4"/>
  <c r="L91" i="4"/>
  <c r="L71" i="4"/>
  <c r="L59" i="4"/>
  <c r="L39" i="4"/>
  <c r="L35" i="4"/>
  <c r="L226" i="4"/>
  <c r="L206" i="4"/>
  <c r="L198" i="4"/>
  <c r="L194" i="4"/>
  <c r="L174" i="4"/>
  <c r="L166" i="4"/>
  <c r="L162" i="4"/>
  <c r="L142" i="4"/>
  <c r="L134" i="4"/>
  <c r="L130" i="4"/>
  <c r="L110" i="4"/>
  <c r="L102" i="4"/>
  <c r="L98" i="4"/>
  <c r="L78" i="4"/>
  <c r="L70" i="4"/>
  <c r="L66" i="4"/>
  <c r="L46" i="4"/>
  <c r="L38" i="4"/>
  <c r="L37" i="4"/>
  <c r="L197" i="4"/>
  <c r="L165" i="4"/>
  <c r="L133" i="4"/>
  <c r="L101" i="4"/>
  <c r="L69" i="4"/>
  <c r="L224" i="4"/>
  <c r="L212" i="4"/>
  <c r="L196" i="4"/>
  <c r="L192" i="4"/>
  <c r="L180" i="4"/>
  <c r="L164" i="4"/>
  <c r="L160" i="4"/>
  <c r="L148" i="4"/>
  <c r="L132" i="4"/>
  <c r="L128" i="4"/>
  <c r="L116" i="4"/>
  <c r="L100" i="4"/>
  <c r="L96" i="4"/>
  <c r="L84" i="4"/>
  <c r="L68" i="4"/>
  <c r="L64" i="4"/>
  <c r="L52" i="4"/>
  <c r="L36" i="4"/>
  <c r="G3" i="4"/>
  <c r="G27" i="4"/>
  <c r="L20" i="4"/>
  <c r="L12" i="4"/>
  <c r="L8" i="4"/>
  <c r="L4" i="4"/>
  <c r="L24" i="4"/>
  <c r="G223" i="4"/>
  <c r="G191" i="4"/>
  <c r="G159" i="4"/>
  <c r="G127" i="4"/>
  <c r="G95" i="4"/>
  <c r="G63" i="4"/>
  <c r="G45" i="4"/>
  <c r="G41" i="4"/>
  <c r="G205" i="4"/>
  <c r="G201" i="4"/>
  <c r="G173" i="4"/>
  <c r="G169" i="4"/>
  <c r="G141" i="4"/>
  <c r="G137" i="4"/>
  <c r="G109" i="4"/>
  <c r="G105" i="4"/>
  <c r="G77" i="4"/>
  <c r="G73" i="4"/>
  <c r="G170" i="4"/>
  <c r="G204" i="4"/>
  <c r="G200" i="4"/>
  <c r="G172" i="4"/>
  <c r="G168" i="4"/>
  <c r="G140" i="4"/>
  <c r="G136" i="4"/>
  <c r="G108" i="4"/>
  <c r="G104" i="4"/>
  <c r="G76" i="4"/>
  <c r="G72" i="4"/>
  <c r="G44" i="4"/>
  <c r="G40" i="4"/>
  <c r="G42" i="4"/>
  <c r="G203" i="4"/>
  <c r="G199" i="4"/>
  <c r="G171" i="4"/>
  <c r="G167" i="4"/>
  <c r="G139" i="4"/>
  <c r="G135" i="4"/>
  <c r="G107" i="4"/>
  <c r="G103" i="4"/>
  <c r="G75" i="4"/>
  <c r="G71" i="4"/>
  <c r="G43" i="4"/>
  <c r="G39" i="4"/>
  <c r="G202" i="4"/>
  <c r="G74" i="4"/>
  <c r="G138" i="4"/>
  <c r="G106" i="4"/>
  <c r="L227" i="4"/>
  <c r="L207" i="4"/>
  <c r="L195" i="4"/>
  <c r="L175" i="4"/>
  <c r="L163" i="4"/>
  <c r="L143" i="4"/>
  <c r="L131" i="4"/>
  <c r="L111" i="4"/>
  <c r="L99" i="4"/>
  <c r="L79" i="4"/>
  <c r="L67" i="4"/>
  <c r="L47" i="4"/>
  <c r="L225" i="4"/>
  <c r="L213" i="4"/>
  <c r="L193" i="4"/>
  <c r="L181" i="4"/>
  <c r="L161" i="4"/>
  <c r="L149" i="4"/>
  <c r="L129" i="4"/>
  <c r="L117" i="4"/>
  <c r="L97" i="4"/>
  <c r="L85" i="4"/>
  <c r="L65" i="4"/>
  <c r="L53" i="4"/>
  <c r="L220" i="4"/>
  <c r="L200" i="4"/>
  <c r="L188" i="4"/>
  <c r="L168" i="4"/>
  <c r="L156" i="4"/>
  <c r="L136" i="4"/>
  <c r="L124" i="4"/>
  <c r="L104" i="4"/>
  <c r="L92" i="4"/>
  <c r="L72" i="4"/>
  <c r="L60" i="4"/>
  <c r="L40" i="4"/>
  <c r="L223" i="4"/>
  <c r="L191" i="4"/>
  <c r="L159" i="4"/>
  <c r="L127" i="4"/>
  <c r="L95" i="4"/>
  <c r="L63" i="4"/>
  <c r="L214" i="4"/>
  <c r="L182" i="4"/>
  <c r="L150" i="4"/>
  <c r="L118" i="4"/>
  <c r="L86" i="4"/>
  <c r="L54" i="4"/>
  <c r="L41" i="4"/>
  <c r="L221" i="4"/>
  <c r="L201" i="4"/>
  <c r="L189" i="4"/>
  <c r="L169" i="4"/>
  <c r="L157" i="4"/>
  <c r="L137" i="4"/>
  <c r="L125" i="4"/>
  <c r="L105" i="4"/>
  <c r="L93" i="4"/>
  <c r="L73" i="4"/>
  <c r="L61" i="4"/>
  <c r="L208" i="4"/>
  <c r="L176" i="4"/>
  <c r="L144" i="4"/>
  <c r="L112" i="4"/>
  <c r="L80" i="4"/>
  <c r="L48" i="4"/>
  <c r="G22" i="4"/>
  <c r="G18" i="4"/>
  <c r="G14" i="4"/>
  <c r="G10" i="4"/>
  <c r="G6" i="4"/>
  <c r="G34" i="4"/>
  <c r="G30" i="4"/>
  <c r="G26" i="4"/>
  <c r="G37" i="4"/>
  <c r="G66" i="4"/>
  <c r="G197" i="4"/>
  <c r="G165" i="4"/>
  <c r="G133" i="4"/>
  <c r="G101" i="4"/>
  <c r="G69" i="4"/>
  <c r="G134" i="4"/>
  <c r="G130" i="4"/>
  <c r="G70" i="4"/>
  <c r="G38" i="4"/>
  <c r="G224" i="4"/>
  <c r="G196" i="4"/>
  <c r="G192" i="4"/>
  <c r="G164" i="4"/>
  <c r="G160" i="4"/>
  <c r="G132" i="4"/>
  <c r="G128" i="4"/>
  <c r="G100" i="4"/>
  <c r="G96" i="4"/>
  <c r="G68" i="4"/>
  <c r="G64" i="4"/>
  <c r="G36" i="4"/>
  <c r="G198" i="4"/>
  <c r="G194" i="4"/>
  <c r="G226" i="4"/>
  <c r="G166" i="4"/>
  <c r="G162" i="4"/>
  <c r="G102" i="4"/>
  <c r="G98" i="4"/>
  <c r="B17" i="6"/>
  <c r="B19" i="6"/>
  <c r="D5" i="6"/>
  <c r="E5" i="6" s="1"/>
  <c r="L222" i="4"/>
  <c r="L202" i="4"/>
  <c r="L190" i="4"/>
  <c r="L170" i="4"/>
  <c r="L158" i="4"/>
  <c r="L138" i="4"/>
  <c r="L126" i="4"/>
  <c r="L106" i="4"/>
  <c r="L94" i="4"/>
  <c r="L74" i="4"/>
  <c r="L62" i="4"/>
  <c r="L42" i="4"/>
  <c r="L49" i="4"/>
  <c r="L209" i="4"/>
  <c r="L177" i="4"/>
  <c r="L145" i="4"/>
  <c r="L113" i="4"/>
  <c r="L81" i="4"/>
  <c r="L19" i="4"/>
  <c r="L15" i="4"/>
  <c r="L7" i="4"/>
  <c r="L3" i="4"/>
  <c r="L31" i="4"/>
  <c r="L27" i="4"/>
  <c r="L203" i="4"/>
  <c r="L171" i="4"/>
  <c r="L139" i="4"/>
  <c r="L107" i="4"/>
  <c r="L75" i="4"/>
  <c r="L43" i="4"/>
  <c r="L210" i="4"/>
  <c r="L178" i="4"/>
  <c r="L146" i="4"/>
  <c r="L114" i="4"/>
  <c r="L82" i="4"/>
  <c r="L50" i="4"/>
  <c r="G9" i="4"/>
  <c r="G5" i="4"/>
  <c r="G33" i="4"/>
  <c r="G218" i="4"/>
  <c r="G90" i="4"/>
  <c r="G58" i="4"/>
  <c r="G154" i="4"/>
  <c r="G186" i="4"/>
  <c r="G122" i="4"/>
  <c r="G216" i="4"/>
  <c r="G184" i="4"/>
  <c r="G152" i="4"/>
  <c r="G120" i="4"/>
  <c r="G88" i="4"/>
  <c r="G56" i="4"/>
  <c r="G215" i="4"/>
  <c r="G183" i="4"/>
  <c r="G151" i="4"/>
  <c r="G119" i="4"/>
  <c r="G87" i="4"/>
  <c r="G55" i="4"/>
  <c r="G61" i="4"/>
  <c r="G221" i="4"/>
  <c r="G189" i="4"/>
  <c r="G157" i="4"/>
  <c r="G125" i="4"/>
  <c r="G93" i="4"/>
  <c r="G220" i="4"/>
  <c r="G188" i="4"/>
  <c r="G156" i="4"/>
  <c r="G124" i="4"/>
  <c r="G92" i="4"/>
  <c r="G60" i="4"/>
  <c r="G190" i="4"/>
  <c r="G219" i="4"/>
  <c r="G187" i="4"/>
  <c r="G155" i="4"/>
  <c r="G123" i="4"/>
  <c r="G91" i="4"/>
  <c r="G59" i="4"/>
  <c r="G158" i="4"/>
  <c r="G126" i="4"/>
  <c r="G94" i="4"/>
  <c r="G222" i="4"/>
  <c r="G62" i="4"/>
  <c r="L2" i="4"/>
  <c r="G57" i="4"/>
  <c r="G217" i="4"/>
  <c r="G185" i="4"/>
  <c r="G153" i="4"/>
  <c r="G121" i="4"/>
  <c r="G89" i="4"/>
  <c r="G35" i="4"/>
  <c r="G53" i="4"/>
  <c r="G49" i="4"/>
  <c r="G82" i="4"/>
  <c r="G213" i="4"/>
  <c r="G209" i="4"/>
  <c r="G181" i="4"/>
  <c r="G177" i="4"/>
  <c r="G149" i="4"/>
  <c r="G145" i="4"/>
  <c r="G117" i="4"/>
  <c r="G113" i="4"/>
  <c r="G85" i="4"/>
  <c r="G81" i="4"/>
  <c r="G178" i="4"/>
  <c r="G174" i="4"/>
  <c r="G86" i="4"/>
  <c r="G50" i="4"/>
  <c r="G212" i="4"/>
  <c r="G208" i="4"/>
  <c r="G180" i="4"/>
  <c r="G176" i="4"/>
  <c r="G148" i="4"/>
  <c r="G144" i="4"/>
  <c r="G116" i="4"/>
  <c r="G112" i="4"/>
  <c r="G84" i="4"/>
  <c r="G80" i="4"/>
  <c r="G52" i="4"/>
  <c r="G48" i="4"/>
  <c r="G206" i="4"/>
  <c r="G54" i="4"/>
  <c r="G46" i="4"/>
  <c r="G211" i="4"/>
  <c r="G207" i="4"/>
  <c r="G179" i="4"/>
  <c r="G175" i="4"/>
  <c r="G147" i="4"/>
  <c r="G143" i="4"/>
  <c r="G115" i="4"/>
  <c r="G111" i="4"/>
  <c r="G83" i="4"/>
  <c r="G79" i="4"/>
  <c r="G51" i="4"/>
  <c r="G47" i="4"/>
  <c r="G214" i="4"/>
  <c r="G150" i="4"/>
  <c r="G146" i="4"/>
  <c r="G142" i="4"/>
  <c r="G78" i="4"/>
  <c r="G210" i="4"/>
  <c r="G182" i="4"/>
  <c r="G118" i="4"/>
  <c r="G114" i="4"/>
  <c r="G110" i="4"/>
  <c r="L215" i="4"/>
  <c r="L211" i="4"/>
  <c r="L183" i="4"/>
  <c r="L179" i="4"/>
  <c r="L151" i="4"/>
  <c r="L147" i="4"/>
  <c r="L119" i="4"/>
  <c r="L115" i="4"/>
  <c r="L87" i="4"/>
  <c r="L83" i="4"/>
  <c r="L55" i="4"/>
  <c r="L51" i="4"/>
  <c r="L218" i="4"/>
  <c r="L186" i="4"/>
  <c r="L154" i="4"/>
  <c r="L122" i="4"/>
  <c r="L90" i="4"/>
  <c r="L58" i="4"/>
  <c r="L45" i="4"/>
  <c r="L217" i="4"/>
  <c r="L205" i="4"/>
  <c r="L185" i="4"/>
  <c r="L173" i="4"/>
  <c r="L153" i="4"/>
  <c r="L141" i="4"/>
  <c r="L121" i="4"/>
  <c r="L109" i="4"/>
  <c r="L89" i="4"/>
  <c r="L77" i="4"/>
  <c r="L57" i="4"/>
  <c r="L216" i="4"/>
  <c r="L204" i="4"/>
  <c r="L184" i="4"/>
  <c r="L172" i="4"/>
  <c r="L152" i="4"/>
  <c r="L140" i="4"/>
  <c r="L120" i="4"/>
  <c r="L108" i="4"/>
  <c r="L88" i="4"/>
  <c r="L76" i="4"/>
  <c r="L56" i="4"/>
  <c r="L44" i="4"/>
  <c r="L22" i="4"/>
  <c r="L18" i="4"/>
  <c r="L14" i="4"/>
  <c r="L10" i="4"/>
  <c r="L6" i="4"/>
  <c r="L34" i="4"/>
  <c r="L30" i="4"/>
  <c r="L26" i="4"/>
  <c r="H17" i="6"/>
  <c r="I5" i="6"/>
  <c r="J5" i="6" s="1"/>
  <c r="H21" i="6" l="1"/>
  <c r="I17" i="6"/>
  <c r="J17" i="6" s="1"/>
  <c r="B21" i="6"/>
  <c r="D21" i="6" s="1"/>
  <c r="E21" i="6" s="1"/>
  <c r="D17" i="6"/>
  <c r="E17" i="6" s="1"/>
  <c r="G19" i="6"/>
  <c r="D19" i="6"/>
  <c r="E19" i="6" s="1"/>
  <c r="I19" i="6" l="1"/>
  <c r="J19" i="6" s="1"/>
  <c r="G21" i="6"/>
  <c r="I21" i="6" s="1"/>
  <c r="J21" i="6" s="1"/>
</calcChain>
</file>

<file path=xl/sharedStrings.xml><?xml version="1.0" encoding="utf-8"?>
<sst xmlns="http://schemas.openxmlformats.org/spreadsheetml/2006/main" count="880" uniqueCount="128">
  <si>
    <t>Código Conta</t>
  </si>
  <si>
    <t>Descrição Conta</t>
  </si>
  <si>
    <t>Concatenado</t>
  </si>
  <si>
    <t>2.2.01</t>
  </si>
  <si>
    <t>2.2.02</t>
  </si>
  <si>
    <t>2.2.03</t>
  </si>
  <si>
    <t>2.2.04</t>
  </si>
  <si>
    <t>2.2.05</t>
  </si>
  <si>
    <t>2.2.06</t>
  </si>
  <si>
    <t>2.2.07</t>
  </si>
  <si>
    <t>2.2.08</t>
  </si>
  <si>
    <t>2.2.09</t>
  </si>
  <si>
    <t>2.2.10</t>
  </si>
  <si>
    <t>2.2.11</t>
  </si>
  <si>
    <t>2.2.12</t>
  </si>
  <si>
    <t>2.2.13</t>
  </si>
  <si>
    <t>2.2.14</t>
  </si>
  <si>
    <t>2.2.15</t>
  </si>
  <si>
    <t>2.2.16</t>
  </si>
  <si>
    <t>Agua e luz</t>
  </si>
  <si>
    <t>Aluguéis de imóveis</t>
  </si>
  <si>
    <t>Transportes urbanos</t>
  </si>
  <si>
    <t>Lanches, refeições e alimentação</t>
  </si>
  <si>
    <t>Material de escritório</t>
  </si>
  <si>
    <t>Marketing digital</t>
  </si>
  <si>
    <t>Serviços gráficos</t>
  </si>
  <si>
    <t>Taxas e tributos</t>
  </si>
  <si>
    <t>Ajuda de Custo</t>
  </si>
  <si>
    <t>Cursos e treinamentos</t>
  </si>
  <si>
    <t>Passagens aéreas</t>
  </si>
  <si>
    <t>Hospedagens e diárias</t>
  </si>
  <si>
    <t>Manutenção e reformas</t>
  </si>
  <si>
    <t>Aquisição de bens de pequeno valor</t>
  </si>
  <si>
    <t>Outras despesas de marketing</t>
  </si>
  <si>
    <t>Contratação de serviços de terceiros</t>
  </si>
  <si>
    <t>Pacote</t>
  </si>
  <si>
    <t>Despesas de ocupação</t>
  </si>
  <si>
    <t>Internet e telefonia</t>
  </si>
  <si>
    <t>2.2.17</t>
  </si>
  <si>
    <t>2.2.18</t>
  </si>
  <si>
    <t>Estrutura básica</t>
  </si>
  <si>
    <t>Possibilidades</t>
  </si>
  <si>
    <t>Bonificação</t>
  </si>
  <si>
    <t>2.2.19</t>
  </si>
  <si>
    <t>Viagens e Locomoção</t>
  </si>
  <si>
    <t>Despesas de Marketing</t>
  </si>
  <si>
    <t>Tipo</t>
  </si>
  <si>
    <t>Gastos com pessoal</t>
  </si>
  <si>
    <t>Gastos gerais</t>
  </si>
  <si>
    <t>Impostos</t>
  </si>
  <si>
    <t>Benefícios</t>
  </si>
  <si>
    <t>Consultoria e assessoria</t>
  </si>
  <si>
    <t>Serviços de contabilidade</t>
  </si>
  <si>
    <t>2.2.20</t>
  </si>
  <si>
    <t>Serviços externos</t>
  </si>
  <si>
    <t>Categoria</t>
  </si>
  <si>
    <t>Despesas</t>
  </si>
  <si>
    <r>
      <t xml:space="preserve">Plano de contas simplificado
</t>
    </r>
    <r>
      <rPr>
        <i/>
        <sz val="9.9"/>
        <color theme="1"/>
        <rFont val="Calibri"/>
        <family val="2"/>
      </rPr>
      <t>Material educativo de conteúdo fictício</t>
    </r>
  </si>
  <si>
    <r>
      <t xml:space="preserve">DePara gerencial de áreas
</t>
    </r>
    <r>
      <rPr>
        <i/>
        <sz val="9.9"/>
        <color theme="1"/>
        <rFont val="Calibri"/>
        <family val="2"/>
      </rPr>
      <t>Material educativo de conteúdo fictício</t>
    </r>
  </si>
  <si>
    <t>Código CDC</t>
  </si>
  <si>
    <t>Nome CDC</t>
  </si>
  <si>
    <t>Área de marketing</t>
  </si>
  <si>
    <t>Área comercial</t>
  </si>
  <si>
    <t>Área financeira</t>
  </si>
  <si>
    <t>Área de RH</t>
  </si>
  <si>
    <t>Área de projetos</t>
  </si>
  <si>
    <t>Presidência</t>
  </si>
  <si>
    <t>Gestor</t>
  </si>
  <si>
    <t>Diretoria</t>
  </si>
  <si>
    <t>Marketing e Vendas</t>
  </si>
  <si>
    <t>Administrativo e Financeiro</t>
  </si>
  <si>
    <t>Projetos</t>
  </si>
  <si>
    <t>Luciana</t>
  </si>
  <si>
    <t>Pedro</t>
  </si>
  <si>
    <t>Cláudia</t>
  </si>
  <si>
    <t>Roberto</t>
  </si>
  <si>
    <t>Fernanda</t>
  </si>
  <si>
    <t>André</t>
  </si>
  <si>
    <t>Sigla</t>
  </si>
  <si>
    <t>A&amp;F</t>
  </si>
  <si>
    <t>MV</t>
  </si>
  <si>
    <t>PR</t>
  </si>
  <si>
    <t>CEO</t>
  </si>
  <si>
    <t>Mês</t>
  </si>
  <si>
    <t>Área administrativa</t>
  </si>
  <si>
    <t>Beatriz</t>
  </si>
  <si>
    <t>Janeiro</t>
  </si>
  <si>
    <t>Valor</t>
  </si>
  <si>
    <t>1Q21</t>
  </si>
  <si>
    <t>Tri</t>
  </si>
  <si>
    <t>Fevereiro</t>
  </si>
  <si>
    <t>Março</t>
  </si>
  <si>
    <t>Abril</t>
  </si>
  <si>
    <t>Maio</t>
  </si>
  <si>
    <t>Junho</t>
  </si>
  <si>
    <t>Julho</t>
  </si>
  <si>
    <t>2Q21</t>
  </si>
  <si>
    <t>3Q21</t>
  </si>
  <si>
    <t>Receitas Totais</t>
  </si>
  <si>
    <t>Receita Canal X</t>
  </si>
  <si>
    <t>Receita Canal Y</t>
  </si>
  <si>
    <t>Despesas Totais</t>
  </si>
  <si>
    <t>Despesa com pessoal</t>
  </si>
  <si>
    <t>Depreciação</t>
  </si>
  <si>
    <t>EBITDA</t>
  </si>
  <si>
    <t>Imposto de Renda</t>
  </si>
  <si>
    <t>Lucro Líquido</t>
  </si>
  <si>
    <t>Redutor | Pis &amp; Cofins</t>
  </si>
  <si>
    <t>Real</t>
  </si>
  <si>
    <t>Plano</t>
  </si>
  <si>
    <t>Var.</t>
  </si>
  <si>
    <t>Julho/21 | YTD</t>
  </si>
  <si>
    <t>Julho/21 | STA</t>
  </si>
  <si>
    <t>%</t>
  </si>
  <si>
    <t>Código da Conta</t>
  </si>
  <si>
    <t>Descrição da Conta</t>
  </si>
  <si>
    <t>Centro de Custo</t>
  </si>
  <si>
    <t>Descrição da Despesa</t>
  </si>
  <si>
    <t>Sistema de lançamento de despesas unificado</t>
  </si>
  <si>
    <t>Diretoria Financeira</t>
  </si>
  <si>
    <t>Data Pagamento</t>
  </si>
  <si>
    <t>Lançar despesas</t>
  </si>
  <si>
    <t>Base de dados</t>
  </si>
  <si>
    <t>Relatórios</t>
  </si>
  <si>
    <t>Parâmetros</t>
  </si>
  <si>
    <t>Aprovações</t>
  </si>
  <si>
    <t>Data Vencimento</t>
  </si>
  <si>
    <t>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</si>
</sst>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9.9"/>
      <color theme="1"/>
      <name val="Calibri"/>
      <family val="2"/>
    </font>
    <font>
      <i/>
      <sz val="10"/>
      <color theme="1" tint="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 tint="0.34998626667073579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left" vertical="center" wrapText="1"/>
    </xf>
    <xf numFmtId="0" fontId="2" fillId="3" borderId="2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164" fontId="0" fillId="0" borderId="3" xfId="1" applyNumberFormat="1" applyFont="1" applyBorder="1"/>
    <xf numFmtId="164" fontId="0" fillId="0" borderId="0" xfId="1" applyNumberFormat="1" applyFont="1"/>
    <xf numFmtId="0" fontId="3" fillId="0" borderId="0" xfId="0" applyFont="1"/>
    <xf numFmtId="0" fontId="6" fillId="0" borderId="0" xfId="0" applyFont="1" applyAlignment="1">
      <alignment horizontal="left" indent="2"/>
    </xf>
    <xf numFmtId="0" fontId="0" fillId="0" borderId="0" xfId="0" applyAlignment="1">
      <alignment horizontal="center"/>
    </xf>
    <xf numFmtId="164" fontId="6" fillId="0" borderId="0" xfId="1" applyNumberFormat="1" applyFont="1"/>
    <xf numFmtId="9" fontId="0" fillId="0" borderId="0" xfId="2" applyFont="1" applyBorder="1" applyAlignment="1">
      <alignment horizontal="center"/>
    </xf>
    <xf numFmtId="0" fontId="0" fillId="0" borderId="0" xfId="0" applyAlignment="1">
      <alignment vertical="center"/>
    </xf>
    <xf numFmtId="0" fontId="3" fillId="4" borderId="5" xfId="0" applyFont="1" applyFill="1" applyBorder="1"/>
    <xf numFmtId="0" fontId="3" fillId="7" borderId="4" xfId="0" applyFont="1" applyFill="1" applyBorder="1"/>
    <xf numFmtId="164" fontId="3" fillId="7" borderId="4" xfId="1" applyNumberFormat="1" applyFont="1" applyFill="1" applyBorder="1"/>
    <xf numFmtId="164" fontId="3" fillId="4" borderId="5" xfId="1" applyNumberFormat="1" applyFont="1" applyFill="1" applyBorder="1"/>
    <xf numFmtId="0" fontId="7" fillId="8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9" fontId="3" fillId="7" borderId="4" xfId="2" applyFont="1" applyFill="1" applyBorder="1" applyAlignment="1">
      <alignment horizontal="center"/>
    </xf>
    <xf numFmtId="9" fontId="6" fillId="0" borderId="0" xfId="2" applyFont="1" applyAlignment="1">
      <alignment horizontal="center"/>
    </xf>
    <xf numFmtId="9" fontId="3" fillId="4" borderId="5" xfId="2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11" borderId="0" xfId="0" applyFill="1"/>
    <xf numFmtId="0" fontId="12" fillId="11" borderId="0" xfId="0" applyFont="1" applyFill="1" applyAlignment="1">
      <alignment horizontal="left" vertical="center" indent="2"/>
    </xf>
    <xf numFmtId="0" fontId="6" fillId="11" borderId="0" xfId="0" applyFont="1" applyFill="1" applyAlignment="1">
      <alignment horizontal="left" vertical="center" indent="2"/>
    </xf>
    <xf numFmtId="0" fontId="6" fillId="11" borderId="0" xfId="0" applyFont="1" applyFill="1" applyAlignment="1">
      <alignment horizontal="center"/>
    </xf>
    <xf numFmtId="0" fontId="13" fillId="13" borderId="0" xfId="0" applyFont="1" applyFill="1" applyAlignment="1">
      <alignment horizontal="left" vertical="center" indent="2"/>
    </xf>
    <xf numFmtId="0" fontId="14" fillId="12" borderId="0" xfId="0" applyFont="1" applyFill="1" applyAlignment="1">
      <alignment horizontal="left" vertical="center" indent="2"/>
    </xf>
    <xf numFmtId="0" fontId="12" fillId="0" borderId="0" xfId="0" applyFont="1" applyAlignment="1">
      <alignment vertical="center"/>
    </xf>
    <xf numFmtId="0" fontId="2" fillId="3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2"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89960</xdr:colOff>
      <xdr:row>0</xdr:row>
      <xdr:rowOff>9525</xdr:rowOff>
    </xdr:from>
    <xdr:to>
      <xdr:col>0</xdr:col>
      <xdr:colOff>1037167</xdr:colOff>
      <xdr:row>1</xdr:row>
      <xdr:rowOff>677</xdr:rowOff>
    </xdr:to>
    <xdr:pic>
      <xdr:nvPicPr>
        <xdr:cNvPr id="2" name="Imagem 1" descr="Início - Atuar Curso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60" y="9525"/>
          <a:ext cx="947207" cy="57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89960</xdr:colOff>
      <xdr:row>0</xdr:row>
      <xdr:rowOff>9525</xdr:rowOff>
    </xdr:from>
    <xdr:to>
      <xdr:col>0</xdr:col>
      <xdr:colOff>1037167</xdr:colOff>
      <xdr:row>1</xdr:row>
      <xdr:rowOff>677</xdr:rowOff>
    </xdr:to>
    <xdr:pic>
      <xdr:nvPicPr>
        <xdr:cNvPr id="2" name="Imagem 1" descr="Início - Atuar Curso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60" y="9525"/>
          <a:ext cx="947207" cy="572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38100</xdr:rowOff>
    </xdr:from>
    <xdr:to>
      <xdr:col>0</xdr:col>
      <xdr:colOff>1276350</xdr:colOff>
      <xdr:row>3</xdr:row>
      <xdr:rowOff>64832</xdr:rowOff>
    </xdr:to>
    <xdr:pic>
      <xdr:nvPicPr>
        <xdr:cNvPr id="2" name="Imagem 1" descr="Início - Atuar Cursos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8100"/>
          <a:ext cx="1114425" cy="674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1104900</xdr:colOff>
      <xdr:row>13</xdr:row>
      <xdr:rowOff>76200</xdr:rowOff>
    </xdr:from>
    <xdr:to>
      <xdr:col>6</xdr:col>
      <xdr:colOff>1095375</xdr:colOff>
      <xdr:row>15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857625" y="3057525"/>
          <a:ext cx="2352675" cy="3905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REGISTRAR PAGAMENTO</a:t>
          </a:r>
        </a:p>
      </xdr:txBody>
    </xdr:sp>
    <xdr:clientData/>
  </xdr:twoCellAnchor>
  <xdr:twoCellAnchor>
    <xdr:from>
      <xdr:col>7</xdr:col>
      <xdr:colOff>485775</xdr:colOff>
      <xdr:row>13</xdr:row>
      <xdr:rowOff>85725</xdr:rowOff>
    </xdr:from>
    <xdr:to>
      <xdr:col>10</xdr:col>
      <xdr:colOff>476250</xdr:colOff>
      <xdr:row>15</xdr:row>
      <xdr:rowOff>47625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743700" y="3067050"/>
          <a:ext cx="2352675" cy="3905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LIMPAR CAMPOS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showGridLines="0" tabSelected="1" zoomScale="90" zoomScaleNormal="90" workbookViewId="0">
      <pane ySplit="3" topLeftCell="A4" activePane="bottomLeft" state="frozen"/>
      <selection pane="bottomLeft" activeCell="F4" sqref="F4"/>
    </sheetView>
  </sheetViews>
  <sheetFormatPr defaultRowHeight="15" x14ac:dyDescent="0.25"/>
  <cols>
    <col min="1" max="1" width="17" customWidth="1"/>
    <col min="2" max="2" width="43" customWidth="1"/>
    <col min="3" max="3" width="43.140625" customWidth="1"/>
    <col min="4" max="4" width="25.140625" customWidth="1"/>
    <col min="5" max="5" width="20.42578125" customWidth="1"/>
    <col min="6" max="6" width="12.28515625" customWidth="1"/>
  </cols>
  <sheetData>
    <row r="1" spans="1:7" ht="45.75" customHeight="1" x14ac:dyDescent="0.25">
      <c r="B1" s="1" t="s">
        <v>57</v>
      </c>
    </row>
    <row r="2" spans="1:7" ht="15" customHeight="1" x14ac:dyDescent="0.25">
      <c r="A2" s="36" t="s">
        <v>40</v>
      </c>
      <c r="B2" s="36"/>
      <c r="C2" s="36"/>
      <c r="D2" s="37" t="s">
        <v>41</v>
      </c>
      <c r="E2" s="37"/>
      <c r="F2" s="37"/>
    </row>
    <row r="3" spans="1:7" x14ac:dyDescent="0.25">
      <c r="A3" s="2" t="s">
        <v>0</v>
      </c>
      <c r="B3" s="2" t="s">
        <v>1</v>
      </c>
      <c r="C3" s="2" t="s">
        <v>2</v>
      </c>
      <c r="D3" s="2" t="s">
        <v>35</v>
      </c>
      <c r="E3" s="2" t="s">
        <v>46</v>
      </c>
      <c r="F3" s="2" t="s">
        <v>55</v>
      </c>
      <c r="G3" s="34" t="s">
        <v>127</v>
      </c>
    </row>
    <row r="4" spans="1:7" x14ac:dyDescent="0.25">
      <c r="A4" s="3" t="s">
        <v>3</v>
      </c>
      <c r="B4" s="3" t="s">
        <v>19</v>
      </c>
      <c r="C4" s="3" t="str">
        <f>CONCATENATE(A4," - ",B4)</f>
        <v>2.2.01 - Agua e luz</v>
      </c>
      <c r="D4" s="3" t="s">
        <v>36</v>
      </c>
      <c r="E4" s="3" t="s">
        <v>48</v>
      </c>
      <c r="F4" s="3" t="s">
        <v>56</v>
      </c>
      <c r="G4" s="43">
        <v>1</v>
      </c>
    </row>
    <row r="5" spans="1:7" x14ac:dyDescent="0.25">
      <c r="A5" s="3" t="s">
        <v>4</v>
      </c>
      <c r="B5" s="3" t="s">
        <v>20</v>
      </c>
      <c r="C5" s="3" t="str">
        <f t="shared" ref="C5" si="0">CONCATENATE(A5," - ",B5)</f>
        <v>2.2.02 - Aluguéis de imóveis</v>
      </c>
      <c r="D5" s="3" t="s">
        <v>36</v>
      </c>
      <c r="E5" s="3" t="s">
        <v>48</v>
      </c>
      <c r="F5" s="3" t="s">
        <v>56</v>
      </c>
      <c r="G5" s="43">
        <v>2</v>
      </c>
    </row>
    <row r="6" spans="1:7" x14ac:dyDescent="0.25">
      <c r="A6" s="3" t="s">
        <v>5</v>
      </c>
      <c r="B6" s="3" t="s">
        <v>31</v>
      </c>
      <c r="C6" s="3" t="str">
        <f t="shared" ref="C6:C23" si="1">CONCATENATE(A6," - ",B6)</f>
        <v>2.2.03 - Manutenção e reformas</v>
      </c>
      <c r="D6" s="3" t="s">
        <v>36</v>
      </c>
      <c r="E6" s="3" t="s">
        <v>48</v>
      </c>
      <c r="F6" s="3" t="s">
        <v>56</v>
      </c>
      <c r="G6" s="43">
        <v>3</v>
      </c>
    </row>
    <row r="7" spans="1:7" x14ac:dyDescent="0.25">
      <c r="A7" s="3" t="s">
        <v>6</v>
      </c>
      <c r="B7" s="3" t="s">
        <v>37</v>
      </c>
      <c r="C7" s="3" t="str">
        <f t="shared" si="1"/>
        <v>2.2.04 - Internet e telefonia</v>
      </c>
      <c r="D7" s="3" t="s">
        <v>36</v>
      </c>
      <c r="E7" s="3" t="s">
        <v>48</v>
      </c>
      <c r="F7" s="3" t="s">
        <v>56</v>
      </c>
      <c r="G7" s="43">
        <v>1</v>
      </c>
    </row>
    <row r="8" spans="1:7" x14ac:dyDescent="0.25">
      <c r="A8" s="3" t="s">
        <v>7</v>
      </c>
      <c r="B8" s="3" t="s">
        <v>21</v>
      </c>
      <c r="C8" s="3" t="str">
        <f t="shared" si="1"/>
        <v>2.2.05 - Transportes urbanos</v>
      </c>
      <c r="D8" s="3" t="s">
        <v>44</v>
      </c>
      <c r="E8" s="3" t="s">
        <v>48</v>
      </c>
      <c r="F8" s="3" t="s">
        <v>56</v>
      </c>
      <c r="G8" s="43">
        <v>2</v>
      </c>
    </row>
    <row r="9" spans="1:7" x14ac:dyDescent="0.25">
      <c r="A9" s="3" t="s">
        <v>8</v>
      </c>
      <c r="B9" s="3" t="s">
        <v>22</v>
      </c>
      <c r="C9" s="3" t="str">
        <f t="shared" si="1"/>
        <v>2.2.06 - Lanches, refeições e alimentação</v>
      </c>
      <c r="D9" s="3" t="s">
        <v>44</v>
      </c>
      <c r="E9" s="3" t="s">
        <v>48</v>
      </c>
      <c r="F9" s="3" t="s">
        <v>56</v>
      </c>
      <c r="G9" s="43">
        <v>3</v>
      </c>
    </row>
    <row r="10" spans="1:7" x14ac:dyDescent="0.25">
      <c r="A10" s="3" t="s">
        <v>9</v>
      </c>
      <c r="B10" s="3" t="s">
        <v>23</v>
      </c>
      <c r="C10" s="3" t="str">
        <f t="shared" si="1"/>
        <v>2.2.07 - Material de escritório</v>
      </c>
      <c r="D10" s="3" t="s">
        <v>36</v>
      </c>
      <c r="E10" s="3" t="s">
        <v>48</v>
      </c>
      <c r="F10" s="3" t="s">
        <v>56</v>
      </c>
      <c r="G10" s="43">
        <v>1</v>
      </c>
    </row>
    <row r="11" spans="1:7" x14ac:dyDescent="0.25">
      <c r="A11" s="3" t="s">
        <v>10</v>
      </c>
      <c r="B11" s="3" t="s">
        <v>24</v>
      </c>
      <c r="C11" s="3" t="str">
        <f t="shared" si="1"/>
        <v>2.2.08 - Marketing digital</v>
      </c>
      <c r="D11" s="3" t="s">
        <v>45</v>
      </c>
      <c r="E11" s="3" t="s">
        <v>48</v>
      </c>
      <c r="F11" s="3" t="s">
        <v>56</v>
      </c>
      <c r="G11" s="43">
        <v>2</v>
      </c>
    </row>
    <row r="12" spans="1:7" x14ac:dyDescent="0.25">
      <c r="A12" s="3" t="s">
        <v>11</v>
      </c>
      <c r="B12" s="3" t="s">
        <v>33</v>
      </c>
      <c r="C12" s="3" t="str">
        <f t="shared" si="1"/>
        <v>2.2.09 - Outras despesas de marketing</v>
      </c>
      <c r="D12" s="3" t="s">
        <v>45</v>
      </c>
      <c r="E12" s="3" t="s">
        <v>48</v>
      </c>
      <c r="F12" s="3" t="s">
        <v>56</v>
      </c>
      <c r="G12" s="43">
        <v>3</v>
      </c>
    </row>
    <row r="13" spans="1:7" x14ac:dyDescent="0.25">
      <c r="A13" s="3" t="s">
        <v>12</v>
      </c>
      <c r="B13" s="3" t="s">
        <v>25</v>
      </c>
      <c r="C13" s="3" t="str">
        <f t="shared" si="1"/>
        <v>2.2.10 - Serviços gráficos</v>
      </c>
      <c r="D13" s="3" t="s">
        <v>45</v>
      </c>
      <c r="E13" s="3" t="s">
        <v>48</v>
      </c>
      <c r="F13" s="3" t="s">
        <v>56</v>
      </c>
      <c r="G13" s="43">
        <v>1</v>
      </c>
    </row>
    <row r="14" spans="1:7" x14ac:dyDescent="0.25">
      <c r="A14" s="3" t="s">
        <v>13</v>
      </c>
      <c r="B14" s="3" t="s">
        <v>27</v>
      </c>
      <c r="C14" s="3" t="str">
        <f t="shared" si="1"/>
        <v>2.2.11 - Ajuda de Custo</v>
      </c>
      <c r="D14" s="3" t="s">
        <v>50</v>
      </c>
      <c r="E14" s="3" t="s">
        <v>47</v>
      </c>
      <c r="F14" s="3" t="s">
        <v>56</v>
      </c>
      <c r="G14" s="43">
        <v>2</v>
      </c>
    </row>
    <row r="15" spans="1:7" x14ac:dyDescent="0.25">
      <c r="A15" s="3" t="s">
        <v>14</v>
      </c>
      <c r="B15" s="3" t="s">
        <v>28</v>
      </c>
      <c r="C15" s="3" t="str">
        <f t="shared" si="1"/>
        <v>2.2.12 - Cursos e treinamentos</v>
      </c>
      <c r="D15" s="3" t="s">
        <v>50</v>
      </c>
      <c r="E15" s="3" t="s">
        <v>47</v>
      </c>
      <c r="F15" s="3" t="s">
        <v>56</v>
      </c>
      <c r="G15" s="43">
        <v>3</v>
      </c>
    </row>
    <row r="16" spans="1:7" x14ac:dyDescent="0.25">
      <c r="A16" s="3" t="s">
        <v>15</v>
      </c>
      <c r="B16" s="3" t="s">
        <v>42</v>
      </c>
      <c r="C16" s="3" t="str">
        <f t="shared" si="1"/>
        <v>2.2.13 - Bonificação</v>
      </c>
      <c r="D16" s="3" t="s">
        <v>50</v>
      </c>
      <c r="E16" s="3" t="s">
        <v>47</v>
      </c>
      <c r="F16" s="3" t="s">
        <v>56</v>
      </c>
      <c r="G16" s="43">
        <v>1</v>
      </c>
    </row>
    <row r="17" spans="1:7" x14ac:dyDescent="0.25">
      <c r="A17" s="3" t="s">
        <v>16</v>
      </c>
      <c r="B17" s="3" t="s">
        <v>29</v>
      </c>
      <c r="C17" s="3" t="str">
        <f t="shared" si="1"/>
        <v>2.2.14 - Passagens aéreas</v>
      </c>
      <c r="D17" s="3" t="s">
        <v>44</v>
      </c>
      <c r="E17" s="3" t="s">
        <v>48</v>
      </c>
      <c r="F17" s="3" t="s">
        <v>56</v>
      </c>
      <c r="G17" s="43">
        <v>2</v>
      </c>
    </row>
    <row r="18" spans="1:7" x14ac:dyDescent="0.25">
      <c r="A18" s="3" t="s">
        <v>17</v>
      </c>
      <c r="B18" s="3" t="s">
        <v>30</v>
      </c>
      <c r="C18" s="3" t="str">
        <f t="shared" si="1"/>
        <v>2.2.15 - Hospedagens e diárias</v>
      </c>
      <c r="D18" s="3" t="s">
        <v>44</v>
      </c>
      <c r="E18" s="3" t="s">
        <v>48</v>
      </c>
      <c r="F18" s="3" t="s">
        <v>56</v>
      </c>
      <c r="G18" s="43">
        <v>3</v>
      </c>
    </row>
    <row r="19" spans="1:7" x14ac:dyDescent="0.25">
      <c r="A19" s="3" t="s">
        <v>18</v>
      </c>
      <c r="B19" s="3" t="s">
        <v>32</v>
      </c>
      <c r="C19" s="3" t="str">
        <f t="shared" si="1"/>
        <v>2.2.16 - Aquisição de bens de pequeno valor</v>
      </c>
      <c r="D19" s="3" t="s">
        <v>36</v>
      </c>
      <c r="E19" s="3" t="s">
        <v>48</v>
      </c>
      <c r="F19" s="3" t="s">
        <v>56</v>
      </c>
      <c r="G19" s="43">
        <v>1</v>
      </c>
    </row>
    <row r="20" spans="1:7" x14ac:dyDescent="0.25">
      <c r="A20" s="3" t="s">
        <v>38</v>
      </c>
      <c r="B20" s="3" t="s">
        <v>26</v>
      </c>
      <c r="C20" s="3" t="str">
        <f t="shared" si="1"/>
        <v>2.2.17 - Taxas e tributos</v>
      </c>
      <c r="D20" s="3" t="s">
        <v>49</v>
      </c>
      <c r="E20" s="3" t="s">
        <v>48</v>
      </c>
      <c r="F20" s="3" t="s">
        <v>56</v>
      </c>
      <c r="G20" s="43">
        <v>2</v>
      </c>
    </row>
    <row r="21" spans="1:7" x14ac:dyDescent="0.25">
      <c r="A21" s="3" t="s">
        <v>39</v>
      </c>
      <c r="B21" s="3" t="s">
        <v>34</v>
      </c>
      <c r="C21" s="3" t="str">
        <f t="shared" si="1"/>
        <v>2.2.18 - Contratação de serviços de terceiros</v>
      </c>
      <c r="D21" s="3" t="s">
        <v>54</v>
      </c>
      <c r="E21" s="3" t="s">
        <v>48</v>
      </c>
      <c r="F21" s="3" t="s">
        <v>56</v>
      </c>
      <c r="G21" s="43">
        <v>3</v>
      </c>
    </row>
    <row r="22" spans="1:7" x14ac:dyDescent="0.25">
      <c r="A22" s="3" t="s">
        <v>43</v>
      </c>
      <c r="B22" s="3" t="s">
        <v>51</v>
      </c>
      <c r="C22" s="3" t="str">
        <f t="shared" si="1"/>
        <v>2.2.19 - Consultoria e assessoria</v>
      </c>
      <c r="D22" s="3" t="s">
        <v>54</v>
      </c>
      <c r="E22" s="3" t="s">
        <v>48</v>
      </c>
      <c r="F22" s="3" t="s">
        <v>56</v>
      </c>
      <c r="G22" s="43">
        <v>1</v>
      </c>
    </row>
    <row r="23" spans="1:7" x14ac:dyDescent="0.25">
      <c r="A23" s="3" t="s">
        <v>53</v>
      </c>
      <c r="B23" s="3" t="s">
        <v>52</v>
      </c>
      <c r="C23" s="3" t="str">
        <f t="shared" si="1"/>
        <v>2.2.20 - Serviços de contabilidade</v>
      </c>
      <c r="D23" s="3" t="s">
        <v>54</v>
      </c>
      <c r="E23" s="3" t="s">
        <v>48</v>
      </c>
      <c r="F23" s="3" t="s">
        <v>56</v>
      </c>
      <c r="G23" s="43">
        <v>2</v>
      </c>
    </row>
  </sheetData>
  <mergeCells count="2">
    <mergeCell ref="A2:C2"/>
    <mergeCell ref="D2:F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showGridLines="0" zoomScale="90" zoomScaleNormal="90" workbookViewId="0">
      <pane ySplit="3" topLeftCell="A4" activePane="bottomLeft" state="frozen"/>
      <selection pane="bottomLeft" activeCell="F4" sqref="F4"/>
    </sheetView>
  </sheetViews>
  <sheetFormatPr defaultRowHeight="15" x14ac:dyDescent="0.25"/>
  <cols>
    <col min="1" max="1" width="17" customWidth="1"/>
    <col min="2" max="2" width="43" customWidth="1"/>
    <col min="3" max="3" width="43.140625" customWidth="1"/>
    <col min="4" max="4" width="29" customWidth="1"/>
    <col min="5" max="5" width="15.140625" customWidth="1"/>
    <col min="6" max="6" width="20.42578125" customWidth="1"/>
  </cols>
  <sheetData>
    <row r="1" spans="1:6" ht="45.75" customHeight="1" x14ac:dyDescent="0.25">
      <c r="B1" s="1" t="s">
        <v>58</v>
      </c>
    </row>
    <row r="2" spans="1:6" ht="15" customHeight="1" x14ac:dyDescent="0.25">
      <c r="A2" s="36" t="s">
        <v>40</v>
      </c>
      <c r="B2" s="36"/>
      <c r="C2" s="36"/>
      <c r="D2" s="37" t="s">
        <v>41</v>
      </c>
      <c r="E2" s="37"/>
      <c r="F2" s="37"/>
    </row>
    <row r="3" spans="1:6" x14ac:dyDescent="0.25">
      <c r="A3" s="2" t="s">
        <v>59</v>
      </c>
      <c r="B3" s="2" t="s">
        <v>60</v>
      </c>
      <c r="C3" s="2" t="s">
        <v>2</v>
      </c>
      <c r="D3" s="2" t="s">
        <v>68</v>
      </c>
      <c r="E3" s="2" t="s">
        <v>78</v>
      </c>
      <c r="F3" s="2" t="s">
        <v>67</v>
      </c>
    </row>
    <row r="4" spans="1:6" x14ac:dyDescent="0.25">
      <c r="A4" s="4">
        <v>4021</v>
      </c>
      <c r="B4" s="3" t="s">
        <v>61</v>
      </c>
      <c r="C4" s="3" t="str">
        <f>CONCATENATE(A4," - ",B4)</f>
        <v>4021 - Área de marketing</v>
      </c>
      <c r="D4" s="3" t="s">
        <v>69</v>
      </c>
      <c r="E4" s="3" t="s">
        <v>80</v>
      </c>
      <c r="F4" s="3" t="s">
        <v>72</v>
      </c>
    </row>
    <row r="5" spans="1:6" x14ac:dyDescent="0.25">
      <c r="A5" s="4">
        <v>4022</v>
      </c>
      <c r="B5" s="3" t="s">
        <v>62</v>
      </c>
      <c r="C5" s="3" t="str">
        <f t="shared" ref="C5:C10" si="0">CONCATENATE(A5," - ",B5)</f>
        <v>4022 - Área comercial</v>
      </c>
      <c r="D5" s="3" t="s">
        <v>69</v>
      </c>
      <c r="E5" s="3" t="s">
        <v>80</v>
      </c>
      <c r="F5" s="3" t="s">
        <v>73</v>
      </c>
    </row>
    <row r="6" spans="1:6" x14ac:dyDescent="0.25">
      <c r="A6" s="4">
        <v>4023</v>
      </c>
      <c r="B6" s="3" t="s">
        <v>63</v>
      </c>
      <c r="C6" s="3" t="str">
        <f t="shared" si="0"/>
        <v>4023 - Área financeira</v>
      </c>
      <c r="D6" s="3" t="s">
        <v>70</v>
      </c>
      <c r="E6" s="3" t="s">
        <v>79</v>
      </c>
      <c r="F6" s="3" t="s">
        <v>74</v>
      </c>
    </row>
    <row r="7" spans="1:6" x14ac:dyDescent="0.25">
      <c r="A7" s="4">
        <v>4024</v>
      </c>
      <c r="B7" s="3" t="s">
        <v>64</v>
      </c>
      <c r="C7" s="3" t="str">
        <f t="shared" si="0"/>
        <v>4024 - Área de RH</v>
      </c>
      <c r="D7" s="3" t="s">
        <v>70</v>
      </c>
      <c r="E7" s="3" t="s">
        <v>79</v>
      </c>
      <c r="F7" s="3" t="s">
        <v>75</v>
      </c>
    </row>
    <row r="8" spans="1:6" x14ac:dyDescent="0.25">
      <c r="A8" s="4">
        <v>4025</v>
      </c>
      <c r="B8" s="3" t="s">
        <v>65</v>
      </c>
      <c r="C8" s="3" t="str">
        <f t="shared" si="0"/>
        <v>4025 - Área de projetos</v>
      </c>
      <c r="D8" s="3" t="s">
        <v>71</v>
      </c>
      <c r="E8" s="3" t="s">
        <v>81</v>
      </c>
      <c r="F8" s="3" t="s">
        <v>76</v>
      </c>
    </row>
    <row r="9" spans="1:6" x14ac:dyDescent="0.25">
      <c r="A9" s="4">
        <v>4026</v>
      </c>
      <c r="B9" s="3" t="s">
        <v>66</v>
      </c>
      <c r="C9" s="3" t="str">
        <f t="shared" si="0"/>
        <v>4026 - Presidência</v>
      </c>
      <c r="D9" s="3" t="s">
        <v>66</v>
      </c>
      <c r="E9" s="3" t="s">
        <v>82</v>
      </c>
      <c r="F9" s="3" t="s">
        <v>77</v>
      </c>
    </row>
    <row r="10" spans="1:6" x14ac:dyDescent="0.25">
      <c r="A10" s="4">
        <v>4026</v>
      </c>
      <c r="B10" s="3" t="s">
        <v>84</v>
      </c>
      <c r="C10" s="3" t="str">
        <f t="shared" si="0"/>
        <v>4026 - Área administrativa</v>
      </c>
      <c r="D10" s="3" t="s">
        <v>70</v>
      </c>
      <c r="E10" s="3" t="s">
        <v>79</v>
      </c>
      <c r="F10" s="3" t="s">
        <v>85</v>
      </c>
    </row>
  </sheetData>
  <mergeCells count="2">
    <mergeCell ref="A2:C2"/>
    <mergeCell ref="D2:F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showGridLines="0" workbookViewId="0">
      <selection activeCell="C7" sqref="C7:D7"/>
    </sheetView>
  </sheetViews>
  <sheetFormatPr defaultRowHeight="15" x14ac:dyDescent="0.25"/>
  <cols>
    <col min="1" max="1" width="23" customWidth="1"/>
    <col min="4" max="4" width="17.140625" customWidth="1"/>
    <col min="7" max="7" width="17.140625" customWidth="1"/>
    <col min="10" max="10" width="17.140625" customWidth="1"/>
    <col min="13" max="13" width="17.28515625" customWidth="1"/>
  </cols>
  <sheetData>
    <row r="1" spans="1:13" x14ac:dyDescent="0.25">
      <c r="A1" s="27"/>
    </row>
    <row r="2" spans="1:13" ht="21" x14ac:dyDescent="0.35">
      <c r="A2" s="27"/>
      <c r="C2" s="24" t="s">
        <v>118</v>
      </c>
    </row>
    <row r="3" spans="1:13" x14ac:dyDescent="0.25">
      <c r="A3" s="27"/>
      <c r="C3" s="25" t="s">
        <v>119</v>
      </c>
    </row>
    <row r="4" spans="1:13" x14ac:dyDescent="0.25">
      <c r="A4" s="27"/>
      <c r="C4" s="26"/>
    </row>
    <row r="5" spans="1:13" ht="18.75" customHeight="1" x14ac:dyDescent="0.25">
      <c r="A5" s="31" t="s">
        <v>121</v>
      </c>
    </row>
    <row r="6" spans="1:13" ht="18.75" customHeight="1" x14ac:dyDescent="0.25">
      <c r="A6" s="28"/>
      <c r="C6" s="40" t="s">
        <v>114</v>
      </c>
      <c r="D6" s="41"/>
      <c r="E6" s="33"/>
      <c r="F6" s="40" t="s">
        <v>116</v>
      </c>
      <c r="G6" s="41"/>
      <c r="H6" s="33"/>
      <c r="I6" s="40" t="s">
        <v>117</v>
      </c>
      <c r="J6" s="41"/>
      <c r="K6" s="33"/>
      <c r="L6" s="40" t="s">
        <v>87</v>
      </c>
      <c r="M6" s="41"/>
    </row>
    <row r="7" spans="1:13" ht="18.75" customHeight="1" x14ac:dyDescent="0.25">
      <c r="A7" s="32" t="s">
        <v>123</v>
      </c>
      <c r="C7" s="38"/>
      <c r="D7" s="39"/>
      <c r="E7" s="33"/>
      <c r="F7" s="38"/>
      <c r="G7" s="39"/>
      <c r="H7" s="33"/>
      <c r="I7" s="38"/>
      <c r="J7" s="39"/>
      <c r="K7" s="33"/>
      <c r="L7" s="38"/>
      <c r="M7" s="39"/>
    </row>
    <row r="8" spans="1:13" ht="18.75" customHeight="1" x14ac:dyDescent="0.25">
      <c r="A8" s="28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</row>
    <row r="9" spans="1:13" ht="18.75" customHeight="1" x14ac:dyDescent="0.25">
      <c r="A9" s="32" t="s">
        <v>122</v>
      </c>
      <c r="C9" s="40" t="s">
        <v>115</v>
      </c>
      <c r="D9" s="41"/>
      <c r="E9" s="33"/>
      <c r="F9" s="40" t="s">
        <v>60</v>
      </c>
      <c r="G9" s="41"/>
      <c r="H9" s="33"/>
      <c r="I9" s="40" t="s">
        <v>126</v>
      </c>
      <c r="J9" s="41"/>
      <c r="K9" s="33"/>
      <c r="L9" s="40" t="s">
        <v>120</v>
      </c>
      <c r="M9" s="41"/>
    </row>
    <row r="10" spans="1:13" ht="18.75" customHeight="1" x14ac:dyDescent="0.25">
      <c r="A10" s="29"/>
      <c r="C10" s="38"/>
      <c r="D10" s="39"/>
      <c r="E10" s="33"/>
      <c r="F10" s="38"/>
      <c r="G10" s="39"/>
      <c r="H10" s="33"/>
      <c r="I10" s="38"/>
      <c r="J10" s="39"/>
      <c r="K10" s="33"/>
      <c r="L10" s="38"/>
      <c r="M10" s="39"/>
    </row>
    <row r="11" spans="1:13" ht="18.75" customHeight="1" x14ac:dyDescent="0.25">
      <c r="A11" s="32" t="s">
        <v>124</v>
      </c>
    </row>
    <row r="12" spans="1:13" ht="18.75" customHeight="1" x14ac:dyDescent="0.25">
      <c r="A12" s="29"/>
    </row>
    <row r="13" spans="1:13" ht="18.75" customHeight="1" x14ac:dyDescent="0.25">
      <c r="A13" s="32" t="s">
        <v>125</v>
      </c>
    </row>
    <row r="14" spans="1:13" ht="18.75" customHeight="1" x14ac:dyDescent="0.25">
      <c r="A14" s="30"/>
    </row>
    <row r="15" spans="1:13" x14ac:dyDescent="0.25">
      <c r="A15" s="30"/>
    </row>
    <row r="16" spans="1:13" x14ac:dyDescent="0.25">
      <c r="A16" s="30"/>
    </row>
    <row r="17" spans="1:1" x14ac:dyDescent="0.25">
      <c r="A17" s="30"/>
    </row>
    <row r="18" spans="1:1" x14ac:dyDescent="0.25">
      <c r="A18" s="27"/>
    </row>
    <row r="19" spans="1:1" x14ac:dyDescent="0.25">
      <c r="A19" s="27"/>
    </row>
    <row r="20" spans="1:1" x14ac:dyDescent="0.25">
      <c r="A20" s="27"/>
    </row>
    <row r="21" spans="1:1" x14ac:dyDescent="0.25">
      <c r="A21" s="27"/>
    </row>
    <row r="22" spans="1:1" x14ac:dyDescent="0.25">
      <c r="A22" s="27"/>
    </row>
    <row r="23" spans="1:1" x14ac:dyDescent="0.25">
      <c r="A23" s="27"/>
    </row>
    <row r="24" spans="1:1" x14ac:dyDescent="0.25">
      <c r="A24" s="27"/>
    </row>
    <row r="25" spans="1:1" x14ac:dyDescent="0.25">
      <c r="A25" s="27"/>
    </row>
    <row r="26" spans="1:1" x14ac:dyDescent="0.25">
      <c r="A26" s="27"/>
    </row>
    <row r="27" spans="1:1" x14ac:dyDescent="0.25">
      <c r="A27" s="27"/>
    </row>
    <row r="28" spans="1:1" x14ac:dyDescent="0.25">
      <c r="A28" s="27"/>
    </row>
    <row r="29" spans="1:1" x14ac:dyDescent="0.25">
      <c r="A29" s="27"/>
    </row>
  </sheetData>
  <mergeCells count="16">
    <mergeCell ref="I6:J6"/>
    <mergeCell ref="I7:J7"/>
    <mergeCell ref="I9:J9"/>
    <mergeCell ref="I10:J10"/>
    <mergeCell ref="L6:M6"/>
    <mergeCell ref="L7:M7"/>
    <mergeCell ref="L9:M9"/>
    <mergeCell ref="L10:M10"/>
    <mergeCell ref="C10:D10"/>
    <mergeCell ref="F9:G9"/>
    <mergeCell ref="F10:G10"/>
    <mergeCell ref="C6:D6"/>
    <mergeCell ref="C7:D7"/>
    <mergeCell ref="F6:G6"/>
    <mergeCell ref="F7:G7"/>
    <mergeCell ref="C9:D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27"/>
  <sheetViews>
    <sheetView showGridLines="0" topLeftCell="B1" zoomScale="70" zoomScaleNormal="70" workbookViewId="0">
      <pane ySplit="1" topLeftCell="A2" activePane="bottomLeft" state="frozen"/>
      <selection pane="bottomLeft" activeCell="O2" sqref="O2"/>
    </sheetView>
  </sheetViews>
  <sheetFormatPr defaultRowHeight="15" x14ac:dyDescent="0.25"/>
  <cols>
    <col min="1" max="1" width="13.42578125" customWidth="1"/>
    <col min="2" max="2" width="13.7109375" customWidth="1"/>
    <col min="3" max="3" width="9.28515625" customWidth="1"/>
    <col min="4" max="5" width="9" customWidth="1"/>
    <col min="6" max="6" width="30.28515625" bestFit="1" customWidth="1"/>
    <col min="7" max="7" width="37.7109375" customWidth="1"/>
    <col min="8" max="8" width="24.28515625" bestFit="1" customWidth="1"/>
    <col min="9" max="9" width="20.5703125" bestFit="1" customWidth="1"/>
    <col min="10" max="10" width="12.5703125" customWidth="1"/>
    <col min="11" max="11" width="18.5703125" bestFit="1" customWidth="1"/>
    <col min="12" max="12" width="25" bestFit="1" customWidth="1"/>
    <col min="13" max="13" width="27.140625" bestFit="1" customWidth="1"/>
    <col min="14" max="14" width="7.42578125" customWidth="1"/>
    <col min="15" max="15" width="10.5703125" bestFit="1" customWidth="1"/>
  </cols>
  <sheetData>
    <row r="1" spans="1:16" x14ac:dyDescent="0.25">
      <c r="A1" s="2" t="s">
        <v>0</v>
      </c>
      <c r="B1" s="2" t="s">
        <v>59</v>
      </c>
      <c r="C1" s="2" t="s">
        <v>83</v>
      </c>
      <c r="D1" s="2" t="s">
        <v>87</v>
      </c>
      <c r="E1" s="2" t="s">
        <v>89</v>
      </c>
      <c r="F1" s="5" t="s">
        <v>1</v>
      </c>
      <c r="G1" s="5" t="s">
        <v>2</v>
      </c>
      <c r="H1" s="5" t="s">
        <v>35</v>
      </c>
      <c r="I1" s="5" t="s">
        <v>46</v>
      </c>
      <c r="J1" s="5" t="s">
        <v>55</v>
      </c>
      <c r="K1" s="6" t="s">
        <v>60</v>
      </c>
      <c r="L1" s="6" t="s">
        <v>2</v>
      </c>
      <c r="M1" s="6" t="s">
        <v>68</v>
      </c>
      <c r="N1" s="6" t="s">
        <v>78</v>
      </c>
      <c r="O1" s="6" t="s">
        <v>67</v>
      </c>
      <c r="P1" s="35" t="s">
        <v>127</v>
      </c>
    </row>
    <row r="2" spans="1:16" x14ac:dyDescent="0.25">
      <c r="A2" s="3" t="s">
        <v>4</v>
      </c>
      <c r="B2" s="4">
        <v>4021</v>
      </c>
      <c r="C2" s="3" t="s">
        <v>86</v>
      </c>
      <c r="D2" s="7">
        <v>12.503443893164047</v>
      </c>
      <c r="E2" s="7" t="s">
        <v>88</v>
      </c>
      <c r="F2" s="3" t="str">
        <f>IFERROR(VLOOKUP($A2,DePara_Contas!$A:$F,2,0),"")</f>
        <v>Aluguéis de imóveis</v>
      </c>
      <c r="G2" s="3" t="str">
        <f>IFERROR(VLOOKUP($A2,DePara_Contas!$A:$F,3,0),"")</f>
        <v>2.2.02 - Aluguéis de imóveis</v>
      </c>
      <c r="H2" s="3" t="str">
        <f>IFERROR(VLOOKUP($A2,DePara_Contas!$A:$F,4,0),"")</f>
        <v>Despesas de ocupação</v>
      </c>
      <c r="I2" s="3" t="str">
        <f>IFERROR(VLOOKUP($A2,DePara_Contas!$A:$F,5,0),"")</f>
        <v>Gastos gerais</v>
      </c>
      <c r="J2" s="3" t="str">
        <f>IFERROR(VLOOKUP($A2,DePara_Contas!$A:$F,6,0),"")</f>
        <v>Despesas</v>
      </c>
      <c r="K2" s="3" t="str">
        <f>IFERROR(VLOOKUP($B2,DePara_CDC!$A:$F,2,0),"")</f>
        <v>Área de marketing</v>
      </c>
      <c r="L2" s="3" t="str">
        <f>IFERROR(VLOOKUP($B2,DePara_CDC!$A:$F,3,0),"")</f>
        <v>4021 - Área de marketing</v>
      </c>
      <c r="M2" s="3" t="str">
        <f>IFERROR(VLOOKUP($B2,DePara_CDC!$A:$F,4,0),"")</f>
        <v>Marketing e Vendas</v>
      </c>
      <c r="N2" s="3" t="str">
        <f>IFERROR(VLOOKUP($B2,DePara_CDC!$A:$F,5,0),"")</f>
        <v>MV</v>
      </c>
      <c r="O2" s="3" t="str">
        <f>IFERROR(VLOOKUP($B2,DePara_CDC!$A:$F,6,0),"")</f>
        <v>Luciana</v>
      </c>
      <c r="P2" s="43">
        <f>VLOOKUP(A2,DePara_Contas!A:G,7,0)</f>
        <v>2</v>
      </c>
    </row>
    <row r="3" spans="1:16" x14ac:dyDescent="0.25">
      <c r="A3" s="3" t="s">
        <v>10</v>
      </c>
      <c r="B3" s="4">
        <v>4021</v>
      </c>
      <c r="C3" s="3" t="s">
        <v>86</v>
      </c>
      <c r="D3" s="7">
        <v>434.37375446613225</v>
      </c>
      <c r="E3" s="7" t="s">
        <v>88</v>
      </c>
      <c r="F3" s="3" t="str">
        <f>IFERROR(VLOOKUP($A3,DePara_Contas!$A:$F,2,0),"")</f>
        <v>Marketing digital</v>
      </c>
      <c r="G3" s="3" t="str">
        <f>IFERROR(VLOOKUP($A3,DePara_Contas!$A:$F,3,0),"")</f>
        <v>2.2.08 - Marketing digital</v>
      </c>
      <c r="H3" s="3" t="str">
        <f>IFERROR(VLOOKUP($A3,DePara_Contas!$A:$F,4,0),"")</f>
        <v>Despesas de Marketing</v>
      </c>
      <c r="I3" s="3" t="str">
        <f>IFERROR(VLOOKUP($A3,DePara_Contas!$A:$F,5,0),"")</f>
        <v>Gastos gerais</v>
      </c>
      <c r="J3" s="3" t="str">
        <f>IFERROR(VLOOKUP($A3,DePara_Contas!$A:$F,6,0),"")</f>
        <v>Despesas</v>
      </c>
      <c r="K3" s="3" t="str">
        <f>IFERROR(VLOOKUP($B3,DePara_CDC!$A:$F,2,0),"")</f>
        <v>Área de marketing</v>
      </c>
      <c r="L3" s="3" t="str">
        <f>IFERROR(VLOOKUP($B3,DePara_CDC!$A:$F,3,0),"")</f>
        <v>4021 - Área de marketing</v>
      </c>
      <c r="M3" s="3" t="str">
        <f>IFERROR(VLOOKUP($B3,DePara_CDC!$A:$F,4,0),"")</f>
        <v>Marketing e Vendas</v>
      </c>
      <c r="N3" s="3" t="str">
        <f>IFERROR(VLOOKUP($B3,DePara_CDC!$A:$F,5,0),"")</f>
        <v>MV</v>
      </c>
      <c r="O3" s="3" t="str">
        <f>IFERROR(VLOOKUP($B3,DePara_CDC!$A:$F,6,0),"")</f>
        <v>Luciana</v>
      </c>
      <c r="P3" s="43">
        <f>VLOOKUP(A3,DePara_Contas!A:G,7,0)</f>
        <v>2</v>
      </c>
    </row>
    <row r="4" spans="1:16" x14ac:dyDescent="0.25">
      <c r="A4" s="3" t="s">
        <v>10</v>
      </c>
      <c r="B4" s="4">
        <v>4021</v>
      </c>
      <c r="C4" s="3" t="s">
        <v>86</v>
      </c>
      <c r="D4" s="7">
        <v>158.28931371332834</v>
      </c>
      <c r="E4" s="7" t="s">
        <v>88</v>
      </c>
      <c r="F4" s="3" t="str">
        <f>IFERROR(VLOOKUP($A4,DePara_Contas!$A:$F,2,0),"")</f>
        <v>Marketing digital</v>
      </c>
      <c r="G4" s="3" t="str">
        <f>IFERROR(VLOOKUP($A4,DePara_Contas!$A:$F,3,0),"")</f>
        <v>2.2.08 - Marketing digital</v>
      </c>
      <c r="H4" s="3" t="str">
        <f>IFERROR(VLOOKUP($A4,DePara_Contas!$A:$F,4,0),"")</f>
        <v>Despesas de Marketing</v>
      </c>
      <c r="I4" s="3" t="str">
        <f>IFERROR(VLOOKUP($A4,DePara_Contas!$A:$F,5,0),"")</f>
        <v>Gastos gerais</v>
      </c>
      <c r="J4" s="3" t="str">
        <f>IFERROR(VLOOKUP($A4,DePara_Contas!$A:$F,6,0),"")</f>
        <v>Despesas</v>
      </c>
      <c r="K4" s="3" t="str">
        <f>IFERROR(VLOOKUP($B4,DePara_CDC!$A:$F,2,0),"")</f>
        <v>Área de marketing</v>
      </c>
      <c r="L4" s="3" t="str">
        <f>IFERROR(VLOOKUP($B4,DePara_CDC!$A:$F,3,0),"")</f>
        <v>4021 - Área de marketing</v>
      </c>
      <c r="M4" s="3" t="str">
        <f>IFERROR(VLOOKUP($B4,DePara_CDC!$A:$F,4,0),"")</f>
        <v>Marketing e Vendas</v>
      </c>
      <c r="N4" s="3" t="str">
        <f>IFERROR(VLOOKUP($B4,DePara_CDC!$A:$F,5,0),"")</f>
        <v>MV</v>
      </c>
      <c r="O4" s="3" t="str">
        <f>IFERROR(VLOOKUP($B4,DePara_CDC!$A:$F,6,0),"")</f>
        <v>Luciana</v>
      </c>
      <c r="P4" s="43">
        <f>VLOOKUP(A4,DePara_Contas!A:G,7,0)</f>
        <v>2</v>
      </c>
    </row>
    <row r="5" spans="1:16" x14ac:dyDescent="0.25">
      <c r="A5" s="3" t="s">
        <v>10</v>
      </c>
      <c r="B5" s="4">
        <v>4021</v>
      </c>
      <c r="C5" s="3" t="s">
        <v>86</v>
      </c>
      <c r="D5" s="7">
        <v>831.30557712716859</v>
      </c>
      <c r="E5" s="7" t="s">
        <v>88</v>
      </c>
      <c r="F5" s="3" t="str">
        <f>IFERROR(VLOOKUP($A5,DePara_Contas!$A:$F,2,0),"")</f>
        <v>Marketing digital</v>
      </c>
      <c r="G5" s="3" t="str">
        <f>IFERROR(VLOOKUP($A5,DePara_Contas!$A:$F,3,0),"")</f>
        <v>2.2.08 - Marketing digital</v>
      </c>
      <c r="H5" s="3" t="str">
        <f>IFERROR(VLOOKUP($A5,DePara_Contas!$A:$F,4,0),"")</f>
        <v>Despesas de Marketing</v>
      </c>
      <c r="I5" s="3" t="str">
        <f>IFERROR(VLOOKUP($A5,DePara_Contas!$A:$F,5,0),"")</f>
        <v>Gastos gerais</v>
      </c>
      <c r="J5" s="3" t="str">
        <f>IFERROR(VLOOKUP($A5,DePara_Contas!$A:$F,6,0),"")</f>
        <v>Despesas</v>
      </c>
      <c r="K5" s="3" t="str">
        <f>IFERROR(VLOOKUP($B5,DePara_CDC!$A:$F,2,0),"")</f>
        <v>Área de marketing</v>
      </c>
      <c r="L5" s="3" t="str">
        <f>IFERROR(VLOOKUP($B5,DePara_CDC!$A:$F,3,0),"")</f>
        <v>4021 - Área de marketing</v>
      </c>
      <c r="M5" s="3" t="str">
        <f>IFERROR(VLOOKUP($B5,DePara_CDC!$A:$F,4,0),"")</f>
        <v>Marketing e Vendas</v>
      </c>
      <c r="N5" s="3" t="str">
        <f>IFERROR(VLOOKUP($B5,DePara_CDC!$A:$F,5,0),"")</f>
        <v>MV</v>
      </c>
      <c r="O5" s="3" t="str">
        <f>IFERROR(VLOOKUP($B5,DePara_CDC!$A:$F,6,0),"")</f>
        <v>Luciana</v>
      </c>
      <c r="P5" s="43">
        <f>VLOOKUP(A5,DePara_Contas!A:G,7,0)</f>
        <v>2</v>
      </c>
    </row>
    <row r="6" spans="1:16" x14ac:dyDescent="0.25">
      <c r="A6" s="3" t="s">
        <v>9</v>
      </c>
      <c r="B6" s="4">
        <v>4021</v>
      </c>
      <c r="C6" s="3" t="s">
        <v>86</v>
      </c>
      <c r="D6" s="7">
        <v>752.06331819030788</v>
      </c>
      <c r="E6" s="7" t="s">
        <v>88</v>
      </c>
      <c r="F6" s="3" t="str">
        <f>IFERROR(VLOOKUP($A6,DePara_Contas!$A:$F,2,0),"")</f>
        <v>Material de escritório</v>
      </c>
      <c r="G6" s="3" t="str">
        <f>IFERROR(VLOOKUP($A6,DePara_Contas!$A:$F,3,0),"")</f>
        <v>2.2.07 - Material de escritório</v>
      </c>
      <c r="H6" s="3" t="str">
        <f>IFERROR(VLOOKUP($A6,DePara_Contas!$A:$F,4,0),"")</f>
        <v>Despesas de ocupação</v>
      </c>
      <c r="I6" s="3" t="str">
        <f>IFERROR(VLOOKUP($A6,DePara_Contas!$A:$F,5,0),"")</f>
        <v>Gastos gerais</v>
      </c>
      <c r="J6" s="3" t="str">
        <f>IFERROR(VLOOKUP($A6,DePara_Contas!$A:$F,6,0),"")</f>
        <v>Despesas</v>
      </c>
      <c r="K6" s="3" t="str">
        <f>IFERROR(VLOOKUP($B6,DePara_CDC!$A:$F,2,0),"")</f>
        <v>Área de marketing</v>
      </c>
      <c r="L6" s="3" t="str">
        <f>IFERROR(VLOOKUP($B6,DePara_CDC!$A:$F,3,0),"")</f>
        <v>4021 - Área de marketing</v>
      </c>
      <c r="M6" s="3" t="str">
        <f>IFERROR(VLOOKUP($B6,DePara_CDC!$A:$F,4,0),"")</f>
        <v>Marketing e Vendas</v>
      </c>
      <c r="N6" s="3" t="str">
        <f>IFERROR(VLOOKUP($B6,DePara_CDC!$A:$F,5,0),"")</f>
        <v>MV</v>
      </c>
      <c r="O6" s="3" t="str">
        <f>IFERROR(VLOOKUP($B6,DePara_CDC!$A:$F,6,0),"")</f>
        <v>Luciana</v>
      </c>
      <c r="P6" s="43">
        <f>VLOOKUP(A6,DePara_Contas!A:G,7,0)</f>
        <v>1</v>
      </c>
    </row>
    <row r="7" spans="1:16" x14ac:dyDescent="0.25">
      <c r="A7" s="3" t="s">
        <v>9</v>
      </c>
      <c r="B7" s="4">
        <v>4022</v>
      </c>
      <c r="C7" s="3" t="s">
        <v>86</v>
      </c>
      <c r="D7" s="7">
        <v>145.06177881870164</v>
      </c>
      <c r="E7" s="7" t="s">
        <v>88</v>
      </c>
      <c r="F7" s="3" t="str">
        <f>IFERROR(VLOOKUP($A7,DePara_Contas!$A:$F,2,0),"")</f>
        <v>Material de escritório</v>
      </c>
      <c r="G7" s="3" t="str">
        <f>IFERROR(VLOOKUP($A7,DePara_Contas!$A:$F,3,0),"")</f>
        <v>2.2.07 - Material de escritório</v>
      </c>
      <c r="H7" s="3" t="str">
        <f>IFERROR(VLOOKUP($A7,DePara_Contas!$A:$F,4,0),"")</f>
        <v>Despesas de ocupação</v>
      </c>
      <c r="I7" s="3" t="str">
        <f>IFERROR(VLOOKUP($A7,DePara_Contas!$A:$F,5,0),"")</f>
        <v>Gastos gerais</v>
      </c>
      <c r="J7" s="3" t="str">
        <f>IFERROR(VLOOKUP($A7,DePara_Contas!$A:$F,6,0),"")</f>
        <v>Despesas</v>
      </c>
      <c r="K7" s="3" t="str">
        <f>IFERROR(VLOOKUP($B7,DePara_CDC!$A:$F,2,0),"")</f>
        <v>Área comercial</v>
      </c>
      <c r="L7" s="3" t="str">
        <f>IFERROR(VLOOKUP($B7,DePara_CDC!$A:$F,3,0),"")</f>
        <v>4022 - Área comercial</v>
      </c>
      <c r="M7" s="3" t="str">
        <f>IFERROR(VLOOKUP($B7,DePara_CDC!$A:$F,4,0),"")</f>
        <v>Marketing e Vendas</v>
      </c>
      <c r="N7" s="3" t="str">
        <f>IFERROR(VLOOKUP($B7,DePara_CDC!$A:$F,5,0),"")</f>
        <v>MV</v>
      </c>
      <c r="O7" s="3" t="str">
        <f>IFERROR(VLOOKUP($B7,DePara_CDC!$A:$F,6,0),"")</f>
        <v>Pedro</v>
      </c>
      <c r="P7" s="43">
        <f>VLOOKUP(A7,DePara_Contas!A:G,7,0)</f>
        <v>1</v>
      </c>
    </row>
    <row r="8" spans="1:16" x14ac:dyDescent="0.25">
      <c r="A8" s="3" t="s">
        <v>9</v>
      </c>
      <c r="B8" s="4">
        <v>4023</v>
      </c>
      <c r="C8" s="3" t="s">
        <v>86</v>
      </c>
      <c r="D8" s="7">
        <v>812.2599223343276</v>
      </c>
      <c r="E8" s="7" t="s">
        <v>88</v>
      </c>
      <c r="F8" s="3" t="str">
        <f>IFERROR(VLOOKUP($A8,DePara_Contas!$A:$F,2,0),"")</f>
        <v>Material de escritório</v>
      </c>
      <c r="G8" s="3" t="str">
        <f>IFERROR(VLOOKUP($A8,DePara_Contas!$A:$F,3,0),"")</f>
        <v>2.2.07 - Material de escritório</v>
      </c>
      <c r="H8" s="3" t="str">
        <f>IFERROR(VLOOKUP($A8,DePara_Contas!$A:$F,4,0),"")</f>
        <v>Despesas de ocupação</v>
      </c>
      <c r="I8" s="3" t="str">
        <f>IFERROR(VLOOKUP($A8,DePara_Contas!$A:$F,5,0),"")</f>
        <v>Gastos gerais</v>
      </c>
      <c r="J8" s="3" t="str">
        <f>IFERROR(VLOOKUP($A8,DePara_Contas!$A:$F,6,0),"")</f>
        <v>Despesas</v>
      </c>
      <c r="K8" s="3" t="str">
        <f>IFERROR(VLOOKUP($B8,DePara_CDC!$A:$F,2,0),"")</f>
        <v>Área financeira</v>
      </c>
      <c r="L8" s="3" t="str">
        <f>IFERROR(VLOOKUP($B8,DePara_CDC!$A:$F,3,0),"")</f>
        <v>4023 - Área financeira</v>
      </c>
      <c r="M8" s="3" t="str">
        <f>IFERROR(VLOOKUP($B8,DePara_CDC!$A:$F,4,0),"")</f>
        <v>Administrativo e Financeiro</v>
      </c>
      <c r="N8" s="3" t="str">
        <f>IFERROR(VLOOKUP($B8,DePara_CDC!$A:$F,5,0),"")</f>
        <v>A&amp;F</v>
      </c>
      <c r="O8" s="3" t="str">
        <f>IFERROR(VLOOKUP($B8,DePara_CDC!$A:$F,6,0),"")</f>
        <v>Cláudia</v>
      </c>
      <c r="P8" s="43">
        <f>VLOOKUP(A8,DePara_Contas!A:G,7,0)</f>
        <v>1</v>
      </c>
    </row>
    <row r="9" spans="1:16" x14ac:dyDescent="0.25">
      <c r="A9" s="3" t="s">
        <v>9</v>
      </c>
      <c r="B9" s="4">
        <v>4024</v>
      </c>
      <c r="C9" s="3" t="s">
        <v>86</v>
      </c>
      <c r="D9" s="7">
        <v>820.74909120346933</v>
      </c>
      <c r="E9" s="7" t="s">
        <v>88</v>
      </c>
      <c r="F9" s="3" t="str">
        <f>IFERROR(VLOOKUP($A9,DePara_Contas!$A:$F,2,0),"")</f>
        <v>Material de escritório</v>
      </c>
      <c r="G9" s="3" t="str">
        <f>IFERROR(VLOOKUP($A9,DePara_Contas!$A:$F,3,0),"")</f>
        <v>2.2.07 - Material de escritório</v>
      </c>
      <c r="H9" s="3" t="str">
        <f>IFERROR(VLOOKUP($A9,DePara_Contas!$A:$F,4,0),"")</f>
        <v>Despesas de ocupação</v>
      </c>
      <c r="I9" s="3" t="str">
        <f>IFERROR(VLOOKUP($A9,DePara_Contas!$A:$F,5,0),"")</f>
        <v>Gastos gerais</v>
      </c>
      <c r="J9" s="3" t="str">
        <f>IFERROR(VLOOKUP($A9,DePara_Contas!$A:$F,6,0),"")</f>
        <v>Despesas</v>
      </c>
      <c r="K9" s="3" t="str">
        <f>IFERROR(VLOOKUP($B9,DePara_CDC!$A:$F,2,0),"")</f>
        <v>Área de RH</v>
      </c>
      <c r="L9" s="3" t="str">
        <f>IFERROR(VLOOKUP($B9,DePara_CDC!$A:$F,3,0),"")</f>
        <v>4024 - Área de RH</v>
      </c>
      <c r="M9" s="3" t="str">
        <f>IFERROR(VLOOKUP($B9,DePara_CDC!$A:$F,4,0),"")</f>
        <v>Administrativo e Financeiro</v>
      </c>
      <c r="N9" s="3" t="str">
        <f>IFERROR(VLOOKUP($B9,DePara_CDC!$A:$F,5,0),"")</f>
        <v>A&amp;F</v>
      </c>
      <c r="O9" s="3" t="str">
        <f>IFERROR(VLOOKUP($B9,DePara_CDC!$A:$F,6,0),"")</f>
        <v>Roberto</v>
      </c>
      <c r="P9" s="43">
        <f>VLOOKUP(A9,DePara_Contas!A:G,7,0)</f>
        <v>1</v>
      </c>
    </row>
    <row r="10" spans="1:16" x14ac:dyDescent="0.25">
      <c r="A10" s="3" t="s">
        <v>9</v>
      </c>
      <c r="B10" s="4">
        <v>4025</v>
      </c>
      <c r="C10" s="3" t="s">
        <v>86</v>
      </c>
      <c r="D10" s="7">
        <v>265.71586448023589</v>
      </c>
      <c r="E10" s="7" t="s">
        <v>88</v>
      </c>
      <c r="F10" s="3" t="str">
        <f>IFERROR(VLOOKUP($A10,DePara_Contas!$A:$F,2,0),"")</f>
        <v>Material de escritório</v>
      </c>
      <c r="G10" s="3" t="str">
        <f>IFERROR(VLOOKUP($A10,DePara_Contas!$A:$F,3,0),"")</f>
        <v>2.2.07 - Material de escritório</v>
      </c>
      <c r="H10" s="3" t="str">
        <f>IFERROR(VLOOKUP($A10,DePara_Contas!$A:$F,4,0),"")</f>
        <v>Despesas de ocupação</v>
      </c>
      <c r="I10" s="3" t="str">
        <f>IFERROR(VLOOKUP($A10,DePara_Contas!$A:$F,5,0),"")</f>
        <v>Gastos gerais</v>
      </c>
      <c r="J10" s="3" t="str">
        <f>IFERROR(VLOOKUP($A10,DePara_Contas!$A:$F,6,0),"")</f>
        <v>Despesas</v>
      </c>
      <c r="K10" s="3" t="str">
        <f>IFERROR(VLOOKUP($B10,DePara_CDC!$A:$F,2,0),"")</f>
        <v>Área de projetos</v>
      </c>
      <c r="L10" s="3" t="str">
        <f>IFERROR(VLOOKUP($B10,DePara_CDC!$A:$F,3,0),"")</f>
        <v>4025 - Área de projetos</v>
      </c>
      <c r="M10" s="3" t="str">
        <f>IFERROR(VLOOKUP($B10,DePara_CDC!$A:$F,4,0),"")</f>
        <v>Projetos</v>
      </c>
      <c r="N10" s="3" t="str">
        <f>IFERROR(VLOOKUP($B10,DePara_CDC!$A:$F,5,0),"")</f>
        <v>PR</v>
      </c>
      <c r="O10" s="3" t="str">
        <f>IFERROR(VLOOKUP($B10,DePara_CDC!$A:$F,6,0),"")</f>
        <v>Fernanda</v>
      </c>
      <c r="P10" s="43">
        <f>VLOOKUP(A10,DePara_Contas!A:G,7,0)</f>
        <v>1</v>
      </c>
    </row>
    <row r="11" spans="1:16" x14ac:dyDescent="0.25">
      <c r="A11" s="3" t="s">
        <v>9</v>
      </c>
      <c r="B11" s="4">
        <v>4026</v>
      </c>
      <c r="C11" s="3" t="s">
        <v>86</v>
      </c>
      <c r="D11" s="7">
        <v>597.47583772080486</v>
      </c>
      <c r="E11" s="7" t="s">
        <v>88</v>
      </c>
      <c r="F11" s="3" t="str">
        <f>IFERROR(VLOOKUP($A11,DePara_Contas!$A:$F,2,0),"")</f>
        <v>Material de escritório</v>
      </c>
      <c r="G11" s="3" t="str">
        <f>IFERROR(VLOOKUP($A11,DePara_Contas!$A:$F,3,0),"")</f>
        <v>2.2.07 - Material de escritório</v>
      </c>
      <c r="H11" s="3" t="str">
        <f>IFERROR(VLOOKUP($A11,DePara_Contas!$A:$F,4,0),"")</f>
        <v>Despesas de ocupação</v>
      </c>
      <c r="I11" s="3" t="str">
        <f>IFERROR(VLOOKUP($A11,DePara_Contas!$A:$F,5,0),"")</f>
        <v>Gastos gerais</v>
      </c>
      <c r="J11" s="3" t="str">
        <f>IFERROR(VLOOKUP($A11,DePara_Contas!$A:$F,6,0),"")</f>
        <v>Despesas</v>
      </c>
      <c r="K11" s="3" t="str">
        <f>IFERROR(VLOOKUP($B11,DePara_CDC!$A:$F,2,0),"")</f>
        <v>Presidência</v>
      </c>
      <c r="L11" s="3" t="str">
        <f>IFERROR(VLOOKUP($B11,DePara_CDC!$A:$F,3,0),"")</f>
        <v>4026 - Presidência</v>
      </c>
      <c r="M11" s="3" t="str">
        <f>IFERROR(VLOOKUP($B11,DePara_CDC!$A:$F,4,0),"")</f>
        <v>Presidência</v>
      </c>
      <c r="N11" s="3" t="str">
        <f>IFERROR(VLOOKUP($B11,DePara_CDC!$A:$F,5,0),"")</f>
        <v>CEO</v>
      </c>
      <c r="O11" s="3" t="str">
        <f>IFERROR(VLOOKUP($B11,DePara_CDC!$A:$F,6,0),"")</f>
        <v>André</v>
      </c>
      <c r="P11" s="43">
        <f>VLOOKUP(A11,DePara_Contas!A:G,7,0)</f>
        <v>1</v>
      </c>
    </row>
    <row r="12" spans="1:16" x14ac:dyDescent="0.25">
      <c r="A12" s="3" t="s">
        <v>9</v>
      </c>
      <c r="B12" s="4">
        <v>4026</v>
      </c>
      <c r="C12" s="3" t="s">
        <v>86</v>
      </c>
      <c r="D12" s="7">
        <v>275.04127844830015</v>
      </c>
      <c r="E12" s="7" t="s">
        <v>88</v>
      </c>
      <c r="F12" s="3" t="str">
        <f>IFERROR(VLOOKUP($A12,DePara_Contas!$A:$F,2,0),"")</f>
        <v>Material de escritório</v>
      </c>
      <c r="G12" s="3" t="str">
        <f>IFERROR(VLOOKUP($A12,DePara_Contas!$A:$F,3,0),"")</f>
        <v>2.2.07 - Material de escritório</v>
      </c>
      <c r="H12" s="3" t="str">
        <f>IFERROR(VLOOKUP($A12,DePara_Contas!$A:$F,4,0),"")</f>
        <v>Despesas de ocupação</v>
      </c>
      <c r="I12" s="3" t="str">
        <f>IFERROR(VLOOKUP($A12,DePara_Contas!$A:$F,5,0),"")</f>
        <v>Gastos gerais</v>
      </c>
      <c r="J12" s="3" t="str">
        <f>IFERROR(VLOOKUP($A12,DePara_Contas!$A:$F,6,0),"")</f>
        <v>Despesas</v>
      </c>
      <c r="K12" s="3" t="str">
        <f>IFERROR(VLOOKUP($B12,DePara_CDC!$A:$F,2,0),"")</f>
        <v>Presidência</v>
      </c>
      <c r="L12" s="3" t="str">
        <f>IFERROR(VLOOKUP($B12,DePara_CDC!$A:$F,3,0),"")</f>
        <v>4026 - Presidência</v>
      </c>
      <c r="M12" s="3" t="str">
        <f>IFERROR(VLOOKUP($B12,DePara_CDC!$A:$F,4,0),"")</f>
        <v>Presidência</v>
      </c>
      <c r="N12" s="3" t="str">
        <f>IFERROR(VLOOKUP($B12,DePara_CDC!$A:$F,5,0),"")</f>
        <v>CEO</v>
      </c>
      <c r="O12" s="3" t="str">
        <f>IFERROR(VLOOKUP($B12,DePara_CDC!$A:$F,6,0),"")</f>
        <v>André</v>
      </c>
      <c r="P12" s="43">
        <f>VLOOKUP(A12,DePara_Contas!A:G,7,0)</f>
        <v>1</v>
      </c>
    </row>
    <row r="13" spans="1:16" x14ac:dyDescent="0.25">
      <c r="A13" s="3" t="s">
        <v>13</v>
      </c>
      <c r="B13" s="4">
        <v>4021</v>
      </c>
      <c r="C13" s="3" t="s">
        <v>86</v>
      </c>
      <c r="D13" s="7">
        <v>234.25927812486592</v>
      </c>
      <c r="E13" s="7" t="s">
        <v>88</v>
      </c>
      <c r="F13" s="3" t="str">
        <f>IFERROR(VLOOKUP($A13,DePara_Contas!$A:$F,2,0),"")</f>
        <v>Ajuda de Custo</v>
      </c>
      <c r="G13" s="3" t="str">
        <f>IFERROR(VLOOKUP($A13,DePara_Contas!$A:$F,3,0),"")</f>
        <v>2.2.11 - Ajuda de Custo</v>
      </c>
      <c r="H13" s="3" t="str">
        <f>IFERROR(VLOOKUP($A13,DePara_Contas!$A:$F,4,0),"")</f>
        <v>Benefícios</v>
      </c>
      <c r="I13" s="3" t="str">
        <f>IFERROR(VLOOKUP($A13,DePara_Contas!$A:$F,5,0),"")</f>
        <v>Gastos com pessoal</v>
      </c>
      <c r="J13" s="3" t="str">
        <f>IFERROR(VLOOKUP($A13,DePara_Contas!$A:$F,6,0),"")</f>
        <v>Despesas</v>
      </c>
      <c r="K13" s="3" t="str">
        <f>IFERROR(VLOOKUP($B13,DePara_CDC!$A:$F,2,0),"")</f>
        <v>Área de marketing</v>
      </c>
      <c r="L13" s="3" t="str">
        <f>IFERROR(VLOOKUP($B13,DePara_CDC!$A:$F,3,0),"")</f>
        <v>4021 - Área de marketing</v>
      </c>
      <c r="M13" s="3" t="str">
        <f>IFERROR(VLOOKUP($B13,DePara_CDC!$A:$F,4,0),"")</f>
        <v>Marketing e Vendas</v>
      </c>
      <c r="N13" s="3" t="str">
        <f>IFERROR(VLOOKUP($B13,DePara_CDC!$A:$F,5,0),"")</f>
        <v>MV</v>
      </c>
      <c r="O13" s="3" t="str">
        <f>IFERROR(VLOOKUP($B13,DePara_CDC!$A:$F,6,0),"")</f>
        <v>Luciana</v>
      </c>
      <c r="P13" s="43">
        <f>VLOOKUP(A13,DePara_Contas!A:G,7,0)</f>
        <v>2</v>
      </c>
    </row>
    <row r="14" spans="1:16" x14ac:dyDescent="0.25">
      <c r="A14" s="3" t="s">
        <v>13</v>
      </c>
      <c r="B14" s="4">
        <v>4022</v>
      </c>
      <c r="C14" s="3" t="s">
        <v>86</v>
      </c>
      <c r="D14" s="7">
        <v>355.32828562919894</v>
      </c>
      <c r="E14" s="7" t="s">
        <v>88</v>
      </c>
      <c r="F14" s="3" t="str">
        <f>IFERROR(VLOOKUP($A14,DePara_Contas!$A:$F,2,0),"")</f>
        <v>Ajuda de Custo</v>
      </c>
      <c r="G14" s="3" t="str">
        <f>IFERROR(VLOOKUP($A14,DePara_Contas!$A:$F,3,0),"")</f>
        <v>2.2.11 - Ajuda de Custo</v>
      </c>
      <c r="H14" s="3" t="str">
        <f>IFERROR(VLOOKUP($A14,DePara_Contas!$A:$F,4,0),"")</f>
        <v>Benefícios</v>
      </c>
      <c r="I14" s="3" t="str">
        <f>IFERROR(VLOOKUP($A14,DePara_Contas!$A:$F,5,0),"")</f>
        <v>Gastos com pessoal</v>
      </c>
      <c r="J14" s="3" t="str">
        <f>IFERROR(VLOOKUP($A14,DePara_Contas!$A:$F,6,0),"")</f>
        <v>Despesas</v>
      </c>
      <c r="K14" s="3" t="str">
        <f>IFERROR(VLOOKUP($B14,DePara_CDC!$A:$F,2,0),"")</f>
        <v>Área comercial</v>
      </c>
      <c r="L14" s="3" t="str">
        <f>IFERROR(VLOOKUP($B14,DePara_CDC!$A:$F,3,0),"")</f>
        <v>4022 - Área comercial</v>
      </c>
      <c r="M14" s="3" t="str">
        <f>IFERROR(VLOOKUP($B14,DePara_CDC!$A:$F,4,0),"")</f>
        <v>Marketing e Vendas</v>
      </c>
      <c r="N14" s="3" t="str">
        <f>IFERROR(VLOOKUP($B14,DePara_CDC!$A:$F,5,0),"")</f>
        <v>MV</v>
      </c>
      <c r="O14" s="3" t="str">
        <f>IFERROR(VLOOKUP($B14,DePara_CDC!$A:$F,6,0),"")</f>
        <v>Pedro</v>
      </c>
      <c r="P14" s="43">
        <f>VLOOKUP(A14,DePara_Contas!A:G,7,0)</f>
        <v>2</v>
      </c>
    </row>
    <row r="15" spans="1:16" x14ac:dyDescent="0.25">
      <c r="A15" s="3" t="s">
        <v>13</v>
      </c>
      <c r="B15" s="4">
        <v>4023</v>
      </c>
      <c r="C15" s="3" t="s">
        <v>86</v>
      </c>
      <c r="D15" s="7">
        <v>186.9432801317904</v>
      </c>
      <c r="E15" s="7" t="s">
        <v>88</v>
      </c>
      <c r="F15" s="3" t="str">
        <f>IFERROR(VLOOKUP($A15,DePara_Contas!$A:$F,2,0),"")</f>
        <v>Ajuda de Custo</v>
      </c>
      <c r="G15" s="3" t="str">
        <f>IFERROR(VLOOKUP($A15,DePara_Contas!$A:$F,3,0),"")</f>
        <v>2.2.11 - Ajuda de Custo</v>
      </c>
      <c r="H15" s="3" t="str">
        <f>IFERROR(VLOOKUP($A15,DePara_Contas!$A:$F,4,0),"")</f>
        <v>Benefícios</v>
      </c>
      <c r="I15" s="3" t="str">
        <f>IFERROR(VLOOKUP($A15,DePara_Contas!$A:$F,5,0),"")</f>
        <v>Gastos com pessoal</v>
      </c>
      <c r="J15" s="3" t="str">
        <f>IFERROR(VLOOKUP($A15,DePara_Contas!$A:$F,6,0),"")</f>
        <v>Despesas</v>
      </c>
      <c r="K15" s="3" t="str">
        <f>IFERROR(VLOOKUP($B15,DePara_CDC!$A:$F,2,0),"")</f>
        <v>Área financeira</v>
      </c>
      <c r="L15" s="3" t="str">
        <f>IFERROR(VLOOKUP($B15,DePara_CDC!$A:$F,3,0),"")</f>
        <v>4023 - Área financeira</v>
      </c>
      <c r="M15" s="3" t="str">
        <f>IFERROR(VLOOKUP($B15,DePara_CDC!$A:$F,4,0),"")</f>
        <v>Administrativo e Financeiro</v>
      </c>
      <c r="N15" s="3" t="str">
        <f>IFERROR(VLOOKUP($B15,DePara_CDC!$A:$F,5,0),"")</f>
        <v>A&amp;F</v>
      </c>
      <c r="O15" s="3" t="str">
        <f>IFERROR(VLOOKUP($B15,DePara_CDC!$A:$F,6,0),"")</f>
        <v>Cláudia</v>
      </c>
      <c r="P15" s="43">
        <f>VLOOKUP(A15,DePara_Contas!A:G,7,0)</f>
        <v>2</v>
      </c>
    </row>
    <row r="16" spans="1:16" x14ac:dyDescent="0.25">
      <c r="A16" s="3" t="s">
        <v>13</v>
      </c>
      <c r="B16" s="4">
        <v>4024</v>
      </c>
      <c r="C16" s="3" t="s">
        <v>86</v>
      </c>
      <c r="D16" s="7">
        <v>636.01414256839894</v>
      </c>
      <c r="E16" s="7" t="s">
        <v>88</v>
      </c>
      <c r="F16" s="3" t="str">
        <f>IFERROR(VLOOKUP($A16,DePara_Contas!$A:$F,2,0),"")</f>
        <v>Ajuda de Custo</v>
      </c>
      <c r="G16" s="3" t="str">
        <f>IFERROR(VLOOKUP($A16,DePara_Contas!$A:$F,3,0),"")</f>
        <v>2.2.11 - Ajuda de Custo</v>
      </c>
      <c r="H16" s="3" t="str">
        <f>IFERROR(VLOOKUP($A16,DePara_Contas!$A:$F,4,0),"")</f>
        <v>Benefícios</v>
      </c>
      <c r="I16" s="3" t="str">
        <f>IFERROR(VLOOKUP($A16,DePara_Contas!$A:$F,5,0),"")</f>
        <v>Gastos com pessoal</v>
      </c>
      <c r="J16" s="3" t="str">
        <f>IFERROR(VLOOKUP($A16,DePara_Contas!$A:$F,6,0),"")</f>
        <v>Despesas</v>
      </c>
      <c r="K16" s="3" t="str">
        <f>IFERROR(VLOOKUP($B16,DePara_CDC!$A:$F,2,0),"")</f>
        <v>Área de RH</v>
      </c>
      <c r="L16" s="3" t="str">
        <f>IFERROR(VLOOKUP($B16,DePara_CDC!$A:$F,3,0),"")</f>
        <v>4024 - Área de RH</v>
      </c>
      <c r="M16" s="3" t="str">
        <f>IFERROR(VLOOKUP($B16,DePara_CDC!$A:$F,4,0),"")</f>
        <v>Administrativo e Financeiro</v>
      </c>
      <c r="N16" s="3" t="str">
        <f>IFERROR(VLOOKUP($B16,DePara_CDC!$A:$F,5,0),"")</f>
        <v>A&amp;F</v>
      </c>
      <c r="O16" s="3" t="str">
        <f>IFERROR(VLOOKUP($B16,DePara_CDC!$A:$F,6,0),"")</f>
        <v>Roberto</v>
      </c>
      <c r="P16" s="43">
        <f>VLOOKUP(A16,DePara_Contas!A:G,7,0)</f>
        <v>2</v>
      </c>
    </row>
    <row r="17" spans="1:16" x14ac:dyDescent="0.25">
      <c r="A17" s="3" t="s">
        <v>13</v>
      </c>
      <c r="B17" s="4">
        <v>4025</v>
      </c>
      <c r="C17" s="3" t="s">
        <v>86</v>
      </c>
      <c r="D17" s="7">
        <v>150.03516140160633</v>
      </c>
      <c r="E17" s="7" t="s">
        <v>88</v>
      </c>
      <c r="F17" s="3" t="str">
        <f>IFERROR(VLOOKUP($A17,DePara_Contas!$A:$F,2,0),"")</f>
        <v>Ajuda de Custo</v>
      </c>
      <c r="G17" s="3" t="str">
        <f>IFERROR(VLOOKUP($A17,DePara_Contas!$A:$F,3,0),"")</f>
        <v>2.2.11 - Ajuda de Custo</v>
      </c>
      <c r="H17" s="3" t="str">
        <f>IFERROR(VLOOKUP($A17,DePara_Contas!$A:$F,4,0),"")</f>
        <v>Benefícios</v>
      </c>
      <c r="I17" s="3" t="str">
        <f>IFERROR(VLOOKUP($A17,DePara_Contas!$A:$F,5,0),"")</f>
        <v>Gastos com pessoal</v>
      </c>
      <c r="J17" s="3" t="str">
        <f>IFERROR(VLOOKUP($A17,DePara_Contas!$A:$F,6,0),"")</f>
        <v>Despesas</v>
      </c>
      <c r="K17" s="3" t="str">
        <f>IFERROR(VLOOKUP($B17,DePara_CDC!$A:$F,2,0),"")</f>
        <v>Área de projetos</v>
      </c>
      <c r="L17" s="3" t="str">
        <f>IFERROR(VLOOKUP($B17,DePara_CDC!$A:$F,3,0),"")</f>
        <v>4025 - Área de projetos</v>
      </c>
      <c r="M17" s="3" t="str">
        <f>IFERROR(VLOOKUP($B17,DePara_CDC!$A:$F,4,0),"")</f>
        <v>Projetos</v>
      </c>
      <c r="N17" s="3" t="str">
        <f>IFERROR(VLOOKUP($B17,DePara_CDC!$A:$F,5,0),"")</f>
        <v>PR</v>
      </c>
      <c r="O17" s="3" t="str">
        <f>IFERROR(VLOOKUP($B17,DePara_CDC!$A:$F,6,0),"")</f>
        <v>Fernanda</v>
      </c>
      <c r="P17" s="43">
        <f>VLOOKUP(A17,DePara_Contas!A:G,7,0)</f>
        <v>2</v>
      </c>
    </row>
    <row r="18" spans="1:16" x14ac:dyDescent="0.25">
      <c r="A18" s="3" t="s">
        <v>13</v>
      </c>
      <c r="B18" s="4">
        <v>4026</v>
      </c>
      <c r="C18" s="3" t="s">
        <v>86</v>
      </c>
      <c r="D18" s="7">
        <v>707.05618471668015</v>
      </c>
      <c r="E18" s="7" t="s">
        <v>88</v>
      </c>
      <c r="F18" s="3" t="str">
        <f>IFERROR(VLOOKUP($A18,DePara_Contas!$A:$F,2,0),"")</f>
        <v>Ajuda de Custo</v>
      </c>
      <c r="G18" s="3" t="str">
        <f>IFERROR(VLOOKUP($A18,DePara_Contas!$A:$F,3,0),"")</f>
        <v>2.2.11 - Ajuda de Custo</v>
      </c>
      <c r="H18" s="3" t="str">
        <f>IFERROR(VLOOKUP($A18,DePara_Contas!$A:$F,4,0),"")</f>
        <v>Benefícios</v>
      </c>
      <c r="I18" s="3" t="str">
        <f>IFERROR(VLOOKUP($A18,DePara_Contas!$A:$F,5,0),"")</f>
        <v>Gastos com pessoal</v>
      </c>
      <c r="J18" s="3" t="str">
        <f>IFERROR(VLOOKUP($A18,DePara_Contas!$A:$F,6,0),"")</f>
        <v>Despesas</v>
      </c>
      <c r="K18" s="3" t="str">
        <f>IFERROR(VLOOKUP($B18,DePara_CDC!$A:$F,2,0),"")</f>
        <v>Presidência</v>
      </c>
      <c r="L18" s="3" t="str">
        <f>IFERROR(VLOOKUP($B18,DePara_CDC!$A:$F,3,0),"")</f>
        <v>4026 - Presidência</v>
      </c>
      <c r="M18" s="3" t="str">
        <f>IFERROR(VLOOKUP($B18,DePara_CDC!$A:$F,4,0),"")</f>
        <v>Presidência</v>
      </c>
      <c r="N18" s="3" t="str">
        <f>IFERROR(VLOOKUP($B18,DePara_CDC!$A:$F,5,0),"")</f>
        <v>CEO</v>
      </c>
      <c r="O18" s="3" t="str">
        <f>IFERROR(VLOOKUP($B18,DePara_CDC!$A:$F,6,0),"")</f>
        <v>André</v>
      </c>
      <c r="P18" s="43">
        <f>VLOOKUP(A18,DePara_Contas!A:G,7,0)</f>
        <v>2</v>
      </c>
    </row>
    <row r="19" spans="1:16" x14ac:dyDescent="0.25">
      <c r="A19" s="3" t="s">
        <v>13</v>
      </c>
      <c r="B19" s="4">
        <v>4021</v>
      </c>
      <c r="C19" s="3" t="s">
        <v>86</v>
      </c>
      <c r="D19" s="7">
        <v>238.78531477242592</v>
      </c>
      <c r="E19" s="7" t="s">
        <v>88</v>
      </c>
      <c r="F19" s="3" t="str">
        <f>IFERROR(VLOOKUP($A19,DePara_Contas!$A:$F,2,0),"")</f>
        <v>Ajuda de Custo</v>
      </c>
      <c r="G19" s="3" t="str">
        <f>IFERROR(VLOOKUP($A19,DePara_Contas!$A:$F,3,0),"")</f>
        <v>2.2.11 - Ajuda de Custo</v>
      </c>
      <c r="H19" s="3" t="str">
        <f>IFERROR(VLOOKUP($A19,DePara_Contas!$A:$F,4,0),"")</f>
        <v>Benefícios</v>
      </c>
      <c r="I19" s="3" t="str">
        <f>IFERROR(VLOOKUP($A19,DePara_Contas!$A:$F,5,0),"")</f>
        <v>Gastos com pessoal</v>
      </c>
      <c r="J19" s="3" t="str">
        <f>IFERROR(VLOOKUP($A19,DePara_Contas!$A:$F,6,0),"")</f>
        <v>Despesas</v>
      </c>
      <c r="K19" s="3" t="str">
        <f>IFERROR(VLOOKUP($B19,DePara_CDC!$A:$F,2,0),"")</f>
        <v>Área de marketing</v>
      </c>
      <c r="L19" s="3" t="str">
        <f>IFERROR(VLOOKUP($B19,DePara_CDC!$A:$F,3,0),"")</f>
        <v>4021 - Área de marketing</v>
      </c>
      <c r="M19" s="3" t="str">
        <f>IFERROR(VLOOKUP($B19,DePara_CDC!$A:$F,4,0),"")</f>
        <v>Marketing e Vendas</v>
      </c>
      <c r="N19" s="3" t="str">
        <f>IFERROR(VLOOKUP($B19,DePara_CDC!$A:$F,5,0),"")</f>
        <v>MV</v>
      </c>
      <c r="O19" s="3" t="str">
        <f>IFERROR(VLOOKUP($B19,DePara_CDC!$A:$F,6,0),"")</f>
        <v>Luciana</v>
      </c>
      <c r="P19" s="43">
        <f>VLOOKUP(A19,DePara_Contas!A:G,7,0)</f>
        <v>2</v>
      </c>
    </row>
    <row r="20" spans="1:16" x14ac:dyDescent="0.25">
      <c r="A20" s="3" t="s">
        <v>13</v>
      </c>
      <c r="B20" s="4">
        <v>4022</v>
      </c>
      <c r="C20" s="3" t="s">
        <v>86</v>
      </c>
      <c r="D20" s="7">
        <v>251.19905597253776</v>
      </c>
      <c r="E20" s="7" t="s">
        <v>88</v>
      </c>
      <c r="F20" s="3" t="str">
        <f>IFERROR(VLOOKUP($A20,DePara_Contas!$A:$F,2,0),"")</f>
        <v>Ajuda de Custo</v>
      </c>
      <c r="G20" s="3" t="str">
        <f>IFERROR(VLOOKUP($A20,DePara_Contas!$A:$F,3,0),"")</f>
        <v>2.2.11 - Ajuda de Custo</v>
      </c>
      <c r="H20" s="3" t="str">
        <f>IFERROR(VLOOKUP($A20,DePara_Contas!$A:$F,4,0),"")</f>
        <v>Benefícios</v>
      </c>
      <c r="I20" s="3" t="str">
        <f>IFERROR(VLOOKUP($A20,DePara_Contas!$A:$F,5,0),"")</f>
        <v>Gastos com pessoal</v>
      </c>
      <c r="J20" s="3" t="str">
        <f>IFERROR(VLOOKUP($A20,DePara_Contas!$A:$F,6,0),"")</f>
        <v>Despesas</v>
      </c>
      <c r="K20" s="3" t="str">
        <f>IFERROR(VLOOKUP($B20,DePara_CDC!$A:$F,2,0),"")</f>
        <v>Área comercial</v>
      </c>
      <c r="L20" s="3" t="str">
        <f>IFERROR(VLOOKUP($B20,DePara_CDC!$A:$F,3,0),"")</f>
        <v>4022 - Área comercial</v>
      </c>
      <c r="M20" s="3" t="str">
        <f>IFERROR(VLOOKUP($B20,DePara_CDC!$A:$F,4,0),"")</f>
        <v>Marketing e Vendas</v>
      </c>
      <c r="N20" s="3" t="str">
        <f>IFERROR(VLOOKUP($B20,DePara_CDC!$A:$F,5,0),"")</f>
        <v>MV</v>
      </c>
      <c r="O20" s="3" t="str">
        <f>IFERROR(VLOOKUP($B20,DePara_CDC!$A:$F,6,0),"")</f>
        <v>Pedro</v>
      </c>
      <c r="P20" s="43">
        <f>VLOOKUP(A20,DePara_Contas!A:G,7,0)</f>
        <v>2</v>
      </c>
    </row>
    <row r="21" spans="1:16" x14ac:dyDescent="0.25">
      <c r="A21" s="3" t="s">
        <v>13</v>
      </c>
      <c r="B21" s="4">
        <v>4023</v>
      </c>
      <c r="C21" s="3" t="s">
        <v>86</v>
      </c>
      <c r="D21" s="7">
        <v>918.01125843092859</v>
      </c>
      <c r="E21" s="7" t="s">
        <v>88</v>
      </c>
      <c r="F21" s="3" t="str">
        <f>IFERROR(VLOOKUP($A21,DePara_Contas!$A:$F,2,0),"")</f>
        <v>Ajuda de Custo</v>
      </c>
      <c r="G21" s="3" t="str">
        <f>IFERROR(VLOOKUP($A21,DePara_Contas!$A:$F,3,0),"")</f>
        <v>2.2.11 - Ajuda de Custo</v>
      </c>
      <c r="H21" s="3" t="str">
        <f>IFERROR(VLOOKUP($A21,DePara_Contas!$A:$F,4,0),"")</f>
        <v>Benefícios</v>
      </c>
      <c r="I21" s="3" t="str">
        <f>IFERROR(VLOOKUP($A21,DePara_Contas!$A:$F,5,0),"")</f>
        <v>Gastos com pessoal</v>
      </c>
      <c r="J21" s="3" t="str">
        <f>IFERROR(VLOOKUP($A21,DePara_Contas!$A:$F,6,0),"")</f>
        <v>Despesas</v>
      </c>
      <c r="K21" s="3" t="str">
        <f>IFERROR(VLOOKUP($B21,DePara_CDC!$A:$F,2,0),"")</f>
        <v>Área financeira</v>
      </c>
      <c r="L21" s="3" t="str">
        <f>IFERROR(VLOOKUP($B21,DePara_CDC!$A:$F,3,0),"")</f>
        <v>4023 - Área financeira</v>
      </c>
      <c r="M21" s="3" t="str">
        <f>IFERROR(VLOOKUP($B21,DePara_CDC!$A:$F,4,0),"")</f>
        <v>Administrativo e Financeiro</v>
      </c>
      <c r="N21" s="3" t="str">
        <f>IFERROR(VLOOKUP($B21,DePara_CDC!$A:$F,5,0),"")</f>
        <v>A&amp;F</v>
      </c>
      <c r="O21" s="3" t="str">
        <f>IFERROR(VLOOKUP($B21,DePara_CDC!$A:$F,6,0),"")</f>
        <v>Cláudia</v>
      </c>
      <c r="P21" s="43">
        <f>VLOOKUP(A21,DePara_Contas!A:G,7,0)</f>
        <v>2</v>
      </c>
    </row>
    <row r="22" spans="1:16" x14ac:dyDescent="0.25">
      <c r="A22" s="3" t="s">
        <v>3</v>
      </c>
      <c r="B22" s="4">
        <v>4026</v>
      </c>
      <c r="C22" s="3" t="s">
        <v>86</v>
      </c>
      <c r="D22" s="7">
        <v>260.91076789574254</v>
      </c>
      <c r="E22" s="7" t="s">
        <v>88</v>
      </c>
      <c r="F22" s="3" t="str">
        <f>IFERROR(VLOOKUP($A22,DePara_Contas!$A:$F,2,0),"")</f>
        <v>Agua e luz</v>
      </c>
      <c r="G22" s="3" t="str">
        <f>IFERROR(VLOOKUP($A22,DePara_Contas!$A:$F,3,0),"")</f>
        <v>2.2.01 - Agua e luz</v>
      </c>
      <c r="H22" s="3" t="str">
        <f>IFERROR(VLOOKUP($A22,DePara_Contas!$A:$F,4,0),"")</f>
        <v>Despesas de ocupação</v>
      </c>
      <c r="I22" s="3" t="str">
        <f>IFERROR(VLOOKUP($A22,DePara_Contas!$A:$F,5,0),"")</f>
        <v>Gastos gerais</v>
      </c>
      <c r="J22" s="3" t="str">
        <f>IFERROR(VLOOKUP($A22,DePara_Contas!$A:$F,6,0),"")</f>
        <v>Despesas</v>
      </c>
      <c r="K22" s="3" t="str">
        <f>IFERROR(VLOOKUP($B22,DePara_CDC!$A:$F,2,0),"")</f>
        <v>Presidência</v>
      </c>
      <c r="L22" s="3" t="str">
        <f>IFERROR(VLOOKUP($B22,DePara_CDC!$A:$F,3,0),"")</f>
        <v>4026 - Presidência</v>
      </c>
      <c r="M22" s="3" t="str">
        <f>IFERROR(VLOOKUP($B22,DePara_CDC!$A:$F,4,0),"")</f>
        <v>Presidência</v>
      </c>
      <c r="N22" s="3" t="str">
        <f>IFERROR(VLOOKUP($B22,DePara_CDC!$A:$F,5,0),"")</f>
        <v>CEO</v>
      </c>
      <c r="O22" s="3" t="str">
        <f>IFERROR(VLOOKUP($B22,DePara_CDC!$A:$F,6,0),"")</f>
        <v>André</v>
      </c>
      <c r="P22" s="43">
        <f>VLOOKUP(A22,DePara_Contas!A:G,7,0)</f>
        <v>1</v>
      </c>
    </row>
    <row r="23" spans="1:16" x14ac:dyDescent="0.25">
      <c r="A23" s="3" t="s">
        <v>3</v>
      </c>
      <c r="B23" s="4">
        <v>4026</v>
      </c>
      <c r="C23" s="3" t="s">
        <v>86</v>
      </c>
      <c r="D23" s="7">
        <v>409.0809749538866</v>
      </c>
      <c r="E23" s="7" t="s">
        <v>88</v>
      </c>
      <c r="F23" s="3" t="str">
        <f>IFERROR(VLOOKUP($A23,DePara_Contas!$A:$F,2,0),"")</f>
        <v>Agua e luz</v>
      </c>
      <c r="G23" s="3" t="str">
        <f>IFERROR(VLOOKUP($A23,DePara_Contas!$A:$F,3,0),"")</f>
        <v>2.2.01 - Agua e luz</v>
      </c>
      <c r="H23" s="3" t="str">
        <f>IFERROR(VLOOKUP($A23,DePara_Contas!$A:$F,4,0),"")</f>
        <v>Despesas de ocupação</v>
      </c>
      <c r="I23" s="3" t="str">
        <f>IFERROR(VLOOKUP($A23,DePara_Contas!$A:$F,5,0),"")</f>
        <v>Gastos gerais</v>
      </c>
      <c r="J23" s="3" t="str">
        <f>IFERROR(VLOOKUP($A23,DePara_Contas!$A:$F,6,0),"")</f>
        <v>Despesas</v>
      </c>
      <c r="K23" s="3" t="str">
        <f>IFERROR(VLOOKUP($B23,DePara_CDC!$A:$F,2,0),"")</f>
        <v>Presidência</v>
      </c>
      <c r="L23" s="3" t="str">
        <f>IFERROR(VLOOKUP($B23,DePara_CDC!$A:$F,3,0),"")</f>
        <v>4026 - Presidência</v>
      </c>
      <c r="M23" s="3" t="str">
        <f>IFERROR(VLOOKUP($B23,DePara_CDC!$A:$F,4,0),"")</f>
        <v>Presidência</v>
      </c>
      <c r="N23" s="3" t="str">
        <f>IFERROR(VLOOKUP($B23,DePara_CDC!$A:$F,5,0),"")</f>
        <v>CEO</v>
      </c>
      <c r="O23" s="3" t="str">
        <f>IFERROR(VLOOKUP($B23,DePara_CDC!$A:$F,6,0),"")</f>
        <v>André</v>
      </c>
      <c r="P23" s="43">
        <f>VLOOKUP(A23,DePara_Contas!A:G,7,0)</f>
        <v>1</v>
      </c>
    </row>
    <row r="24" spans="1:16" x14ac:dyDescent="0.25">
      <c r="A24" s="3" t="s">
        <v>4</v>
      </c>
      <c r="B24" s="4">
        <v>4026</v>
      </c>
      <c r="C24" s="3" t="s">
        <v>86</v>
      </c>
      <c r="D24" s="7">
        <v>186.4106462166686</v>
      </c>
      <c r="E24" s="7" t="s">
        <v>88</v>
      </c>
      <c r="F24" s="3" t="str">
        <f>IFERROR(VLOOKUP($A24,DePara_Contas!$A:$F,2,0),"")</f>
        <v>Aluguéis de imóveis</v>
      </c>
      <c r="G24" s="3" t="str">
        <f>IFERROR(VLOOKUP($A24,DePara_Contas!$A:$F,3,0),"")</f>
        <v>2.2.02 - Aluguéis de imóveis</v>
      </c>
      <c r="H24" s="3" t="str">
        <f>IFERROR(VLOOKUP($A24,DePara_Contas!$A:$F,4,0),"")</f>
        <v>Despesas de ocupação</v>
      </c>
      <c r="I24" s="3" t="str">
        <f>IFERROR(VLOOKUP($A24,DePara_Contas!$A:$F,5,0),"")</f>
        <v>Gastos gerais</v>
      </c>
      <c r="J24" s="3" t="str">
        <f>IFERROR(VLOOKUP($A24,DePara_Contas!$A:$F,6,0),"")</f>
        <v>Despesas</v>
      </c>
      <c r="K24" s="3" t="str">
        <f>IFERROR(VLOOKUP($B24,DePara_CDC!$A:$F,2,0),"")</f>
        <v>Presidência</v>
      </c>
      <c r="L24" s="3" t="str">
        <f>IFERROR(VLOOKUP($B24,DePara_CDC!$A:$F,3,0),"")</f>
        <v>4026 - Presidência</v>
      </c>
      <c r="M24" s="3" t="str">
        <f>IFERROR(VLOOKUP($B24,DePara_CDC!$A:$F,4,0),"")</f>
        <v>Presidência</v>
      </c>
      <c r="N24" s="3" t="str">
        <f>IFERROR(VLOOKUP($B24,DePara_CDC!$A:$F,5,0),"")</f>
        <v>CEO</v>
      </c>
      <c r="O24" s="3" t="str">
        <f>IFERROR(VLOOKUP($B24,DePara_CDC!$A:$F,6,0),"")</f>
        <v>André</v>
      </c>
      <c r="P24" s="43">
        <f>VLOOKUP(A24,DePara_Contas!A:G,7,0)</f>
        <v>2</v>
      </c>
    </row>
    <row r="25" spans="1:16" x14ac:dyDescent="0.25">
      <c r="A25" s="3" t="s">
        <v>5</v>
      </c>
      <c r="B25" s="4">
        <v>4026</v>
      </c>
      <c r="C25" s="3" t="s">
        <v>86</v>
      </c>
      <c r="D25" s="7">
        <v>812.44422768350489</v>
      </c>
      <c r="E25" s="7" t="s">
        <v>88</v>
      </c>
      <c r="F25" s="3" t="str">
        <f>IFERROR(VLOOKUP($A25,DePara_Contas!$A:$F,2,0),"")</f>
        <v>Manutenção e reformas</v>
      </c>
      <c r="G25" s="3" t="str">
        <f>IFERROR(VLOOKUP($A25,DePara_Contas!$A:$F,3,0),"")</f>
        <v>2.2.03 - Manutenção e reformas</v>
      </c>
      <c r="H25" s="3" t="str">
        <f>IFERROR(VLOOKUP($A25,DePara_Contas!$A:$F,4,0),"")</f>
        <v>Despesas de ocupação</v>
      </c>
      <c r="I25" s="3" t="str">
        <f>IFERROR(VLOOKUP($A25,DePara_Contas!$A:$F,5,0),"")</f>
        <v>Gastos gerais</v>
      </c>
      <c r="J25" s="3" t="str">
        <f>IFERROR(VLOOKUP($A25,DePara_Contas!$A:$F,6,0),"")</f>
        <v>Despesas</v>
      </c>
      <c r="K25" s="3" t="str">
        <f>IFERROR(VLOOKUP($B25,DePara_CDC!$A:$F,2,0),"")</f>
        <v>Presidência</v>
      </c>
      <c r="L25" s="3" t="str">
        <f>IFERROR(VLOOKUP($B25,DePara_CDC!$A:$F,3,0),"")</f>
        <v>4026 - Presidência</v>
      </c>
      <c r="M25" s="3" t="str">
        <f>IFERROR(VLOOKUP($B25,DePara_CDC!$A:$F,4,0),"")</f>
        <v>Presidência</v>
      </c>
      <c r="N25" s="3" t="str">
        <f>IFERROR(VLOOKUP($B25,DePara_CDC!$A:$F,5,0),"")</f>
        <v>CEO</v>
      </c>
      <c r="O25" s="3" t="str">
        <f>IFERROR(VLOOKUP($B25,DePara_CDC!$A:$F,6,0),"")</f>
        <v>André</v>
      </c>
      <c r="P25" s="43">
        <f>VLOOKUP(A25,DePara_Contas!A:G,7,0)</f>
        <v>3</v>
      </c>
    </row>
    <row r="26" spans="1:16" x14ac:dyDescent="0.25">
      <c r="A26" s="3" t="s">
        <v>14</v>
      </c>
      <c r="B26" s="4">
        <v>4021</v>
      </c>
      <c r="C26" s="3" t="s">
        <v>86</v>
      </c>
      <c r="D26" s="7">
        <v>73.111202861087079</v>
      </c>
      <c r="E26" s="7" t="s">
        <v>88</v>
      </c>
      <c r="F26" s="3" t="str">
        <f>IFERROR(VLOOKUP($A26,DePara_Contas!$A:$F,2,0),"")</f>
        <v>Cursos e treinamentos</v>
      </c>
      <c r="G26" s="3" t="str">
        <f>IFERROR(VLOOKUP($A26,DePara_Contas!$A:$F,3,0),"")</f>
        <v>2.2.12 - Cursos e treinamentos</v>
      </c>
      <c r="H26" s="3" t="str">
        <f>IFERROR(VLOOKUP($A26,DePara_Contas!$A:$F,4,0),"")</f>
        <v>Benefícios</v>
      </c>
      <c r="I26" s="3" t="str">
        <f>IFERROR(VLOOKUP($A26,DePara_Contas!$A:$F,5,0),"")</f>
        <v>Gastos com pessoal</v>
      </c>
      <c r="J26" s="3" t="str">
        <f>IFERROR(VLOOKUP($A26,DePara_Contas!$A:$F,6,0),"")</f>
        <v>Despesas</v>
      </c>
      <c r="K26" s="3" t="str">
        <f>IFERROR(VLOOKUP($B26,DePara_CDC!$A:$F,2,0),"")</f>
        <v>Área de marketing</v>
      </c>
      <c r="L26" s="3" t="str">
        <f>IFERROR(VLOOKUP($B26,DePara_CDC!$A:$F,3,0),"")</f>
        <v>4021 - Área de marketing</v>
      </c>
      <c r="M26" s="3" t="str">
        <f>IFERROR(VLOOKUP($B26,DePara_CDC!$A:$F,4,0),"")</f>
        <v>Marketing e Vendas</v>
      </c>
      <c r="N26" s="3" t="str">
        <f>IFERROR(VLOOKUP($B26,DePara_CDC!$A:$F,5,0),"")</f>
        <v>MV</v>
      </c>
      <c r="O26" s="3" t="str">
        <f>IFERROR(VLOOKUP($B26,DePara_CDC!$A:$F,6,0),"")</f>
        <v>Luciana</v>
      </c>
      <c r="P26" s="43">
        <f>VLOOKUP(A26,DePara_Contas!A:G,7,0)</f>
        <v>3</v>
      </c>
    </row>
    <row r="27" spans="1:16" x14ac:dyDescent="0.25">
      <c r="A27" s="3" t="s">
        <v>14</v>
      </c>
      <c r="B27" s="4">
        <v>4022</v>
      </c>
      <c r="C27" s="3" t="s">
        <v>86</v>
      </c>
      <c r="D27" s="7">
        <v>256.15556097984313</v>
      </c>
      <c r="E27" s="7" t="s">
        <v>88</v>
      </c>
      <c r="F27" s="3" t="str">
        <f>IFERROR(VLOOKUP($A27,DePara_Contas!$A:$F,2,0),"")</f>
        <v>Cursos e treinamentos</v>
      </c>
      <c r="G27" s="3" t="str">
        <f>IFERROR(VLOOKUP($A27,DePara_Contas!$A:$F,3,0),"")</f>
        <v>2.2.12 - Cursos e treinamentos</v>
      </c>
      <c r="H27" s="3" t="str">
        <f>IFERROR(VLOOKUP($A27,DePara_Contas!$A:$F,4,0),"")</f>
        <v>Benefícios</v>
      </c>
      <c r="I27" s="3" t="str">
        <f>IFERROR(VLOOKUP($A27,DePara_Contas!$A:$F,5,0),"")</f>
        <v>Gastos com pessoal</v>
      </c>
      <c r="J27" s="3" t="str">
        <f>IFERROR(VLOOKUP($A27,DePara_Contas!$A:$F,6,0),"")</f>
        <v>Despesas</v>
      </c>
      <c r="K27" s="3" t="str">
        <f>IFERROR(VLOOKUP($B27,DePara_CDC!$A:$F,2,0),"")</f>
        <v>Área comercial</v>
      </c>
      <c r="L27" s="3" t="str">
        <f>IFERROR(VLOOKUP($B27,DePara_CDC!$A:$F,3,0),"")</f>
        <v>4022 - Área comercial</v>
      </c>
      <c r="M27" s="3" t="str">
        <f>IFERROR(VLOOKUP($B27,DePara_CDC!$A:$F,4,0),"")</f>
        <v>Marketing e Vendas</v>
      </c>
      <c r="N27" s="3" t="str">
        <f>IFERROR(VLOOKUP($B27,DePara_CDC!$A:$F,5,0),"")</f>
        <v>MV</v>
      </c>
      <c r="O27" s="3" t="str">
        <f>IFERROR(VLOOKUP($B27,DePara_CDC!$A:$F,6,0),"")</f>
        <v>Pedro</v>
      </c>
      <c r="P27" s="43">
        <f>VLOOKUP(A27,DePara_Contas!A:G,7,0)</f>
        <v>3</v>
      </c>
    </row>
    <row r="28" spans="1:16" x14ac:dyDescent="0.25">
      <c r="A28" s="3" t="s">
        <v>14</v>
      </c>
      <c r="B28" s="4">
        <v>4023</v>
      </c>
      <c r="C28" s="3" t="s">
        <v>86</v>
      </c>
      <c r="D28" s="7">
        <v>880.29862908344387</v>
      </c>
      <c r="E28" s="7" t="s">
        <v>88</v>
      </c>
      <c r="F28" s="3" t="str">
        <f>IFERROR(VLOOKUP($A28,DePara_Contas!$A:$F,2,0),"")</f>
        <v>Cursos e treinamentos</v>
      </c>
      <c r="G28" s="3" t="str">
        <f>IFERROR(VLOOKUP($A28,DePara_Contas!$A:$F,3,0),"")</f>
        <v>2.2.12 - Cursos e treinamentos</v>
      </c>
      <c r="H28" s="3" t="str">
        <f>IFERROR(VLOOKUP($A28,DePara_Contas!$A:$F,4,0),"")</f>
        <v>Benefícios</v>
      </c>
      <c r="I28" s="3" t="str">
        <f>IFERROR(VLOOKUP($A28,DePara_Contas!$A:$F,5,0),"")</f>
        <v>Gastos com pessoal</v>
      </c>
      <c r="J28" s="3" t="str">
        <f>IFERROR(VLOOKUP($A28,DePara_Contas!$A:$F,6,0),"")</f>
        <v>Despesas</v>
      </c>
      <c r="K28" s="3" t="str">
        <f>IFERROR(VLOOKUP($B28,DePara_CDC!$A:$F,2,0),"")</f>
        <v>Área financeira</v>
      </c>
      <c r="L28" s="3" t="str">
        <f>IFERROR(VLOOKUP($B28,DePara_CDC!$A:$F,3,0),"")</f>
        <v>4023 - Área financeira</v>
      </c>
      <c r="M28" s="3" t="str">
        <f>IFERROR(VLOOKUP($B28,DePara_CDC!$A:$F,4,0),"")</f>
        <v>Administrativo e Financeiro</v>
      </c>
      <c r="N28" s="3" t="str">
        <f>IFERROR(VLOOKUP($B28,DePara_CDC!$A:$F,5,0),"")</f>
        <v>A&amp;F</v>
      </c>
      <c r="O28" s="3" t="str">
        <f>IFERROR(VLOOKUP($B28,DePara_CDC!$A:$F,6,0),"")</f>
        <v>Cláudia</v>
      </c>
      <c r="P28" s="43">
        <f>VLOOKUP(A28,DePara_Contas!A:G,7,0)</f>
        <v>3</v>
      </c>
    </row>
    <row r="29" spans="1:16" x14ac:dyDescent="0.25">
      <c r="A29" s="3" t="s">
        <v>14</v>
      </c>
      <c r="B29" s="4">
        <v>4024</v>
      </c>
      <c r="C29" s="3" t="s">
        <v>86</v>
      </c>
      <c r="D29" s="7">
        <v>548.64830773629592</v>
      </c>
      <c r="E29" s="7" t="s">
        <v>88</v>
      </c>
      <c r="F29" s="3" t="str">
        <f>IFERROR(VLOOKUP($A29,DePara_Contas!$A:$F,2,0),"")</f>
        <v>Cursos e treinamentos</v>
      </c>
      <c r="G29" s="3" t="str">
        <f>IFERROR(VLOOKUP($A29,DePara_Contas!$A:$F,3,0),"")</f>
        <v>2.2.12 - Cursos e treinamentos</v>
      </c>
      <c r="H29" s="3" t="str">
        <f>IFERROR(VLOOKUP($A29,DePara_Contas!$A:$F,4,0),"")</f>
        <v>Benefícios</v>
      </c>
      <c r="I29" s="3" t="str">
        <f>IFERROR(VLOOKUP($A29,DePara_Contas!$A:$F,5,0),"")</f>
        <v>Gastos com pessoal</v>
      </c>
      <c r="J29" s="3" t="str">
        <f>IFERROR(VLOOKUP($A29,DePara_Contas!$A:$F,6,0),"")</f>
        <v>Despesas</v>
      </c>
      <c r="K29" s="3" t="str">
        <f>IFERROR(VLOOKUP($B29,DePara_CDC!$A:$F,2,0),"")</f>
        <v>Área de RH</v>
      </c>
      <c r="L29" s="3" t="str">
        <f>IFERROR(VLOOKUP($B29,DePara_CDC!$A:$F,3,0),"")</f>
        <v>4024 - Área de RH</v>
      </c>
      <c r="M29" s="3" t="str">
        <f>IFERROR(VLOOKUP($B29,DePara_CDC!$A:$F,4,0),"")</f>
        <v>Administrativo e Financeiro</v>
      </c>
      <c r="N29" s="3" t="str">
        <f>IFERROR(VLOOKUP($B29,DePara_CDC!$A:$F,5,0),"")</f>
        <v>A&amp;F</v>
      </c>
      <c r="O29" s="3" t="str">
        <f>IFERROR(VLOOKUP($B29,DePara_CDC!$A:$F,6,0),"")</f>
        <v>Roberto</v>
      </c>
      <c r="P29" s="43">
        <f>VLOOKUP(A29,DePara_Contas!A:G,7,0)</f>
        <v>3</v>
      </c>
    </row>
    <row r="30" spans="1:16" x14ac:dyDescent="0.25">
      <c r="A30" s="3" t="s">
        <v>53</v>
      </c>
      <c r="B30" s="4">
        <v>4023</v>
      </c>
      <c r="C30" s="3" t="s">
        <v>86</v>
      </c>
      <c r="D30" s="7">
        <v>17.509131168678916</v>
      </c>
      <c r="E30" s="7" t="s">
        <v>88</v>
      </c>
      <c r="F30" s="3" t="str">
        <f>IFERROR(VLOOKUP($A30,DePara_Contas!$A:$F,2,0),"")</f>
        <v>Serviços de contabilidade</v>
      </c>
      <c r="G30" s="3" t="str">
        <f>IFERROR(VLOOKUP($A30,DePara_Contas!$A:$F,3,0),"")</f>
        <v>2.2.20 - Serviços de contabilidade</v>
      </c>
      <c r="H30" s="3" t="str">
        <f>IFERROR(VLOOKUP($A30,DePara_Contas!$A:$F,4,0),"")</f>
        <v>Serviços externos</v>
      </c>
      <c r="I30" s="3" t="str">
        <f>IFERROR(VLOOKUP($A30,DePara_Contas!$A:$F,5,0),"")</f>
        <v>Gastos gerais</v>
      </c>
      <c r="J30" s="3" t="str">
        <f>IFERROR(VLOOKUP($A30,DePara_Contas!$A:$F,6,0),"")</f>
        <v>Despesas</v>
      </c>
      <c r="K30" s="3" t="str">
        <f>IFERROR(VLOOKUP($B30,DePara_CDC!$A:$F,2,0),"")</f>
        <v>Área financeira</v>
      </c>
      <c r="L30" s="3" t="str">
        <f>IFERROR(VLOOKUP($B30,DePara_CDC!$A:$F,3,0),"")</f>
        <v>4023 - Área financeira</v>
      </c>
      <c r="M30" s="3" t="str">
        <f>IFERROR(VLOOKUP($B30,DePara_CDC!$A:$F,4,0),"")</f>
        <v>Administrativo e Financeiro</v>
      </c>
      <c r="N30" s="3" t="str">
        <f>IFERROR(VLOOKUP($B30,DePara_CDC!$A:$F,5,0),"")</f>
        <v>A&amp;F</v>
      </c>
      <c r="O30" s="3" t="str">
        <f>IFERROR(VLOOKUP($B30,DePara_CDC!$A:$F,6,0),"")</f>
        <v>Cláudia</v>
      </c>
      <c r="P30" s="43">
        <f>VLOOKUP(A30,DePara_Contas!A:G,7,0)</f>
        <v>2</v>
      </c>
    </row>
    <row r="31" spans="1:16" x14ac:dyDescent="0.25">
      <c r="A31" s="3" t="s">
        <v>10</v>
      </c>
      <c r="B31" s="4">
        <v>4021</v>
      </c>
      <c r="C31" s="3" t="s">
        <v>86</v>
      </c>
      <c r="D31" s="7">
        <v>423.60785353859075</v>
      </c>
      <c r="E31" s="7" t="s">
        <v>88</v>
      </c>
      <c r="F31" s="3" t="str">
        <f>IFERROR(VLOOKUP($A31,DePara_Contas!$A:$F,2,0),"")</f>
        <v>Marketing digital</v>
      </c>
      <c r="G31" s="3" t="str">
        <f>IFERROR(VLOOKUP($A31,DePara_Contas!$A:$F,3,0),"")</f>
        <v>2.2.08 - Marketing digital</v>
      </c>
      <c r="H31" s="3" t="str">
        <f>IFERROR(VLOOKUP($A31,DePara_Contas!$A:$F,4,0),"")</f>
        <v>Despesas de Marketing</v>
      </c>
      <c r="I31" s="3" t="str">
        <f>IFERROR(VLOOKUP($A31,DePara_Contas!$A:$F,5,0),"")</f>
        <v>Gastos gerais</v>
      </c>
      <c r="J31" s="3" t="str">
        <f>IFERROR(VLOOKUP($A31,DePara_Contas!$A:$F,6,0),"")</f>
        <v>Despesas</v>
      </c>
      <c r="K31" s="3" t="str">
        <f>IFERROR(VLOOKUP($B31,DePara_CDC!$A:$F,2,0),"")</f>
        <v>Área de marketing</v>
      </c>
      <c r="L31" s="3" t="str">
        <f>IFERROR(VLOOKUP($B31,DePara_CDC!$A:$F,3,0),"")</f>
        <v>4021 - Área de marketing</v>
      </c>
      <c r="M31" s="3" t="str">
        <f>IFERROR(VLOOKUP($B31,DePara_CDC!$A:$F,4,0),"")</f>
        <v>Marketing e Vendas</v>
      </c>
      <c r="N31" s="3" t="str">
        <f>IFERROR(VLOOKUP($B31,DePara_CDC!$A:$F,5,0),"")</f>
        <v>MV</v>
      </c>
      <c r="O31" s="3" t="str">
        <f>IFERROR(VLOOKUP($B31,DePara_CDC!$A:$F,6,0),"")</f>
        <v>Luciana</v>
      </c>
      <c r="P31" s="43">
        <f>VLOOKUP(A31,DePara_Contas!A:G,7,0)</f>
        <v>2</v>
      </c>
    </row>
    <row r="32" spans="1:16" x14ac:dyDescent="0.25">
      <c r="A32" s="3" t="s">
        <v>11</v>
      </c>
      <c r="B32" s="4">
        <v>4022</v>
      </c>
      <c r="C32" s="3" t="s">
        <v>86</v>
      </c>
      <c r="D32" s="7">
        <v>304.58768380820732</v>
      </c>
      <c r="E32" s="7" t="s">
        <v>88</v>
      </c>
      <c r="F32" s="3" t="str">
        <f>IFERROR(VLOOKUP($A32,DePara_Contas!$A:$F,2,0),"")</f>
        <v>Outras despesas de marketing</v>
      </c>
      <c r="G32" s="3" t="str">
        <f>IFERROR(VLOOKUP($A32,DePara_Contas!$A:$F,3,0),"")</f>
        <v>2.2.09 - Outras despesas de marketing</v>
      </c>
      <c r="H32" s="3" t="str">
        <f>IFERROR(VLOOKUP($A32,DePara_Contas!$A:$F,4,0),"")</f>
        <v>Despesas de Marketing</v>
      </c>
      <c r="I32" s="3" t="str">
        <f>IFERROR(VLOOKUP($A32,DePara_Contas!$A:$F,5,0),"")</f>
        <v>Gastos gerais</v>
      </c>
      <c r="J32" s="3" t="str">
        <f>IFERROR(VLOOKUP($A32,DePara_Contas!$A:$F,6,0),"")</f>
        <v>Despesas</v>
      </c>
      <c r="K32" s="3" t="str">
        <f>IFERROR(VLOOKUP($B32,DePara_CDC!$A:$F,2,0),"")</f>
        <v>Área comercial</v>
      </c>
      <c r="L32" s="3" t="str">
        <f>IFERROR(VLOOKUP($B32,DePara_CDC!$A:$F,3,0),"")</f>
        <v>4022 - Área comercial</v>
      </c>
      <c r="M32" s="3" t="str">
        <f>IFERROR(VLOOKUP($B32,DePara_CDC!$A:$F,4,0),"")</f>
        <v>Marketing e Vendas</v>
      </c>
      <c r="N32" s="3" t="str">
        <f>IFERROR(VLOOKUP($B32,DePara_CDC!$A:$F,5,0),"")</f>
        <v>MV</v>
      </c>
      <c r="O32" s="3" t="str">
        <f>IFERROR(VLOOKUP($B32,DePara_CDC!$A:$F,6,0),"")</f>
        <v>Pedro</v>
      </c>
      <c r="P32" s="43">
        <f>VLOOKUP(A32,DePara_Contas!A:G,7,0)</f>
        <v>3</v>
      </c>
    </row>
    <row r="33" spans="1:16" x14ac:dyDescent="0.25">
      <c r="A33" s="3" t="s">
        <v>10</v>
      </c>
      <c r="B33" s="4">
        <v>4021</v>
      </c>
      <c r="C33" s="3" t="s">
        <v>86</v>
      </c>
      <c r="D33" s="7">
        <v>321.42029277436478</v>
      </c>
      <c r="E33" s="7" t="s">
        <v>88</v>
      </c>
      <c r="F33" s="3" t="str">
        <f>IFERROR(VLOOKUP($A33,DePara_Contas!$A:$F,2,0),"")</f>
        <v>Marketing digital</v>
      </c>
      <c r="G33" s="3" t="str">
        <f>IFERROR(VLOOKUP($A33,DePara_Contas!$A:$F,3,0),"")</f>
        <v>2.2.08 - Marketing digital</v>
      </c>
      <c r="H33" s="3" t="str">
        <f>IFERROR(VLOOKUP($A33,DePara_Contas!$A:$F,4,0),"")</f>
        <v>Despesas de Marketing</v>
      </c>
      <c r="I33" s="3" t="str">
        <f>IFERROR(VLOOKUP($A33,DePara_Contas!$A:$F,5,0),"")</f>
        <v>Gastos gerais</v>
      </c>
      <c r="J33" s="3" t="str">
        <f>IFERROR(VLOOKUP($A33,DePara_Contas!$A:$F,6,0),"")</f>
        <v>Despesas</v>
      </c>
      <c r="K33" s="3" t="str">
        <f>IFERROR(VLOOKUP($B33,DePara_CDC!$A:$F,2,0),"")</f>
        <v>Área de marketing</v>
      </c>
      <c r="L33" s="3" t="str">
        <f>IFERROR(VLOOKUP($B33,DePara_CDC!$A:$F,3,0),"")</f>
        <v>4021 - Área de marketing</v>
      </c>
      <c r="M33" s="3" t="str">
        <f>IFERROR(VLOOKUP($B33,DePara_CDC!$A:$F,4,0),"")</f>
        <v>Marketing e Vendas</v>
      </c>
      <c r="N33" s="3" t="str">
        <f>IFERROR(VLOOKUP($B33,DePara_CDC!$A:$F,5,0),"")</f>
        <v>MV</v>
      </c>
      <c r="O33" s="3" t="str">
        <f>IFERROR(VLOOKUP($B33,DePara_CDC!$A:$F,6,0),"")</f>
        <v>Luciana</v>
      </c>
      <c r="P33" s="43">
        <f>VLOOKUP(A33,DePara_Contas!A:G,7,0)</f>
        <v>2</v>
      </c>
    </row>
    <row r="34" spans="1:16" x14ac:dyDescent="0.25">
      <c r="A34" s="3" t="s">
        <v>11</v>
      </c>
      <c r="B34" s="4">
        <v>4022</v>
      </c>
      <c r="C34" s="3" t="s">
        <v>86</v>
      </c>
      <c r="D34" s="7">
        <v>874.53309396101884</v>
      </c>
      <c r="E34" s="7" t="s">
        <v>88</v>
      </c>
      <c r="F34" s="3" t="str">
        <f>IFERROR(VLOOKUP($A34,DePara_Contas!$A:$F,2,0),"")</f>
        <v>Outras despesas de marketing</v>
      </c>
      <c r="G34" s="3" t="str">
        <f>IFERROR(VLOOKUP($A34,DePara_Contas!$A:$F,3,0),"")</f>
        <v>2.2.09 - Outras despesas de marketing</v>
      </c>
      <c r="H34" s="3" t="str">
        <f>IFERROR(VLOOKUP($A34,DePara_Contas!$A:$F,4,0),"")</f>
        <v>Despesas de Marketing</v>
      </c>
      <c r="I34" s="3" t="str">
        <f>IFERROR(VLOOKUP($A34,DePara_Contas!$A:$F,5,0),"")</f>
        <v>Gastos gerais</v>
      </c>
      <c r="J34" s="3" t="str">
        <f>IFERROR(VLOOKUP($A34,DePara_Contas!$A:$F,6,0),"")</f>
        <v>Despesas</v>
      </c>
      <c r="K34" s="3" t="str">
        <f>IFERROR(VLOOKUP($B34,DePara_CDC!$A:$F,2,0),"")</f>
        <v>Área comercial</v>
      </c>
      <c r="L34" s="3" t="str">
        <f>IFERROR(VLOOKUP($B34,DePara_CDC!$A:$F,3,0),"")</f>
        <v>4022 - Área comercial</v>
      </c>
      <c r="M34" s="3" t="str">
        <f>IFERROR(VLOOKUP($B34,DePara_CDC!$A:$F,4,0),"")</f>
        <v>Marketing e Vendas</v>
      </c>
      <c r="N34" s="3" t="str">
        <f>IFERROR(VLOOKUP($B34,DePara_CDC!$A:$F,5,0),"")</f>
        <v>MV</v>
      </c>
      <c r="O34" s="3" t="str">
        <f>IFERROR(VLOOKUP($B34,DePara_CDC!$A:$F,6,0),"")</f>
        <v>Pedro</v>
      </c>
      <c r="P34" s="43">
        <f>VLOOKUP(A34,DePara_Contas!A:G,7,0)</f>
        <v>3</v>
      </c>
    </row>
    <row r="35" spans="1:16" x14ac:dyDescent="0.25">
      <c r="A35" s="3" t="s">
        <v>4</v>
      </c>
      <c r="B35" s="4">
        <v>4021</v>
      </c>
      <c r="C35" s="3" t="s">
        <v>90</v>
      </c>
      <c r="D35" s="7">
        <v>837.09190561026969</v>
      </c>
      <c r="E35" s="7" t="s">
        <v>88</v>
      </c>
      <c r="F35" s="3" t="str">
        <f>IFERROR(VLOOKUP($A35,DePara_Contas!$A:$F,2,0),"")</f>
        <v>Aluguéis de imóveis</v>
      </c>
      <c r="G35" s="3" t="str">
        <f>IFERROR(VLOOKUP($A35,DePara_Contas!$A:$F,3,0),"")</f>
        <v>2.2.02 - Aluguéis de imóveis</v>
      </c>
      <c r="H35" s="3" t="str">
        <f>IFERROR(VLOOKUP($A35,DePara_Contas!$A:$F,4,0),"")</f>
        <v>Despesas de ocupação</v>
      </c>
      <c r="I35" s="3" t="str">
        <f>IFERROR(VLOOKUP($A35,DePara_Contas!$A:$F,5,0),"")</f>
        <v>Gastos gerais</v>
      </c>
      <c r="J35" s="3" t="str">
        <f>IFERROR(VLOOKUP($A35,DePara_Contas!$A:$F,6,0),"")</f>
        <v>Despesas</v>
      </c>
      <c r="K35" s="3" t="str">
        <f>IFERROR(VLOOKUP($B35,DePara_CDC!$A:$F,2,0),"")</f>
        <v>Área de marketing</v>
      </c>
      <c r="L35" s="3" t="str">
        <f>IFERROR(VLOOKUP($B35,DePara_CDC!$A:$F,3,0),"")</f>
        <v>4021 - Área de marketing</v>
      </c>
      <c r="M35" s="3" t="str">
        <f>IFERROR(VLOOKUP($B35,DePara_CDC!$A:$F,4,0),"")</f>
        <v>Marketing e Vendas</v>
      </c>
      <c r="N35" s="3" t="str">
        <f>IFERROR(VLOOKUP($B35,DePara_CDC!$A:$F,5,0),"")</f>
        <v>MV</v>
      </c>
      <c r="O35" s="3" t="str">
        <f>IFERROR(VLOOKUP($B35,DePara_CDC!$A:$F,6,0),"")</f>
        <v>Luciana</v>
      </c>
      <c r="P35" s="43">
        <f>VLOOKUP(A35,DePara_Contas!A:G,7,0)</f>
        <v>2</v>
      </c>
    </row>
    <row r="36" spans="1:16" x14ac:dyDescent="0.25">
      <c r="A36" s="3" t="s">
        <v>10</v>
      </c>
      <c r="B36" s="4">
        <v>4021</v>
      </c>
      <c r="C36" s="3" t="s">
        <v>90</v>
      </c>
      <c r="D36" s="7">
        <v>544.97541476696085</v>
      </c>
      <c r="E36" s="7" t="s">
        <v>88</v>
      </c>
      <c r="F36" s="3" t="str">
        <f>IFERROR(VLOOKUP($A36,DePara_Contas!$A:$F,2,0),"")</f>
        <v>Marketing digital</v>
      </c>
      <c r="G36" s="3" t="str">
        <f>IFERROR(VLOOKUP($A36,DePara_Contas!$A:$F,3,0),"")</f>
        <v>2.2.08 - Marketing digital</v>
      </c>
      <c r="H36" s="3" t="str">
        <f>IFERROR(VLOOKUP($A36,DePara_Contas!$A:$F,4,0),"")</f>
        <v>Despesas de Marketing</v>
      </c>
      <c r="I36" s="3" t="str">
        <f>IFERROR(VLOOKUP($A36,DePara_Contas!$A:$F,5,0),"")</f>
        <v>Gastos gerais</v>
      </c>
      <c r="J36" s="3" t="str">
        <f>IFERROR(VLOOKUP($A36,DePara_Contas!$A:$F,6,0),"")</f>
        <v>Despesas</v>
      </c>
      <c r="K36" s="3" t="str">
        <f>IFERROR(VLOOKUP($B36,DePara_CDC!$A:$F,2,0),"")</f>
        <v>Área de marketing</v>
      </c>
      <c r="L36" s="3" t="str">
        <f>IFERROR(VLOOKUP($B36,DePara_CDC!$A:$F,3,0),"")</f>
        <v>4021 - Área de marketing</v>
      </c>
      <c r="M36" s="3" t="str">
        <f>IFERROR(VLOOKUP($B36,DePara_CDC!$A:$F,4,0),"")</f>
        <v>Marketing e Vendas</v>
      </c>
      <c r="N36" s="3" t="str">
        <f>IFERROR(VLOOKUP($B36,DePara_CDC!$A:$F,5,0),"")</f>
        <v>MV</v>
      </c>
      <c r="O36" s="3" t="str">
        <f>IFERROR(VLOOKUP($B36,DePara_CDC!$A:$F,6,0),"")</f>
        <v>Luciana</v>
      </c>
      <c r="P36" s="43">
        <f>VLOOKUP(A36,DePara_Contas!A:G,7,0)</f>
        <v>2</v>
      </c>
    </row>
    <row r="37" spans="1:16" x14ac:dyDescent="0.25">
      <c r="A37" s="3" t="s">
        <v>10</v>
      </c>
      <c r="B37" s="4">
        <v>4021</v>
      </c>
      <c r="C37" s="3" t="s">
        <v>90</v>
      </c>
      <c r="D37" s="7">
        <v>733.87155765921102</v>
      </c>
      <c r="E37" s="7" t="s">
        <v>88</v>
      </c>
      <c r="F37" s="3" t="str">
        <f>IFERROR(VLOOKUP($A37,DePara_Contas!$A:$F,2,0),"")</f>
        <v>Marketing digital</v>
      </c>
      <c r="G37" s="3" t="str">
        <f>IFERROR(VLOOKUP($A37,DePara_Contas!$A:$F,3,0),"")</f>
        <v>2.2.08 - Marketing digital</v>
      </c>
      <c r="H37" s="3" t="str">
        <f>IFERROR(VLOOKUP($A37,DePara_Contas!$A:$F,4,0),"")</f>
        <v>Despesas de Marketing</v>
      </c>
      <c r="I37" s="3" t="str">
        <f>IFERROR(VLOOKUP($A37,DePara_Contas!$A:$F,5,0),"")</f>
        <v>Gastos gerais</v>
      </c>
      <c r="J37" s="3" t="str">
        <f>IFERROR(VLOOKUP($A37,DePara_Contas!$A:$F,6,0),"")</f>
        <v>Despesas</v>
      </c>
      <c r="K37" s="3" t="str">
        <f>IFERROR(VLOOKUP($B37,DePara_CDC!$A:$F,2,0),"")</f>
        <v>Área de marketing</v>
      </c>
      <c r="L37" s="3" t="str">
        <f>IFERROR(VLOOKUP($B37,DePara_CDC!$A:$F,3,0),"")</f>
        <v>4021 - Área de marketing</v>
      </c>
      <c r="M37" s="3" t="str">
        <f>IFERROR(VLOOKUP($B37,DePara_CDC!$A:$F,4,0),"")</f>
        <v>Marketing e Vendas</v>
      </c>
      <c r="N37" s="3" t="str">
        <f>IFERROR(VLOOKUP($B37,DePara_CDC!$A:$F,5,0),"")</f>
        <v>MV</v>
      </c>
      <c r="O37" s="3" t="str">
        <f>IFERROR(VLOOKUP($B37,DePara_CDC!$A:$F,6,0),"")</f>
        <v>Luciana</v>
      </c>
      <c r="P37" s="43">
        <f>VLOOKUP(A37,DePara_Contas!A:G,7,0)</f>
        <v>2</v>
      </c>
    </row>
    <row r="38" spans="1:16" x14ac:dyDescent="0.25">
      <c r="A38" s="3" t="s">
        <v>10</v>
      </c>
      <c r="B38" s="4">
        <v>4021</v>
      </c>
      <c r="C38" s="3" t="s">
        <v>90</v>
      </c>
      <c r="D38" s="7">
        <v>174.58823107643096</v>
      </c>
      <c r="E38" s="7" t="s">
        <v>88</v>
      </c>
      <c r="F38" s="3" t="str">
        <f>IFERROR(VLOOKUP($A38,DePara_Contas!$A:$F,2,0),"")</f>
        <v>Marketing digital</v>
      </c>
      <c r="G38" s="3" t="str">
        <f>IFERROR(VLOOKUP($A38,DePara_Contas!$A:$F,3,0),"")</f>
        <v>2.2.08 - Marketing digital</v>
      </c>
      <c r="H38" s="3" t="str">
        <f>IFERROR(VLOOKUP($A38,DePara_Contas!$A:$F,4,0),"")</f>
        <v>Despesas de Marketing</v>
      </c>
      <c r="I38" s="3" t="str">
        <f>IFERROR(VLOOKUP($A38,DePara_Contas!$A:$F,5,0),"")</f>
        <v>Gastos gerais</v>
      </c>
      <c r="J38" s="3" t="str">
        <f>IFERROR(VLOOKUP($A38,DePara_Contas!$A:$F,6,0),"")</f>
        <v>Despesas</v>
      </c>
      <c r="K38" s="3" t="str">
        <f>IFERROR(VLOOKUP($B38,DePara_CDC!$A:$F,2,0),"")</f>
        <v>Área de marketing</v>
      </c>
      <c r="L38" s="3" t="str">
        <f>IFERROR(VLOOKUP($B38,DePara_CDC!$A:$F,3,0),"")</f>
        <v>4021 - Área de marketing</v>
      </c>
      <c r="M38" s="3" t="str">
        <f>IFERROR(VLOOKUP($B38,DePara_CDC!$A:$F,4,0),"")</f>
        <v>Marketing e Vendas</v>
      </c>
      <c r="N38" s="3" t="str">
        <f>IFERROR(VLOOKUP($B38,DePara_CDC!$A:$F,5,0),"")</f>
        <v>MV</v>
      </c>
      <c r="O38" s="3" t="str">
        <f>IFERROR(VLOOKUP($B38,DePara_CDC!$A:$F,6,0),"")</f>
        <v>Luciana</v>
      </c>
      <c r="P38" s="43">
        <f>VLOOKUP(A38,DePara_Contas!A:G,7,0)</f>
        <v>2</v>
      </c>
    </row>
    <row r="39" spans="1:16" x14ac:dyDescent="0.25">
      <c r="A39" s="3" t="s">
        <v>9</v>
      </c>
      <c r="B39" s="4">
        <v>4021</v>
      </c>
      <c r="C39" s="3" t="s">
        <v>90</v>
      </c>
      <c r="D39" s="7">
        <v>438.72457121059784</v>
      </c>
      <c r="E39" s="7" t="s">
        <v>88</v>
      </c>
      <c r="F39" s="3" t="str">
        <f>IFERROR(VLOOKUP($A39,DePara_Contas!$A:$F,2,0),"")</f>
        <v>Material de escritório</v>
      </c>
      <c r="G39" s="3" t="str">
        <f>IFERROR(VLOOKUP($A39,DePara_Contas!$A:$F,3,0),"")</f>
        <v>2.2.07 - Material de escritório</v>
      </c>
      <c r="H39" s="3" t="str">
        <f>IFERROR(VLOOKUP($A39,DePara_Contas!$A:$F,4,0),"")</f>
        <v>Despesas de ocupação</v>
      </c>
      <c r="I39" s="3" t="str">
        <f>IFERROR(VLOOKUP($A39,DePara_Contas!$A:$F,5,0),"")</f>
        <v>Gastos gerais</v>
      </c>
      <c r="J39" s="3" t="str">
        <f>IFERROR(VLOOKUP($A39,DePara_Contas!$A:$F,6,0),"")</f>
        <v>Despesas</v>
      </c>
      <c r="K39" s="3" t="str">
        <f>IFERROR(VLOOKUP($B39,DePara_CDC!$A:$F,2,0),"")</f>
        <v>Área de marketing</v>
      </c>
      <c r="L39" s="3" t="str">
        <f>IFERROR(VLOOKUP($B39,DePara_CDC!$A:$F,3,0),"")</f>
        <v>4021 - Área de marketing</v>
      </c>
      <c r="M39" s="3" t="str">
        <f>IFERROR(VLOOKUP($B39,DePara_CDC!$A:$F,4,0),"")</f>
        <v>Marketing e Vendas</v>
      </c>
      <c r="N39" s="3" t="str">
        <f>IFERROR(VLOOKUP($B39,DePara_CDC!$A:$F,5,0),"")</f>
        <v>MV</v>
      </c>
      <c r="O39" s="3" t="str">
        <f>IFERROR(VLOOKUP($B39,DePara_CDC!$A:$F,6,0),"")</f>
        <v>Luciana</v>
      </c>
      <c r="P39" s="43">
        <f>VLOOKUP(A39,DePara_Contas!A:G,7,0)</f>
        <v>1</v>
      </c>
    </row>
    <row r="40" spans="1:16" x14ac:dyDescent="0.25">
      <c r="A40" s="3" t="s">
        <v>9</v>
      </c>
      <c r="B40" s="4">
        <v>4022</v>
      </c>
      <c r="C40" s="3" t="s">
        <v>90</v>
      </c>
      <c r="D40" s="7">
        <v>607.73961034969625</v>
      </c>
      <c r="E40" s="7" t="s">
        <v>88</v>
      </c>
      <c r="F40" s="3" t="str">
        <f>IFERROR(VLOOKUP($A40,DePara_Contas!$A:$F,2,0),"")</f>
        <v>Material de escritório</v>
      </c>
      <c r="G40" s="3" t="str">
        <f>IFERROR(VLOOKUP($A40,DePara_Contas!$A:$F,3,0),"")</f>
        <v>2.2.07 - Material de escritório</v>
      </c>
      <c r="H40" s="3" t="str">
        <f>IFERROR(VLOOKUP($A40,DePara_Contas!$A:$F,4,0),"")</f>
        <v>Despesas de ocupação</v>
      </c>
      <c r="I40" s="3" t="str">
        <f>IFERROR(VLOOKUP($A40,DePara_Contas!$A:$F,5,0),"")</f>
        <v>Gastos gerais</v>
      </c>
      <c r="J40" s="3" t="str">
        <f>IFERROR(VLOOKUP($A40,DePara_Contas!$A:$F,6,0),"")</f>
        <v>Despesas</v>
      </c>
      <c r="K40" s="3" t="str">
        <f>IFERROR(VLOOKUP($B40,DePara_CDC!$A:$F,2,0),"")</f>
        <v>Área comercial</v>
      </c>
      <c r="L40" s="3" t="str">
        <f>IFERROR(VLOOKUP($B40,DePara_CDC!$A:$F,3,0),"")</f>
        <v>4022 - Área comercial</v>
      </c>
      <c r="M40" s="3" t="str">
        <f>IFERROR(VLOOKUP($B40,DePara_CDC!$A:$F,4,0),"")</f>
        <v>Marketing e Vendas</v>
      </c>
      <c r="N40" s="3" t="str">
        <f>IFERROR(VLOOKUP($B40,DePara_CDC!$A:$F,5,0),"")</f>
        <v>MV</v>
      </c>
      <c r="O40" s="3" t="str">
        <f>IFERROR(VLOOKUP($B40,DePara_CDC!$A:$F,6,0),"")</f>
        <v>Pedro</v>
      </c>
      <c r="P40" s="43">
        <f>VLOOKUP(A40,DePara_Contas!A:G,7,0)</f>
        <v>1</v>
      </c>
    </row>
    <row r="41" spans="1:16" x14ac:dyDescent="0.25">
      <c r="A41" s="3" t="s">
        <v>9</v>
      </c>
      <c r="B41" s="4">
        <v>4023</v>
      </c>
      <c r="C41" s="3" t="s">
        <v>90</v>
      </c>
      <c r="D41" s="7">
        <v>821.86488339045718</v>
      </c>
      <c r="E41" s="7" t="s">
        <v>88</v>
      </c>
      <c r="F41" s="3" t="str">
        <f>IFERROR(VLOOKUP($A41,DePara_Contas!$A:$F,2,0),"")</f>
        <v>Material de escritório</v>
      </c>
      <c r="G41" s="3" t="str">
        <f>IFERROR(VLOOKUP($A41,DePara_Contas!$A:$F,3,0),"")</f>
        <v>2.2.07 - Material de escritório</v>
      </c>
      <c r="H41" s="3" t="str">
        <f>IFERROR(VLOOKUP($A41,DePara_Contas!$A:$F,4,0),"")</f>
        <v>Despesas de ocupação</v>
      </c>
      <c r="I41" s="3" t="str">
        <f>IFERROR(VLOOKUP($A41,DePara_Contas!$A:$F,5,0),"")</f>
        <v>Gastos gerais</v>
      </c>
      <c r="J41" s="3" t="str">
        <f>IFERROR(VLOOKUP($A41,DePara_Contas!$A:$F,6,0),"")</f>
        <v>Despesas</v>
      </c>
      <c r="K41" s="3" t="str">
        <f>IFERROR(VLOOKUP($B41,DePara_CDC!$A:$F,2,0),"")</f>
        <v>Área financeira</v>
      </c>
      <c r="L41" s="3" t="str">
        <f>IFERROR(VLOOKUP($B41,DePara_CDC!$A:$F,3,0),"")</f>
        <v>4023 - Área financeira</v>
      </c>
      <c r="M41" s="3" t="str">
        <f>IFERROR(VLOOKUP($B41,DePara_CDC!$A:$F,4,0),"")</f>
        <v>Administrativo e Financeiro</v>
      </c>
      <c r="N41" s="3" t="str">
        <f>IFERROR(VLOOKUP($B41,DePara_CDC!$A:$F,5,0),"")</f>
        <v>A&amp;F</v>
      </c>
      <c r="O41" s="3" t="str">
        <f>IFERROR(VLOOKUP($B41,DePara_CDC!$A:$F,6,0),"")</f>
        <v>Cláudia</v>
      </c>
      <c r="P41" s="43">
        <f>VLOOKUP(A41,DePara_Contas!A:G,7,0)</f>
        <v>1</v>
      </c>
    </row>
    <row r="42" spans="1:16" x14ac:dyDescent="0.25">
      <c r="A42" s="3" t="s">
        <v>9</v>
      </c>
      <c r="B42" s="4">
        <v>4024</v>
      </c>
      <c r="C42" s="3" t="s">
        <v>90</v>
      </c>
      <c r="D42" s="7">
        <v>447.46565886177279</v>
      </c>
      <c r="E42" s="7" t="s">
        <v>88</v>
      </c>
      <c r="F42" s="3" t="str">
        <f>IFERROR(VLOOKUP($A42,DePara_Contas!$A:$F,2,0),"")</f>
        <v>Material de escritório</v>
      </c>
      <c r="G42" s="3" t="str">
        <f>IFERROR(VLOOKUP($A42,DePara_Contas!$A:$F,3,0),"")</f>
        <v>2.2.07 - Material de escritório</v>
      </c>
      <c r="H42" s="3" t="str">
        <f>IFERROR(VLOOKUP($A42,DePara_Contas!$A:$F,4,0),"")</f>
        <v>Despesas de ocupação</v>
      </c>
      <c r="I42" s="3" t="str">
        <f>IFERROR(VLOOKUP($A42,DePara_Contas!$A:$F,5,0),"")</f>
        <v>Gastos gerais</v>
      </c>
      <c r="J42" s="3" t="str">
        <f>IFERROR(VLOOKUP($A42,DePara_Contas!$A:$F,6,0),"")</f>
        <v>Despesas</v>
      </c>
      <c r="K42" s="3" t="str">
        <f>IFERROR(VLOOKUP($B42,DePara_CDC!$A:$F,2,0),"")</f>
        <v>Área de RH</v>
      </c>
      <c r="L42" s="3" t="str">
        <f>IFERROR(VLOOKUP($B42,DePara_CDC!$A:$F,3,0),"")</f>
        <v>4024 - Área de RH</v>
      </c>
      <c r="M42" s="3" t="str">
        <f>IFERROR(VLOOKUP($B42,DePara_CDC!$A:$F,4,0),"")</f>
        <v>Administrativo e Financeiro</v>
      </c>
      <c r="N42" s="3" t="str">
        <f>IFERROR(VLOOKUP($B42,DePara_CDC!$A:$F,5,0),"")</f>
        <v>A&amp;F</v>
      </c>
      <c r="O42" s="3" t="str">
        <f>IFERROR(VLOOKUP($B42,DePara_CDC!$A:$F,6,0),"")</f>
        <v>Roberto</v>
      </c>
      <c r="P42" s="43">
        <f>VLOOKUP(A42,DePara_Contas!A:G,7,0)</f>
        <v>1</v>
      </c>
    </row>
    <row r="43" spans="1:16" x14ac:dyDescent="0.25">
      <c r="A43" s="3" t="s">
        <v>9</v>
      </c>
      <c r="B43" s="4">
        <v>4025</v>
      </c>
      <c r="C43" s="3" t="s">
        <v>90</v>
      </c>
      <c r="D43" s="7">
        <v>986.49779635723121</v>
      </c>
      <c r="E43" s="7" t="s">
        <v>88</v>
      </c>
      <c r="F43" s="3" t="str">
        <f>IFERROR(VLOOKUP($A43,DePara_Contas!$A:$F,2,0),"")</f>
        <v>Material de escritório</v>
      </c>
      <c r="G43" s="3" t="str">
        <f>IFERROR(VLOOKUP($A43,DePara_Contas!$A:$F,3,0),"")</f>
        <v>2.2.07 - Material de escritório</v>
      </c>
      <c r="H43" s="3" t="str">
        <f>IFERROR(VLOOKUP($A43,DePara_Contas!$A:$F,4,0),"")</f>
        <v>Despesas de ocupação</v>
      </c>
      <c r="I43" s="3" t="str">
        <f>IFERROR(VLOOKUP($A43,DePara_Contas!$A:$F,5,0),"")</f>
        <v>Gastos gerais</v>
      </c>
      <c r="J43" s="3" t="str">
        <f>IFERROR(VLOOKUP($A43,DePara_Contas!$A:$F,6,0),"")</f>
        <v>Despesas</v>
      </c>
      <c r="K43" s="3" t="str">
        <f>IFERROR(VLOOKUP($B43,DePara_CDC!$A:$F,2,0),"")</f>
        <v>Área de projetos</v>
      </c>
      <c r="L43" s="3" t="str">
        <f>IFERROR(VLOOKUP($B43,DePara_CDC!$A:$F,3,0),"")</f>
        <v>4025 - Área de projetos</v>
      </c>
      <c r="M43" s="3" t="str">
        <f>IFERROR(VLOOKUP($B43,DePara_CDC!$A:$F,4,0),"")</f>
        <v>Projetos</v>
      </c>
      <c r="N43" s="3" t="str">
        <f>IFERROR(VLOOKUP($B43,DePara_CDC!$A:$F,5,0),"")</f>
        <v>PR</v>
      </c>
      <c r="O43" s="3" t="str">
        <f>IFERROR(VLOOKUP($B43,DePara_CDC!$A:$F,6,0),"")</f>
        <v>Fernanda</v>
      </c>
      <c r="P43" s="43">
        <f>VLOOKUP(A43,DePara_Contas!A:G,7,0)</f>
        <v>1</v>
      </c>
    </row>
    <row r="44" spans="1:16" x14ac:dyDescent="0.25">
      <c r="A44" s="3" t="s">
        <v>9</v>
      </c>
      <c r="B44" s="4">
        <v>4026</v>
      </c>
      <c r="C44" s="3" t="s">
        <v>90</v>
      </c>
      <c r="D44" s="7">
        <v>488.82187861438598</v>
      </c>
      <c r="E44" s="7" t="s">
        <v>88</v>
      </c>
      <c r="F44" s="3" t="str">
        <f>IFERROR(VLOOKUP($A44,DePara_Contas!$A:$F,2,0),"")</f>
        <v>Material de escritório</v>
      </c>
      <c r="G44" s="3" t="str">
        <f>IFERROR(VLOOKUP($A44,DePara_Contas!$A:$F,3,0),"")</f>
        <v>2.2.07 - Material de escritório</v>
      </c>
      <c r="H44" s="3" t="str">
        <f>IFERROR(VLOOKUP($A44,DePara_Contas!$A:$F,4,0),"")</f>
        <v>Despesas de ocupação</v>
      </c>
      <c r="I44" s="3" t="str">
        <f>IFERROR(VLOOKUP($A44,DePara_Contas!$A:$F,5,0),"")</f>
        <v>Gastos gerais</v>
      </c>
      <c r="J44" s="3" t="str">
        <f>IFERROR(VLOOKUP($A44,DePara_Contas!$A:$F,6,0),"")</f>
        <v>Despesas</v>
      </c>
      <c r="K44" s="3" t="str">
        <f>IFERROR(VLOOKUP($B44,DePara_CDC!$A:$F,2,0),"")</f>
        <v>Presidência</v>
      </c>
      <c r="L44" s="3" t="str">
        <f>IFERROR(VLOOKUP($B44,DePara_CDC!$A:$F,3,0),"")</f>
        <v>4026 - Presidência</v>
      </c>
      <c r="M44" s="3" t="str">
        <f>IFERROR(VLOOKUP($B44,DePara_CDC!$A:$F,4,0),"")</f>
        <v>Presidência</v>
      </c>
      <c r="N44" s="3" t="str">
        <f>IFERROR(VLOOKUP($B44,DePara_CDC!$A:$F,5,0),"")</f>
        <v>CEO</v>
      </c>
      <c r="O44" s="3" t="str">
        <f>IFERROR(VLOOKUP($B44,DePara_CDC!$A:$F,6,0),"")</f>
        <v>André</v>
      </c>
      <c r="P44" s="43">
        <f>VLOOKUP(A44,DePara_Contas!A:G,7,0)</f>
        <v>1</v>
      </c>
    </row>
    <row r="45" spans="1:16" x14ac:dyDescent="0.25">
      <c r="A45" s="3" t="s">
        <v>9</v>
      </c>
      <c r="B45" s="4">
        <v>4026</v>
      </c>
      <c r="C45" s="3" t="s">
        <v>90</v>
      </c>
      <c r="D45" s="7">
        <v>961.37437440834447</v>
      </c>
      <c r="E45" s="7" t="s">
        <v>88</v>
      </c>
      <c r="F45" s="3" t="str">
        <f>IFERROR(VLOOKUP($A45,DePara_Contas!$A:$F,2,0),"")</f>
        <v>Material de escritório</v>
      </c>
      <c r="G45" s="3" t="str">
        <f>IFERROR(VLOOKUP($A45,DePara_Contas!$A:$F,3,0),"")</f>
        <v>2.2.07 - Material de escritório</v>
      </c>
      <c r="H45" s="3" t="str">
        <f>IFERROR(VLOOKUP($A45,DePara_Contas!$A:$F,4,0),"")</f>
        <v>Despesas de ocupação</v>
      </c>
      <c r="I45" s="3" t="str">
        <f>IFERROR(VLOOKUP($A45,DePara_Contas!$A:$F,5,0),"")</f>
        <v>Gastos gerais</v>
      </c>
      <c r="J45" s="3" t="str">
        <f>IFERROR(VLOOKUP($A45,DePara_Contas!$A:$F,6,0),"")</f>
        <v>Despesas</v>
      </c>
      <c r="K45" s="3" t="str">
        <f>IFERROR(VLOOKUP($B45,DePara_CDC!$A:$F,2,0),"")</f>
        <v>Presidência</v>
      </c>
      <c r="L45" s="3" t="str">
        <f>IFERROR(VLOOKUP($B45,DePara_CDC!$A:$F,3,0),"")</f>
        <v>4026 - Presidência</v>
      </c>
      <c r="M45" s="3" t="str">
        <f>IFERROR(VLOOKUP($B45,DePara_CDC!$A:$F,4,0),"")</f>
        <v>Presidência</v>
      </c>
      <c r="N45" s="3" t="str">
        <f>IFERROR(VLOOKUP($B45,DePara_CDC!$A:$F,5,0),"")</f>
        <v>CEO</v>
      </c>
      <c r="O45" s="3" t="str">
        <f>IFERROR(VLOOKUP($B45,DePara_CDC!$A:$F,6,0),"")</f>
        <v>André</v>
      </c>
      <c r="P45" s="43">
        <f>VLOOKUP(A45,DePara_Contas!A:G,7,0)</f>
        <v>1</v>
      </c>
    </row>
    <row r="46" spans="1:16" x14ac:dyDescent="0.25">
      <c r="A46" s="3" t="s">
        <v>13</v>
      </c>
      <c r="B46" s="4">
        <v>4021</v>
      </c>
      <c r="C46" s="3" t="s">
        <v>90</v>
      </c>
      <c r="D46" s="7">
        <v>115.90426959946376</v>
      </c>
      <c r="E46" s="7" t="s">
        <v>88</v>
      </c>
      <c r="F46" s="3" t="str">
        <f>IFERROR(VLOOKUP($A46,DePara_Contas!$A:$F,2,0),"")</f>
        <v>Ajuda de Custo</v>
      </c>
      <c r="G46" s="3" t="str">
        <f>IFERROR(VLOOKUP($A46,DePara_Contas!$A:$F,3,0),"")</f>
        <v>2.2.11 - Ajuda de Custo</v>
      </c>
      <c r="H46" s="3" t="str">
        <f>IFERROR(VLOOKUP($A46,DePara_Contas!$A:$F,4,0),"")</f>
        <v>Benefícios</v>
      </c>
      <c r="I46" s="3" t="str">
        <f>IFERROR(VLOOKUP($A46,DePara_Contas!$A:$F,5,0),"")</f>
        <v>Gastos com pessoal</v>
      </c>
      <c r="J46" s="3" t="str">
        <f>IFERROR(VLOOKUP($A46,DePara_Contas!$A:$F,6,0),"")</f>
        <v>Despesas</v>
      </c>
      <c r="K46" s="3" t="str">
        <f>IFERROR(VLOOKUP($B46,DePara_CDC!$A:$F,2,0),"")</f>
        <v>Área de marketing</v>
      </c>
      <c r="L46" s="3" t="str">
        <f>IFERROR(VLOOKUP($B46,DePara_CDC!$A:$F,3,0),"")</f>
        <v>4021 - Área de marketing</v>
      </c>
      <c r="M46" s="3" t="str">
        <f>IFERROR(VLOOKUP($B46,DePara_CDC!$A:$F,4,0),"")</f>
        <v>Marketing e Vendas</v>
      </c>
      <c r="N46" s="3" t="str">
        <f>IFERROR(VLOOKUP($B46,DePara_CDC!$A:$F,5,0),"")</f>
        <v>MV</v>
      </c>
      <c r="O46" s="3" t="str">
        <f>IFERROR(VLOOKUP($B46,DePara_CDC!$A:$F,6,0),"")</f>
        <v>Luciana</v>
      </c>
      <c r="P46" s="43">
        <f>VLOOKUP(A46,DePara_Contas!A:G,7,0)</f>
        <v>2</v>
      </c>
    </row>
    <row r="47" spans="1:16" x14ac:dyDescent="0.25">
      <c r="A47" s="3" t="s">
        <v>13</v>
      </c>
      <c r="B47" s="4">
        <v>4022</v>
      </c>
      <c r="C47" s="3" t="s">
        <v>90</v>
      </c>
      <c r="D47" s="7">
        <v>912.9818392552877</v>
      </c>
      <c r="E47" s="7" t="s">
        <v>88</v>
      </c>
      <c r="F47" s="3" t="str">
        <f>IFERROR(VLOOKUP($A47,DePara_Contas!$A:$F,2,0),"")</f>
        <v>Ajuda de Custo</v>
      </c>
      <c r="G47" s="3" t="str">
        <f>IFERROR(VLOOKUP($A47,DePara_Contas!$A:$F,3,0),"")</f>
        <v>2.2.11 - Ajuda de Custo</v>
      </c>
      <c r="H47" s="3" t="str">
        <f>IFERROR(VLOOKUP($A47,DePara_Contas!$A:$F,4,0),"")</f>
        <v>Benefícios</v>
      </c>
      <c r="I47" s="3" t="str">
        <f>IFERROR(VLOOKUP($A47,DePara_Contas!$A:$F,5,0),"")</f>
        <v>Gastos com pessoal</v>
      </c>
      <c r="J47" s="3" t="str">
        <f>IFERROR(VLOOKUP($A47,DePara_Contas!$A:$F,6,0),"")</f>
        <v>Despesas</v>
      </c>
      <c r="K47" s="3" t="str">
        <f>IFERROR(VLOOKUP($B47,DePara_CDC!$A:$F,2,0),"")</f>
        <v>Área comercial</v>
      </c>
      <c r="L47" s="3" t="str">
        <f>IFERROR(VLOOKUP($B47,DePara_CDC!$A:$F,3,0),"")</f>
        <v>4022 - Área comercial</v>
      </c>
      <c r="M47" s="3" t="str">
        <f>IFERROR(VLOOKUP($B47,DePara_CDC!$A:$F,4,0),"")</f>
        <v>Marketing e Vendas</v>
      </c>
      <c r="N47" s="3" t="str">
        <f>IFERROR(VLOOKUP($B47,DePara_CDC!$A:$F,5,0),"")</f>
        <v>MV</v>
      </c>
      <c r="O47" s="3" t="str">
        <f>IFERROR(VLOOKUP($B47,DePara_CDC!$A:$F,6,0),"")</f>
        <v>Pedro</v>
      </c>
      <c r="P47" s="43">
        <f>VLOOKUP(A47,DePara_Contas!A:G,7,0)</f>
        <v>2</v>
      </c>
    </row>
    <row r="48" spans="1:16" x14ac:dyDescent="0.25">
      <c r="A48" s="3" t="s">
        <v>13</v>
      </c>
      <c r="B48" s="4">
        <v>4023</v>
      </c>
      <c r="C48" s="3" t="s">
        <v>90</v>
      </c>
      <c r="D48" s="7">
        <v>318.45308148159967</v>
      </c>
      <c r="E48" s="7" t="s">
        <v>88</v>
      </c>
      <c r="F48" s="3" t="str">
        <f>IFERROR(VLOOKUP($A48,DePara_Contas!$A:$F,2,0),"")</f>
        <v>Ajuda de Custo</v>
      </c>
      <c r="G48" s="3" t="str">
        <f>IFERROR(VLOOKUP($A48,DePara_Contas!$A:$F,3,0),"")</f>
        <v>2.2.11 - Ajuda de Custo</v>
      </c>
      <c r="H48" s="3" t="str">
        <f>IFERROR(VLOOKUP($A48,DePara_Contas!$A:$F,4,0),"")</f>
        <v>Benefícios</v>
      </c>
      <c r="I48" s="3" t="str">
        <f>IFERROR(VLOOKUP($A48,DePara_Contas!$A:$F,5,0),"")</f>
        <v>Gastos com pessoal</v>
      </c>
      <c r="J48" s="3" t="str">
        <f>IFERROR(VLOOKUP($A48,DePara_Contas!$A:$F,6,0),"")</f>
        <v>Despesas</v>
      </c>
      <c r="K48" s="3" t="str">
        <f>IFERROR(VLOOKUP($B48,DePara_CDC!$A:$F,2,0),"")</f>
        <v>Área financeira</v>
      </c>
      <c r="L48" s="3" t="str">
        <f>IFERROR(VLOOKUP($B48,DePara_CDC!$A:$F,3,0),"")</f>
        <v>4023 - Área financeira</v>
      </c>
      <c r="M48" s="3" t="str">
        <f>IFERROR(VLOOKUP($B48,DePara_CDC!$A:$F,4,0),"")</f>
        <v>Administrativo e Financeiro</v>
      </c>
      <c r="N48" s="3" t="str">
        <f>IFERROR(VLOOKUP($B48,DePara_CDC!$A:$F,5,0),"")</f>
        <v>A&amp;F</v>
      </c>
      <c r="O48" s="3" t="str">
        <f>IFERROR(VLOOKUP($B48,DePara_CDC!$A:$F,6,0),"")</f>
        <v>Cláudia</v>
      </c>
      <c r="P48" s="43">
        <f>VLOOKUP(A48,DePara_Contas!A:G,7,0)</f>
        <v>2</v>
      </c>
    </row>
    <row r="49" spans="1:16" x14ac:dyDescent="0.25">
      <c r="A49" s="3" t="s">
        <v>13</v>
      </c>
      <c r="B49" s="4">
        <v>4024</v>
      </c>
      <c r="C49" s="3" t="s">
        <v>90</v>
      </c>
      <c r="D49" s="7">
        <v>799.92249501531035</v>
      </c>
      <c r="E49" s="7" t="s">
        <v>88</v>
      </c>
      <c r="F49" s="3" t="str">
        <f>IFERROR(VLOOKUP($A49,DePara_Contas!$A:$F,2,0),"")</f>
        <v>Ajuda de Custo</v>
      </c>
      <c r="G49" s="3" t="str">
        <f>IFERROR(VLOOKUP($A49,DePara_Contas!$A:$F,3,0),"")</f>
        <v>2.2.11 - Ajuda de Custo</v>
      </c>
      <c r="H49" s="3" t="str">
        <f>IFERROR(VLOOKUP($A49,DePara_Contas!$A:$F,4,0),"")</f>
        <v>Benefícios</v>
      </c>
      <c r="I49" s="3" t="str">
        <f>IFERROR(VLOOKUP($A49,DePara_Contas!$A:$F,5,0),"")</f>
        <v>Gastos com pessoal</v>
      </c>
      <c r="J49" s="3" t="str">
        <f>IFERROR(VLOOKUP($A49,DePara_Contas!$A:$F,6,0),"")</f>
        <v>Despesas</v>
      </c>
      <c r="K49" s="3" t="str">
        <f>IFERROR(VLOOKUP($B49,DePara_CDC!$A:$F,2,0),"")</f>
        <v>Área de RH</v>
      </c>
      <c r="L49" s="3" t="str">
        <f>IFERROR(VLOOKUP($B49,DePara_CDC!$A:$F,3,0),"")</f>
        <v>4024 - Área de RH</v>
      </c>
      <c r="M49" s="3" t="str">
        <f>IFERROR(VLOOKUP($B49,DePara_CDC!$A:$F,4,0),"")</f>
        <v>Administrativo e Financeiro</v>
      </c>
      <c r="N49" s="3" t="str">
        <f>IFERROR(VLOOKUP($B49,DePara_CDC!$A:$F,5,0),"")</f>
        <v>A&amp;F</v>
      </c>
      <c r="O49" s="3" t="str">
        <f>IFERROR(VLOOKUP($B49,DePara_CDC!$A:$F,6,0),"")</f>
        <v>Roberto</v>
      </c>
      <c r="P49" s="43">
        <f>VLOOKUP(A49,DePara_Contas!A:G,7,0)</f>
        <v>2</v>
      </c>
    </row>
    <row r="50" spans="1:16" x14ac:dyDescent="0.25">
      <c r="A50" s="3" t="s">
        <v>13</v>
      </c>
      <c r="B50" s="4">
        <v>4025</v>
      </c>
      <c r="C50" s="3" t="s">
        <v>90</v>
      </c>
      <c r="D50" s="7">
        <v>633.53834361475015</v>
      </c>
      <c r="E50" s="7" t="s">
        <v>88</v>
      </c>
      <c r="F50" s="3" t="str">
        <f>IFERROR(VLOOKUP($A50,DePara_Contas!$A:$F,2,0),"")</f>
        <v>Ajuda de Custo</v>
      </c>
      <c r="G50" s="3" t="str">
        <f>IFERROR(VLOOKUP($A50,DePara_Contas!$A:$F,3,0),"")</f>
        <v>2.2.11 - Ajuda de Custo</v>
      </c>
      <c r="H50" s="3" t="str">
        <f>IFERROR(VLOOKUP($A50,DePara_Contas!$A:$F,4,0),"")</f>
        <v>Benefícios</v>
      </c>
      <c r="I50" s="3" t="str">
        <f>IFERROR(VLOOKUP($A50,DePara_Contas!$A:$F,5,0),"")</f>
        <v>Gastos com pessoal</v>
      </c>
      <c r="J50" s="3" t="str">
        <f>IFERROR(VLOOKUP($A50,DePara_Contas!$A:$F,6,0),"")</f>
        <v>Despesas</v>
      </c>
      <c r="K50" s="3" t="str">
        <f>IFERROR(VLOOKUP($B50,DePara_CDC!$A:$F,2,0),"")</f>
        <v>Área de projetos</v>
      </c>
      <c r="L50" s="3" t="str">
        <f>IFERROR(VLOOKUP($B50,DePara_CDC!$A:$F,3,0),"")</f>
        <v>4025 - Área de projetos</v>
      </c>
      <c r="M50" s="3" t="str">
        <f>IFERROR(VLOOKUP($B50,DePara_CDC!$A:$F,4,0),"")</f>
        <v>Projetos</v>
      </c>
      <c r="N50" s="3" t="str">
        <f>IFERROR(VLOOKUP($B50,DePara_CDC!$A:$F,5,0),"")</f>
        <v>PR</v>
      </c>
      <c r="O50" s="3" t="str">
        <f>IFERROR(VLOOKUP($B50,DePara_CDC!$A:$F,6,0),"")</f>
        <v>Fernanda</v>
      </c>
      <c r="P50" s="43">
        <f>VLOOKUP(A50,DePara_Contas!A:G,7,0)</f>
        <v>2</v>
      </c>
    </row>
    <row r="51" spans="1:16" x14ac:dyDescent="0.25">
      <c r="A51" s="3" t="s">
        <v>13</v>
      </c>
      <c r="B51" s="4">
        <v>4026</v>
      </c>
      <c r="C51" s="3" t="s">
        <v>90</v>
      </c>
      <c r="D51" s="7">
        <v>242.59955039616742</v>
      </c>
      <c r="E51" s="7" t="s">
        <v>88</v>
      </c>
      <c r="F51" s="3" t="str">
        <f>IFERROR(VLOOKUP($A51,DePara_Contas!$A:$F,2,0),"")</f>
        <v>Ajuda de Custo</v>
      </c>
      <c r="G51" s="3" t="str">
        <f>IFERROR(VLOOKUP($A51,DePara_Contas!$A:$F,3,0),"")</f>
        <v>2.2.11 - Ajuda de Custo</v>
      </c>
      <c r="H51" s="3" t="str">
        <f>IFERROR(VLOOKUP($A51,DePara_Contas!$A:$F,4,0),"")</f>
        <v>Benefícios</v>
      </c>
      <c r="I51" s="3" t="str">
        <f>IFERROR(VLOOKUP($A51,DePara_Contas!$A:$F,5,0),"")</f>
        <v>Gastos com pessoal</v>
      </c>
      <c r="J51" s="3" t="str">
        <f>IFERROR(VLOOKUP($A51,DePara_Contas!$A:$F,6,0),"")</f>
        <v>Despesas</v>
      </c>
      <c r="K51" s="3" t="str">
        <f>IFERROR(VLOOKUP($B51,DePara_CDC!$A:$F,2,0),"")</f>
        <v>Presidência</v>
      </c>
      <c r="L51" s="3" t="str">
        <f>IFERROR(VLOOKUP($B51,DePara_CDC!$A:$F,3,0),"")</f>
        <v>4026 - Presidência</v>
      </c>
      <c r="M51" s="3" t="str">
        <f>IFERROR(VLOOKUP($B51,DePara_CDC!$A:$F,4,0),"")</f>
        <v>Presidência</v>
      </c>
      <c r="N51" s="3" t="str">
        <f>IFERROR(VLOOKUP($B51,DePara_CDC!$A:$F,5,0),"")</f>
        <v>CEO</v>
      </c>
      <c r="O51" s="3" t="str">
        <f>IFERROR(VLOOKUP($B51,DePara_CDC!$A:$F,6,0),"")</f>
        <v>André</v>
      </c>
      <c r="P51" s="43">
        <f>VLOOKUP(A51,DePara_Contas!A:G,7,0)</f>
        <v>2</v>
      </c>
    </row>
    <row r="52" spans="1:16" x14ac:dyDescent="0.25">
      <c r="A52" s="3" t="s">
        <v>13</v>
      </c>
      <c r="B52" s="4">
        <v>4021</v>
      </c>
      <c r="C52" s="3" t="s">
        <v>90</v>
      </c>
      <c r="D52" s="7">
        <v>788.32342602984795</v>
      </c>
      <c r="E52" s="7" t="s">
        <v>88</v>
      </c>
      <c r="F52" s="3" t="str">
        <f>IFERROR(VLOOKUP($A52,DePara_Contas!$A:$F,2,0),"")</f>
        <v>Ajuda de Custo</v>
      </c>
      <c r="G52" s="3" t="str">
        <f>IFERROR(VLOOKUP($A52,DePara_Contas!$A:$F,3,0),"")</f>
        <v>2.2.11 - Ajuda de Custo</v>
      </c>
      <c r="H52" s="3" t="str">
        <f>IFERROR(VLOOKUP($A52,DePara_Contas!$A:$F,4,0),"")</f>
        <v>Benefícios</v>
      </c>
      <c r="I52" s="3" t="str">
        <f>IFERROR(VLOOKUP($A52,DePara_Contas!$A:$F,5,0),"")</f>
        <v>Gastos com pessoal</v>
      </c>
      <c r="J52" s="3" t="str">
        <f>IFERROR(VLOOKUP($A52,DePara_Contas!$A:$F,6,0),"")</f>
        <v>Despesas</v>
      </c>
      <c r="K52" s="3" t="str">
        <f>IFERROR(VLOOKUP($B52,DePara_CDC!$A:$F,2,0),"")</f>
        <v>Área de marketing</v>
      </c>
      <c r="L52" s="3" t="str">
        <f>IFERROR(VLOOKUP($B52,DePara_CDC!$A:$F,3,0),"")</f>
        <v>4021 - Área de marketing</v>
      </c>
      <c r="M52" s="3" t="str">
        <f>IFERROR(VLOOKUP($B52,DePara_CDC!$A:$F,4,0),"")</f>
        <v>Marketing e Vendas</v>
      </c>
      <c r="N52" s="3" t="str">
        <f>IFERROR(VLOOKUP($B52,DePara_CDC!$A:$F,5,0),"")</f>
        <v>MV</v>
      </c>
      <c r="O52" s="3" t="str">
        <f>IFERROR(VLOOKUP($B52,DePara_CDC!$A:$F,6,0),"")</f>
        <v>Luciana</v>
      </c>
      <c r="P52" s="43">
        <f>VLOOKUP(A52,DePara_Contas!A:G,7,0)</f>
        <v>2</v>
      </c>
    </row>
    <row r="53" spans="1:16" x14ac:dyDescent="0.25">
      <c r="A53" s="3" t="s">
        <v>13</v>
      </c>
      <c r="B53" s="4">
        <v>4022</v>
      </c>
      <c r="C53" s="3" t="s">
        <v>90</v>
      </c>
      <c r="D53" s="7">
        <v>705.58901697945726</v>
      </c>
      <c r="E53" s="7" t="s">
        <v>88</v>
      </c>
      <c r="F53" s="3" t="str">
        <f>IFERROR(VLOOKUP($A53,DePara_Contas!$A:$F,2,0),"")</f>
        <v>Ajuda de Custo</v>
      </c>
      <c r="G53" s="3" t="str">
        <f>IFERROR(VLOOKUP($A53,DePara_Contas!$A:$F,3,0),"")</f>
        <v>2.2.11 - Ajuda de Custo</v>
      </c>
      <c r="H53" s="3" t="str">
        <f>IFERROR(VLOOKUP($A53,DePara_Contas!$A:$F,4,0),"")</f>
        <v>Benefícios</v>
      </c>
      <c r="I53" s="3" t="str">
        <f>IFERROR(VLOOKUP($A53,DePara_Contas!$A:$F,5,0),"")</f>
        <v>Gastos com pessoal</v>
      </c>
      <c r="J53" s="3" t="str">
        <f>IFERROR(VLOOKUP($A53,DePara_Contas!$A:$F,6,0),"")</f>
        <v>Despesas</v>
      </c>
      <c r="K53" s="3" t="str">
        <f>IFERROR(VLOOKUP($B53,DePara_CDC!$A:$F,2,0),"")</f>
        <v>Área comercial</v>
      </c>
      <c r="L53" s="3" t="str">
        <f>IFERROR(VLOOKUP($B53,DePara_CDC!$A:$F,3,0),"")</f>
        <v>4022 - Área comercial</v>
      </c>
      <c r="M53" s="3" t="str">
        <f>IFERROR(VLOOKUP($B53,DePara_CDC!$A:$F,4,0),"")</f>
        <v>Marketing e Vendas</v>
      </c>
      <c r="N53" s="3" t="str">
        <f>IFERROR(VLOOKUP($B53,DePara_CDC!$A:$F,5,0),"")</f>
        <v>MV</v>
      </c>
      <c r="O53" s="3" t="str">
        <f>IFERROR(VLOOKUP($B53,DePara_CDC!$A:$F,6,0),"")</f>
        <v>Pedro</v>
      </c>
      <c r="P53" s="43">
        <f>VLOOKUP(A53,DePara_Contas!A:G,7,0)</f>
        <v>2</v>
      </c>
    </row>
    <row r="54" spans="1:16" x14ac:dyDescent="0.25">
      <c r="A54" s="3" t="s">
        <v>13</v>
      </c>
      <c r="B54" s="4">
        <v>4023</v>
      </c>
      <c r="C54" s="3" t="s">
        <v>90</v>
      </c>
      <c r="D54" s="7">
        <v>693.5604498158757</v>
      </c>
      <c r="E54" s="7" t="s">
        <v>88</v>
      </c>
      <c r="F54" s="3" t="str">
        <f>IFERROR(VLOOKUP($A54,DePara_Contas!$A:$F,2,0),"")</f>
        <v>Ajuda de Custo</v>
      </c>
      <c r="G54" s="3" t="str">
        <f>IFERROR(VLOOKUP($A54,DePara_Contas!$A:$F,3,0),"")</f>
        <v>2.2.11 - Ajuda de Custo</v>
      </c>
      <c r="H54" s="3" t="str">
        <f>IFERROR(VLOOKUP($A54,DePara_Contas!$A:$F,4,0),"")</f>
        <v>Benefícios</v>
      </c>
      <c r="I54" s="3" t="str">
        <f>IFERROR(VLOOKUP($A54,DePara_Contas!$A:$F,5,0),"")</f>
        <v>Gastos com pessoal</v>
      </c>
      <c r="J54" s="3" t="str">
        <f>IFERROR(VLOOKUP($A54,DePara_Contas!$A:$F,6,0),"")</f>
        <v>Despesas</v>
      </c>
      <c r="K54" s="3" t="str">
        <f>IFERROR(VLOOKUP($B54,DePara_CDC!$A:$F,2,0),"")</f>
        <v>Área financeira</v>
      </c>
      <c r="L54" s="3" t="str">
        <f>IFERROR(VLOOKUP($B54,DePara_CDC!$A:$F,3,0),"")</f>
        <v>4023 - Área financeira</v>
      </c>
      <c r="M54" s="3" t="str">
        <f>IFERROR(VLOOKUP($B54,DePara_CDC!$A:$F,4,0),"")</f>
        <v>Administrativo e Financeiro</v>
      </c>
      <c r="N54" s="3" t="str">
        <f>IFERROR(VLOOKUP($B54,DePara_CDC!$A:$F,5,0),"")</f>
        <v>A&amp;F</v>
      </c>
      <c r="O54" s="3" t="str">
        <f>IFERROR(VLOOKUP($B54,DePara_CDC!$A:$F,6,0),"")</f>
        <v>Cláudia</v>
      </c>
      <c r="P54" s="43">
        <f>VLOOKUP(A54,DePara_Contas!A:G,7,0)</f>
        <v>2</v>
      </c>
    </row>
    <row r="55" spans="1:16" x14ac:dyDescent="0.25">
      <c r="A55" s="3" t="s">
        <v>3</v>
      </c>
      <c r="B55" s="4">
        <v>4026</v>
      </c>
      <c r="C55" s="3" t="s">
        <v>90</v>
      </c>
      <c r="D55" s="7">
        <v>35.959894829478586</v>
      </c>
      <c r="E55" s="7" t="s">
        <v>88</v>
      </c>
      <c r="F55" s="3" t="str">
        <f>IFERROR(VLOOKUP($A55,DePara_Contas!$A:$F,2,0),"")</f>
        <v>Agua e luz</v>
      </c>
      <c r="G55" s="3" t="str">
        <f>IFERROR(VLOOKUP($A55,DePara_Contas!$A:$F,3,0),"")</f>
        <v>2.2.01 - Agua e luz</v>
      </c>
      <c r="H55" s="3" t="str">
        <f>IFERROR(VLOOKUP($A55,DePara_Contas!$A:$F,4,0),"")</f>
        <v>Despesas de ocupação</v>
      </c>
      <c r="I55" s="3" t="str">
        <f>IFERROR(VLOOKUP($A55,DePara_Contas!$A:$F,5,0),"")</f>
        <v>Gastos gerais</v>
      </c>
      <c r="J55" s="3" t="str">
        <f>IFERROR(VLOOKUP($A55,DePara_Contas!$A:$F,6,0),"")</f>
        <v>Despesas</v>
      </c>
      <c r="K55" s="3" t="str">
        <f>IFERROR(VLOOKUP($B55,DePara_CDC!$A:$F,2,0),"")</f>
        <v>Presidência</v>
      </c>
      <c r="L55" s="3" t="str">
        <f>IFERROR(VLOOKUP($B55,DePara_CDC!$A:$F,3,0),"")</f>
        <v>4026 - Presidência</v>
      </c>
      <c r="M55" s="3" t="str">
        <f>IFERROR(VLOOKUP($B55,DePara_CDC!$A:$F,4,0),"")</f>
        <v>Presidência</v>
      </c>
      <c r="N55" s="3" t="str">
        <f>IFERROR(VLOOKUP($B55,DePara_CDC!$A:$F,5,0),"")</f>
        <v>CEO</v>
      </c>
      <c r="O55" s="3" t="str">
        <f>IFERROR(VLOOKUP($B55,DePara_CDC!$A:$F,6,0),"")</f>
        <v>André</v>
      </c>
      <c r="P55" s="43">
        <f>VLOOKUP(A55,DePara_Contas!A:G,7,0)</f>
        <v>1</v>
      </c>
    </row>
    <row r="56" spans="1:16" x14ac:dyDescent="0.25">
      <c r="A56" s="3" t="s">
        <v>3</v>
      </c>
      <c r="B56" s="4">
        <v>4026</v>
      </c>
      <c r="C56" s="3" t="s">
        <v>90</v>
      </c>
      <c r="D56" s="7">
        <v>77.176496750590459</v>
      </c>
      <c r="E56" s="7" t="s">
        <v>88</v>
      </c>
      <c r="F56" s="3" t="str">
        <f>IFERROR(VLOOKUP($A56,DePara_Contas!$A:$F,2,0),"")</f>
        <v>Agua e luz</v>
      </c>
      <c r="G56" s="3" t="str">
        <f>IFERROR(VLOOKUP($A56,DePara_Contas!$A:$F,3,0),"")</f>
        <v>2.2.01 - Agua e luz</v>
      </c>
      <c r="H56" s="3" t="str">
        <f>IFERROR(VLOOKUP($A56,DePara_Contas!$A:$F,4,0),"")</f>
        <v>Despesas de ocupação</v>
      </c>
      <c r="I56" s="3" t="str">
        <f>IFERROR(VLOOKUP($A56,DePara_Contas!$A:$F,5,0),"")</f>
        <v>Gastos gerais</v>
      </c>
      <c r="J56" s="3" t="str">
        <f>IFERROR(VLOOKUP($A56,DePara_Contas!$A:$F,6,0),"")</f>
        <v>Despesas</v>
      </c>
      <c r="K56" s="3" t="str">
        <f>IFERROR(VLOOKUP($B56,DePara_CDC!$A:$F,2,0),"")</f>
        <v>Presidência</v>
      </c>
      <c r="L56" s="3" t="str">
        <f>IFERROR(VLOOKUP($B56,DePara_CDC!$A:$F,3,0),"")</f>
        <v>4026 - Presidência</v>
      </c>
      <c r="M56" s="3" t="str">
        <f>IFERROR(VLOOKUP($B56,DePara_CDC!$A:$F,4,0),"")</f>
        <v>Presidência</v>
      </c>
      <c r="N56" s="3" t="str">
        <f>IFERROR(VLOOKUP($B56,DePara_CDC!$A:$F,5,0),"")</f>
        <v>CEO</v>
      </c>
      <c r="O56" s="3" t="str">
        <f>IFERROR(VLOOKUP($B56,DePara_CDC!$A:$F,6,0),"")</f>
        <v>André</v>
      </c>
      <c r="P56" s="43">
        <f>VLOOKUP(A56,DePara_Contas!A:G,7,0)</f>
        <v>1</v>
      </c>
    </row>
    <row r="57" spans="1:16" x14ac:dyDescent="0.25">
      <c r="A57" s="3" t="s">
        <v>4</v>
      </c>
      <c r="B57" s="4">
        <v>4026</v>
      </c>
      <c r="C57" s="3" t="s">
        <v>90</v>
      </c>
      <c r="D57" s="7">
        <v>641.41549690089016</v>
      </c>
      <c r="E57" s="7" t="s">
        <v>88</v>
      </c>
      <c r="F57" s="3" t="str">
        <f>IFERROR(VLOOKUP($A57,DePara_Contas!$A:$F,2,0),"")</f>
        <v>Aluguéis de imóveis</v>
      </c>
      <c r="G57" s="3" t="str">
        <f>IFERROR(VLOOKUP($A57,DePara_Contas!$A:$F,3,0),"")</f>
        <v>2.2.02 - Aluguéis de imóveis</v>
      </c>
      <c r="H57" s="3" t="str">
        <f>IFERROR(VLOOKUP($A57,DePara_Contas!$A:$F,4,0),"")</f>
        <v>Despesas de ocupação</v>
      </c>
      <c r="I57" s="3" t="str">
        <f>IFERROR(VLOOKUP($A57,DePara_Contas!$A:$F,5,0),"")</f>
        <v>Gastos gerais</v>
      </c>
      <c r="J57" s="3" t="str">
        <f>IFERROR(VLOOKUP($A57,DePara_Contas!$A:$F,6,0),"")</f>
        <v>Despesas</v>
      </c>
      <c r="K57" s="3" t="str">
        <f>IFERROR(VLOOKUP($B57,DePara_CDC!$A:$F,2,0),"")</f>
        <v>Presidência</v>
      </c>
      <c r="L57" s="3" t="str">
        <f>IFERROR(VLOOKUP($B57,DePara_CDC!$A:$F,3,0),"")</f>
        <v>4026 - Presidência</v>
      </c>
      <c r="M57" s="3" t="str">
        <f>IFERROR(VLOOKUP($B57,DePara_CDC!$A:$F,4,0),"")</f>
        <v>Presidência</v>
      </c>
      <c r="N57" s="3" t="str">
        <f>IFERROR(VLOOKUP($B57,DePara_CDC!$A:$F,5,0),"")</f>
        <v>CEO</v>
      </c>
      <c r="O57" s="3" t="str">
        <f>IFERROR(VLOOKUP($B57,DePara_CDC!$A:$F,6,0),"")</f>
        <v>André</v>
      </c>
      <c r="P57" s="43">
        <f>VLOOKUP(A57,DePara_Contas!A:G,7,0)</f>
        <v>2</v>
      </c>
    </row>
    <row r="58" spans="1:16" x14ac:dyDescent="0.25">
      <c r="A58" s="3" t="s">
        <v>5</v>
      </c>
      <c r="B58" s="4">
        <v>4026</v>
      </c>
      <c r="C58" s="3" t="s">
        <v>90</v>
      </c>
      <c r="D58" s="7">
        <v>872.94390605849753</v>
      </c>
      <c r="E58" s="7" t="s">
        <v>88</v>
      </c>
      <c r="F58" s="3" t="str">
        <f>IFERROR(VLOOKUP($A58,DePara_Contas!$A:$F,2,0),"")</f>
        <v>Manutenção e reformas</v>
      </c>
      <c r="G58" s="3" t="str">
        <f>IFERROR(VLOOKUP($A58,DePara_Contas!$A:$F,3,0),"")</f>
        <v>2.2.03 - Manutenção e reformas</v>
      </c>
      <c r="H58" s="3" t="str">
        <f>IFERROR(VLOOKUP($A58,DePara_Contas!$A:$F,4,0),"")</f>
        <v>Despesas de ocupação</v>
      </c>
      <c r="I58" s="3" t="str">
        <f>IFERROR(VLOOKUP($A58,DePara_Contas!$A:$F,5,0),"")</f>
        <v>Gastos gerais</v>
      </c>
      <c r="J58" s="3" t="str">
        <f>IFERROR(VLOOKUP($A58,DePara_Contas!$A:$F,6,0),"")</f>
        <v>Despesas</v>
      </c>
      <c r="K58" s="3" t="str">
        <f>IFERROR(VLOOKUP($B58,DePara_CDC!$A:$F,2,0),"")</f>
        <v>Presidência</v>
      </c>
      <c r="L58" s="3" t="str">
        <f>IFERROR(VLOOKUP($B58,DePara_CDC!$A:$F,3,0),"")</f>
        <v>4026 - Presidência</v>
      </c>
      <c r="M58" s="3" t="str">
        <f>IFERROR(VLOOKUP($B58,DePara_CDC!$A:$F,4,0),"")</f>
        <v>Presidência</v>
      </c>
      <c r="N58" s="3" t="str">
        <f>IFERROR(VLOOKUP($B58,DePara_CDC!$A:$F,5,0),"")</f>
        <v>CEO</v>
      </c>
      <c r="O58" s="3" t="str">
        <f>IFERROR(VLOOKUP($B58,DePara_CDC!$A:$F,6,0),"")</f>
        <v>André</v>
      </c>
      <c r="P58" s="43">
        <f>VLOOKUP(A58,DePara_Contas!A:G,7,0)</f>
        <v>3</v>
      </c>
    </row>
    <row r="59" spans="1:16" x14ac:dyDescent="0.25">
      <c r="A59" s="3" t="s">
        <v>14</v>
      </c>
      <c r="B59" s="4">
        <v>4021</v>
      </c>
      <c r="C59" s="3" t="s">
        <v>90</v>
      </c>
      <c r="D59" s="7">
        <v>326.1049702880324</v>
      </c>
      <c r="E59" s="7" t="s">
        <v>88</v>
      </c>
      <c r="F59" s="3" t="str">
        <f>IFERROR(VLOOKUP($A59,DePara_Contas!$A:$F,2,0),"")</f>
        <v>Cursos e treinamentos</v>
      </c>
      <c r="G59" s="3" t="str">
        <f>IFERROR(VLOOKUP($A59,DePara_Contas!$A:$F,3,0),"")</f>
        <v>2.2.12 - Cursos e treinamentos</v>
      </c>
      <c r="H59" s="3" t="str">
        <f>IFERROR(VLOOKUP($A59,DePara_Contas!$A:$F,4,0),"")</f>
        <v>Benefícios</v>
      </c>
      <c r="I59" s="3" t="str">
        <f>IFERROR(VLOOKUP($A59,DePara_Contas!$A:$F,5,0),"")</f>
        <v>Gastos com pessoal</v>
      </c>
      <c r="J59" s="3" t="str">
        <f>IFERROR(VLOOKUP($A59,DePara_Contas!$A:$F,6,0),"")</f>
        <v>Despesas</v>
      </c>
      <c r="K59" s="3" t="str">
        <f>IFERROR(VLOOKUP($B59,DePara_CDC!$A:$F,2,0),"")</f>
        <v>Área de marketing</v>
      </c>
      <c r="L59" s="3" t="str">
        <f>IFERROR(VLOOKUP($B59,DePara_CDC!$A:$F,3,0),"")</f>
        <v>4021 - Área de marketing</v>
      </c>
      <c r="M59" s="3" t="str">
        <f>IFERROR(VLOOKUP($B59,DePara_CDC!$A:$F,4,0),"")</f>
        <v>Marketing e Vendas</v>
      </c>
      <c r="N59" s="3" t="str">
        <f>IFERROR(VLOOKUP($B59,DePara_CDC!$A:$F,5,0),"")</f>
        <v>MV</v>
      </c>
      <c r="O59" s="3" t="str">
        <f>IFERROR(VLOOKUP($B59,DePara_CDC!$A:$F,6,0),"")</f>
        <v>Luciana</v>
      </c>
      <c r="P59" s="43">
        <f>VLOOKUP(A59,DePara_Contas!A:G,7,0)</f>
        <v>3</v>
      </c>
    </row>
    <row r="60" spans="1:16" x14ac:dyDescent="0.25">
      <c r="A60" s="3" t="s">
        <v>14</v>
      </c>
      <c r="B60" s="4">
        <v>4022</v>
      </c>
      <c r="C60" s="3" t="s">
        <v>90</v>
      </c>
      <c r="D60" s="7">
        <v>181.47389426662298</v>
      </c>
      <c r="E60" s="7" t="s">
        <v>88</v>
      </c>
      <c r="F60" s="3" t="str">
        <f>IFERROR(VLOOKUP($A60,DePara_Contas!$A:$F,2,0),"")</f>
        <v>Cursos e treinamentos</v>
      </c>
      <c r="G60" s="3" t="str">
        <f>IFERROR(VLOOKUP($A60,DePara_Contas!$A:$F,3,0),"")</f>
        <v>2.2.12 - Cursos e treinamentos</v>
      </c>
      <c r="H60" s="3" t="str">
        <f>IFERROR(VLOOKUP($A60,DePara_Contas!$A:$F,4,0),"")</f>
        <v>Benefícios</v>
      </c>
      <c r="I60" s="3" t="str">
        <f>IFERROR(VLOOKUP($A60,DePara_Contas!$A:$F,5,0),"")</f>
        <v>Gastos com pessoal</v>
      </c>
      <c r="J60" s="3" t="str">
        <f>IFERROR(VLOOKUP($A60,DePara_Contas!$A:$F,6,0),"")</f>
        <v>Despesas</v>
      </c>
      <c r="K60" s="3" t="str">
        <f>IFERROR(VLOOKUP($B60,DePara_CDC!$A:$F,2,0),"")</f>
        <v>Área comercial</v>
      </c>
      <c r="L60" s="3" t="str">
        <f>IFERROR(VLOOKUP($B60,DePara_CDC!$A:$F,3,0),"")</f>
        <v>4022 - Área comercial</v>
      </c>
      <c r="M60" s="3" t="str">
        <f>IFERROR(VLOOKUP($B60,DePara_CDC!$A:$F,4,0),"")</f>
        <v>Marketing e Vendas</v>
      </c>
      <c r="N60" s="3" t="str">
        <f>IFERROR(VLOOKUP($B60,DePara_CDC!$A:$F,5,0),"")</f>
        <v>MV</v>
      </c>
      <c r="O60" s="3" t="str">
        <f>IFERROR(VLOOKUP($B60,DePara_CDC!$A:$F,6,0),"")</f>
        <v>Pedro</v>
      </c>
      <c r="P60" s="43">
        <f>VLOOKUP(A60,DePara_Contas!A:G,7,0)</f>
        <v>3</v>
      </c>
    </row>
    <row r="61" spans="1:16" x14ac:dyDescent="0.25">
      <c r="A61" s="3" t="s">
        <v>14</v>
      </c>
      <c r="B61" s="4">
        <v>4023</v>
      </c>
      <c r="C61" s="3" t="s">
        <v>90</v>
      </c>
      <c r="D61" s="7">
        <v>22.595829455308134</v>
      </c>
      <c r="E61" s="7" t="s">
        <v>88</v>
      </c>
      <c r="F61" s="3" t="str">
        <f>IFERROR(VLOOKUP($A61,DePara_Contas!$A:$F,2,0),"")</f>
        <v>Cursos e treinamentos</v>
      </c>
      <c r="G61" s="3" t="str">
        <f>IFERROR(VLOOKUP($A61,DePara_Contas!$A:$F,3,0),"")</f>
        <v>2.2.12 - Cursos e treinamentos</v>
      </c>
      <c r="H61" s="3" t="str">
        <f>IFERROR(VLOOKUP($A61,DePara_Contas!$A:$F,4,0),"")</f>
        <v>Benefícios</v>
      </c>
      <c r="I61" s="3" t="str">
        <f>IFERROR(VLOOKUP($A61,DePara_Contas!$A:$F,5,0),"")</f>
        <v>Gastos com pessoal</v>
      </c>
      <c r="J61" s="3" t="str">
        <f>IFERROR(VLOOKUP($A61,DePara_Contas!$A:$F,6,0),"")</f>
        <v>Despesas</v>
      </c>
      <c r="K61" s="3" t="str">
        <f>IFERROR(VLOOKUP($B61,DePara_CDC!$A:$F,2,0),"")</f>
        <v>Área financeira</v>
      </c>
      <c r="L61" s="3" t="str">
        <f>IFERROR(VLOOKUP($B61,DePara_CDC!$A:$F,3,0),"")</f>
        <v>4023 - Área financeira</v>
      </c>
      <c r="M61" s="3" t="str">
        <f>IFERROR(VLOOKUP($B61,DePara_CDC!$A:$F,4,0),"")</f>
        <v>Administrativo e Financeiro</v>
      </c>
      <c r="N61" s="3" t="str">
        <f>IFERROR(VLOOKUP($B61,DePara_CDC!$A:$F,5,0),"")</f>
        <v>A&amp;F</v>
      </c>
      <c r="O61" s="3" t="str">
        <f>IFERROR(VLOOKUP($B61,DePara_CDC!$A:$F,6,0),"")</f>
        <v>Cláudia</v>
      </c>
      <c r="P61" s="43">
        <f>VLOOKUP(A61,DePara_Contas!A:G,7,0)</f>
        <v>3</v>
      </c>
    </row>
    <row r="62" spans="1:16" x14ac:dyDescent="0.25">
      <c r="A62" s="3" t="s">
        <v>14</v>
      </c>
      <c r="B62" s="4">
        <v>4024</v>
      </c>
      <c r="C62" s="3" t="s">
        <v>90</v>
      </c>
      <c r="D62" s="7">
        <v>222.98219982745616</v>
      </c>
      <c r="E62" s="7" t="s">
        <v>88</v>
      </c>
      <c r="F62" s="3" t="str">
        <f>IFERROR(VLOOKUP($A62,DePara_Contas!$A:$F,2,0),"")</f>
        <v>Cursos e treinamentos</v>
      </c>
      <c r="G62" s="3" t="str">
        <f>IFERROR(VLOOKUP($A62,DePara_Contas!$A:$F,3,0),"")</f>
        <v>2.2.12 - Cursos e treinamentos</v>
      </c>
      <c r="H62" s="3" t="str">
        <f>IFERROR(VLOOKUP($A62,DePara_Contas!$A:$F,4,0),"")</f>
        <v>Benefícios</v>
      </c>
      <c r="I62" s="3" t="str">
        <f>IFERROR(VLOOKUP($A62,DePara_Contas!$A:$F,5,0),"")</f>
        <v>Gastos com pessoal</v>
      </c>
      <c r="J62" s="3" t="str">
        <f>IFERROR(VLOOKUP($A62,DePara_Contas!$A:$F,6,0),"")</f>
        <v>Despesas</v>
      </c>
      <c r="K62" s="3" t="str">
        <f>IFERROR(VLOOKUP($B62,DePara_CDC!$A:$F,2,0),"")</f>
        <v>Área de RH</v>
      </c>
      <c r="L62" s="3" t="str">
        <f>IFERROR(VLOOKUP($B62,DePara_CDC!$A:$F,3,0),"")</f>
        <v>4024 - Área de RH</v>
      </c>
      <c r="M62" s="3" t="str">
        <f>IFERROR(VLOOKUP($B62,DePara_CDC!$A:$F,4,0),"")</f>
        <v>Administrativo e Financeiro</v>
      </c>
      <c r="N62" s="3" t="str">
        <f>IFERROR(VLOOKUP($B62,DePara_CDC!$A:$F,5,0),"")</f>
        <v>A&amp;F</v>
      </c>
      <c r="O62" s="3" t="str">
        <f>IFERROR(VLOOKUP($B62,DePara_CDC!$A:$F,6,0),"")</f>
        <v>Roberto</v>
      </c>
      <c r="P62" s="43">
        <f>VLOOKUP(A62,DePara_Contas!A:G,7,0)</f>
        <v>3</v>
      </c>
    </row>
    <row r="63" spans="1:16" x14ac:dyDescent="0.25">
      <c r="A63" s="3" t="s">
        <v>53</v>
      </c>
      <c r="B63" s="4">
        <v>4023</v>
      </c>
      <c r="C63" s="3" t="s">
        <v>90</v>
      </c>
      <c r="D63" s="7">
        <v>301.25883339681457</v>
      </c>
      <c r="E63" s="7" t="s">
        <v>88</v>
      </c>
      <c r="F63" s="3" t="str">
        <f>IFERROR(VLOOKUP($A63,DePara_Contas!$A:$F,2,0),"")</f>
        <v>Serviços de contabilidade</v>
      </c>
      <c r="G63" s="3" t="str">
        <f>IFERROR(VLOOKUP($A63,DePara_Contas!$A:$F,3,0),"")</f>
        <v>2.2.20 - Serviços de contabilidade</v>
      </c>
      <c r="H63" s="3" t="str">
        <f>IFERROR(VLOOKUP($A63,DePara_Contas!$A:$F,4,0),"")</f>
        <v>Serviços externos</v>
      </c>
      <c r="I63" s="3" t="str">
        <f>IFERROR(VLOOKUP($A63,DePara_Contas!$A:$F,5,0),"")</f>
        <v>Gastos gerais</v>
      </c>
      <c r="J63" s="3" t="str">
        <f>IFERROR(VLOOKUP($A63,DePara_Contas!$A:$F,6,0),"")</f>
        <v>Despesas</v>
      </c>
      <c r="K63" s="3" t="str">
        <f>IFERROR(VLOOKUP($B63,DePara_CDC!$A:$F,2,0),"")</f>
        <v>Área financeira</v>
      </c>
      <c r="L63" s="3" t="str">
        <f>IFERROR(VLOOKUP($B63,DePara_CDC!$A:$F,3,0),"")</f>
        <v>4023 - Área financeira</v>
      </c>
      <c r="M63" s="3" t="str">
        <f>IFERROR(VLOOKUP($B63,DePara_CDC!$A:$F,4,0),"")</f>
        <v>Administrativo e Financeiro</v>
      </c>
      <c r="N63" s="3" t="str">
        <f>IFERROR(VLOOKUP($B63,DePara_CDC!$A:$F,5,0),"")</f>
        <v>A&amp;F</v>
      </c>
      <c r="O63" s="3" t="str">
        <f>IFERROR(VLOOKUP($B63,DePara_CDC!$A:$F,6,0),"")</f>
        <v>Cláudia</v>
      </c>
      <c r="P63" s="43">
        <f>VLOOKUP(A63,DePara_Contas!A:G,7,0)</f>
        <v>2</v>
      </c>
    </row>
    <row r="64" spans="1:16" x14ac:dyDescent="0.25">
      <c r="A64" s="3" t="s">
        <v>10</v>
      </c>
      <c r="B64" s="4">
        <v>4021</v>
      </c>
      <c r="C64" s="3" t="s">
        <v>90</v>
      </c>
      <c r="D64" s="7">
        <v>314.13883996440808</v>
      </c>
      <c r="E64" s="7" t="s">
        <v>88</v>
      </c>
      <c r="F64" s="3" t="str">
        <f>IFERROR(VLOOKUP($A64,DePara_Contas!$A:$F,2,0),"")</f>
        <v>Marketing digital</v>
      </c>
      <c r="G64" s="3" t="str">
        <f>IFERROR(VLOOKUP($A64,DePara_Contas!$A:$F,3,0),"")</f>
        <v>2.2.08 - Marketing digital</v>
      </c>
      <c r="H64" s="3" t="str">
        <f>IFERROR(VLOOKUP($A64,DePara_Contas!$A:$F,4,0),"")</f>
        <v>Despesas de Marketing</v>
      </c>
      <c r="I64" s="3" t="str">
        <f>IFERROR(VLOOKUP($A64,DePara_Contas!$A:$F,5,0),"")</f>
        <v>Gastos gerais</v>
      </c>
      <c r="J64" s="3" t="str">
        <f>IFERROR(VLOOKUP($A64,DePara_Contas!$A:$F,6,0),"")</f>
        <v>Despesas</v>
      </c>
      <c r="K64" s="3" t="str">
        <f>IFERROR(VLOOKUP($B64,DePara_CDC!$A:$F,2,0),"")</f>
        <v>Área de marketing</v>
      </c>
      <c r="L64" s="3" t="str">
        <f>IFERROR(VLOOKUP($B64,DePara_CDC!$A:$F,3,0),"")</f>
        <v>4021 - Área de marketing</v>
      </c>
      <c r="M64" s="3" t="str">
        <f>IFERROR(VLOOKUP($B64,DePara_CDC!$A:$F,4,0),"")</f>
        <v>Marketing e Vendas</v>
      </c>
      <c r="N64" s="3" t="str">
        <f>IFERROR(VLOOKUP($B64,DePara_CDC!$A:$F,5,0),"")</f>
        <v>MV</v>
      </c>
      <c r="O64" s="3" t="str">
        <f>IFERROR(VLOOKUP($B64,DePara_CDC!$A:$F,6,0),"")</f>
        <v>Luciana</v>
      </c>
      <c r="P64" s="43">
        <f>VLOOKUP(A64,DePara_Contas!A:G,7,0)</f>
        <v>2</v>
      </c>
    </row>
    <row r="65" spans="1:16" x14ac:dyDescent="0.25">
      <c r="A65" s="3" t="s">
        <v>11</v>
      </c>
      <c r="B65" s="4">
        <v>4022</v>
      </c>
      <c r="C65" s="3" t="s">
        <v>90</v>
      </c>
      <c r="D65" s="7">
        <v>307.23979630978647</v>
      </c>
      <c r="E65" s="7" t="s">
        <v>88</v>
      </c>
      <c r="F65" s="3" t="str">
        <f>IFERROR(VLOOKUP($A65,DePara_Contas!$A:$F,2,0),"")</f>
        <v>Outras despesas de marketing</v>
      </c>
      <c r="G65" s="3" t="str">
        <f>IFERROR(VLOOKUP($A65,DePara_Contas!$A:$F,3,0),"")</f>
        <v>2.2.09 - Outras despesas de marketing</v>
      </c>
      <c r="H65" s="3" t="str">
        <f>IFERROR(VLOOKUP($A65,DePara_Contas!$A:$F,4,0),"")</f>
        <v>Despesas de Marketing</v>
      </c>
      <c r="I65" s="3" t="str">
        <f>IFERROR(VLOOKUP($A65,DePara_Contas!$A:$F,5,0),"")</f>
        <v>Gastos gerais</v>
      </c>
      <c r="J65" s="3" t="str">
        <f>IFERROR(VLOOKUP($A65,DePara_Contas!$A:$F,6,0),"")</f>
        <v>Despesas</v>
      </c>
      <c r="K65" s="3" t="str">
        <f>IFERROR(VLOOKUP($B65,DePara_CDC!$A:$F,2,0),"")</f>
        <v>Área comercial</v>
      </c>
      <c r="L65" s="3" t="str">
        <f>IFERROR(VLOOKUP($B65,DePara_CDC!$A:$F,3,0),"")</f>
        <v>4022 - Área comercial</v>
      </c>
      <c r="M65" s="3" t="str">
        <f>IFERROR(VLOOKUP($B65,DePara_CDC!$A:$F,4,0),"")</f>
        <v>Marketing e Vendas</v>
      </c>
      <c r="N65" s="3" t="str">
        <f>IFERROR(VLOOKUP($B65,DePara_CDC!$A:$F,5,0),"")</f>
        <v>MV</v>
      </c>
      <c r="O65" s="3" t="str">
        <f>IFERROR(VLOOKUP($B65,DePara_CDC!$A:$F,6,0),"")</f>
        <v>Pedro</v>
      </c>
      <c r="P65" s="43">
        <f>VLOOKUP(A65,DePara_Contas!A:G,7,0)</f>
        <v>3</v>
      </c>
    </row>
    <row r="66" spans="1:16" x14ac:dyDescent="0.25">
      <c r="A66" s="3" t="s">
        <v>10</v>
      </c>
      <c r="B66" s="4">
        <v>4021</v>
      </c>
      <c r="C66" s="3" t="s">
        <v>90</v>
      </c>
      <c r="D66" s="7">
        <v>383.77825323654002</v>
      </c>
      <c r="E66" s="7" t="s">
        <v>88</v>
      </c>
      <c r="F66" s="3" t="str">
        <f>IFERROR(VLOOKUP($A66,DePara_Contas!$A:$F,2,0),"")</f>
        <v>Marketing digital</v>
      </c>
      <c r="G66" s="3" t="str">
        <f>IFERROR(VLOOKUP($A66,DePara_Contas!$A:$F,3,0),"")</f>
        <v>2.2.08 - Marketing digital</v>
      </c>
      <c r="H66" s="3" t="str">
        <f>IFERROR(VLOOKUP($A66,DePara_Contas!$A:$F,4,0),"")</f>
        <v>Despesas de Marketing</v>
      </c>
      <c r="I66" s="3" t="str">
        <f>IFERROR(VLOOKUP($A66,DePara_Contas!$A:$F,5,0),"")</f>
        <v>Gastos gerais</v>
      </c>
      <c r="J66" s="3" t="str">
        <f>IFERROR(VLOOKUP($A66,DePara_Contas!$A:$F,6,0),"")</f>
        <v>Despesas</v>
      </c>
      <c r="K66" s="3" t="str">
        <f>IFERROR(VLOOKUP($B66,DePara_CDC!$A:$F,2,0),"")</f>
        <v>Área de marketing</v>
      </c>
      <c r="L66" s="3" t="str">
        <f>IFERROR(VLOOKUP($B66,DePara_CDC!$A:$F,3,0),"")</f>
        <v>4021 - Área de marketing</v>
      </c>
      <c r="M66" s="3" t="str">
        <f>IFERROR(VLOOKUP($B66,DePara_CDC!$A:$F,4,0),"")</f>
        <v>Marketing e Vendas</v>
      </c>
      <c r="N66" s="3" t="str">
        <f>IFERROR(VLOOKUP($B66,DePara_CDC!$A:$F,5,0),"")</f>
        <v>MV</v>
      </c>
      <c r="O66" s="3" t="str">
        <f>IFERROR(VLOOKUP($B66,DePara_CDC!$A:$F,6,0),"")</f>
        <v>Luciana</v>
      </c>
      <c r="P66" s="43">
        <f>VLOOKUP(A66,DePara_Contas!A:G,7,0)</f>
        <v>2</v>
      </c>
    </row>
    <row r="67" spans="1:16" x14ac:dyDescent="0.25">
      <c r="A67" s="3" t="s">
        <v>11</v>
      </c>
      <c r="B67" s="4">
        <v>4022</v>
      </c>
      <c r="C67" s="3" t="s">
        <v>90</v>
      </c>
      <c r="D67" s="7">
        <v>73.263502582112224</v>
      </c>
      <c r="E67" s="7" t="s">
        <v>88</v>
      </c>
      <c r="F67" s="3" t="str">
        <f>IFERROR(VLOOKUP($A67,DePara_Contas!$A:$F,2,0),"")</f>
        <v>Outras despesas de marketing</v>
      </c>
      <c r="G67" s="3" t="str">
        <f>IFERROR(VLOOKUP($A67,DePara_Contas!$A:$F,3,0),"")</f>
        <v>2.2.09 - Outras despesas de marketing</v>
      </c>
      <c r="H67" s="3" t="str">
        <f>IFERROR(VLOOKUP($A67,DePara_Contas!$A:$F,4,0),"")</f>
        <v>Despesas de Marketing</v>
      </c>
      <c r="I67" s="3" t="str">
        <f>IFERROR(VLOOKUP($A67,DePara_Contas!$A:$F,5,0),"")</f>
        <v>Gastos gerais</v>
      </c>
      <c r="J67" s="3" t="str">
        <f>IFERROR(VLOOKUP($A67,DePara_Contas!$A:$F,6,0),"")</f>
        <v>Despesas</v>
      </c>
      <c r="K67" s="3" t="str">
        <f>IFERROR(VLOOKUP($B67,DePara_CDC!$A:$F,2,0),"")</f>
        <v>Área comercial</v>
      </c>
      <c r="L67" s="3" t="str">
        <f>IFERROR(VLOOKUP($B67,DePara_CDC!$A:$F,3,0),"")</f>
        <v>4022 - Área comercial</v>
      </c>
      <c r="M67" s="3" t="str">
        <f>IFERROR(VLOOKUP($B67,DePara_CDC!$A:$F,4,0),"")</f>
        <v>Marketing e Vendas</v>
      </c>
      <c r="N67" s="3" t="str">
        <f>IFERROR(VLOOKUP($B67,DePara_CDC!$A:$F,5,0),"")</f>
        <v>MV</v>
      </c>
      <c r="O67" s="3" t="str">
        <f>IFERROR(VLOOKUP($B67,DePara_CDC!$A:$F,6,0),"")</f>
        <v>Pedro</v>
      </c>
      <c r="P67" s="43">
        <f>VLOOKUP(A67,DePara_Contas!A:G,7,0)</f>
        <v>3</v>
      </c>
    </row>
    <row r="68" spans="1:16" x14ac:dyDescent="0.25">
      <c r="A68" s="3" t="s">
        <v>10</v>
      </c>
      <c r="B68" s="4">
        <v>4021</v>
      </c>
      <c r="C68" s="3" t="s">
        <v>91</v>
      </c>
      <c r="D68" s="7">
        <v>501.72000017689697</v>
      </c>
      <c r="E68" s="7" t="s">
        <v>88</v>
      </c>
      <c r="F68" s="3" t="str">
        <f>IFERROR(VLOOKUP($A68,DePara_Contas!$A:$F,2,0),"")</f>
        <v>Marketing digital</v>
      </c>
      <c r="G68" s="3" t="str">
        <f>IFERROR(VLOOKUP($A68,DePara_Contas!$A:$F,3,0),"")</f>
        <v>2.2.08 - Marketing digital</v>
      </c>
      <c r="H68" s="3" t="str">
        <f>IFERROR(VLOOKUP($A68,DePara_Contas!$A:$F,4,0),"")</f>
        <v>Despesas de Marketing</v>
      </c>
      <c r="I68" s="3" t="str">
        <f>IFERROR(VLOOKUP($A68,DePara_Contas!$A:$F,5,0),"")</f>
        <v>Gastos gerais</v>
      </c>
      <c r="J68" s="3" t="str">
        <f>IFERROR(VLOOKUP($A68,DePara_Contas!$A:$F,6,0),"")</f>
        <v>Despesas</v>
      </c>
      <c r="K68" s="3" t="str">
        <f>IFERROR(VLOOKUP($B68,DePara_CDC!$A:$F,2,0),"")</f>
        <v>Área de marketing</v>
      </c>
      <c r="L68" s="3" t="str">
        <f>IFERROR(VLOOKUP($B68,DePara_CDC!$A:$F,3,0),"")</f>
        <v>4021 - Área de marketing</v>
      </c>
      <c r="M68" s="3" t="str">
        <f>IFERROR(VLOOKUP($B68,DePara_CDC!$A:$F,4,0),"")</f>
        <v>Marketing e Vendas</v>
      </c>
      <c r="N68" s="3" t="str">
        <f>IFERROR(VLOOKUP($B68,DePara_CDC!$A:$F,5,0),"")</f>
        <v>MV</v>
      </c>
      <c r="O68" s="3" t="str">
        <f>IFERROR(VLOOKUP($B68,DePara_CDC!$A:$F,6,0),"")</f>
        <v>Luciana</v>
      </c>
      <c r="P68" s="43">
        <f>VLOOKUP(A68,DePara_Contas!A:G,7,0)</f>
        <v>2</v>
      </c>
    </row>
    <row r="69" spans="1:16" x14ac:dyDescent="0.25">
      <c r="A69" s="3" t="s">
        <v>10</v>
      </c>
      <c r="B69" s="4">
        <v>4021</v>
      </c>
      <c r="C69" s="3" t="s">
        <v>91</v>
      </c>
      <c r="D69" s="7">
        <v>328.54393978483711</v>
      </c>
      <c r="E69" s="7" t="s">
        <v>88</v>
      </c>
      <c r="F69" s="3" t="str">
        <f>IFERROR(VLOOKUP($A69,DePara_Contas!$A:$F,2,0),"")</f>
        <v>Marketing digital</v>
      </c>
      <c r="G69" s="3" t="str">
        <f>IFERROR(VLOOKUP($A69,DePara_Contas!$A:$F,3,0),"")</f>
        <v>2.2.08 - Marketing digital</v>
      </c>
      <c r="H69" s="3" t="str">
        <f>IFERROR(VLOOKUP($A69,DePara_Contas!$A:$F,4,0),"")</f>
        <v>Despesas de Marketing</v>
      </c>
      <c r="I69" s="3" t="str">
        <f>IFERROR(VLOOKUP($A69,DePara_Contas!$A:$F,5,0),"")</f>
        <v>Gastos gerais</v>
      </c>
      <c r="J69" s="3" t="str">
        <f>IFERROR(VLOOKUP($A69,DePara_Contas!$A:$F,6,0),"")</f>
        <v>Despesas</v>
      </c>
      <c r="K69" s="3" t="str">
        <f>IFERROR(VLOOKUP($B69,DePara_CDC!$A:$F,2,0),"")</f>
        <v>Área de marketing</v>
      </c>
      <c r="L69" s="3" t="str">
        <f>IFERROR(VLOOKUP($B69,DePara_CDC!$A:$F,3,0),"")</f>
        <v>4021 - Área de marketing</v>
      </c>
      <c r="M69" s="3" t="str">
        <f>IFERROR(VLOOKUP($B69,DePara_CDC!$A:$F,4,0),"")</f>
        <v>Marketing e Vendas</v>
      </c>
      <c r="N69" s="3" t="str">
        <f>IFERROR(VLOOKUP($B69,DePara_CDC!$A:$F,5,0),"")</f>
        <v>MV</v>
      </c>
      <c r="O69" s="3" t="str">
        <f>IFERROR(VLOOKUP($B69,DePara_CDC!$A:$F,6,0),"")</f>
        <v>Luciana</v>
      </c>
      <c r="P69" s="43">
        <f>VLOOKUP(A69,DePara_Contas!A:G,7,0)</f>
        <v>2</v>
      </c>
    </row>
    <row r="70" spans="1:16" x14ac:dyDescent="0.25">
      <c r="A70" s="3" t="s">
        <v>10</v>
      </c>
      <c r="B70" s="4">
        <v>4021</v>
      </c>
      <c r="C70" s="3" t="s">
        <v>91</v>
      </c>
      <c r="D70" s="7">
        <v>104.51901978132727</v>
      </c>
      <c r="E70" s="7" t="s">
        <v>88</v>
      </c>
      <c r="F70" s="3" t="str">
        <f>IFERROR(VLOOKUP($A70,DePara_Contas!$A:$F,2,0),"")</f>
        <v>Marketing digital</v>
      </c>
      <c r="G70" s="3" t="str">
        <f>IFERROR(VLOOKUP($A70,DePara_Contas!$A:$F,3,0),"")</f>
        <v>2.2.08 - Marketing digital</v>
      </c>
      <c r="H70" s="3" t="str">
        <f>IFERROR(VLOOKUP($A70,DePara_Contas!$A:$F,4,0),"")</f>
        <v>Despesas de Marketing</v>
      </c>
      <c r="I70" s="3" t="str">
        <f>IFERROR(VLOOKUP($A70,DePara_Contas!$A:$F,5,0),"")</f>
        <v>Gastos gerais</v>
      </c>
      <c r="J70" s="3" t="str">
        <f>IFERROR(VLOOKUP($A70,DePara_Contas!$A:$F,6,0),"")</f>
        <v>Despesas</v>
      </c>
      <c r="K70" s="3" t="str">
        <f>IFERROR(VLOOKUP($B70,DePara_CDC!$A:$F,2,0),"")</f>
        <v>Área de marketing</v>
      </c>
      <c r="L70" s="3" t="str">
        <f>IFERROR(VLOOKUP($B70,DePara_CDC!$A:$F,3,0),"")</f>
        <v>4021 - Área de marketing</v>
      </c>
      <c r="M70" s="3" t="str">
        <f>IFERROR(VLOOKUP($B70,DePara_CDC!$A:$F,4,0),"")</f>
        <v>Marketing e Vendas</v>
      </c>
      <c r="N70" s="3" t="str">
        <f>IFERROR(VLOOKUP($B70,DePara_CDC!$A:$F,5,0),"")</f>
        <v>MV</v>
      </c>
      <c r="O70" s="3" t="str">
        <f>IFERROR(VLOOKUP($B70,DePara_CDC!$A:$F,6,0),"")</f>
        <v>Luciana</v>
      </c>
      <c r="P70" s="43">
        <f>VLOOKUP(A70,DePara_Contas!A:G,7,0)</f>
        <v>2</v>
      </c>
    </row>
    <row r="71" spans="1:16" x14ac:dyDescent="0.25">
      <c r="A71" s="3" t="s">
        <v>9</v>
      </c>
      <c r="B71" s="4">
        <v>4021</v>
      </c>
      <c r="C71" s="3" t="s">
        <v>91</v>
      </c>
      <c r="D71" s="7">
        <v>568.56340102798902</v>
      </c>
      <c r="E71" s="7" t="s">
        <v>88</v>
      </c>
      <c r="F71" s="3" t="str">
        <f>IFERROR(VLOOKUP($A71,DePara_Contas!$A:$F,2,0),"")</f>
        <v>Material de escritório</v>
      </c>
      <c r="G71" s="3" t="str">
        <f>IFERROR(VLOOKUP($A71,DePara_Contas!$A:$F,3,0),"")</f>
        <v>2.2.07 - Material de escritório</v>
      </c>
      <c r="H71" s="3" t="str">
        <f>IFERROR(VLOOKUP($A71,DePara_Contas!$A:$F,4,0),"")</f>
        <v>Despesas de ocupação</v>
      </c>
      <c r="I71" s="3" t="str">
        <f>IFERROR(VLOOKUP($A71,DePara_Contas!$A:$F,5,0),"")</f>
        <v>Gastos gerais</v>
      </c>
      <c r="J71" s="3" t="str">
        <f>IFERROR(VLOOKUP($A71,DePara_Contas!$A:$F,6,0),"")</f>
        <v>Despesas</v>
      </c>
      <c r="K71" s="3" t="str">
        <f>IFERROR(VLOOKUP($B71,DePara_CDC!$A:$F,2,0),"")</f>
        <v>Área de marketing</v>
      </c>
      <c r="L71" s="3" t="str">
        <f>IFERROR(VLOOKUP($B71,DePara_CDC!$A:$F,3,0),"")</f>
        <v>4021 - Área de marketing</v>
      </c>
      <c r="M71" s="3" t="str">
        <f>IFERROR(VLOOKUP($B71,DePara_CDC!$A:$F,4,0),"")</f>
        <v>Marketing e Vendas</v>
      </c>
      <c r="N71" s="3" t="str">
        <f>IFERROR(VLOOKUP($B71,DePara_CDC!$A:$F,5,0),"")</f>
        <v>MV</v>
      </c>
      <c r="O71" s="3" t="str">
        <f>IFERROR(VLOOKUP($B71,DePara_CDC!$A:$F,6,0),"")</f>
        <v>Luciana</v>
      </c>
      <c r="P71" s="43">
        <f>VLOOKUP(A71,DePara_Contas!A:G,7,0)</f>
        <v>1</v>
      </c>
    </row>
    <row r="72" spans="1:16" x14ac:dyDescent="0.25">
      <c r="A72" s="3" t="s">
        <v>9</v>
      </c>
      <c r="B72" s="4">
        <v>4022</v>
      </c>
      <c r="C72" s="3" t="s">
        <v>91</v>
      </c>
      <c r="D72" s="7">
        <v>385.34083591125579</v>
      </c>
      <c r="E72" s="7" t="s">
        <v>88</v>
      </c>
      <c r="F72" s="3" t="str">
        <f>IFERROR(VLOOKUP($A72,DePara_Contas!$A:$F,2,0),"")</f>
        <v>Material de escritório</v>
      </c>
      <c r="G72" s="3" t="str">
        <f>IFERROR(VLOOKUP($A72,DePara_Contas!$A:$F,3,0),"")</f>
        <v>2.2.07 - Material de escritório</v>
      </c>
      <c r="H72" s="3" t="str">
        <f>IFERROR(VLOOKUP($A72,DePara_Contas!$A:$F,4,0),"")</f>
        <v>Despesas de ocupação</v>
      </c>
      <c r="I72" s="3" t="str">
        <f>IFERROR(VLOOKUP($A72,DePara_Contas!$A:$F,5,0),"")</f>
        <v>Gastos gerais</v>
      </c>
      <c r="J72" s="3" t="str">
        <f>IFERROR(VLOOKUP($A72,DePara_Contas!$A:$F,6,0),"")</f>
        <v>Despesas</v>
      </c>
      <c r="K72" s="3" t="str">
        <f>IFERROR(VLOOKUP($B72,DePara_CDC!$A:$F,2,0),"")</f>
        <v>Área comercial</v>
      </c>
      <c r="L72" s="3" t="str">
        <f>IFERROR(VLOOKUP($B72,DePara_CDC!$A:$F,3,0),"")</f>
        <v>4022 - Área comercial</v>
      </c>
      <c r="M72" s="3" t="str">
        <f>IFERROR(VLOOKUP($B72,DePara_CDC!$A:$F,4,0),"")</f>
        <v>Marketing e Vendas</v>
      </c>
      <c r="N72" s="3" t="str">
        <f>IFERROR(VLOOKUP($B72,DePara_CDC!$A:$F,5,0),"")</f>
        <v>MV</v>
      </c>
      <c r="O72" s="3" t="str">
        <f>IFERROR(VLOOKUP($B72,DePara_CDC!$A:$F,6,0),"")</f>
        <v>Pedro</v>
      </c>
      <c r="P72" s="43">
        <f>VLOOKUP(A72,DePara_Contas!A:G,7,0)</f>
        <v>1</v>
      </c>
    </row>
    <row r="73" spans="1:16" x14ac:dyDescent="0.25">
      <c r="A73" s="3" t="s">
        <v>9</v>
      </c>
      <c r="B73" s="4">
        <v>4023</v>
      </c>
      <c r="C73" s="3" t="s">
        <v>91</v>
      </c>
      <c r="D73" s="7">
        <v>74.808363292110712</v>
      </c>
      <c r="E73" s="7" t="s">
        <v>88</v>
      </c>
      <c r="F73" s="3" t="str">
        <f>IFERROR(VLOOKUP($A73,DePara_Contas!$A:$F,2,0),"")</f>
        <v>Material de escritório</v>
      </c>
      <c r="G73" s="3" t="str">
        <f>IFERROR(VLOOKUP($A73,DePara_Contas!$A:$F,3,0),"")</f>
        <v>2.2.07 - Material de escritório</v>
      </c>
      <c r="H73" s="3" t="str">
        <f>IFERROR(VLOOKUP($A73,DePara_Contas!$A:$F,4,0),"")</f>
        <v>Despesas de ocupação</v>
      </c>
      <c r="I73" s="3" t="str">
        <f>IFERROR(VLOOKUP($A73,DePara_Contas!$A:$F,5,0),"")</f>
        <v>Gastos gerais</v>
      </c>
      <c r="J73" s="3" t="str">
        <f>IFERROR(VLOOKUP($A73,DePara_Contas!$A:$F,6,0),"")</f>
        <v>Despesas</v>
      </c>
      <c r="K73" s="3" t="str">
        <f>IFERROR(VLOOKUP($B73,DePara_CDC!$A:$F,2,0),"")</f>
        <v>Área financeira</v>
      </c>
      <c r="L73" s="3" t="str">
        <f>IFERROR(VLOOKUP($B73,DePara_CDC!$A:$F,3,0),"")</f>
        <v>4023 - Área financeira</v>
      </c>
      <c r="M73" s="3" t="str">
        <f>IFERROR(VLOOKUP($B73,DePara_CDC!$A:$F,4,0),"")</f>
        <v>Administrativo e Financeiro</v>
      </c>
      <c r="N73" s="3" t="str">
        <f>IFERROR(VLOOKUP($B73,DePara_CDC!$A:$F,5,0),"")</f>
        <v>A&amp;F</v>
      </c>
      <c r="O73" s="3" t="str">
        <f>IFERROR(VLOOKUP($B73,DePara_CDC!$A:$F,6,0),"")</f>
        <v>Cláudia</v>
      </c>
      <c r="P73" s="43">
        <f>VLOOKUP(A73,DePara_Contas!A:G,7,0)</f>
        <v>1</v>
      </c>
    </row>
    <row r="74" spans="1:16" x14ac:dyDescent="0.25">
      <c r="A74" s="3" t="s">
        <v>9</v>
      </c>
      <c r="B74" s="4">
        <v>4024</v>
      </c>
      <c r="C74" s="3" t="s">
        <v>91</v>
      </c>
      <c r="D74" s="7">
        <v>965.4192573845321</v>
      </c>
      <c r="E74" s="7" t="s">
        <v>88</v>
      </c>
      <c r="F74" s="3" t="str">
        <f>IFERROR(VLOOKUP($A74,DePara_Contas!$A:$F,2,0),"")</f>
        <v>Material de escritório</v>
      </c>
      <c r="G74" s="3" t="str">
        <f>IFERROR(VLOOKUP($A74,DePara_Contas!$A:$F,3,0),"")</f>
        <v>2.2.07 - Material de escritório</v>
      </c>
      <c r="H74" s="3" t="str">
        <f>IFERROR(VLOOKUP($A74,DePara_Contas!$A:$F,4,0),"")</f>
        <v>Despesas de ocupação</v>
      </c>
      <c r="I74" s="3" t="str">
        <f>IFERROR(VLOOKUP($A74,DePara_Contas!$A:$F,5,0),"")</f>
        <v>Gastos gerais</v>
      </c>
      <c r="J74" s="3" t="str">
        <f>IFERROR(VLOOKUP($A74,DePara_Contas!$A:$F,6,0),"")</f>
        <v>Despesas</v>
      </c>
      <c r="K74" s="3" t="str">
        <f>IFERROR(VLOOKUP($B74,DePara_CDC!$A:$F,2,0),"")</f>
        <v>Área de RH</v>
      </c>
      <c r="L74" s="3" t="str">
        <f>IFERROR(VLOOKUP($B74,DePara_CDC!$A:$F,3,0),"")</f>
        <v>4024 - Área de RH</v>
      </c>
      <c r="M74" s="3" t="str">
        <f>IFERROR(VLOOKUP($B74,DePara_CDC!$A:$F,4,0),"")</f>
        <v>Administrativo e Financeiro</v>
      </c>
      <c r="N74" s="3" t="str">
        <f>IFERROR(VLOOKUP($B74,DePara_CDC!$A:$F,5,0),"")</f>
        <v>A&amp;F</v>
      </c>
      <c r="O74" s="3" t="str">
        <f>IFERROR(VLOOKUP($B74,DePara_CDC!$A:$F,6,0),"")</f>
        <v>Roberto</v>
      </c>
      <c r="P74" s="43">
        <f>VLOOKUP(A74,DePara_Contas!A:G,7,0)</f>
        <v>1</v>
      </c>
    </row>
    <row r="75" spans="1:16" x14ac:dyDescent="0.25">
      <c r="A75" s="3" t="s">
        <v>9</v>
      </c>
      <c r="B75" s="4">
        <v>4025</v>
      </c>
      <c r="C75" s="3" t="s">
        <v>91</v>
      </c>
      <c r="D75" s="7">
        <v>850.55899086392776</v>
      </c>
      <c r="E75" s="7" t="s">
        <v>88</v>
      </c>
      <c r="F75" s="3" t="str">
        <f>IFERROR(VLOOKUP($A75,DePara_Contas!$A:$F,2,0),"")</f>
        <v>Material de escritório</v>
      </c>
      <c r="G75" s="3" t="str">
        <f>IFERROR(VLOOKUP($A75,DePara_Contas!$A:$F,3,0),"")</f>
        <v>2.2.07 - Material de escritório</v>
      </c>
      <c r="H75" s="3" t="str">
        <f>IFERROR(VLOOKUP($A75,DePara_Contas!$A:$F,4,0),"")</f>
        <v>Despesas de ocupação</v>
      </c>
      <c r="I75" s="3" t="str">
        <f>IFERROR(VLOOKUP($A75,DePara_Contas!$A:$F,5,0),"")</f>
        <v>Gastos gerais</v>
      </c>
      <c r="J75" s="3" t="str">
        <f>IFERROR(VLOOKUP($A75,DePara_Contas!$A:$F,6,0),"")</f>
        <v>Despesas</v>
      </c>
      <c r="K75" s="3" t="str">
        <f>IFERROR(VLOOKUP($B75,DePara_CDC!$A:$F,2,0),"")</f>
        <v>Área de projetos</v>
      </c>
      <c r="L75" s="3" t="str">
        <f>IFERROR(VLOOKUP($B75,DePara_CDC!$A:$F,3,0),"")</f>
        <v>4025 - Área de projetos</v>
      </c>
      <c r="M75" s="3" t="str">
        <f>IFERROR(VLOOKUP($B75,DePara_CDC!$A:$F,4,0),"")</f>
        <v>Projetos</v>
      </c>
      <c r="N75" s="3" t="str">
        <f>IFERROR(VLOOKUP($B75,DePara_CDC!$A:$F,5,0),"")</f>
        <v>PR</v>
      </c>
      <c r="O75" s="3" t="str">
        <f>IFERROR(VLOOKUP($B75,DePara_CDC!$A:$F,6,0),"")</f>
        <v>Fernanda</v>
      </c>
      <c r="P75" s="43">
        <f>VLOOKUP(A75,DePara_Contas!A:G,7,0)</f>
        <v>1</v>
      </c>
    </row>
    <row r="76" spans="1:16" x14ac:dyDescent="0.25">
      <c r="A76" s="3" t="s">
        <v>9</v>
      </c>
      <c r="B76" s="4">
        <v>4026</v>
      </c>
      <c r="C76" s="3" t="s">
        <v>91</v>
      </c>
      <c r="D76" s="7">
        <v>876.40272841007129</v>
      </c>
      <c r="E76" s="7" t="s">
        <v>88</v>
      </c>
      <c r="F76" s="3" t="str">
        <f>IFERROR(VLOOKUP($A76,DePara_Contas!$A:$F,2,0),"")</f>
        <v>Material de escritório</v>
      </c>
      <c r="G76" s="3" t="str">
        <f>IFERROR(VLOOKUP($A76,DePara_Contas!$A:$F,3,0),"")</f>
        <v>2.2.07 - Material de escritório</v>
      </c>
      <c r="H76" s="3" t="str">
        <f>IFERROR(VLOOKUP($A76,DePara_Contas!$A:$F,4,0),"")</f>
        <v>Despesas de ocupação</v>
      </c>
      <c r="I76" s="3" t="str">
        <f>IFERROR(VLOOKUP($A76,DePara_Contas!$A:$F,5,0),"")</f>
        <v>Gastos gerais</v>
      </c>
      <c r="J76" s="3" t="str">
        <f>IFERROR(VLOOKUP($A76,DePara_Contas!$A:$F,6,0),"")</f>
        <v>Despesas</v>
      </c>
      <c r="K76" s="3" t="str">
        <f>IFERROR(VLOOKUP($B76,DePara_CDC!$A:$F,2,0),"")</f>
        <v>Presidência</v>
      </c>
      <c r="L76" s="3" t="str">
        <f>IFERROR(VLOOKUP($B76,DePara_CDC!$A:$F,3,0),"")</f>
        <v>4026 - Presidência</v>
      </c>
      <c r="M76" s="3" t="str">
        <f>IFERROR(VLOOKUP($B76,DePara_CDC!$A:$F,4,0),"")</f>
        <v>Presidência</v>
      </c>
      <c r="N76" s="3" t="str">
        <f>IFERROR(VLOOKUP($B76,DePara_CDC!$A:$F,5,0),"")</f>
        <v>CEO</v>
      </c>
      <c r="O76" s="3" t="str">
        <f>IFERROR(VLOOKUP($B76,DePara_CDC!$A:$F,6,0),"")</f>
        <v>André</v>
      </c>
      <c r="P76" s="43">
        <f>VLOOKUP(A76,DePara_Contas!A:G,7,0)</f>
        <v>1</v>
      </c>
    </row>
    <row r="77" spans="1:16" x14ac:dyDescent="0.25">
      <c r="A77" s="3" t="s">
        <v>9</v>
      </c>
      <c r="B77" s="4">
        <v>4026</v>
      </c>
      <c r="C77" s="3" t="s">
        <v>91</v>
      </c>
      <c r="D77" s="7">
        <v>389.01381342619578</v>
      </c>
      <c r="E77" s="7" t="s">
        <v>88</v>
      </c>
      <c r="F77" s="3" t="str">
        <f>IFERROR(VLOOKUP($A77,DePara_Contas!$A:$F,2,0),"")</f>
        <v>Material de escritório</v>
      </c>
      <c r="G77" s="3" t="str">
        <f>IFERROR(VLOOKUP($A77,DePara_Contas!$A:$F,3,0),"")</f>
        <v>2.2.07 - Material de escritório</v>
      </c>
      <c r="H77" s="3" t="str">
        <f>IFERROR(VLOOKUP($A77,DePara_Contas!$A:$F,4,0),"")</f>
        <v>Despesas de ocupação</v>
      </c>
      <c r="I77" s="3" t="str">
        <f>IFERROR(VLOOKUP($A77,DePara_Contas!$A:$F,5,0),"")</f>
        <v>Gastos gerais</v>
      </c>
      <c r="J77" s="3" t="str">
        <f>IFERROR(VLOOKUP($A77,DePara_Contas!$A:$F,6,0),"")</f>
        <v>Despesas</v>
      </c>
      <c r="K77" s="3" t="str">
        <f>IFERROR(VLOOKUP($B77,DePara_CDC!$A:$F,2,0),"")</f>
        <v>Presidência</v>
      </c>
      <c r="L77" s="3" t="str">
        <f>IFERROR(VLOOKUP($B77,DePara_CDC!$A:$F,3,0),"")</f>
        <v>4026 - Presidência</v>
      </c>
      <c r="M77" s="3" t="str">
        <f>IFERROR(VLOOKUP($B77,DePara_CDC!$A:$F,4,0),"")</f>
        <v>Presidência</v>
      </c>
      <c r="N77" s="3" t="str">
        <f>IFERROR(VLOOKUP($B77,DePara_CDC!$A:$F,5,0),"")</f>
        <v>CEO</v>
      </c>
      <c r="O77" s="3" t="str">
        <f>IFERROR(VLOOKUP($B77,DePara_CDC!$A:$F,6,0),"")</f>
        <v>André</v>
      </c>
      <c r="P77" s="43">
        <f>VLOOKUP(A77,DePara_Contas!A:G,7,0)</f>
        <v>1</v>
      </c>
    </row>
    <row r="78" spans="1:16" x14ac:dyDescent="0.25">
      <c r="A78" s="3" t="s">
        <v>13</v>
      </c>
      <c r="B78" s="4">
        <v>4021</v>
      </c>
      <c r="C78" s="3" t="s">
        <v>91</v>
      </c>
      <c r="D78" s="7">
        <v>555.32894886398321</v>
      </c>
      <c r="E78" s="7" t="s">
        <v>88</v>
      </c>
      <c r="F78" s="3" t="str">
        <f>IFERROR(VLOOKUP($A78,DePara_Contas!$A:$F,2,0),"")</f>
        <v>Ajuda de Custo</v>
      </c>
      <c r="G78" s="3" t="str">
        <f>IFERROR(VLOOKUP($A78,DePara_Contas!$A:$F,3,0),"")</f>
        <v>2.2.11 - Ajuda de Custo</v>
      </c>
      <c r="H78" s="3" t="str">
        <f>IFERROR(VLOOKUP($A78,DePara_Contas!$A:$F,4,0),"")</f>
        <v>Benefícios</v>
      </c>
      <c r="I78" s="3" t="str">
        <f>IFERROR(VLOOKUP($A78,DePara_Contas!$A:$F,5,0),"")</f>
        <v>Gastos com pessoal</v>
      </c>
      <c r="J78" s="3" t="str">
        <f>IFERROR(VLOOKUP($A78,DePara_Contas!$A:$F,6,0),"")</f>
        <v>Despesas</v>
      </c>
      <c r="K78" s="3" t="str">
        <f>IFERROR(VLOOKUP($B78,DePara_CDC!$A:$F,2,0),"")</f>
        <v>Área de marketing</v>
      </c>
      <c r="L78" s="3" t="str">
        <f>IFERROR(VLOOKUP($B78,DePara_CDC!$A:$F,3,0),"")</f>
        <v>4021 - Área de marketing</v>
      </c>
      <c r="M78" s="3" t="str">
        <f>IFERROR(VLOOKUP($B78,DePara_CDC!$A:$F,4,0),"")</f>
        <v>Marketing e Vendas</v>
      </c>
      <c r="N78" s="3" t="str">
        <f>IFERROR(VLOOKUP($B78,DePara_CDC!$A:$F,5,0),"")</f>
        <v>MV</v>
      </c>
      <c r="O78" s="3" t="str">
        <f>IFERROR(VLOOKUP($B78,DePara_CDC!$A:$F,6,0),"")</f>
        <v>Luciana</v>
      </c>
      <c r="P78" s="43">
        <f>VLOOKUP(A78,DePara_Contas!A:G,7,0)</f>
        <v>2</v>
      </c>
    </row>
    <row r="79" spans="1:16" x14ac:dyDescent="0.25">
      <c r="A79" s="3" t="s">
        <v>13</v>
      </c>
      <c r="B79" s="4">
        <v>4022</v>
      </c>
      <c r="C79" s="3" t="s">
        <v>91</v>
      </c>
      <c r="D79" s="7">
        <v>727.67151110057432</v>
      </c>
      <c r="E79" s="7" t="s">
        <v>88</v>
      </c>
      <c r="F79" s="3" t="str">
        <f>IFERROR(VLOOKUP($A79,DePara_Contas!$A:$F,2,0),"")</f>
        <v>Ajuda de Custo</v>
      </c>
      <c r="G79" s="3" t="str">
        <f>IFERROR(VLOOKUP($A79,DePara_Contas!$A:$F,3,0),"")</f>
        <v>2.2.11 - Ajuda de Custo</v>
      </c>
      <c r="H79" s="3" t="str">
        <f>IFERROR(VLOOKUP($A79,DePara_Contas!$A:$F,4,0),"")</f>
        <v>Benefícios</v>
      </c>
      <c r="I79" s="3" t="str">
        <f>IFERROR(VLOOKUP($A79,DePara_Contas!$A:$F,5,0),"")</f>
        <v>Gastos com pessoal</v>
      </c>
      <c r="J79" s="3" t="str">
        <f>IFERROR(VLOOKUP($A79,DePara_Contas!$A:$F,6,0),"")</f>
        <v>Despesas</v>
      </c>
      <c r="K79" s="3" t="str">
        <f>IFERROR(VLOOKUP($B79,DePara_CDC!$A:$F,2,0),"")</f>
        <v>Área comercial</v>
      </c>
      <c r="L79" s="3" t="str">
        <f>IFERROR(VLOOKUP($B79,DePara_CDC!$A:$F,3,0),"")</f>
        <v>4022 - Área comercial</v>
      </c>
      <c r="M79" s="3" t="str">
        <f>IFERROR(VLOOKUP($B79,DePara_CDC!$A:$F,4,0),"")</f>
        <v>Marketing e Vendas</v>
      </c>
      <c r="N79" s="3" t="str">
        <f>IFERROR(VLOOKUP($B79,DePara_CDC!$A:$F,5,0),"")</f>
        <v>MV</v>
      </c>
      <c r="O79" s="3" t="str">
        <f>IFERROR(VLOOKUP($B79,DePara_CDC!$A:$F,6,0),"")</f>
        <v>Pedro</v>
      </c>
      <c r="P79" s="43">
        <f>VLOOKUP(A79,DePara_Contas!A:G,7,0)</f>
        <v>2</v>
      </c>
    </row>
    <row r="80" spans="1:16" x14ac:dyDescent="0.25">
      <c r="A80" s="3" t="s">
        <v>13</v>
      </c>
      <c r="B80" s="4">
        <v>4023</v>
      </c>
      <c r="C80" s="3" t="s">
        <v>91</v>
      </c>
      <c r="D80" s="7">
        <v>7.3850872503775644</v>
      </c>
      <c r="E80" s="7" t="s">
        <v>88</v>
      </c>
      <c r="F80" s="3" t="str">
        <f>IFERROR(VLOOKUP($A80,DePara_Contas!$A:$F,2,0),"")</f>
        <v>Ajuda de Custo</v>
      </c>
      <c r="G80" s="3" t="str">
        <f>IFERROR(VLOOKUP($A80,DePara_Contas!$A:$F,3,0),"")</f>
        <v>2.2.11 - Ajuda de Custo</v>
      </c>
      <c r="H80" s="3" t="str">
        <f>IFERROR(VLOOKUP($A80,DePara_Contas!$A:$F,4,0),"")</f>
        <v>Benefícios</v>
      </c>
      <c r="I80" s="3" t="str">
        <f>IFERROR(VLOOKUP($A80,DePara_Contas!$A:$F,5,0),"")</f>
        <v>Gastos com pessoal</v>
      </c>
      <c r="J80" s="3" t="str">
        <f>IFERROR(VLOOKUP($A80,DePara_Contas!$A:$F,6,0),"")</f>
        <v>Despesas</v>
      </c>
      <c r="K80" s="3" t="str">
        <f>IFERROR(VLOOKUP($B80,DePara_CDC!$A:$F,2,0),"")</f>
        <v>Área financeira</v>
      </c>
      <c r="L80" s="3" t="str">
        <f>IFERROR(VLOOKUP($B80,DePara_CDC!$A:$F,3,0),"")</f>
        <v>4023 - Área financeira</v>
      </c>
      <c r="M80" s="3" t="str">
        <f>IFERROR(VLOOKUP($B80,DePara_CDC!$A:$F,4,0),"")</f>
        <v>Administrativo e Financeiro</v>
      </c>
      <c r="N80" s="3" t="str">
        <f>IFERROR(VLOOKUP($B80,DePara_CDC!$A:$F,5,0),"")</f>
        <v>A&amp;F</v>
      </c>
      <c r="O80" s="3" t="str">
        <f>IFERROR(VLOOKUP($B80,DePara_CDC!$A:$F,6,0),"")</f>
        <v>Cláudia</v>
      </c>
      <c r="P80" s="43">
        <f>VLOOKUP(A80,DePara_Contas!A:G,7,0)</f>
        <v>2</v>
      </c>
    </row>
    <row r="81" spans="1:16" x14ac:dyDescent="0.25">
      <c r="A81" s="3" t="s">
        <v>13</v>
      </c>
      <c r="B81" s="4">
        <v>4024</v>
      </c>
      <c r="C81" s="3" t="s">
        <v>91</v>
      </c>
      <c r="D81" s="7">
        <v>811.05626275215798</v>
      </c>
      <c r="E81" s="7" t="s">
        <v>88</v>
      </c>
      <c r="F81" s="3" t="str">
        <f>IFERROR(VLOOKUP($A81,DePara_Contas!$A:$F,2,0),"")</f>
        <v>Ajuda de Custo</v>
      </c>
      <c r="G81" s="3" t="str">
        <f>IFERROR(VLOOKUP($A81,DePara_Contas!$A:$F,3,0),"")</f>
        <v>2.2.11 - Ajuda de Custo</v>
      </c>
      <c r="H81" s="3" t="str">
        <f>IFERROR(VLOOKUP($A81,DePara_Contas!$A:$F,4,0),"")</f>
        <v>Benefícios</v>
      </c>
      <c r="I81" s="3" t="str">
        <f>IFERROR(VLOOKUP($A81,DePara_Contas!$A:$F,5,0),"")</f>
        <v>Gastos com pessoal</v>
      </c>
      <c r="J81" s="3" t="str">
        <f>IFERROR(VLOOKUP($A81,DePara_Contas!$A:$F,6,0),"")</f>
        <v>Despesas</v>
      </c>
      <c r="K81" s="3" t="str">
        <f>IFERROR(VLOOKUP($B81,DePara_CDC!$A:$F,2,0),"")</f>
        <v>Área de RH</v>
      </c>
      <c r="L81" s="3" t="str">
        <f>IFERROR(VLOOKUP($B81,DePara_CDC!$A:$F,3,0),"")</f>
        <v>4024 - Área de RH</v>
      </c>
      <c r="M81" s="3" t="str">
        <f>IFERROR(VLOOKUP($B81,DePara_CDC!$A:$F,4,0),"")</f>
        <v>Administrativo e Financeiro</v>
      </c>
      <c r="N81" s="3" t="str">
        <f>IFERROR(VLOOKUP($B81,DePara_CDC!$A:$F,5,0),"")</f>
        <v>A&amp;F</v>
      </c>
      <c r="O81" s="3" t="str">
        <f>IFERROR(VLOOKUP($B81,DePara_CDC!$A:$F,6,0),"")</f>
        <v>Roberto</v>
      </c>
      <c r="P81" s="43">
        <f>VLOOKUP(A81,DePara_Contas!A:G,7,0)</f>
        <v>2</v>
      </c>
    </row>
    <row r="82" spans="1:16" x14ac:dyDescent="0.25">
      <c r="A82" s="3" t="s">
        <v>13</v>
      </c>
      <c r="B82" s="4">
        <v>4025</v>
      </c>
      <c r="C82" s="3" t="s">
        <v>91</v>
      </c>
      <c r="D82" s="7">
        <v>824.41401181026197</v>
      </c>
      <c r="E82" s="7" t="s">
        <v>88</v>
      </c>
      <c r="F82" s="3" t="str">
        <f>IFERROR(VLOOKUP($A82,DePara_Contas!$A:$F,2,0),"")</f>
        <v>Ajuda de Custo</v>
      </c>
      <c r="G82" s="3" t="str">
        <f>IFERROR(VLOOKUP($A82,DePara_Contas!$A:$F,3,0),"")</f>
        <v>2.2.11 - Ajuda de Custo</v>
      </c>
      <c r="H82" s="3" t="str">
        <f>IFERROR(VLOOKUP($A82,DePara_Contas!$A:$F,4,0),"")</f>
        <v>Benefícios</v>
      </c>
      <c r="I82" s="3" t="str">
        <f>IFERROR(VLOOKUP($A82,DePara_Contas!$A:$F,5,0),"")</f>
        <v>Gastos com pessoal</v>
      </c>
      <c r="J82" s="3" t="str">
        <f>IFERROR(VLOOKUP($A82,DePara_Contas!$A:$F,6,0),"")</f>
        <v>Despesas</v>
      </c>
      <c r="K82" s="3" t="str">
        <f>IFERROR(VLOOKUP($B82,DePara_CDC!$A:$F,2,0),"")</f>
        <v>Área de projetos</v>
      </c>
      <c r="L82" s="3" t="str">
        <f>IFERROR(VLOOKUP($B82,DePara_CDC!$A:$F,3,0),"")</f>
        <v>4025 - Área de projetos</v>
      </c>
      <c r="M82" s="3" t="str">
        <f>IFERROR(VLOOKUP($B82,DePara_CDC!$A:$F,4,0),"")</f>
        <v>Projetos</v>
      </c>
      <c r="N82" s="3" t="str">
        <f>IFERROR(VLOOKUP($B82,DePara_CDC!$A:$F,5,0),"")</f>
        <v>PR</v>
      </c>
      <c r="O82" s="3" t="str">
        <f>IFERROR(VLOOKUP($B82,DePara_CDC!$A:$F,6,0),"")</f>
        <v>Fernanda</v>
      </c>
      <c r="P82" s="43">
        <f>VLOOKUP(A82,DePara_Contas!A:G,7,0)</f>
        <v>2</v>
      </c>
    </row>
    <row r="83" spans="1:16" x14ac:dyDescent="0.25">
      <c r="A83" s="3" t="s">
        <v>13</v>
      </c>
      <c r="B83" s="4">
        <v>4026</v>
      </c>
      <c r="C83" s="3" t="s">
        <v>91</v>
      </c>
      <c r="D83" s="7">
        <v>774.22773821305964</v>
      </c>
      <c r="E83" s="7" t="s">
        <v>88</v>
      </c>
      <c r="F83" s="3" t="str">
        <f>IFERROR(VLOOKUP($A83,DePara_Contas!$A:$F,2,0),"")</f>
        <v>Ajuda de Custo</v>
      </c>
      <c r="G83" s="3" t="str">
        <f>IFERROR(VLOOKUP($A83,DePara_Contas!$A:$F,3,0),"")</f>
        <v>2.2.11 - Ajuda de Custo</v>
      </c>
      <c r="H83" s="3" t="str">
        <f>IFERROR(VLOOKUP($A83,DePara_Contas!$A:$F,4,0),"")</f>
        <v>Benefícios</v>
      </c>
      <c r="I83" s="3" t="str">
        <f>IFERROR(VLOOKUP($A83,DePara_Contas!$A:$F,5,0),"")</f>
        <v>Gastos com pessoal</v>
      </c>
      <c r="J83" s="3" t="str">
        <f>IFERROR(VLOOKUP($A83,DePara_Contas!$A:$F,6,0),"")</f>
        <v>Despesas</v>
      </c>
      <c r="K83" s="3" t="str">
        <f>IFERROR(VLOOKUP($B83,DePara_CDC!$A:$F,2,0),"")</f>
        <v>Presidência</v>
      </c>
      <c r="L83" s="3" t="str">
        <f>IFERROR(VLOOKUP($B83,DePara_CDC!$A:$F,3,0),"")</f>
        <v>4026 - Presidência</v>
      </c>
      <c r="M83" s="3" t="str">
        <f>IFERROR(VLOOKUP($B83,DePara_CDC!$A:$F,4,0),"")</f>
        <v>Presidência</v>
      </c>
      <c r="N83" s="3" t="str">
        <f>IFERROR(VLOOKUP($B83,DePara_CDC!$A:$F,5,0),"")</f>
        <v>CEO</v>
      </c>
      <c r="O83" s="3" t="str">
        <f>IFERROR(VLOOKUP($B83,DePara_CDC!$A:$F,6,0),"")</f>
        <v>André</v>
      </c>
      <c r="P83" s="43">
        <f>VLOOKUP(A83,DePara_Contas!A:G,7,0)</f>
        <v>2</v>
      </c>
    </row>
    <row r="84" spans="1:16" x14ac:dyDescent="0.25">
      <c r="A84" s="3" t="s">
        <v>13</v>
      </c>
      <c r="B84" s="4">
        <v>4021</v>
      </c>
      <c r="C84" s="3" t="s">
        <v>91</v>
      </c>
      <c r="D84" s="7">
        <v>385.96381023835858</v>
      </c>
      <c r="E84" s="7" t="s">
        <v>88</v>
      </c>
      <c r="F84" s="3" t="str">
        <f>IFERROR(VLOOKUP($A84,DePara_Contas!$A:$F,2,0),"")</f>
        <v>Ajuda de Custo</v>
      </c>
      <c r="G84" s="3" t="str">
        <f>IFERROR(VLOOKUP($A84,DePara_Contas!$A:$F,3,0),"")</f>
        <v>2.2.11 - Ajuda de Custo</v>
      </c>
      <c r="H84" s="3" t="str">
        <f>IFERROR(VLOOKUP($A84,DePara_Contas!$A:$F,4,0),"")</f>
        <v>Benefícios</v>
      </c>
      <c r="I84" s="3" t="str">
        <f>IFERROR(VLOOKUP($A84,DePara_Contas!$A:$F,5,0),"")</f>
        <v>Gastos com pessoal</v>
      </c>
      <c r="J84" s="3" t="str">
        <f>IFERROR(VLOOKUP($A84,DePara_Contas!$A:$F,6,0),"")</f>
        <v>Despesas</v>
      </c>
      <c r="K84" s="3" t="str">
        <f>IFERROR(VLOOKUP($B84,DePara_CDC!$A:$F,2,0),"")</f>
        <v>Área de marketing</v>
      </c>
      <c r="L84" s="3" t="str">
        <f>IFERROR(VLOOKUP($B84,DePara_CDC!$A:$F,3,0),"")</f>
        <v>4021 - Área de marketing</v>
      </c>
      <c r="M84" s="3" t="str">
        <f>IFERROR(VLOOKUP($B84,DePara_CDC!$A:$F,4,0),"")</f>
        <v>Marketing e Vendas</v>
      </c>
      <c r="N84" s="3" t="str">
        <f>IFERROR(VLOOKUP($B84,DePara_CDC!$A:$F,5,0),"")</f>
        <v>MV</v>
      </c>
      <c r="O84" s="3" t="str">
        <f>IFERROR(VLOOKUP($B84,DePara_CDC!$A:$F,6,0),"")</f>
        <v>Luciana</v>
      </c>
      <c r="P84" s="43">
        <f>VLOOKUP(A84,DePara_Contas!A:G,7,0)</f>
        <v>2</v>
      </c>
    </row>
    <row r="85" spans="1:16" x14ac:dyDescent="0.25">
      <c r="A85" s="3" t="s">
        <v>13</v>
      </c>
      <c r="B85" s="4">
        <v>4022</v>
      </c>
      <c r="C85" s="3" t="s">
        <v>91</v>
      </c>
      <c r="D85" s="7">
        <v>90.877671126164955</v>
      </c>
      <c r="E85" s="7" t="s">
        <v>88</v>
      </c>
      <c r="F85" s="3" t="str">
        <f>IFERROR(VLOOKUP($A85,DePara_Contas!$A:$F,2,0),"")</f>
        <v>Ajuda de Custo</v>
      </c>
      <c r="G85" s="3" t="str">
        <f>IFERROR(VLOOKUP($A85,DePara_Contas!$A:$F,3,0),"")</f>
        <v>2.2.11 - Ajuda de Custo</v>
      </c>
      <c r="H85" s="3" t="str">
        <f>IFERROR(VLOOKUP($A85,DePara_Contas!$A:$F,4,0),"")</f>
        <v>Benefícios</v>
      </c>
      <c r="I85" s="3" t="str">
        <f>IFERROR(VLOOKUP($A85,DePara_Contas!$A:$F,5,0),"")</f>
        <v>Gastos com pessoal</v>
      </c>
      <c r="J85" s="3" t="str">
        <f>IFERROR(VLOOKUP($A85,DePara_Contas!$A:$F,6,0),"")</f>
        <v>Despesas</v>
      </c>
      <c r="K85" s="3" t="str">
        <f>IFERROR(VLOOKUP($B85,DePara_CDC!$A:$F,2,0),"")</f>
        <v>Área comercial</v>
      </c>
      <c r="L85" s="3" t="str">
        <f>IFERROR(VLOOKUP($B85,DePara_CDC!$A:$F,3,0),"")</f>
        <v>4022 - Área comercial</v>
      </c>
      <c r="M85" s="3" t="str">
        <f>IFERROR(VLOOKUP($B85,DePara_CDC!$A:$F,4,0),"")</f>
        <v>Marketing e Vendas</v>
      </c>
      <c r="N85" s="3" t="str">
        <f>IFERROR(VLOOKUP($B85,DePara_CDC!$A:$F,5,0),"")</f>
        <v>MV</v>
      </c>
      <c r="O85" s="3" t="str">
        <f>IFERROR(VLOOKUP($B85,DePara_CDC!$A:$F,6,0),"")</f>
        <v>Pedro</v>
      </c>
      <c r="P85" s="43">
        <f>VLOOKUP(A85,DePara_Contas!A:G,7,0)</f>
        <v>2</v>
      </c>
    </row>
    <row r="86" spans="1:16" x14ac:dyDescent="0.25">
      <c r="A86" s="3" t="s">
        <v>13</v>
      </c>
      <c r="B86" s="4">
        <v>4023</v>
      </c>
      <c r="C86" s="3" t="s">
        <v>91</v>
      </c>
      <c r="D86" s="7">
        <v>538.19697215793781</v>
      </c>
      <c r="E86" s="7" t="s">
        <v>88</v>
      </c>
      <c r="F86" s="3" t="str">
        <f>IFERROR(VLOOKUP($A86,DePara_Contas!$A:$F,2,0),"")</f>
        <v>Ajuda de Custo</v>
      </c>
      <c r="G86" s="3" t="str">
        <f>IFERROR(VLOOKUP($A86,DePara_Contas!$A:$F,3,0),"")</f>
        <v>2.2.11 - Ajuda de Custo</v>
      </c>
      <c r="H86" s="3" t="str">
        <f>IFERROR(VLOOKUP($A86,DePara_Contas!$A:$F,4,0),"")</f>
        <v>Benefícios</v>
      </c>
      <c r="I86" s="3" t="str">
        <f>IFERROR(VLOOKUP($A86,DePara_Contas!$A:$F,5,0),"")</f>
        <v>Gastos com pessoal</v>
      </c>
      <c r="J86" s="3" t="str">
        <f>IFERROR(VLOOKUP($A86,DePara_Contas!$A:$F,6,0),"")</f>
        <v>Despesas</v>
      </c>
      <c r="K86" s="3" t="str">
        <f>IFERROR(VLOOKUP($B86,DePara_CDC!$A:$F,2,0),"")</f>
        <v>Área financeira</v>
      </c>
      <c r="L86" s="3" t="str">
        <f>IFERROR(VLOOKUP($B86,DePara_CDC!$A:$F,3,0),"")</f>
        <v>4023 - Área financeira</v>
      </c>
      <c r="M86" s="3" t="str">
        <f>IFERROR(VLOOKUP($B86,DePara_CDC!$A:$F,4,0),"")</f>
        <v>Administrativo e Financeiro</v>
      </c>
      <c r="N86" s="3" t="str">
        <f>IFERROR(VLOOKUP($B86,DePara_CDC!$A:$F,5,0),"")</f>
        <v>A&amp;F</v>
      </c>
      <c r="O86" s="3" t="str">
        <f>IFERROR(VLOOKUP($B86,DePara_CDC!$A:$F,6,0),"")</f>
        <v>Cláudia</v>
      </c>
      <c r="P86" s="43">
        <f>VLOOKUP(A86,DePara_Contas!A:G,7,0)</f>
        <v>2</v>
      </c>
    </row>
    <row r="87" spans="1:16" x14ac:dyDescent="0.25">
      <c r="A87" s="3" t="s">
        <v>3</v>
      </c>
      <c r="B87" s="4">
        <v>4026</v>
      </c>
      <c r="C87" s="3" t="s">
        <v>91</v>
      </c>
      <c r="D87" s="7">
        <v>887.95903793860407</v>
      </c>
      <c r="E87" s="7" t="s">
        <v>88</v>
      </c>
      <c r="F87" s="3" t="str">
        <f>IFERROR(VLOOKUP($A87,DePara_Contas!$A:$F,2,0),"")</f>
        <v>Agua e luz</v>
      </c>
      <c r="G87" s="3" t="str">
        <f>IFERROR(VLOOKUP($A87,DePara_Contas!$A:$F,3,0),"")</f>
        <v>2.2.01 - Agua e luz</v>
      </c>
      <c r="H87" s="3" t="str">
        <f>IFERROR(VLOOKUP($A87,DePara_Contas!$A:$F,4,0),"")</f>
        <v>Despesas de ocupação</v>
      </c>
      <c r="I87" s="3" t="str">
        <f>IFERROR(VLOOKUP($A87,DePara_Contas!$A:$F,5,0),"")</f>
        <v>Gastos gerais</v>
      </c>
      <c r="J87" s="3" t="str">
        <f>IFERROR(VLOOKUP($A87,DePara_Contas!$A:$F,6,0),"")</f>
        <v>Despesas</v>
      </c>
      <c r="K87" s="3" t="str">
        <f>IFERROR(VLOOKUP($B87,DePara_CDC!$A:$F,2,0),"")</f>
        <v>Presidência</v>
      </c>
      <c r="L87" s="3" t="str">
        <f>IFERROR(VLOOKUP($B87,DePara_CDC!$A:$F,3,0),"")</f>
        <v>4026 - Presidência</v>
      </c>
      <c r="M87" s="3" t="str">
        <f>IFERROR(VLOOKUP($B87,DePara_CDC!$A:$F,4,0),"")</f>
        <v>Presidência</v>
      </c>
      <c r="N87" s="3" t="str">
        <f>IFERROR(VLOOKUP($B87,DePara_CDC!$A:$F,5,0),"")</f>
        <v>CEO</v>
      </c>
      <c r="O87" s="3" t="str">
        <f>IFERROR(VLOOKUP($B87,DePara_CDC!$A:$F,6,0),"")</f>
        <v>André</v>
      </c>
      <c r="P87" s="43">
        <f>VLOOKUP(A87,DePara_Contas!A:G,7,0)</f>
        <v>1</v>
      </c>
    </row>
    <row r="88" spans="1:16" x14ac:dyDescent="0.25">
      <c r="A88" s="3" t="s">
        <v>3</v>
      </c>
      <c r="B88" s="4">
        <v>4026</v>
      </c>
      <c r="C88" s="3" t="s">
        <v>91</v>
      </c>
      <c r="D88" s="7">
        <v>253.91446919092851</v>
      </c>
      <c r="E88" s="7" t="s">
        <v>88</v>
      </c>
      <c r="F88" s="3" t="str">
        <f>IFERROR(VLOOKUP($A88,DePara_Contas!$A:$F,2,0),"")</f>
        <v>Agua e luz</v>
      </c>
      <c r="G88" s="3" t="str">
        <f>IFERROR(VLOOKUP($A88,DePara_Contas!$A:$F,3,0),"")</f>
        <v>2.2.01 - Agua e luz</v>
      </c>
      <c r="H88" s="3" t="str">
        <f>IFERROR(VLOOKUP($A88,DePara_Contas!$A:$F,4,0),"")</f>
        <v>Despesas de ocupação</v>
      </c>
      <c r="I88" s="3" t="str">
        <f>IFERROR(VLOOKUP($A88,DePara_Contas!$A:$F,5,0),"")</f>
        <v>Gastos gerais</v>
      </c>
      <c r="J88" s="3" t="str">
        <f>IFERROR(VLOOKUP($A88,DePara_Contas!$A:$F,6,0),"")</f>
        <v>Despesas</v>
      </c>
      <c r="K88" s="3" t="str">
        <f>IFERROR(VLOOKUP($B88,DePara_CDC!$A:$F,2,0),"")</f>
        <v>Presidência</v>
      </c>
      <c r="L88" s="3" t="str">
        <f>IFERROR(VLOOKUP($B88,DePara_CDC!$A:$F,3,0),"")</f>
        <v>4026 - Presidência</v>
      </c>
      <c r="M88" s="3" t="str">
        <f>IFERROR(VLOOKUP($B88,DePara_CDC!$A:$F,4,0),"")</f>
        <v>Presidência</v>
      </c>
      <c r="N88" s="3" t="str">
        <f>IFERROR(VLOOKUP($B88,DePara_CDC!$A:$F,5,0),"")</f>
        <v>CEO</v>
      </c>
      <c r="O88" s="3" t="str">
        <f>IFERROR(VLOOKUP($B88,DePara_CDC!$A:$F,6,0),"")</f>
        <v>André</v>
      </c>
      <c r="P88" s="43">
        <f>VLOOKUP(A88,DePara_Contas!A:G,7,0)</f>
        <v>1</v>
      </c>
    </row>
    <row r="89" spans="1:16" x14ac:dyDescent="0.25">
      <c r="A89" s="3" t="s">
        <v>4</v>
      </c>
      <c r="B89" s="4">
        <v>4026</v>
      </c>
      <c r="C89" s="3" t="s">
        <v>91</v>
      </c>
      <c r="D89" s="7">
        <v>5.7160679400235503</v>
      </c>
      <c r="E89" s="7" t="s">
        <v>88</v>
      </c>
      <c r="F89" s="3" t="str">
        <f>IFERROR(VLOOKUP($A89,DePara_Contas!$A:$F,2,0),"")</f>
        <v>Aluguéis de imóveis</v>
      </c>
      <c r="G89" s="3" t="str">
        <f>IFERROR(VLOOKUP($A89,DePara_Contas!$A:$F,3,0),"")</f>
        <v>2.2.02 - Aluguéis de imóveis</v>
      </c>
      <c r="H89" s="3" t="str">
        <f>IFERROR(VLOOKUP($A89,DePara_Contas!$A:$F,4,0),"")</f>
        <v>Despesas de ocupação</v>
      </c>
      <c r="I89" s="3" t="str">
        <f>IFERROR(VLOOKUP($A89,DePara_Contas!$A:$F,5,0),"")</f>
        <v>Gastos gerais</v>
      </c>
      <c r="J89" s="3" t="str">
        <f>IFERROR(VLOOKUP($A89,DePara_Contas!$A:$F,6,0),"")</f>
        <v>Despesas</v>
      </c>
      <c r="K89" s="3" t="str">
        <f>IFERROR(VLOOKUP($B89,DePara_CDC!$A:$F,2,0),"")</f>
        <v>Presidência</v>
      </c>
      <c r="L89" s="3" t="str">
        <f>IFERROR(VLOOKUP($B89,DePara_CDC!$A:$F,3,0),"")</f>
        <v>4026 - Presidência</v>
      </c>
      <c r="M89" s="3" t="str">
        <f>IFERROR(VLOOKUP($B89,DePara_CDC!$A:$F,4,0),"")</f>
        <v>Presidência</v>
      </c>
      <c r="N89" s="3" t="str">
        <f>IFERROR(VLOOKUP($B89,DePara_CDC!$A:$F,5,0),"")</f>
        <v>CEO</v>
      </c>
      <c r="O89" s="3" t="str">
        <f>IFERROR(VLOOKUP($B89,DePara_CDC!$A:$F,6,0),"")</f>
        <v>André</v>
      </c>
      <c r="P89" s="43">
        <f>VLOOKUP(A89,DePara_Contas!A:G,7,0)</f>
        <v>2</v>
      </c>
    </row>
    <row r="90" spans="1:16" x14ac:dyDescent="0.25">
      <c r="A90" s="3" t="s">
        <v>5</v>
      </c>
      <c r="B90" s="4">
        <v>4026</v>
      </c>
      <c r="C90" s="3" t="s">
        <v>91</v>
      </c>
      <c r="D90" s="7">
        <v>359.6125201354281</v>
      </c>
      <c r="E90" s="7" t="s">
        <v>88</v>
      </c>
      <c r="F90" s="3" t="str">
        <f>IFERROR(VLOOKUP($A90,DePara_Contas!$A:$F,2,0),"")</f>
        <v>Manutenção e reformas</v>
      </c>
      <c r="G90" s="3" t="str">
        <f>IFERROR(VLOOKUP($A90,DePara_Contas!$A:$F,3,0),"")</f>
        <v>2.2.03 - Manutenção e reformas</v>
      </c>
      <c r="H90" s="3" t="str">
        <f>IFERROR(VLOOKUP($A90,DePara_Contas!$A:$F,4,0),"")</f>
        <v>Despesas de ocupação</v>
      </c>
      <c r="I90" s="3" t="str">
        <f>IFERROR(VLOOKUP($A90,DePara_Contas!$A:$F,5,0),"")</f>
        <v>Gastos gerais</v>
      </c>
      <c r="J90" s="3" t="str">
        <f>IFERROR(VLOOKUP($A90,DePara_Contas!$A:$F,6,0),"")</f>
        <v>Despesas</v>
      </c>
      <c r="K90" s="3" t="str">
        <f>IFERROR(VLOOKUP($B90,DePara_CDC!$A:$F,2,0),"")</f>
        <v>Presidência</v>
      </c>
      <c r="L90" s="3" t="str">
        <f>IFERROR(VLOOKUP($B90,DePara_CDC!$A:$F,3,0),"")</f>
        <v>4026 - Presidência</v>
      </c>
      <c r="M90" s="3" t="str">
        <f>IFERROR(VLOOKUP($B90,DePara_CDC!$A:$F,4,0),"")</f>
        <v>Presidência</v>
      </c>
      <c r="N90" s="3" t="str">
        <f>IFERROR(VLOOKUP($B90,DePara_CDC!$A:$F,5,0),"")</f>
        <v>CEO</v>
      </c>
      <c r="O90" s="3" t="str">
        <f>IFERROR(VLOOKUP($B90,DePara_CDC!$A:$F,6,0),"")</f>
        <v>André</v>
      </c>
      <c r="P90" s="43">
        <f>VLOOKUP(A90,DePara_Contas!A:G,7,0)</f>
        <v>3</v>
      </c>
    </row>
    <row r="91" spans="1:16" x14ac:dyDescent="0.25">
      <c r="A91" s="3" t="s">
        <v>14</v>
      </c>
      <c r="B91" s="4">
        <v>4021</v>
      </c>
      <c r="C91" s="3" t="s">
        <v>91</v>
      </c>
      <c r="D91" s="7">
        <v>568.12248505177388</v>
      </c>
      <c r="E91" s="7" t="s">
        <v>88</v>
      </c>
      <c r="F91" s="3" t="str">
        <f>IFERROR(VLOOKUP($A91,DePara_Contas!$A:$F,2,0),"")</f>
        <v>Cursos e treinamentos</v>
      </c>
      <c r="G91" s="3" t="str">
        <f>IFERROR(VLOOKUP($A91,DePara_Contas!$A:$F,3,0),"")</f>
        <v>2.2.12 - Cursos e treinamentos</v>
      </c>
      <c r="H91" s="3" t="str">
        <f>IFERROR(VLOOKUP($A91,DePara_Contas!$A:$F,4,0),"")</f>
        <v>Benefícios</v>
      </c>
      <c r="I91" s="3" t="str">
        <f>IFERROR(VLOOKUP($A91,DePara_Contas!$A:$F,5,0),"")</f>
        <v>Gastos com pessoal</v>
      </c>
      <c r="J91" s="3" t="str">
        <f>IFERROR(VLOOKUP($A91,DePara_Contas!$A:$F,6,0),"")</f>
        <v>Despesas</v>
      </c>
      <c r="K91" s="3" t="str">
        <f>IFERROR(VLOOKUP($B91,DePara_CDC!$A:$F,2,0),"")</f>
        <v>Área de marketing</v>
      </c>
      <c r="L91" s="3" t="str">
        <f>IFERROR(VLOOKUP($B91,DePara_CDC!$A:$F,3,0),"")</f>
        <v>4021 - Área de marketing</v>
      </c>
      <c r="M91" s="3" t="str">
        <f>IFERROR(VLOOKUP($B91,DePara_CDC!$A:$F,4,0),"")</f>
        <v>Marketing e Vendas</v>
      </c>
      <c r="N91" s="3" t="str">
        <f>IFERROR(VLOOKUP($B91,DePara_CDC!$A:$F,5,0),"")</f>
        <v>MV</v>
      </c>
      <c r="O91" s="3" t="str">
        <f>IFERROR(VLOOKUP($B91,DePara_CDC!$A:$F,6,0),"")</f>
        <v>Luciana</v>
      </c>
      <c r="P91" s="43">
        <f>VLOOKUP(A91,DePara_Contas!A:G,7,0)</f>
        <v>3</v>
      </c>
    </row>
    <row r="92" spans="1:16" x14ac:dyDescent="0.25">
      <c r="A92" s="3" t="s">
        <v>14</v>
      </c>
      <c r="B92" s="4">
        <v>4022</v>
      </c>
      <c r="C92" s="3" t="s">
        <v>91</v>
      </c>
      <c r="D92" s="7">
        <v>27.451590393168356</v>
      </c>
      <c r="E92" s="7" t="s">
        <v>88</v>
      </c>
      <c r="F92" s="3" t="str">
        <f>IFERROR(VLOOKUP($A92,DePara_Contas!$A:$F,2,0),"")</f>
        <v>Cursos e treinamentos</v>
      </c>
      <c r="G92" s="3" t="str">
        <f>IFERROR(VLOOKUP($A92,DePara_Contas!$A:$F,3,0),"")</f>
        <v>2.2.12 - Cursos e treinamentos</v>
      </c>
      <c r="H92" s="3" t="str">
        <f>IFERROR(VLOOKUP($A92,DePara_Contas!$A:$F,4,0),"")</f>
        <v>Benefícios</v>
      </c>
      <c r="I92" s="3" t="str">
        <f>IFERROR(VLOOKUP($A92,DePara_Contas!$A:$F,5,0),"")</f>
        <v>Gastos com pessoal</v>
      </c>
      <c r="J92" s="3" t="str">
        <f>IFERROR(VLOOKUP($A92,DePara_Contas!$A:$F,6,0),"")</f>
        <v>Despesas</v>
      </c>
      <c r="K92" s="3" t="str">
        <f>IFERROR(VLOOKUP($B92,DePara_CDC!$A:$F,2,0),"")</f>
        <v>Área comercial</v>
      </c>
      <c r="L92" s="3" t="str">
        <f>IFERROR(VLOOKUP($B92,DePara_CDC!$A:$F,3,0),"")</f>
        <v>4022 - Área comercial</v>
      </c>
      <c r="M92" s="3" t="str">
        <f>IFERROR(VLOOKUP($B92,DePara_CDC!$A:$F,4,0),"")</f>
        <v>Marketing e Vendas</v>
      </c>
      <c r="N92" s="3" t="str">
        <f>IFERROR(VLOOKUP($B92,DePara_CDC!$A:$F,5,0),"")</f>
        <v>MV</v>
      </c>
      <c r="O92" s="3" t="str">
        <f>IFERROR(VLOOKUP($B92,DePara_CDC!$A:$F,6,0),"")</f>
        <v>Pedro</v>
      </c>
      <c r="P92" s="43">
        <f>VLOOKUP(A92,DePara_Contas!A:G,7,0)</f>
        <v>3</v>
      </c>
    </row>
    <row r="93" spans="1:16" x14ac:dyDescent="0.25">
      <c r="A93" s="3" t="s">
        <v>14</v>
      </c>
      <c r="B93" s="4">
        <v>4023</v>
      </c>
      <c r="C93" s="3" t="s">
        <v>91</v>
      </c>
      <c r="D93" s="7">
        <v>297.93452947390773</v>
      </c>
      <c r="E93" s="7" t="s">
        <v>88</v>
      </c>
      <c r="F93" s="3" t="str">
        <f>IFERROR(VLOOKUP($A93,DePara_Contas!$A:$F,2,0),"")</f>
        <v>Cursos e treinamentos</v>
      </c>
      <c r="G93" s="3" t="str">
        <f>IFERROR(VLOOKUP($A93,DePara_Contas!$A:$F,3,0),"")</f>
        <v>2.2.12 - Cursos e treinamentos</v>
      </c>
      <c r="H93" s="3" t="str">
        <f>IFERROR(VLOOKUP($A93,DePara_Contas!$A:$F,4,0),"")</f>
        <v>Benefícios</v>
      </c>
      <c r="I93" s="3" t="str">
        <f>IFERROR(VLOOKUP($A93,DePara_Contas!$A:$F,5,0),"")</f>
        <v>Gastos com pessoal</v>
      </c>
      <c r="J93" s="3" t="str">
        <f>IFERROR(VLOOKUP($A93,DePara_Contas!$A:$F,6,0),"")</f>
        <v>Despesas</v>
      </c>
      <c r="K93" s="3" t="str">
        <f>IFERROR(VLOOKUP($B93,DePara_CDC!$A:$F,2,0),"")</f>
        <v>Área financeira</v>
      </c>
      <c r="L93" s="3" t="str">
        <f>IFERROR(VLOOKUP($B93,DePara_CDC!$A:$F,3,0),"")</f>
        <v>4023 - Área financeira</v>
      </c>
      <c r="M93" s="3" t="str">
        <f>IFERROR(VLOOKUP($B93,DePara_CDC!$A:$F,4,0),"")</f>
        <v>Administrativo e Financeiro</v>
      </c>
      <c r="N93" s="3" t="str">
        <f>IFERROR(VLOOKUP($B93,DePara_CDC!$A:$F,5,0),"")</f>
        <v>A&amp;F</v>
      </c>
      <c r="O93" s="3" t="str">
        <f>IFERROR(VLOOKUP($B93,DePara_CDC!$A:$F,6,0),"")</f>
        <v>Cláudia</v>
      </c>
      <c r="P93" s="43">
        <f>VLOOKUP(A93,DePara_Contas!A:G,7,0)</f>
        <v>3</v>
      </c>
    </row>
    <row r="94" spans="1:16" x14ac:dyDescent="0.25">
      <c r="A94" s="3" t="s">
        <v>14</v>
      </c>
      <c r="B94" s="4">
        <v>4024</v>
      </c>
      <c r="C94" s="3" t="s">
        <v>91</v>
      </c>
      <c r="D94" s="7">
        <v>216.32041228621756</v>
      </c>
      <c r="E94" s="7" t="s">
        <v>88</v>
      </c>
      <c r="F94" s="3" t="str">
        <f>IFERROR(VLOOKUP($A94,DePara_Contas!$A:$F,2,0),"")</f>
        <v>Cursos e treinamentos</v>
      </c>
      <c r="G94" s="3" t="str">
        <f>IFERROR(VLOOKUP($A94,DePara_Contas!$A:$F,3,0),"")</f>
        <v>2.2.12 - Cursos e treinamentos</v>
      </c>
      <c r="H94" s="3" t="str">
        <f>IFERROR(VLOOKUP($A94,DePara_Contas!$A:$F,4,0),"")</f>
        <v>Benefícios</v>
      </c>
      <c r="I94" s="3" t="str">
        <f>IFERROR(VLOOKUP($A94,DePara_Contas!$A:$F,5,0),"")</f>
        <v>Gastos com pessoal</v>
      </c>
      <c r="J94" s="3" t="str">
        <f>IFERROR(VLOOKUP($A94,DePara_Contas!$A:$F,6,0),"")</f>
        <v>Despesas</v>
      </c>
      <c r="K94" s="3" t="str">
        <f>IFERROR(VLOOKUP($B94,DePara_CDC!$A:$F,2,0),"")</f>
        <v>Área de RH</v>
      </c>
      <c r="L94" s="3" t="str">
        <f>IFERROR(VLOOKUP($B94,DePara_CDC!$A:$F,3,0),"")</f>
        <v>4024 - Área de RH</v>
      </c>
      <c r="M94" s="3" t="str">
        <f>IFERROR(VLOOKUP($B94,DePara_CDC!$A:$F,4,0),"")</f>
        <v>Administrativo e Financeiro</v>
      </c>
      <c r="N94" s="3" t="str">
        <f>IFERROR(VLOOKUP($B94,DePara_CDC!$A:$F,5,0),"")</f>
        <v>A&amp;F</v>
      </c>
      <c r="O94" s="3" t="str">
        <f>IFERROR(VLOOKUP($B94,DePara_CDC!$A:$F,6,0),"")</f>
        <v>Roberto</v>
      </c>
      <c r="P94" s="43">
        <f>VLOOKUP(A94,DePara_Contas!A:G,7,0)</f>
        <v>3</v>
      </c>
    </row>
    <row r="95" spans="1:16" x14ac:dyDescent="0.25">
      <c r="A95" s="3" t="s">
        <v>53</v>
      </c>
      <c r="B95" s="4">
        <v>4023</v>
      </c>
      <c r="C95" s="3" t="s">
        <v>91</v>
      </c>
      <c r="D95" s="7">
        <v>223.63986294692683</v>
      </c>
      <c r="E95" s="7" t="s">
        <v>88</v>
      </c>
      <c r="F95" s="3" t="str">
        <f>IFERROR(VLOOKUP($A95,DePara_Contas!$A:$F,2,0),"")</f>
        <v>Serviços de contabilidade</v>
      </c>
      <c r="G95" s="3" t="str">
        <f>IFERROR(VLOOKUP($A95,DePara_Contas!$A:$F,3,0),"")</f>
        <v>2.2.20 - Serviços de contabilidade</v>
      </c>
      <c r="H95" s="3" t="str">
        <f>IFERROR(VLOOKUP($A95,DePara_Contas!$A:$F,4,0),"")</f>
        <v>Serviços externos</v>
      </c>
      <c r="I95" s="3" t="str">
        <f>IFERROR(VLOOKUP($A95,DePara_Contas!$A:$F,5,0),"")</f>
        <v>Gastos gerais</v>
      </c>
      <c r="J95" s="3" t="str">
        <f>IFERROR(VLOOKUP($A95,DePara_Contas!$A:$F,6,0),"")</f>
        <v>Despesas</v>
      </c>
      <c r="K95" s="3" t="str">
        <f>IFERROR(VLOOKUP($B95,DePara_CDC!$A:$F,2,0),"")</f>
        <v>Área financeira</v>
      </c>
      <c r="L95" s="3" t="str">
        <f>IFERROR(VLOOKUP($B95,DePara_CDC!$A:$F,3,0),"")</f>
        <v>4023 - Área financeira</v>
      </c>
      <c r="M95" s="3" t="str">
        <f>IFERROR(VLOOKUP($B95,DePara_CDC!$A:$F,4,0),"")</f>
        <v>Administrativo e Financeiro</v>
      </c>
      <c r="N95" s="3" t="str">
        <f>IFERROR(VLOOKUP($B95,DePara_CDC!$A:$F,5,0),"")</f>
        <v>A&amp;F</v>
      </c>
      <c r="O95" s="3" t="str">
        <f>IFERROR(VLOOKUP($B95,DePara_CDC!$A:$F,6,0),"")</f>
        <v>Cláudia</v>
      </c>
      <c r="P95" s="43">
        <f>VLOOKUP(A95,DePara_Contas!A:G,7,0)</f>
        <v>2</v>
      </c>
    </row>
    <row r="96" spans="1:16" x14ac:dyDescent="0.25">
      <c r="A96" s="3" t="s">
        <v>10</v>
      </c>
      <c r="B96" s="4">
        <v>4021</v>
      </c>
      <c r="C96" s="3" t="s">
        <v>91</v>
      </c>
      <c r="D96" s="7">
        <v>560.56571015952261</v>
      </c>
      <c r="E96" s="7" t="s">
        <v>88</v>
      </c>
      <c r="F96" s="3" t="str">
        <f>IFERROR(VLOOKUP($A96,DePara_Contas!$A:$F,2,0),"")</f>
        <v>Marketing digital</v>
      </c>
      <c r="G96" s="3" t="str">
        <f>IFERROR(VLOOKUP($A96,DePara_Contas!$A:$F,3,0),"")</f>
        <v>2.2.08 - Marketing digital</v>
      </c>
      <c r="H96" s="3" t="str">
        <f>IFERROR(VLOOKUP($A96,DePara_Contas!$A:$F,4,0),"")</f>
        <v>Despesas de Marketing</v>
      </c>
      <c r="I96" s="3" t="str">
        <f>IFERROR(VLOOKUP($A96,DePara_Contas!$A:$F,5,0),"")</f>
        <v>Gastos gerais</v>
      </c>
      <c r="J96" s="3" t="str">
        <f>IFERROR(VLOOKUP($A96,DePara_Contas!$A:$F,6,0),"")</f>
        <v>Despesas</v>
      </c>
      <c r="K96" s="3" t="str">
        <f>IFERROR(VLOOKUP($B96,DePara_CDC!$A:$F,2,0),"")</f>
        <v>Área de marketing</v>
      </c>
      <c r="L96" s="3" t="str">
        <f>IFERROR(VLOOKUP($B96,DePara_CDC!$A:$F,3,0),"")</f>
        <v>4021 - Área de marketing</v>
      </c>
      <c r="M96" s="3" t="str">
        <f>IFERROR(VLOOKUP($B96,DePara_CDC!$A:$F,4,0),"")</f>
        <v>Marketing e Vendas</v>
      </c>
      <c r="N96" s="3" t="str">
        <f>IFERROR(VLOOKUP($B96,DePara_CDC!$A:$F,5,0),"")</f>
        <v>MV</v>
      </c>
      <c r="O96" s="3" t="str">
        <f>IFERROR(VLOOKUP($B96,DePara_CDC!$A:$F,6,0),"")</f>
        <v>Luciana</v>
      </c>
      <c r="P96" s="43">
        <f>VLOOKUP(A96,DePara_Contas!A:G,7,0)</f>
        <v>2</v>
      </c>
    </row>
    <row r="97" spans="1:16" x14ac:dyDescent="0.25">
      <c r="A97" s="3" t="s">
        <v>11</v>
      </c>
      <c r="B97" s="4">
        <v>4022</v>
      </c>
      <c r="C97" s="3" t="s">
        <v>91</v>
      </c>
      <c r="D97" s="7">
        <v>781.90759220162897</v>
      </c>
      <c r="E97" s="7" t="s">
        <v>88</v>
      </c>
      <c r="F97" s="3" t="str">
        <f>IFERROR(VLOOKUP($A97,DePara_Contas!$A:$F,2,0),"")</f>
        <v>Outras despesas de marketing</v>
      </c>
      <c r="G97" s="3" t="str">
        <f>IFERROR(VLOOKUP($A97,DePara_Contas!$A:$F,3,0),"")</f>
        <v>2.2.09 - Outras despesas de marketing</v>
      </c>
      <c r="H97" s="3" t="str">
        <f>IFERROR(VLOOKUP($A97,DePara_Contas!$A:$F,4,0),"")</f>
        <v>Despesas de Marketing</v>
      </c>
      <c r="I97" s="3" t="str">
        <f>IFERROR(VLOOKUP($A97,DePara_Contas!$A:$F,5,0),"")</f>
        <v>Gastos gerais</v>
      </c>
      <c r="J97" s="3" t="str">
        <f>IFERROR(VLOOKUP($A97,DePara_Contas!$A:$F,6,0),"")</f>
        <v>Despesas</v>
      </c>
      <c r="K97" s="3" t="str">
        <f>IFERROR(VLOOKUP($B97,DePara_CDC!$A:$F,2,0),"")</f>
        <v>Área comercial</v>
      </c>
      <c r="L97" s="3" t="str">
        <f>IFERROR(VLOOKUP($B97,DePara_CDC!$A:$F,3,0),"")</f>
        <v>4022 - Área comercial</v>
      </c>
      <c r="M97" s="3" t="str">
        <f>IFERROR(VLOOKUP($B97,DePara_CDC!$A:$F,4,0),"")</f>
        <v>Marketing e Vendas</v>
      </c>
      <c r="N97" s="3" t="str">
        <f>IFERROR(VLOOKUP($B97,DePara_CDC!$A:$F,5,0),"")</f>
        <v>MV</v>
      </c>
      <c r="O97" s="3" t="str">
        <f>IFERROR(VLOOKUP($B97,DePara_CDC!$A:$F,6,0),"")</f>
        <v>Pedro</v>
      </c>
      <c r="P97" s="43">
        <f>VLOOKUP(A97,DePara_Contas!A:G,7,0)</f>
        <v>3</v>
      </c>
    </row>
    <row r="98" spans="1:16" x14ac:dyDescent="0.25">
      <c r="A98" s="3" t="s">
        <v>10</v>
      </c>
      <c r="B98" s="4">
        <v>4021</v>
      </c>
      <c r="C98" s="3" t="s">
        <v>91</v>
      </c>
      <c r="D98" s="7">
        <v>758.80688554611925</v>
      </c>
      <c r="E98" s="7" t="s">
        <v>88</v>
      </c>
      <c r="F98" s="3" t="str">
        <f>IFERROR(VLOOKUP($A98,DePara_Contas!$A:$F,2,0),"")</f>
        <v>Marketing digital</v>
      </c>
      <c r="G98" s="3" t="str">
        <f>IFERROR(VLOOKUP($A98,DePara_Contas!$A:$F,3,0),"")</f>
        <v>2.2.08 - Marketing digital</v>
      </c>
      <c r="H98" s="3" t="str">
        <f>IFERROR(VLOOKUP($A98,DePara_Contas!$A:$F,4,0),"")</f>
        <v>Despesas de Marketing</v>
      </c>
      <c r="I98" s="3" t="str">
        <f>IFERROR(VLOOKUP($A98,DePara_Contas!$A:$F,5,0),"")</f>
        <v>Gastos gerais</v>
      </c>
      <c r="J98" s="3" t="str">
        <f>IFERROR(VLOOKUP($A98,DePara_Contas!$A:$F,6,0),"")</f>
        <v>Despesas</v>
      </c>
      <c r="K98" s="3" t="str">
        <f>IFERROR(VLOOKUP($B98,DePara_CDC!$A:$F,2,0),"")</f>
        <v>Área de marketing</v>
      </c>
      <c r="L98" s="3" t="str">
        <f>IFERROR(VLOOKUP($B98,DePara_CDC!$A:$F,3,0),"")</f>
        <v>4021 - Área de marketing</v>
      </c>
      <c r="M98" s="3" t="str">
        <f>IFERROR(VLOOKUP($B98,DePara_CDC!$A:$F,4,0),"")</f>
        <v>Marketing e Vendas</v>
      </c>
      <c r="N98" s="3" t="str">
        <f>IFERROR(VLOOKUP($B98,DePara_CDC!$A:$F,5,0),"")</f>
        <v>MV</v>
      </c>
      <c r="O98" s="3" t="str">
        <f>IFERROR(VLOOKUP($B98,DePara_CDC!$A:$F,6,0),"")</f>
        <v>Luciana</v>
      </c>
      <c r="P98" s="43">
        <f>VLOOKUP(A98,DePara_Contas!A:G,7,0)</f>
        <v>2</v>
      </c>
    </row>
    <row r="99" spans="1:16" x14ac:dyDescent="0.25">
      <c r="A99" s="3" t="s">
        <v>11</v>
      </c>
      <c r="B99" s="4">
        <v>4022</v>
      </c>
      <c r="C99" s="3" t="s">
        <v>91</v>
      </c>
      <c r="D99" s="7">
        <v>555.66067606948116</v>
      </c>
      <c r="E99" s="7" t="s">
        <v>88</v>
      </c>
      <c r="F99" s="3" t="str">
        <f>IFERROR(VLOOKUP($A99,DePara_Contas!$A:$F,2,0),"")</f>
        <v>Outras despesas de marketing</v>
      </c>
      <c r="G99" s="3" t="str">
        <f>IFERROR(VLOOKUP($A99,DePara_Contas!$A:$F,3,0),"")</f>
        <v>2.2.09 - Outras despesas de marketing</v>
      </c>
      <c r="H99" s="3" t="str">
        <f>IFERROR(VLOOKUP($A99,DePara_Contas!$A:$F,4,0),"")</f>
        <v>Despesas de Marketing</v>
      </c>
      <c r="I99" s="3" t="str">
        <f>IFERROR(VLOOKUP($A99,DePara_Contas!$A:$F,5,0),"")</f>
        <v>Gastos gerais</v>
      </c>
      <c r="J99" s="3" t="str">
        <f>IFERROR(VLOOKUP($A99,DePara_Contas!$A:$F,6,0),"")</f>
        <v>Despesas</v>
      </c>
      <c r="K99" s="3" t="str">
        <f>IFERROR(VLOOKUP($B99,DePara_CDC!$A:$F,2,0),"")</f>
        <v>Área comercial</v>
      </c>
      <c r="L99" s="3" t="str">
        <f>IFERROR(VLOOKUP($B99,DePara_CDC!$A:$F,3,0),"")</f>
        <v>4022 - Área comercial</v>
      </c>
      <c r="M99" s="3" t="str">
        <f>IFERROR(VLOOKUP($B99,DePara_CDC!$A:$F,4,0),"")</f>
        <v>Marketing e Vendas</v>
      </c>
      <c r="N99" s="3" t="str">
        <f>IFERROR(VLOOKUP($B99,DePara_CDC!$A:$F,5,0),"")</f>
        <v>MV</v>
      </c>
      <c r="O99" s="3" t="str">
        <f>IFERROR(VLOOKUP($B99,DePara_CDC!$A:$F,6,0),"")</f>
        <v>Pedro</v>
      </c>
      <c r="P99" s="43">
        <f>VLOOKUP(A99,DePara_Contas!A:G,7,0)</f>
        <v>3</v>
      </c>
    </row>
    <row r="100" spans="1:16" x14ac:dyDescent="0.25">
      <c r="A100" s="3" t="s">
        <v>10</v>
      </c>
      <c r="B100" s="4">
        <v>4021</v>
      </c>
      <c r="C100" s="3" t="s">
        <v>92</v>
      </c>
      <c r="D100" s="7">
        <v>450.0986263738713</v>
      </c>
      <c r="E100" s="7" t="s">
        <v>96</v>
      </c>
      <c r="F100" s="3" t="str">
        <f>IFERROR(VLOOKUP($A100,DePara_Contas!$A:$F,2,0),"")</f>
        <v>Marketing digital</v>
      </c>
      <c r="G100" s="3" t="str">
        <f>IFERROR(VLOOKUP($A100,DePara_Contas!$A:$F,3,0),"")</f>
        <v>2.2.08 - Marketing digital</v>
      </c>
      <c r="H100" s="3" t="str">
        <f>IFERROR(VLOOKUP($A100,DePara_Contas!$A:$F,4,0),"")</f>
        <v>Despesas de Marketing</v>
      </c>
      <c r="I100" s="3" t="str">
        <f>IFERROR(VLOOKUP($A100,DePara_Contas!$A:$F,5,0),"")</f>
        <v>Gastos gerais</v>
      </c>
      <c r="J100" s="3" t="str">
        <f>IFERROR(VLOOKUP($A100,DePara_Contas!$A:$F,6,0),"")</f>
        <v>Despesas</v>
      </c>
      <c r="K100" s="3" t="str">
        <f>IFERROR(VLOOKUP($B100,DePara_CDC!$A:$F,2,0),"")</f>
        <v>Área de marketing</v>
      </c>
      <c r="L100" s="3" t="str">
        <f>IFERROR(VLOOKUP($B100,DePara_CDC!$A:$F,3,0),"")</f>
        <v>4021 - Área de marketing</v>
      </c>
      <c r="M100" s="3" t="str">
        <f>IFERROR(VLOOKUP($B100,DePara_CDC!$A:$F,4,0),"")</f>
        <v>Marketing e Vendas</v>
      </c>
      <c r="N100" s="3" t="str">
        <f>IFERROR(VLOOKUP($B100,DePara_CDC!$A:$F,5,0),"")</f>
        <v>MV</v>
      </c>
      <c r="O100" s="3" t="str">
        <f>IFERROR(VLOOKUP($B100,DePara_CDC!$A:$F,6,0),"")</f>
        <v>Luciana</v>
      </c>
      <c r="P100" s="43">
        <f>VLOOKUP(A100,DePara_Contas!A:G,7,0)</f>
        <v>2</v>
      </c>
    </row>
    <row r="101" spans="1:16" x14ac:dyDescent="0.25">
      <c r="A101" s="3" t="s">
        <v>10</v>
      </c>
      <c r="B101" s="4">
        <v>4021</v>
      </c>
      <c r="C101" s="3" t="s">
        <v>92</v>
      </c>
      <c r="D101" s="7">
        <v>544.24795975414224</v>
      </c>
      <c r="E101" s="7" t="s">
        <v>96</v>
      </c>
      <c r="F101" s="3" t="str">
        <f>IFERROR(VLOOKUP($A101,DePara_Contas!$A:$F,2,0),"")</f>
        <v>Marketing digital</v>
      </c>
      <c r="G101" s="3" t="str">
        <f>IFERROR(VLOOKUP($A101,DePara_Contas!$A:$F,3,0),"")</f>
        <v>2.2.08 - Marketing digital</v>
      </c>
      <c r="H101" s="3" t="str">
        <f>IFERROR(VLOOKUP($A101,DePara_Contas!$A:$F,4,0),"")</f>
        <v>Despesas de Marketing</v>
      </c>
      <c r="I101" s="3" t="str">
        <f>IFERROR(VLOOKUP($A101,DePara_Contas!$A:$F,5,0),"")</f>
        <v>Gastos gerais</v>
      </c>
      <c r="J101" s="3" t="str">
        <f>IFERROR(VLOOKUP($A101,DePara_Contas!$A:$F,6,0),"")</f>
        <v>Despesas</v>
      </c>
      <c r="K101" s="3" t="str">
        <f>IFERROR(VLOOKUP($B101,DePara_CDC!$A:$F,2,0),"")</f>
        <v>Área de marketing</v>
      </c>
      <c r="L101" s="3" t="str">
        <f>IFERROR(VLOOKUP($B101,DePara_CDC!$A:$F,3,0),"")</f>
        <v>4021 - Área de marketing</v>
      </c>
      <c r="M101" s="3" t="str">
        <f>IFERROR(VLOOKUP($B101,DePara_CDC!$A:$F,4,0),"")</f>
        <v>Marketing e Vendas</v>
      </c>
      <c r="N101" s="3" t="str">
        <f>IFERROR(VLOOKUP($B101,DePara_CDC!$A:$F,5,0),"")</f>
        <v>MV</v>
      </c>
      <c r="O101" s="3" t="str">
        <f>IFERROR(VLOOKUP($B101,DePara_CDC!$A:$F,6,0),"")</f>
        <v>Luciana</v>
      </c>
      <c r="P101" s="43">
        <f>VLOOKUP(A101,DePara_Contas!A:G,7,0)</f>
        <v>2</v>
      </c>
    </row>
    <row r="102" spans="1:16" x14ac:dyDescent="0.25">
      <c r="A102" s="3" t="s">
        <v>10</v>
      </c>
      <c r="B102" s="4">
        <v>4021</v>
      </c>
      <c r="C102" s="3" t="s">
        <v>92</v>
      </c>
      <c r="D102" s="7">
        <v>119.99513284878438</v>
      </c>
      <c r="E102" s="7" t="s">
        <v>96</v>
      </c>
      <c r="F102" s="3" t="str">
        <f>IFERROR(VLOOKUP($A102,DePara_Contas!$A:$F,2,0),"")</f>
        <v>Marketing digital</v>
      </c>
      <c r="G102" s="3" t="str">
        <f>IFERROR(VLOOKUP($A102,DePara_Contas!$A:$F,3,0),"")</f>
        <v>2.2.08 - Marketing digital</v>
      </c>
      <c r="H102" s="3" t="str">
        <f>IFERROR(VLOOKUP($A102,DePara_Contas!$A:$F,4,0),"")</f>
        <v>Despesas de Marketing</v>
      </c>
      <c r="I102" s="3" t="str">
        <f>IFERROR(VLOOKUP($A102,DePara_Contas!$A:$F,5,0),"")</f>
        <v>Gastos gerais</v>
      </c>
      <c r="J102" s="3" t="str">
        <f>IFERROR(VLOOKUP($A102,DePara_Contas!$A:$F,6,0),"")</f>
        <v>Despesas</v>
      </c>
      <c r="K102" s="3" t="str">
        <f>IFERROR(VLOOKUP($B102,DePara_CDC!$A:$F,2,0),"")</f>
        <v>Área de marketing</v>
      </c>
      <c r="L102" s="3" t="str">
        <f>IFERROR(VLOOKUP($B102,DePara_CDC!$A:$F,3,0),"")</f>
        <v>4021 - Área de marketing</v>
      </c>
      <c r="M102" s="3" t="str">
        <f>IFERROR(VLOOKUP($B102,DePara_CDC!$A:$F,4,0),"")</f>
        <v>Marketing e Vendas</v>
      </c>
      <c r="N102" s="3" t="str">
        <f>IFERROR(VLOOKUP($B102,DePara_CDC!$A:$F,5,0),"")</f>
        <v>MV</v>
      </c>
      <c r="O102" s="3" t="str">
        <f>IFERROR(VLOOKUP($B102,DePara_CDC!$A:$F,6,0),"")</f>
        <v>Luciana</v>
      </c>
      <c r="P102" s="43">
        <f>VLOOKUP(A102,DePara_Contas!A:G,7,0)</f>
        <v>2</v>
      </c>
    </row>
    <row r="103" spans="1:16" x14ac:dyDescent="0.25">
      <c r="A103" s="3" t="s">
        <v>9</v>
      </c>
      <c r="B103" s="4">
        <v>4021</v>
      </c>
      <c r="C103" s="3" t="s">
        <v>92</v>
      </c>
      <c r="D103" s="7">
        <v>259.46265774640977</v>
      </c>
      <c r="E103" s="7" t="s">
        <v>96</v>
      </c>
      <c r="F103" s="3" t="str">
        <f>IFERROR(VLOOKUP($A103,DePara_Contas!$A:$F,2,0),"")</f>
        <v>Material de escritório</v>
      </c>
      <c r="G103" s="3" t="str">
        <f>IFERROR(VLOOKUP($A103,DePara_Contas!$A:$F,3,0),"")</f>
        <v>2.2.07 - Material de escritório</v>
      </c>
      <c r="H103" s="3" t="str">
        <f>IFERROR(VLOOKUP($A103,DePara_Contas!$A:$F,4,0),"")</f>
        <v>Despesas de ocupação</v>
      </c>
      <c r="I103" s="3" t="str">
        <f>IFERROR(VLOOKUP($A103,DePara_Contas!$A:$F,5,0),"")</f>
        <v>Gastos gerais</v>
      </c>
      <c r="J103" s="3" t="str">
        <f>IFERROR(VLOOKUP($A103,DePara_Contas!$A:$F,6,0),"")</f>
        <v>Despesas</v>
      </c>
      <c r="K103" s="3" t="str">
        <f>IFERROR(VLOOKUP($B103,DePara_CDC!$A:$F,2,0),"")</f>
        <v>Área de marketing</v>
      </c>
      <c r="L103" s="3" t="str">
        <f>IFERROR(VLOOKUP($B103,DePara_CDC!$A:$F,3,0),"")</f>
        <v>4021 - Área de marketing</v>
      </c>
      <c r="M103" s="3" t="str">
        <f>IFERROR(VLOOKUP($B103,DePara_CDC!$A:$F,4,0),"")</f>
        <v>Marketing e Vendas</v>
      </c>
      <c r="N103" s="3" t="str">
        <f>IFERROR(VLOOKUP($B103,DePara_CDC!$A:$F,5,0),"")</f>
        <v>MV</v>
      </c>
      <c r="O103" s="3" t="str">
        <f>IFERROR(VLOOKUP($B103,DePara_CDC!$A:$F,6,0),"")</f>
        <v>Luciana</v>
      </c>
      <c r="P103" s="43">
        <f>VLOOKUP(A103,DePara_Contas!A:G,7,0)</f>
        <v>1</v>
      </c>
    </row>
    <row r="104" spans="1:16" x14ac:dyDescent="0.25">
      <c r="A104" s="3" t="s">
        <v>9</v>
      </c>
      <c r="B104" s="4">
        <v>4022</v>
      </c>
      <c r="C104" s="3" t="s">
        <v>92</v>
      </c>
      <c r="D104" s="7">
        <v>930.33930112754285</v>
      </c>
      <c r="E104" s="7" t="s">
        <v>96</v>
      </c>
      <c r="F104" s="3" t="str">
        <f>IFERROR(VLOOKUP($A104,DePara_Contas!$A:$F,2,0),"")</f>
        <v>Material de escritório</v>
      </c>
      <c r="G104" s="3" t="str">
        <f>IFERROR(VLOOKUP($A104,DePara_Contas!$A:$F,3,0),"")</f>
        <v>2.2.07 - Material de escritório</v>
      </c>
      <c r="H104" s="3" t="str">
        <f>IFERROR(VLOOKUP($A104,DePara_Contas!$A:$F,4,0),"")</f>
        <v>Despesas de ocupação</v>
      </c>
      <c r="I104" s="3" t="str">
        <f>IFERROR(VLOOKUP($A104,DePara_Contas!$A:$F,5,0),"")</f>
        <v>Gastos gerais</v>
      </c>
      <c r="J104" s="3" t="str">
        <f>IFERROR(VLOOKUP($A104,DePara_Contas!$A:$F,6,0),"")</f>
        <v>Despesas</v>
      </c>
      <c r="K104" s="3" t="str">
        <f>IFERROR(VLOOKUP($B104,DePara_CDC!$A:$F,2,0),"")</f>
        <v>Área comercial</v>
      </c>
      <c r="L104" s="3" t="str">
        <f>IFERROR(VLOOKUP($B104,DePara_CDC!$A:$F,3,0),"")</f>
        <v>4022 - Área comercial</v>
      </c>
      <c r="M104" s="3" t="str">
        <f>IFERROR(VLOOKUP($B104,DePara_CDC!$A:$F,4,0),"")</f>
        <v>Marketing e Vendas</v>
      </c>
      <c r="N104" s="3" t="str">
        <f>IFERROR(VLOOKUP($B104,DePara_CDC!$A:$F,5,0),"")</f>
        <v>MV</v>
      </c>
      <c r="O104" s="3" t="str">
        <f>IFERROR(VLOOKUP($B104,DePara_CDC!$A:$F,6,0),"")</f>
        <v>Pedro</v>
      </c>
      <c r="P104" s="43">
        <f>VLOOKUP(A104,DePara_Contas!A:G,7,0)</f>
        <v>1</v>
      </c>
    </row>
    <row r="105" spans="1:16" x14ac:dyDescent="0.25">
      <c r="A105" s="3" t="s">
        <v>9</v>
      </c>
      <c r="B105" s="4">
        <v>4023</v>
      </c>
      <c r="C105" s="3" t="s">
        <v>92</v>
      </c>
      <c r="D105" s="7">
        <v>138.24713091694829</v>
      </c>
      <c r="E105" s="7" t="s">
        <v>96</v>
      </c>
      <c r="F105" s="3" t="str">
        <f>IFERROR(VLOOKUP($A105,DePara_Contas!$A:$F,2,0),"")</f>
        <v>Material de escritório</v>
      </c>
      <c r="G105" s="3" t="str">
        <f>IFERROR(VLOOKUP($A105,DePara_Contas!$A:$F,3,0),"")</f>
        <v>2.2.07 - Material de escritório</v>
      </c>
      <c r="H105" s="3" t="str">
        <f>IFERROR(VLOOKUP($A105,DePara_Contas!$A:$F,4,0),"")</f>
        <v>Despesas de ocupação</v>
      </c>
      <c r="I105" s="3" t="str">
        <f>IFERROR(VLOOKUP($A105,DePara_Contas!$A:$F,5,0),"")</f>
        <v>Gastos gerais</v>
      </c>
      <c r="J105" s="3" t="str">
        <f>IFERROR(VLOOKUP($A105,DePara_Contas!$A:$F,6,0),"")</f>
        <v>Despesas</v>
      </c>
      <c r="K105" s="3" t="str">
        <f>IFERROR(VLOOKUP($B105,DePara_CDC!$A:$F,2,0),"")</f>
        <v>Área financeira</v>
      </c>
      <c r="L105" s="3" t="str">
        <f>IFERROR(VLOOKUP($B105,DePara_CDC!$A:$F,3,0),"")</f>
        <v>4023 - Área financeira</v>
      </c>
      <c r="M105" s="3" t="str">
        <f>IFERROR(VLOOKUP($B105,DePara_CDC!$A:$F,4,0),"")</f>
        <v>Administrativo e Financeiro</v>
      </c>
      <c r="N105" s="3" t="str">
        <f>IFERROR(VLOOKUP($B105,DePara_CDC!$A:$F,5,0),"")</f>
        <v>A&amp;F</v>
      </c>
      <c r="O105" s="3" t="str">
        <f>IFERROR(VLOOKUP($B105,DePara_CDC!$A:$F,6,0),"")</f>
        <v>Cláudia</v>
      </c>
      <c r="P105" s="43">
        <f>VLOOKUP(A105,DePara_Contas!A:G,7,0)</f>
        <v>1</v>
      </c>
    </row>
    <row r="106" spans="1:16" x14ac:dyDescent="0.25">
      <c r="A106" s="3" t="s">
        <v>9</v>
      </c>
      <c r="B106" s="4">
        <v>4024</v>
      </c>
      <c r="C106" s="3" t="s">
        <v>92</v>
      </c>
      <c r="D106" s="7">
        <v>82.187919410419696</v>
      </c>
      <c r="E106" s="7" t="s">
        <v>96</v>
      </c>
      <c r="F106" s="3" t="str">
        <f>IFERROR(VLOOKUP($A106,DePara_Contas!$A:$F,2,0),"")</f>
        <v>Material de escritório</v>
      </c>
      <c r="G106" s="3" t="str">
        <f>IFERROR(VLOOKUP($A106,DePara_Contas!$A:$F,3,0),"")</f>
        <v>2.2.07 - Material de escritório</v>
      </c>
      <c r="H106" s="3" t="str">
        <f>IFERROR(VLOOKUP($A106,DePara_Contas!$A:$F,4,0),"")</f>
        <v>Despesas de ocupação</v>
      </c>
      <c r="I106" s="3" t="str">
        <f>IFERROR(VLOOKUP($A106,DePara_Contas!$A:$F,5,0),"")</f>
        <v>Gastos gerais</v>
      </c>
      <c r="J106" s="3" t="str">
        <f>IFERROR(VLOOKUP($A106,DePara_Contas!$A:$F,6,0),"")</f>
        <v>Despesas</v>
      </c>
      <c r="K106" s="3" t="str">
        <f>IFERROR(VLOOKUP($B106,DePara_CDC!$A:$F,2,0),"")</f>
        <v>Área de RH</v>
      </c>
      <c r="L106" s="3" t="str">
        <f>IFERROR(VLOOKUP($B106,DePara_CDC!$A:$F,3,0),"")</f>
        <v>4024 - Área de RH</v>
      </c>
      <c r="M106" s="3" t="str">
        <f>IFERROR(VLOOKUP($B106,DePara_CDC!$A:$F,4,0),"")</f>
        <v>Administrativo e Financeiro</v>
      </c>
      <c r="N106" s="3" t="str">
        <f>IFERROR(VLOOKUP($B106,DePara_CDC!$A:$F,5,0),"")</f>
        <v>A&amp;F</v>
      </c>
      <c r="O106" s="3" t="str">
        <f>IFERROR(VLOOKUP($B106,DePara_CDC!$A:$F,6,0),"")</f>
        <v>Roberto</v>
      </c>
      <c r="P106" s="43">
        <f>VLOOKUP(A106,DePara_Contas!A:G,7,0)</f>
        <v>1</v>
      </c>
    </row>
    <row r="107" spans="1:16" x14ac:dyDescent="0.25">
      <c r="A107" s="3" t="s">
        <v>9</v>
      </c>
      <c r="B107" s="4">
        <v>4025</v>
      </c>
      <c r="C107" s="3" t="s">
        <v>92</v>
      </c>
      <c r="D107" s="7">
        <v>753.09251386292203</v>
      </c>
      <c r="E107" s="7" t="s">
        <v>96</v>
      </c>
      <c r="F107" s="3" t="str">
        <f>IFERROR(VLOOKUP($A107,DePara_Contas!$A:$F,2,0),"")</f>
        <v>Material de escritório</v>
      </c>
      <c r="G107" s="3" t="str">
        <f>IFERROR(VLOOKUP($A107,DePara_Contas!$A:$F,3,0),"")</f>
        <v>2.2.07 - Material de escritório</v>
      </c>
      <c r="H107" s="3" t="str">
        <f>IFERROR(VLOOKUP($A107,DePara_Contas!$A:$F,4,0),"")</f>
        <v>Despesas de ocupação</v>
      </c>
      <c r="I107" s="3" t="str">
        <f>IFERROR(VLOOKUP($A107,DePara_Contas!$A:$F,5,0),"")</f>
        <v>Gastos gerais</v>
      </c>
      <c r="J107" s="3" t="str">
        <f>IFERROR(VLOOKUP($A107,DePara_Contas!$A:$F,6,0),"")</f>
        <v>Despesas</v>
      </c>
      <c r="K107" s="3" t="str">
        <f>IFERROR(VLOOKUP($B107,DePara_CDC!$A:$F,2,0),"")</f>
        <v>Área de projetos</v>
      </c>
      <c r="L107" s="3" t="str">
        <f>IFERROR(VLOOKUP($B107,DePara_CDC!$A:$F,3,0),"")</f>
        <v>4025 - Área de projetos</v>
      </c>
      <c r="M107" s="3" t="str">
        <f>IFERROR(VLOOKUP($B107,DePara_CDC!$A:$F,4,0),"")</f>
        <v>Projetos</v>
      </c>
      <c r="N107" s="3" t="str">
        <f>IFERROR(VLOOKUP($B107,DePara_CDC!$A:$F,5,0),"")</f>
        <v>PR</v>
      </c>
      <c r="O107" s="3" t="str">
        <f>IFERROR(VLOOKUP($B107,DePara_CDC!$A:$F,6,0),"")</f>
        <v>Fernanda</v>
      </c>
      <c r="P107" s="43">
        <f>VLOOKUP(A107,DePara_Contas!A:G,7,0)</f>
        <v>1</v>
      </c>
    </row>
    <row r="108" spans="1:16" x14ac:dyDescent="0.25">
      <c r="A108" s="3" t="s">
        <v>9</v>
      </c>
      <c r="B108" s="4">
        <v>4026</v>
      </c>
      <c r="C108" s="3" t="s">
        <v>92</v>
      </c>
      <c r="D108" s="7">
        <v>660.13073066800257</v>
      </c>
      <c r="E108" s="7" t="s">
        <v>96</v>
      </c>
      <c r="F108" s="3" t="str">
        <f>IFERROR(VLOOKUP($A108,DePara_Contas!$A:$F,2,0),"")</f>
        <v>Material de escritório</v>
      </c>
      <c r="G108" s="3" t="str">
        <f>IFERROR(VLOOKUP($A108,DePara_Contas!$A:$F,3,0),"")</f>
        <v>2.2.07 - Material de escritório</v>
      </c>
      <c r="H108" s="3" t="str">
        <f>IFERROR(VLOOKUP($A108,DePara_Contas!$A:$F,4,0),"")</f>
        <v>Despesas de ocupação</v>
      </c>
      <c r="I108" s="3" t="str">
        <f>IFERROR(VLOOKUP($A108,DePara_Contas!$A:$F,5,0),"")</f>
        <v>Gastos gerais</v>
      </c>
      <c r="J108" s="3" t="str">
        <f>IFERROR(VLOOKUP($A108,DePara_Contas!$A:$F,6,0),"")</f>
        <v>Despesas</v>
      </c>
      <c r="K108" s="3" t="str">
        <f>IFERROR(VLOOKUP($B108,DePara_CDC!$A:$F,2,0),"")</f>
        <v>Presidência</v>
      </c>
      <c r="L108" s="3" t="str">
        <f>IFERROR(VLOOKUP($B108,DePara_CDC!$A:$F,3,0),"")</f>
        <v>4026 - Presidência</v>
      </c>
      <c r="M108" s="3" t="str">
        <f>IFERROR(VLOOKUP($B108,DePara_CDC!$A:$F,4,0),"")</f>
        <v>Presidência</v>
      </c>
      <c r="N108" s="3" t="str">
        <f>IFERROR(VLOOKUP($B108,DePara_CDC!$A:$F,5,0),"")</f>
        <v>CEO</v>
      </c>
      <c r="O108" s="3" t="str">
        <f>IFERROR(VLOOKUP($B108,DePara_CDC!$A:$F,6,0),"")</f>
        <v>André</v>
      </c>
      <c r="P108" s="43">
        <f>VLOOKUP(A108,DePara_Contas!A:G,7,0)</f>
        <v>1</v>
      </c>
    </row>
    <row r="109" spans="1:16" x14ac:dyDescent="0.25">
      <c r="A109" s="3" t="s">
        <v>9</v>
      </c>
      <c r="B109" s="4">
        <v>4026</v>
      </c>
      <c r="C109" s="3" t="s">
        <v>92</v>
      </c>
      <c r="D109" s="7">
        <v>951.96832869884929</v>
      </c>
      <c r="E109" s="7" t="s">
        <v>96</v>
      </c>
      <c r="F109" s="3" t="str">
        <f>IFERROR(VLOOKUP($A109,DePara_Contas!$A:$F,2,0),"")</f>
        <v>Material de escritório</v>
      </c>
      <c r="G109" s="3" t="str">
        <f>IFERROR(VLOOKUP($A109,DePara_Contas!$A:$F,3,0),"")</f>
        <v>2.2.07 - Material de escritório</v>
      </c>
      <c r="H109" s="3" t="str">
        <f>IFERROR(VLOOKUP($A109,DePara_Contas!$A:$F,4,0),"")</f>
        <v>Despesas de ocupação</v>
      </c>
      <c r="I109" s="3" t="str">
        <f>IFERROR(VLOOKUP($A109,DePara_Contas!$A:$F,5,0),"")</f>
        <v>Gastos gerais</v>
      </c>
      <c r="J109" s="3" t="str">
        <f>IFERROR(VLOOKUP($A109,DePara_Contas!$A:$F,6,0),"")</f>
        <v>Despesas</v>
      </c>
      <c r="K109" s="3" t="str">
        <f>IFERROR(VLOOKUP($B109,DePara_CDC!$A:$F,2,0),"")</f>
        <v>Presidência</v>
      </c>
      <c r="L109" s="3" t="str">
        <f>IFERROR(VLOOKUP($B109,DePara_CDC!$A:$F,3,0),"")</f>
        <v>4026 - Presidência</v>
      </c>
      <c r="M109" s="3" t="str">
        <f>IFERROR(VLOOKUP($B109,DePara_CDC!$A:$F,4,0),"")</f>
        <v>Presidência</v>
      </c>
      <c r="N109" s="3" t="str">
        <f>IFERROR(VLOOKUP($B109,DePara_CDC!$A:$F,5,0),"")</f>
        <v>CEO</v>
      </c>
      <c r="O109" s="3" t="str">
        <f>IFERROR(VLOOKUP($B109,DePara_CDC!$A:$F,6,0),"")</f>
        <v>André</v>
      </c>
      <c r="P109" s="43">
        <f>VLOOKUP(A109,DePara_Contas!A:G,7,0)</f>
        <v>1</v>
      </c>
    </row>
    <row r="110" spans="1:16" x14ac:dyDescent="0.25">
      <c r="A110" s="3" t="s">
        <v>13</v>
      </c>
      <c r="B110" s="4">
        <v>4021</v>
      </c>
      <c r="C110" s="3" t="s">
        <v>92</v>
      </c>
      <c r="D110" s="7">
        <v>995.87606854696037</v>
      </c>
      <c r="E110" s="7" t="s">
        <v>96</v>
      </c>
      <c r="F110" s="3" t="str">
        <f>IFERROR(VLOOKUP($A110,DePara_Contas!$A:$F,2,0),"")</f>
        <v>Ajuda de Custo</v>
      </c>
      <c r="G110" s="3" t="str">
        <f>IFERROR(VLOOKUP($A110,DePara_Contas!$A:$F,3,0),"")</f>
        <v>2.2.11 - Ajuda de Custo</v>
      </c>
      <c r="H110" s="3" t="str">
        <f>IFERROR(VLOOKUP($A110,DePara_Contas!$A:$F,4,0),"")</f>
        <v>Benefícios</v>
      </c>
      <c r="I110" s="3" t="str">
        <f>IFERROR(VLOOKUP($A110,DePara_Contas!$A:$F,5,0),"")</f>
        <v>Gastos com pessoal</v>
      </c>
      <c r="J110" s="3" t="str">
        <f>IFERROR(VLOOKUP($A110,DePara_Contas!$A:$F,6,0),"")</f>
        <v>Despesas</v>
      </c>
      <c r="K110" s="3" t="str">
        <f>IFERROR(VLOOKUP($B110,DePara_CDC!$A:$F,2,0),"")</f>
        <v>Área de marketing</v>
      </c>
      <c r="L110" s="3" t="str">
        <f>IFERROR(VLOOKUP($B110,DePara_CDC!$A:$F,3,0),"")</f>
        <v>4021 - Área de marketing</v>
      </c>
      <c r="M110" s="3" t="str">
        <f>IFERROR(VLOOKUP($B110,DePara_CDC!$A:$F,4,0),"")</f>
        <v>Marketing e Vendas</v>
      </c>
      <c r="N110" s="3" t="str">
        <f>IFERROR(VLOOKUP($B110,DePara_CDC!$A:$F,5,0),"")</f>
        <v>MV</v>
      </c>
      <c r="O110" s="3" t="str">
        <f>IFERROR(VLOOKUP($B110,DePara_CDC!$A:$F,6,0),"")</f>
        <v>Luciana</v>
      </c>
      <c r="P110" s="43">
        <f>VLOOKUP(A110,DePara_Contas!A:G,7,0)</f>
        <v>2</v>
      </c>
    </row>
    <row r="111" spans="1:16" x14ac:dyDescent="0.25">
      <c r="A111" s="3" t="s">
        <v>13</v>
      </c>
      <c r="B111" s="4">
        <v>4022</v>
      </c>
      <c r="C111" s="3" t="s">
        <v>92</v>
      </c>
      <c r="D111" s="7">
        <v>658.14301633369041</v>
      </c>
      <c r="E111" s="7" t="s">
        <v>96</v>
      </c>
      <c r="F111" s="3" t="str">
        <f>IFERROR(VLOOKUP($A111,DePara_Contas!$A:$F,2,0),"")</f>
        <v>Ajuda de Custo</v>
      </c>
      <c r="G111" s="3" t="str">
        <f>IFERROR(VLOOKUP($A111,DePara_Contas!$A:$F,3,0),"")</f>
        <v>2.2.11 - Ajuda de Custo</v>
      </c>
      <c r="H111" s="3" t="str">
        <f>IFERROR(VLOOKUP($A111,DePara_Contas!$A:$F,4,0),"")</f>
        <v>Benefícios</v>
      </c>
      <c r="I111" s="3" t="str">
        <f>IFERROR(VLOOKUP($A111,DePara_Contas!$A:$F,5,0),"")</f>
        <v>Gastos com pessoal</v>
      </c>
      <c r="J111" s="3" t="str">
        <f>IFERROR(VLOOKUP($A111,DePara_Contas!$A:$F,6,0),"")</f>
        <v>Despesas</v>
      </c>
      <c r="K111" s="3" t="str">
        <f>IFERROR(VLOOKUP($B111,DePara_CDC!$A:$F,2,0),"")</f>
        <v>Área comercial</v>
      </c>
      <c r="L111" s="3" t="str">
        <f>IFERROR(VLOOKUP($B111,DePara_CDC!$A:$F,3,0),"")</f>
        <v>4022 - Área comercial</v>
      </c>
      <c r="M111" s="3" t="str">
        <f>IFERROR(VLOOKUP($B111,DePara_CDC!$A:$F,4,0),"")</f>
        <v>Marketing e Vendas</v>
      </c>
      <c r="N111" s="3" t="str">
        <f>IFERROR(VLOOKUP($B111,DePara_CDC!$A:$F,5,0),"")</f>
        <v>MV</v>
      </c>
      <c r="O111" s="3" t="str">
        <f>IFERROR(VLOOKUP($B111,DePara_CDC!$A:$F,6,0),"")</f>
        <v>Pedro</v>
      </c>
      <c r="P111" s="43">
        <f>VLOOKUP(A111,DePara_Contas!A:G,7,0)</f>
        <v>2</v>
      </c>
    </row>
    <row r="112" spans="1:16" x14ac:dyDescent="0.25">
      <c r="A112" s="3" t="s">
        <v>13</v>
      </c>
      <c r="B112" s="4">
        <v>4023</v>
      </c>
      <c r="C112" s="3" t="s">
        <v>92</v>
      </c>
      <c r="D112" s="7">
        <v>427.92593183280911</v>
      </c>
      <c r="E112" s="7" t="s">
        <v>96</v>
      </c>
      <c r="F112" s="3" t="str">
        <f>IFERROR(VLOOKUP($A112,DePara_Contas!$A:$F,2,0),"")</f>
        <v>Ajuda de Custo</v>
      </c>
      <c r="G112" s="3" t="str">
        <f>IFERROR(VLOOKUP($A112,DePara_Contas!$A:$F,3,0),"")</f>
        <v>2.2.11 - Ajuda de Custo</v>
      </c>
      <c r="H112" s="3" t="str">
        <f>IFERROR(VLOOKUP($A112,DePara_Contas!$A:$F,4,0),"")</f>
        <v>Benefícios</v>
      </c>
      <c r="I112" s="3" t="str">
        <f>IFERROR(VLOOKUP($A112,DePara_Contas!$A:$F,5,0),"")</f>
        <v>Gastos com pessoal</v>
      </c>
      <c r="J112" s="3" t="str">
        <f>IFERROR(VLOOKUP($A112,DePara_Contas!$A:$F,6,0),"")</f>
        <v>Despesas</v>
      </c>
      <c r="K112" s="3" t="str">
        <f>IFERROR(VLOOKUP($B112,DePara_CDC!$A:$F,2,0),"")</f>
        <v>Área financeira</v>
      </c>
      <c r="L112" s="3" t="str">
        <f>IFERROR(VLOOKUP($B112,DePara_CDC!$A:$F,3,0),"")</f>
        <v>4023 - Área financeira</v>
      </c>
      <c r="M112" s="3" t="str">
        <f>IFERROR(VLOOKUP($B112,DePara_CDC!$A:$F,4,0),"")</f>
        <v>Administrativo e Financeiro</v>
      </c>
      <c r="N112" s="3" t="str">
        <f>IFERROR(VLOOKUP($B112,DePara_CDC!$A:$F,5,0),"")</f>
        <v>A&amp;F</v>
      </c>
      <c r="O112" s="3" t="str">
        <f>IFERROR(VLOOKUP($B112,DePara_CDC!$A:$F,6,0),"")</f>
        <v>Cláudia</v>
      </c>
      <c r="P112" s="43">
        <f>VLOOKUP(A112,DePara_Contas!A:G,7,0)</f>
        <v>2</v>
      </c>
    </row>
    <row r="113" spans="1:16" x14ac:dyDescent="0.25">
      <c r="A113" s="3" t="s">
        <v>13</v>
      </c>
      <c r="B113" s="4">
        <v>4024</v>
      </c>
      <c r="C113" s="3" t="s">
        <v>92</v>
      </c>
      <c r="D113" s="7">
        <v>303.63003326757274</v>
      </c>
      <c r="E113" s="7" t="s">
        <v>96</v>
      </c>
      <c r="F113" s="3" t="str">
        <f>IFERROR(VLOOKUP($A113,DePara_Contas!$A:$F,2,0),"")</f>
        <v>Ajuda de Custo</v>
      </c>
      <c r="G113" s="3" t="str">
        <f>IFERROR(VLOOKUP($A113,DePara_Contas!$A:$F,3,0),"")</f>
        <v>2.2.11 - Ajuda de Custo</v>
      </c>
      <c r="H113" s="3" t="str">
        <f>IFERROR(VLOOKUP($A113,DePara_Contas!$A:$F,4,0),"")</f>
        <v>Benefícios</v>
      </c>
      <c r="I113" s="3" t="str">
        <f>IFERROR(VLOOKUP($A113,DePara_Contas!$A:$F,5,0),"")</f>
        <v>Gastos com pessoal</v>
      </c>
      <c r="J113" s="3" t="str">
        <f>IFERROR(VLOOKUP($A113,DePara_Contas!$A:$F,6,0),"")</f>
        <v>Despesas</v>
      </c>
      <c r="K113" s="3" t="str">
        <f>IFERROR(VLOOKUP($B113,DePara_CDC!$A:$F,2,0),"")</f>
        <v>Área de RH</v>
      </c>
      <c r="L113" s="3" t="str">
        <f>IFERROR(VLOOKUP($B113,DePara_CDC!$A:$F,3,0),"")</f>
        <v>4024 - Área de RH</v>
      </c>
      <c r="M113" s="3" t="str">
        <f>IFERROR(VLOOKUP($B113,DePara_CDC!$A:$F,4,0),"")</f>
        <v>Administrativo e Financeiro</v>
      </c>
      <c r="N113" s="3" t="str">
        <f>IFERROR(VLOOKUP($B113,DePara_CDC!$A:$F,5,0),"")</f>
        <v>A&amp;F</v>
      </c>
      <c r="O113" s="3" t="str">
        <f>IFERROR(VLOOKUP($B113,DePara_CDC!$A:$F,6,0),"")</f>
        <v>Roberto</v>
      </c>
      <c r="P113" s="43">
        <f>VLOOKUP(A113,DePara_Contas!A:G,7,0)</f>
        <v>2</v>
      </c>
    </row>
    <row r="114" spans="1:16" x14ac:dyDescent="0.25">
      <c r="A114" s="3" t="s">
        <v>13</v>
      </c>
      <c r="B114" s="4">
        <v>4025</v>
      </c>
      <c r="C114" s="3" t="s">
        <v>92</v>
      </c>
      <c r="D114" s="7">
        <v>680.95016345866168</v>
      </c>
      <c r="E114" s="7" t="s">
        <v>96</v>
      </c>
      <c r="F114" s="3" t="str">
        <f>IFERROR(VLOOKUP($A114,DePara_Contas!$A:$F,2,0),"")</f>
        <v>Ajuda de Custo</v>
      </c>
      <c r="G114" s="3" t="str">
        <f>IFERROR(VLOOKUP($A114,DePara_Contas!$A:$F,3,0),"")</f>
        <v>2.2.11 - Ajuda de Custo</v>
      </c>
      <c r="H114" s="3" t="str">
        <f>IFERROR(VLOOKUP($A114,DePara_Contas!$A:$F,4,0),"")</f>
        <v>Benefícios</v>
      </c>
      <c r="I114" s="3" t="str">
        <f>IFERROR(VLOOKUP($A114,DePara_Contas!$A:$F,5,0),"")</f>
        <v>Gastos com pessoal</v>
      </c>
      <c r="J114" s="3" t="str">
        <f>IFERROR(VLOOKUP($A114,DePara_Contas!$A:$F,6,0),"")</f>
        <v>Despesas</v>
      </c>
      <c r="K114" s="3" t="str">
        <f>IFERROR(VLOOKUP($B114,DePara_CDC!$A:$F,2,0),"")</f>
        <v>Área de projetos</v>
      </c>
      <c r="L114" s="3" t="str">
        <f>IFERROR(VLOOKUP($B114,DePara_CDC!$A:$F,3,0),"")</f>
        <v>4025 - Área de projetos</v>
      </c>
      <c r="M114" s="3" t="str">
        <f>IFERROR(VLOOKUP($B114,DePara_CDC!$A:$F,4,0),"")</f>
        <v>Projetos</v>
      </c>
      <c r="N114" s="3" t="str">
        <f>IFERROR(VLOOKUP($B114,DePara_CDC!$A:$F,5,0),"")</f>
        <v>PR</v>
      </c>
      <c r="O114" s="3" t="str">
        <f>IFERROR(VLOOKUP($B114,DePara_CDC!$A:$F,6,0),"")</f>
        <v>Fernanda</v>
      </c>
      <c r="P114" s="43">
        <f>VLOOKUP(A114,DePara_Contas!A:G,7,0)</f>
        <v>2</v>
      </c>
    </row>
    <row r="115" spans="1:16" x14ac:dyDescent="0.25">
      <c r="A115" s="3" t="s">
        <v>13</v>
      </c>
      <c r="B115" s="4">
        <v>4026</v>
      </c>
      <c r="C115" s="3" t="s">
        <v>92</v>
      </c>
      <c r="D115" s="7">
        <v>922.13102386104254</v>
      </c>
      <c r="E115" s="7" t="s">
        <v>96</v>
      </c>
      <c r="F115" s="3" t="str">
        <f>IFERROR(VLOOKUP($A115,DePara_Contas!$A:$F,2,0),"")</f>
        <v>Ajuda de Custo</v>
      </c>
      <c r="G115" s="3" t="str">
        <f>IFERROR(VLOOKUP($A115,DePara_Contas!$A:$F,3,0),"")</f>
        <v>2.2.11 - Ajuda de Custo</v>
      </c>
      <c r="H115" s="3" t="str">
        <f>IFERROR(VLOOKUP($A115,DePara_Contas!$A:$F,4,0),"")</f>
        <v>Benefícios</v>
      </c>
      <c r="I115" s="3" t="str">
        <f>IFERROR(VLOOKUP($A115,DePara_Contas!$A:$F,5,0),"")</f>
        <v>Gastos com pessoal</v>
      </c>
      <c r="J115" s="3" t="str">
        <f>IFERROR(VLOOKUP($A115,DePara_Contas!$A:$F,6,0),"")</f>
        <v>Despesas</v>
      </c>
      <c r="K115" s="3" t="str">
        <f>IFERROR(VLOOKUP($B115,DePara_CDC!$A:$F,2,0),"")</f>
        <v>Presidência</v>
      </c>
      <c r="L115" s="3" t="str">
        <f>IFERROR(VLOOKUP($B115,DePara_CDC!$A:$F,3,0),"")</f>
        <v>4026 - Presidência</v>
      </c>
      <c r="M115" s="3" t="str">
        <f>IFERROR(VLOOKUP($B115,DePara_CDC!$A:$F,4,0),"")</f>
        <v>Presidência</v>
      </c>
      <c r="N115" s="3" t="str">
        <f>IFERROR(VLOOKUP($B115,DePara_CDC!$A:$F,5,0),"")</f>
        <v>CEO</v>
      </c>
      <c r="O115" s="3" t="str">
        <f>IFERROR(VLOOKUP($B115,DePara_CDC!$A:$F,6,0),"")</f>
        <v>André</v>
      </c>
      <c r="P115" s="43">
        <f>VLOOKUP(A115,DePara_Contas!A:G,7,0)</f>
        <v>2</v>
      </c>
    </row>
    <row r="116" spans="1:16" x14ac:dyDescent="0.25">
      <c r="A116" s="3" t="s">
        <v>13</v>
      </c>
      <c r="B116" s="4">
        <v>4021</v>
      </c>
      <c r="C116" s="3" t="s">
        <v>92</v>
      </c>
      <c r="D116" s="7">
        <v>176.67831155430525</v>
      </c>
      <c r="E116" s="7" t="s">
        <v>96</v>
      </c>
      <c r="F116" s="3" t="str">
        <f>IFERROR(VLOOKUP($A116,DePara_Contas!$A:$F,2,0),"")</f>
        <v>Ajuda de Custo</v>
      </c>
      <c r="G116" s="3" t="str">
        <f>IFERROR(VLOOKUP($A116,DePara_Contas!$A:$F,3,0),"")</f>
        <v>2.2.11 - Ajuda de Custo</v>
      </c>
      <c r="H116" s="3" t="str">
        <f>IFERROR(VLOOKUP($A116,DePara_Contas!$A:$F,4,0),"")</f>
        <v>Benefícios</v>
      </c>
      <c r="I116" s="3" t="str">
        <f>IFERROR(VLOOKUP($A116,DePara_Contas!$A:$F,5,0),"")</f>
        <v>Gastos com pessoal</v>
      </c>
      <c r="J116" s="3" t="str">
        <f>IFERROR(VLOOKUP($A116,DePara_Contas!$A:$F,6,0),"")</f>
        <v>Despesas</v>
      </c>
      <c r="K116" s="3" t="str">
        <f>IFERROR(VLOOKUP($B116,DePara_CDC!$A:$F,2,0),"")</f>
        <v>Área de marketing</v>
      </c>
      <c r="L116" s="3" t="str">
        <f>IFERROR(VLOOKUP($B116,DePara_CDC!$A:$F,3,0),"")</f>
        <v>4021 - Área de marketing</v>
      </c>
      <c r="M116" s="3" t="str">
        <f>IFERROR(VLOOKUP($B116,DePara_CDC!$A:$F,4,0),"")</f>
        <v>Marketing e Vendas</v>
      </c>
      <c r="N116" s="3" t="str">
        <f>IFERROR(VLOOKUP($B116,DePara_CDC!$A:$F,5,0),"")</f>
        <v>MV</v>
      </c>
      <c r="O116" s="3" t="str">
        <f>IFERROR(VLOOKUP($B116,DePara_CDC!$A:$F,6,0),"")</f>
        <v>Luciana</v>
      </c>
      <c r="P116" s="43">
        <f>VLOOKUP(A116,DePara_Contas!A:G,7,0)</f>
        <v>2</v>
      </c>
    </row>
    <row r="117" spans="1:16" x14ac:dyDescent="0.25">
      <c r="A117" s="3" t="s">
        <v>13</v>
      </c>
      <c r="B117" s="4">
        <v>4022</v>
      </c>
      <c r="C117" s="3" t="s">
        <v>92</v>
      </c>
      <c r="D117" s="7">
        <v>485.42576959964089</v>
      </c>
      <c r="E117" s="7" t="s">
        <v>96</v>
      </c>
      <c r="F117" s="3" t="str">
        <f>IFERROR(VLOOKUP($A117,DePara_Contas!$A:$F,2,0),"")</f>
        <v>Ajuda de Custo</v>
      </c>
      <c r="G117" s="3" t="str">
        <f>IFERROR(VLOOKUP($A117,DePara_Contas!$A:$F,3,0),"")</f>
        <v>2.2.11 - Ajuda de Custo</v>
      </c>
      <c r="H117" s="3" t="str">
        <f>IFERROR(VLOOKUP($A117,DePara_Contas!$A:$F,4,0),"")</f>
        <v>Benefícios</v>
      </c>
      <c r="I117" s="3" t="str">
        <f>IFERROR(VLOOKUP($A117,DePara_Contas!$A:$F,5,0),"")</f>
        <v>Gastos com pessoal</v>
      </c>
      <c r="J117" s="3" t="str">
        <f>IFERROR(VLOOKUP($A117,DePara_Contas!$A:$F,6,0),"")</f>
        <v>Despesas</v>
      </c>
      <c r="K117" s="3" t="str">
        <f>IFERROR(VLOOKUP($B117,DePara_CDC!$A:$F,2,0),"")</f>
        <v>Área comercial</v>
      </c>
      <c r="L117" s="3" t="str">
        <f>IFERROR(VLOOKUP($B117,DePara_CDC!$A:$F,3,0),"")</f>
        <v>4022 - Área comercial</v>
      </c>
      <c r="M117" s="3" t="str">
        <f>IFERROR(VLOOKUP($B117,DePara_CDC!$A:$F,4,0),"")</f>
        <v>Marketing e Vendas</v>
      </c>
      <c r="N117" s="3" t="str">
        <f>IFERROR(VLOOKUP($B117,DePara_CDC!$A:$F,5,0),"")</f>
        <v>MV</v>
      </c>
      <c r="O117" s="3" t="str">
        <f>IFERROR(VLOOKUP($B117,DePara_CDC!$A:$F,6,0),"")</f>
        <v>Pedro</v>
      </c>
      <c r="P117" s="43">
        <f>VLOOKUP(A117,DePara_Contas!A:G,7,0)</f>
        <v>2</v>
      </c>
    </row>
    <row r="118" spans="1:16" x14ac:dyDescent="0.25">
      <c r="A118" s="3" t="s">
        <v>13</v>
      </c>
      <c r="B118" s="4">
        <v>4023</v>
      </c>
      <c r="C118" s="3" t="s">
        <v>92</v>
      </c>
      <c r="D118" s="7">
        <v>592.77664237405043</v>
      </c>
      <c r="E118" s="7" t="s">
        <v>96</v>
      </c>
      <c r="F118" s="3" t="str">
        <f>IFERROR(VLOOKUP($A118,DePara_Contas!$A:$F,2,0),"")</f>
        <v>Ajuda de Custo</v>
      </c>
      <c r="G118" s="3" t="str">
        <f>IFERROR(VLOOKUP($A118,DePara_Contas!$A:$F,3,0),"")</f>
        <v>2.2.11 - Ajuda de Custo</v>
      </c>
      <c r="H118" s="3" t="str">
        <f>IFERROR(VLOOKUP($A118,DePara_Contas!$A:$F,4,0),"")</f>
        <v>Benefícios</v>
      </c>
      <c r="I118" s="3" t="str">
        <f>IFERROR(VLOOKUP($A118,DePara_Contas!$A:$F,5,0),"")</f>
        <v>Gastos com pessoal</v>
      </c>
      <c r="J118" s="3" t="str">
        <f>IFERROR(VLOOKUP($A118,DePara_Contas!$A:$F,6,0),"")</f>
        <v>Despesas</v>
      </c>
      <c r="K118" s="3" t="str">
        <f>IFERROR(VLOOKUP($B118,DePara_CDC!$A:$F,2,0),"")</f>
        <v>Área financeira</v>
      </c>
      <c r="L118" s="3" t="str">
        <f>IFERROR(VLOOKUP($B118,DePara_CDC!$A:$F,3,0),"")</f>
        <v>4023 - Área financeira</v>
      </c>
      <c r="M118" s="3" t="str">
        <f>IFERROR(VLOOKUP($B118,DePara_CDC!$A:$F,4,0),"")</f>
        <v>Administrativo e Financeiro</v>
      </c>
      <c r="N118" s="3" t="str">
        <f>IFERROR(VLOOKUP($B118,DePara_CDC!$A:$F,5,0),"")</f>
        <v>A&amp;F</v>
      </c>
      <c r="O118" s="3" t="str">
        <f>IFERROR(VLOOKUP($B118,DePara_CDC!$A:$F,6,0),"")</f>
        <v>Cláudia</v>
      </c>
      <c r="P118" s="43">
        <f>VLOOKUP(A118,DePara_Contas!A:G,7,0)</f>
        <v>2</v>
      </c>
    </row>
    <row r="119" spans="1:16" x14ac:dyDescent="0.25">
      <c r="A119" s="3" t="s">
        <v>3</v>
      </c>
      <c r="B119" s="4">
        <v>4026</v>
      </c>
      <c r="C119" s="3" t="s">
        <v>92</v>
      </c>
      <c r="D119" s="7">
        <v>762.90176170579991</v>
      </c>
      <c r="E119" s="7" t="s">
        <v>96</v>
      </c>
      <c r="F119" s="3" t="str">
        <f>IFERROR(VLOOKUP($A119,DePara_Contas!$A:$F,2,0),"")</f>
        <v>Agua e luz</v>
      </c>
      <c r="G119" s="3" t="str">
        <f>IFERROR(VLOOKUP($A119,DePara_Contas!$A:$F,3,0),"")</f>
        <v>2.2.01 - Agua e luz</v>
      </c>
      <c r="H119" s="3" t="str">
        <f>IFERROR(VLOOKUP($A119,DePara_Contas!$A:$F,4,0),"")</f>
        <v>Despesas de ocupação</v>
      </c>
      <c r="I119" s="3" t="str">
        <f>IFERROR(VLOOKUP($A119,DePara_Contas!$A:$F,5,0),"")</f>
        <v>Gastos gerais</v>
      </c>
      <c r="J119" s="3" t="str">
        <f>IFERROR(VLOOKUP($A119,DePara_Contas!$A:$F,6,0),"")</f>
        <v>Despesas</v>
      </c>
      <c r="K119" s="3" t="str">
        <f>IFERROR(VLOOKUP($B119,DePara_CDC!$A:$F,2,0),"")</f>
        <v>Presidência</v>
      </c>
      <c r="L119" s="3" t="str">
        <f>IFERROR(VLOOKUP($B119,DePara_CDC!$A:$F,3,0),"")</f>
        <v>4026 - Presidência</v>
      </c>
      <c r="M119" s="3" t="str">
        <f>IFERROR(VLOOKUP($B119,DePara_CDC!$A:$F,4,0),"")</f>
        <v>Presidência</v>
      </c>
      <c r="N119" s="3" t="str">
        <f>IFERROR(VLOOKUP($B119,DePara_CDC!$A:$F,5,0),"")</f>
        <v>CEO</v>
      </c>
      <c r="O119" s="3" t="str">
        <f>IFERROR(VLOOKUP($B119,DePara_CDC!$A:$F,6,0),"")</f>
        <v>André</v>
      </c>
      <c r="P119" s="43">
        <f>VLOOKUP(A119,DePara_Contas!A:G,7,0)</f>
        <v>1</v>
      </c>
    </row>
    <row r="120" spans="1:16" x14ac:dyDescent="0.25">
      <c r="A120" s="3" t="s">
        <v>3</v>
      </c>
      <c r="B120" s="4">
        <v>4026</v>
      </c>
      <c r="C120" s="3" t="s">
        <v>92</v>
      </c>
      <c r="D120" s="7">
        <v>523.77354587878858</v>
      </c>
      <c r="E120" s="7" t="s">
        <v>96</v>
      </c>
      <c r="F120" s="3" t="str">
        <f>IFERROR(VLOOKUP($A120,DePara_Contas!$A:$F,2,0),"")</f>
        <v>Agua e luz</v>
      </c>
      <c r="G120" s="3" t="str">
        <f>IFERROR(VLOOKUP($A120,DePara_Contas!$A:$F,3,0),"")</f>
        <v>2.2.01 - Agua e luz</v>
      </c>
      <c r="H120" s="3" t="str">
        <f>IFERROR(VLOOKUP($A120,DePara_Contas!$A:$F,4,0),"")</f>
        <v>Despesas de ocupação</v>
      </c>
      <c r="I120" s="3" t="str">
        <f>IFERROR(VLOOKUP($A120,DePara_Contas!$A:$F,5,0),"")</f>
        <v>Gastos gerais</v>
      </c>
      <c r="J120" s="3" t="str">
        <f>IFERROR(VLOOKUP($A120,DePara_Contas!$A:$F,6,0),"")</f>
        <v>Despesas</v>
      </c>
      <c r="K120" s="3" t="str">
        <f>IFERROR(VLOOKUP($B120,DePara_CDC!$A:$F,2,0),"")</f>
        <v>Presidência</v>
      </c>
      <c r="L120" s="3" t="str">
        <f>IFERROR(VLOOKUP($B120,DePara_CDC!$A:$F,3,0),"")</f>
        <v>4026 - Presidência</v>
      </c>
      <c r="M120" s="3" t="str">
        <f>IFERROR(VLOOKUP($B120,DePara_CDC!$A:$F,4,0),"")</f>
        <v>Presidência</v>
      </c>
      <c r="N120" s="3" t="str">
        <f>IFERROR(VLOOKUP($B120,DePara_CDC!$A:$F,5,0),"")</f>
        <v>CEO</v>
      </c>
      <c r="O120" s="3" t="str">
        <f>IFERROR(VLOOKUP($B120,DePara_CDC!$A:$F,6,0),"")</f>
        <v>André</v>
      </c>
      <c r="P120" s="43">
        <f>VLOOKUP(A120,DePara_Contas!A:G,7,0)</f>
        <v>1</v>
      </c>
    </row>
    <row r="121" spans="1:16" x14ac:dyDescent="0.25">
      <c r="A121" s="3" t="s">
        <v>4</v>
      </c>
      <c r="B121" s="4">
        <v>4026</v>
      </c>
      <c r="C121" s="3" t="s">
        <v>92</v>
      </c>
      <c r="D121" s="7">
        <v>213.87919592463024</v>
      </c>
      <c r="E121" s="7" t="s">
        <v>96</v>
      </c>
      <c r="F121" s="3" t="str">
        <f>IFERROR(VLOOKUP($A121,DePara_Contas!$A:$F,2,0),"")</f>
        <v>Aluguéis de imóveis</v>
      </c>
      <c r="G121" s="3" t="str">
        <f>IFERROR(VLOOKUP($A121,DePara_Contas!$A:$F,3,0),"")</f>
        <v>2.2.02 - Aluguéis de imóveis</v>
      </c>
      <c r="H121" s="3" t="str">
        <f>IFERROR(VLOOKUP($A121,DePara_Contas!$A:$F,4,0),"")</f>
        <v>Despesas de ocupação</v>
      </c>
      <c r="I121" s="3" t="str">
        <f>IFERROR(VLOOKUP($A121,DePara_Contas!$A:$F,5,0),"")</f>
        <v>Gastos gerais</v>
      </c>
      <c r="J121" s="3" t="str">
        <f>IFERROR(VLOOKUP($A121,DePara_Contas!$A:$F,6,0),"")</f>
        <v>Despesas</v>
      </c>
      <c r="K121" s="3" t="str">
        <f>IFERROR(VLOOKUP($B121,DePara_CDC!$A:$F,2,0),"")</f>
        <v>Presidência</v>
      </c>
      <c r="L121" s="3" t="str">
        <f>IFERROR(VLOOKUP($B121,DePara_CDC!$A:$F,3,0),"")</f>
        <v>4026 - Presidência</v>
      </c>
      <c r="M121" s="3" t="str">
        <f>IFERROR(VLOOKUP($B121,DePara_CDC!$A:$F,4,0),"")</f>
        <v>Presidência</v>
      </c>
      <c r="N121" s="3" t="str">
        <f>IFERROR(VLOOKUP($B121,DePara_CDC!$A:$F,5,0),"")</f>
        <v>CEO</v>
      </c>
      <c r="O121" s="3" t="str">
        <f>IFERROR(VLOOKUP($B121,DePara_CDC!$A:$F,6,0),"")</f>
        <v>André</v>
      </c>
      <c r="P121" s="43">
        <f>VLOOKUP(A121,DePara_Contas!A:G,7,0)</f>
        <v>2</v>
      </c>
    </row>
    <row r="122" spans="1:16" x14ac:dyDescent="0.25">
      <c r="A122" s="3" t="s">
        <v>5</v>
      </c>
      <c r="B122" s="4">
        <v>4026</v>
      </c>
      <c r="C122" s="3" t="s">
        <v>92</v>
      </c>
      <c r="D122" s="7">
        <v>248.92380268814907</v>
      </c>
      <c r="E122" s="7" t="s">
        <v>96</v>
      </c>
      <c r="F122" s="3" t="str">
        <f>IFERROR(VLOOKUP($A122,DePara_Contas!$A:$F,2,0),"")</f>
        <v>Manutenção e reformas</v>
      </c>
      <c r="G122" s="3" t="str">
        <f>IFERROR(VLOOKUP($A122,DePara_Contas!$A:$F,3,0),"")</f>
        <v>2.2.03 - Manutenção e reformas</v>
      </c>
      <c r="H122" s="3" t="str">
        <f>IFERROR(VLOOKUP($A122,DePara_Contas!$A:$F,4,0),"")</f>
        <v>Despesas de ocupação</v>
      </c>
      <c r="I122" s="3" t="str">
        <f>IFERROR(VLOOKUP($A122,DePara_Contas!$A:$F,5,0),"")</f>
        <v>Gastos gerais</v>
      </c>
      <c r="J122" s="3" t="str">
        <f>IFERROR(VLOOKUP($A122,DePara_Contas!$A:$F,6,0),"")</f>
        <v>Despesas</v>
      </c>
      <c r="K122" s="3" t="str">
        <f>IFERROR(VLOOKUP($B122,DePara_CDC!$A:$F,2,0),"")</f>
        <v>Presidência</v>
      </c>
      <c r="L122" s="3" t="str">
        <f>IFERROR(VLOOKUP($B122,DePara_CDC!$A:$F,3,0),"")</f>
        <v>4026 - Presidência</v>
      </c>
      <c r="M122" s="3" t="str">
        <f>IFERROR(VLOOKUP($B122,DePara_CDC!$A:$F,4,0),"")</f>
        <v>Presidência</v>
      </c>
      <c r="N122" s="3" t="str">
        <f>IFERROR(VLOOKUP($B122,DePara_CDC!$A:$F,5,0),"")</f>
        <v>CEO</v>
      </c>
      <c r="O122" s="3" t="str">
        <f>IFERROR(VLOOKUP($B122,DePara_CDC!$A:$F,6,0),"")</f>
        <v>André</v>
      </c>
      <c r="P122" s="43">
        <f>VLOOKUP(A122,DePara_Contas!A:G,7,0)</f>
        <v>3</v>
      </c>
    </row>
    <row r="123" spans="1:16" x14ac:dyDescent="0.25">
      <c r="A123" s="3" t="s">
        <v>14</v>
      </c>
      <c r="B123" s="4">
        <v>4021</v>
      </c>
      <c r="C123" s="3" t="s">
        <v>92</v>
      </c>
      <c r="D123" s="7">
        <v>445.87529219145739</v>
      </c>
      <c r="E123" s="7" t="s">
        <v>96</v>
      </c>
      <c r="F123" s="3" t="str">
        <f>IFERROR(VLOOKUP($A123,DePara_Contas!$A:$F,2,0),"")</f>
        <v>Cursos e treinamentos</v>
      </c>
      <c r="G123" s="3" t="str">
        <f>IFERROR(VLOOKUP($A123,DePara_Contas!$A:$F,3,0),"")</f>
        <v>2.2.12 - Cursos e treinamentos</v>
      </c>
      <c r="H123" s="3" t="str">
        <f>IFERROR(VLOOKUP($A123,DePara_Contas!$A:$F,4,0),"")</f>
        <v>Benefícios</v>
      </c>
      <c r="I123" s="3" t="str">
        <f>IFERROR(VLOOKUP($A123,DePara_Contas!$A:$F,5,0),"")</f>
        <v>Gastos com pessoal</v>
      </c>
      <c r="J123" s="3" t="str">
        <f>IFERROR(VLOOKUP($A123,DePara_Contas!$A:$F,6,0),"")</f>
        <v>Despesas</v>
      </c>
      <c r="K123" s="3" t="str">
        <f>IFERROR(VLOOKUP($B123,DePara_CDC!$A:$F,2,0),"")</f>
        <v>Área de marketing</v>
      </c>
      <c r="L123" s="3" t="str">
        <f>IFERROR(VLOOKUP($B123,DePara_CDC!$A:$F,3,0),"")</f>
        <v>4021 - Área de marketing</v>
      </c>
      <c r="M123" s="3" t="str">
        <f>IFERROR(VLOOKUP($B123,DePara_CDC!$A:$F,4,0),"")</f>
        <v>Marketing e Vendas</v>
      </c>
      <c r="N123" s="3" t="str">
        <f>IFERROR(VLOOKUP($B123,DePara_CDC!$A:$F,5,0),"")</f>
        <v>MV</v>
      </c>
      <c r="O123" s="3" t="str">
        <f>IFERROR(VLOOKUP($B123,DePara_CDC!$A:$F,6,0),"")</f>
        <v>Luciana</v>
      </c>
      <c r="P123" s="43">
        <f>VLOOKUP(A123,DePara_Contas!A:G,7,0)</f>
        <v>3</v>
      </c>
    </row>
    <row r="124" spans="1:16" x14ac:dyDescent="0.25">
      <c r="A124" s="3" t="s">
        <v>14</v>
      </c>
      <c r="B124" s="4">
        <v>4022</v>
      </c>
      <c r="C124" s="3" t="s">
        <v>92</v>
      </c>
      <c r="D124" s="7">
        <v>252.00610010220771</v>
      </c>
      <c r="E124" s="7" t="s">
        <v>96</v>
      </c>
      <c r="F124" s="3" t="str">
        <f>IFERROR(VLOOKUP($A124,DePara_Contas!$A:$F,2,0),"")</f>
        <v>Cursos e treinamentos</v>
      </c>
      <c r="G124" s="3" t="str">
        <f>IFERROR(VLOOKUP($A124,DePara_Contas!$A:$F,3,0),"")</f>
        <v>2.2.12 - Cursos e treinamentos</v>
      </c>
      <c r="H124" s="3" t="str">
        <f>IFERROR(VLOOKUP($A124,DePara_Contas!$A:$F,4,0),"")</f>
        <v>Benefícios</v>
      </c>
      <c r="I124" s="3" t="str">
        <f>IFERROR(VLOOKUP($A124,DePara_Contas!$A:$F,5,0),"")</f>
        <v>Gastos com pessoal</v>
      </c>
      <c r="J124" s="3" t="str">
        <f>IFERROR(VLOOKUP($A124,DePara_Contas!$A:$F,6,0),"")</f>
        <v>Despesas</v>
      </c>
      <c r="K124" s="3" t="str">
        <f>IFERROR(VLOOKUP($B124,DePara_CDC!$A:$F,2,0),"")</f>
        <v>Área comercial</v>
      </c>
      <c r="L124" s="3" t="str">
        <f>IFERROR(VLOOKUP($B124,DePara_CDC!$A:$F,3,0),"")</f>
        <v>4022 - Área comercial</v>
      </c>
      <c r="M124" s="3" t="str">
        <f>IFERROR(VLOOKUP($B124,DePara_CDC!$A:$F,4,0),"")</f>
        <v>Marketing e Vendas</v>
      </c>
      <c r="N124" s="3" t="str">
        <f>IFERROR(VLOOKUP($B124,DePara_CDC!$A:$F,5,0),"")</f>
        <v>MV</v>
      </c>
      <c r="O124" s="3" t="str">
        <f>IFERROR(VLOOKUP($B124,DePara_CDC!$A:$F,6,0),"")</f>
        <v>Pedro</v>
      </c>
      <c r="P124" s="43">
        <f>VLOOKUP(A124,DePara_Contas!A:G,7,0)</f>
        <v>3</v>
      </c>
    </row>
    <row r="125" spans="1:16" x14ac:dyDescent="0.25">
      <c r="A125" s="3" t="s">
        <v>14</v>
      </c>
      <c r="B125" s="4">
        <v>4023</v>
      </c>
      <c r="C125" s="3" t="s">
        <v>92</v>
      </c>
      <c r="D125" s="7">
        <v>344.68390999774124</v>
      </c>
      <c r="E125" s="7" t="s">
        <v>96</v>
      </c>
      <c r="F125" s="3" t="str">
        <f>IFERROR(VLOOKUP($A125,DePara_Contas!$A:$F,2,0),"")</f>
        <v>Cursos e treinamentos</v>
      </c>
      <c r="G125" s="3" t="str">
        <f>IFERROR(VLOOKUP($A125,DePara_Contas!$A:$F,3,0),"")</f>
        <v>2.2.12 - Cursos e treinamentos</v>
      </c>
      <c r="H125" s="3" t="str">
        <f>IFERROR(VLOOKUP($A125,DePara_Contas!$A:$F,4,0),"")</f>
        <v>Benefícios</v>
      </c>
      <c r="I125" s="3" t="str">
        <f>IFERROR(VLOOKUP($A125,DePara_Contas!$A:$F,5,0),"")</f>
        <v>Gastos com pessoal</v>
      </c>
      <c r="J125" s="3" t="str">
        <f>IFERROR(VLOOKUP($A125,DePara_Contas!$A:$F,6,0),"")</f>
        <v>Despesas</v>
      </c>
      <c r="K125" s="3" t="str">
        <f>IFERROR(VLOOKUP($B125,DePara_CDC!$A:$F,2,0),"")</f>
        <v>Área financeira</v>
      </c>
      <c r="L125" s="3" t="str">
        <f>IFERROR(VLOOKUP($B125,DePara_CDC!$A:$F,3,0),"")</f>
        <v>4023 - Área financeira</v>
      </c>
      <c r="M125" s="3" t="str">
        <f>IFERROR(VLOOKUP($B125,DePara_CDC!$A:$F,4,0),"")</f>
        <v>Administrativo e Financeiro</v>
      </c>
      <c r="N125" s="3" t="str">
        <f>IFERROR(VLOOKUP($B125,DePara_CDC!$A:$F,5,0),"")</f>
        <v>A&amp;F</v>
      </c>
      <c r="O125" s="3" t="str">
        <f>IFERROR(VLOOKUP($B125,DePara_CDC!$A:$F,6,0),"")</f>
        <v>Cláudia</v>
      </c>
      <c r="P125" s="43">
        <f>VLOOKUP(A125,DePara_Contas!A:G,7,0)</f>
        <v>3</v>
      </c>
    </row>
    <row r="126" spans="1:16" x14ac:dyDescent="0.25">
      <c r="A126" s="3" t="s">
        <v>14</v>
      </c>
      <c r="B126" s="4">
        <v>4024</v>
      </c>
      <c r="C126" s="3" t="s">
        <v>92</v>
      </c>
      <c r="D126" s="7">
        <v>984.59887471249158</v>
      </c>
      <c r="E126" s="7" t="s">
        <v>96</v>
      </c>
      <c r="F126" s="3" t="str">
        <f>IFERROR(VLOOKUP($A126,DePara_Contas!$A:$F,2,0),"")</f>
        <v>Cursos e treinamentos</v>
      </c>
      <c r="G126" s="3" t="str">
        <f>IFERROR(VLOOKUP($A126,DePara_Contas!$A:$F,3,0),"")</f>
        <v>2.2.12 - Cursos e treinamentos</v>
      </c>
      <c r="H126" s="3" t="str">
        <f>IFERROR(VLOOKUP($A126,DePara_Contas!$A:$F,4,0),"")</f>
        <v>Benefícios</v>
      </c>
      <c r="I126" s="3" t="str">
        <f>IFERROR(VLOOKUP($A126,DePara_Contas!$A:$F,5,0),"")</f>
        <v>Gastos com pessoal</v>
      </c>
      <c r="J126" s="3" t="str">
        <f>IFERROR(VLOOKUP($A126,DePara_Contas!$A:$F,6,0),"")</f>
        <v>Despesas</v>
      </c>
      <c r="K126" s="3" t="str">
        <f>IFERROR(VLOOKUP($B126,DePara_CDC!$A:$F,2,0),"")</f>
        <v>Área de RH</v>
      </c>
      <c r="L126" s="3" t="str">
        <f>IFERROR(VLOOKUP($B126,DePara_CDC!$A:$F,3,0),"")</f>
        <v>4024 - Área de RH</v>
      </c>
      <c r="M126" s="3" t="str">
        <f>IFERROR(VLOOKUP($B126,DePara_CDC!$A:$F,4,0),"")</f>
        <v>Administrativo e Financeiro</v>
      </c>
      <c r="N126" s="3" t="str">
        <f>IFERROR(VLOOKUP($B126,DePara_CDC!$A:$F,5,0),"")</f>
        <v>A&amp;F</v>
      </c>
      <c r="O126" s="3" t="str">
        <f>IFERROR(VLOOKUP($B126,DePara_CDC!$A:$F,6,0),"")</f>
        <v>Roberto</v>
      </c>
      <c r="P126" s="43">
        <f>VLOOKUP(A126,DePara_Contas!A:G,7,0)</f>
        <v>3</v>
      </c>
    </row>
    <row r="127" spans="1:16" x14ac:dyDescent="0.25">
      <c r="A127" s="3" t="s">
        <v>53</v>
      </c>
      <c r="B127" s="4">
        <v>4023</v>
      </c>
      <c r="C127" s="3" t="s">
        <v>92</v>
      </c>
      <c r="D127" s="7">
        <v>889.17591751323107</v>
      </c>
      <c r="E127" s="7" t="s">
        <v>96</v>
      </c>
      <c r="F127" s="3" t="str">
        <f>IFERROR(VLOOKUP($A127,DePara_Contas!$A:$F,2,0),"")</f>
        <v>Serviços de contabilidade</v>
      </c>
      <c r="G127" s="3" t="str">
        <f>IFERROR(VLOOKUP($A127,DePara_Contas!$A:$F,3,0),"")</f>
        <v>2.2.20 - Serviços de contabilidade</v>
      </c>
      <c r="H127" s="3" t="str">
        <f>IFERROR(VLOOKUP($A127,DePara_Contas!$A:$F,4,0),"")</f>
        <v>Serviços externos</v>
      </c>
      <c r="I127" s="3" t="str">
        <f>IFERROR(VLOOKUP($A127,DePara_Contas!$A:$F,5,0),"")</f>
        <v>Gastos gerais</v>
      </c>
      <c r="J127" s="3" t="str">
        <f>IFERROR(VLOOKUP($A127,DePara_Contas!$A:$F,6,0),"")</f>
        <v>Despesas</v>
      </c>
      <c r="K127" s="3" t="str">
        <f>IFERROR(VLOOKUP($B127,DePara_CDC!$A:$F,2,0),"")</f>
        <v>Área financeira</v>
      </c>
      <c r="L127" s="3" t="str">
        <f>IFERROR(VLOOKUP($B127,DePara_CDC!$A:$F,3,0),"")</f>
        <v>4023 - Área financeira</v>
      </c>
      <c r="M127" s="3" t="str">
        <f>IFERROR(VLOOKUP($B127,DePara_CDC!$A:$F,4,0),"")</f>
        <v>Administrativo e Financeiro</v>
      </c>
      <c r="N127" s="3" t="str">
        <f>IFERROR(VLOOKUP($B127,DePara_CDC!$A:$F,5,0),"")</f>
        <v>A&amp;F</v>
      </c>
      <c r="O127" s="3" t="str">
        <f>IFERROR(VLOOKUP($B127,DePara_CDC!$A:$F,6,0),"")</f>
        <v>Cláudia</v>
      </c>
      <c r="P127" s="43">
        <f>VLOOKUP(A127,DePara_Contas!A:G,7,0)</f>
        <v>2</v>
      </c>
    </row>
    <row r="128" spans="1:16" x14ac:dyDescent="0.25">
      <c r="A128" s="3" t="s">
        <v>10</v>
      </c>
      <c r="B128" s="4">
        <v>4021</v>
      </c>
      <c r="C128" s="3" t="s">
        <v>92</v>
      </c>
      <c r="D128" s="7">
        <v>747.22745638763183</v>
      </c>
      <c r="E128" s="7" t="s">
        <v>96</v>
      </c>
      <c r="F128" s="3" t="str">
        <f>IFERROR(VLOOKUP($A128,DePara_Contas!$A:$F,2,0),"")</f>
        <v>Marketing digital</v>
      </c>
      <c r="G128" s="3" t="str">
        <f>IFERROR(VLOOKUP($A128,DePara_Contas!$A:$F,3,0),"")</f>
        <v>2.2.08 - Marketing digital</v>
      </c>
      <c r="H128" s="3" t="str">
        <f>IFERROR(VLOOKUP($A128,DePara_Contas!$A:$F,4,0),"")</f>
        <v>Despesas de Marketing</v>
      </c>
      <c r="I128" s="3" t="str">
        <f>IFERROR(VLOOKUP($A128,DePara_Contas!$A:$F,5,0),"")</f>
        <v>Gastos gerais</v>
      </c>
      <c r="J128" s="3" t="str">
        <f>IFERROR(VLOOKUP($A128,DePara_Contas!$A:$F,6,0),"")</f>
        <v>Despesas</v>
      </c>
      <c r="K128" s="3" t="str">
        <f>IFERROR(VLOOKUP($B128,DePara_CDC!$A:$F,2,0),"")</f>
        <v>Área de marketing</v>
      </c>
      <c r="L128" s="3" t="str">
        <f>IFERROR(VLOOKUP($B128,DePara_CDC!$A:$F,3,0),"")</f>
        <v>4021 - Área de marketing</v>
      </c>
      <c r="M128" s="3" t="str">
        <f>IFERROR(VLOOKUP($B128,DePara_CDC!$A:$F,4,0),"")</f>
        <v>Marketing e Vendas</v>
      </c>
      <c r="N128" s="3" t="str">
        <f>IFERROR(VLOOKUP($B128,DePara_CDC!$A:$F,5,0),"")</f>
        <v>MV</v>
      </c>
      <c r="O128" s="3" t="str">
        <f>IFERROR(VLOOKUP($B128,DePara_CDC!$A:$F,6,0),"")</f>
        <v>Luciana</v>
      </c>
      <c r="P128" s="43">
        <f>VLOOKUP(A128,DePara_Contas!A:G,7,0)</f>
        <v>2</v>
      </c>
    </row>
    <row r="129" spans="1:16" x14ac:dyDescent="0.25">
      <c r="A129" s="3" t="s">
        <v>11</v>
      </c>
      <c r="B129" s="4">
        <v>4022</v>
      </c>
      <c r="C129" s="3" t="s">
        <v>92</v>
      </c>
      <c r="D129" s="7">
        <v>296.71254373889258</v>
      </c>
      <c r="E129" s="7" t="s">
        <v>96</v>
      </c>
      <c r="F129" s="3" t="str">
        <f>IFERROR(VLOOKUP($A129,DePara_Contas!$A:$F,2,0),"")</f>
        <v>Outras despesas de marketing</v>
      </c>
      <c r="G129" s="3" t="str">
        <f>IFERROR(VLOOKUP($A129,DePara_Contas!$A:$F,3,0),"")</f>
        <v>2.2.09 - Outras despesas de marketing</v>
      </c>
      <c r="H129" s="3" t="str">
        <f>IFERROR(VLOOKUP($A129,DePara_Contas!$A:$F,4,0),"")</f>
        <v>Despesas de Marketing</v>
      </c>
      <c r="I129" s="3" t="str">
        <f>IFERROR(VLOOKUP($A129,DePara_Contas!$A:$F,5,0),"")</f>
        <v>Gastos gerais</v>
      </c>
      <c r="J129" s="3" t="str">
        <f>IFERROR(VLOOKUP($A129,DePara_Contas!$A:$F,6,0),"")</f>
        <v>Despesas</v>
      </c>
      <c r="K129" s="3" t="str">
        <f>IFERROR(VLOOKUP($B129,DePara_CDC!$A:$F,2,0),"")</f>
        <v>Área comercial</v>
      </c>
      <c r="L129" s="3" t="str">
        <f>IFERROR(VLOOKUP($B129,DePara_CDC!$A:$F,3,0),"")</f>
        <v>4022 - Área comercial</v>
      </c>
      <c r="M129" s="3" t="str">
        <f>IFERROR(VLOOKUP($B129,DePara_CDC!$A:$F,4,0),"")</f>
        <v>Marketing e Vendas</v>
      </c>
      <c r="N129" s="3" t="str">
        <f>IFERROR(VLOOKUP($B129,DePara_CDC!$A:$F,5,0),"")</f>
        <v>MV</v>
      </c>
      <c r="O129" s="3" t="str">
        <f>IFERROR(VLOOKUP($B129,DePara_CDC!$A:$F,6,0),"")</f>
        <v>Pedro</v>
      </c>
      <c r="P129" s="43">
        <f>VLOOKUP(A129,DePara_Contas!A:G,7,0)</f>
        <v>3</v>
      </c>
    </row>
    <row r="130" spans="1:16" x14ac:dyDescent="0.25">
      <c r="A130" s="3" t="s">
        <v>10</v>
      </c>
      <c r="B130" s="4">
        <v>4021</v>
      </c>
      <c r="C130" s="3" t="s">
        <v>92</v>
      </c>
      <c r="D130" s="7">
        <v>949.52945982696326</v>
      </c>
      <c r="E130" s="7" t="s">
        <v>96</v>
      </c>
      <c r="F130" s="3" t="str">
        <f>IFERROR(VLOOKUP($A130,DePara_Contas!$A:$F,2,0),"")</f>
        <v>Marketing digital</v>
      </c>
      <c r="G130" s="3" t="str">
        <f>IFERROR(VLOOKUP($A130,DePara_Contas!$A:$F,3,0),"")</f>
        <v>2.2.08 - Marketing digital</v>
      </c>
      <c r="H130" s="3" t="str">
        <f>IFERROR(VLOOKUP($A130,DePara_Contas!$A:$F,4,0),"")</f>
        <v>Despesas de Marketing</v>
      </c>
      <c r="I130" s="3" t="str">
        <f>IFERROR(VLOOKUP($A130,DePara_Contas!$A:$F,5,0),"")</f>
        <v>Gastos gerais</v>
      </c>
      <c r="J130" s="3" t="str">
        <f>IFERROR(VLOOKUP($A130,DePara_Contas!$A:$F,6,0),"")</f>
        <v>Despesas</v>
      </c>
      <c r="K130" s="3" t="str">
        <f>IFERROR(VLOOKUP($B130,DePara_CDC!$A:$F,2,0),"")</f>
        <v>Área de marketing</v>
      </c>
      <c r="L130" s="3" t="str">
        <f>IFERROR(VLOOKUP($B130,DePara_CDC!$A:$F,3,0),"")</f>
        <v>4021 - Área de marketing</v>
      </c>
      <c r="M130" s="3" t="str">
        <f>IFERROR(VLOOKUP($B130,DePara_CDC!$A:$F,4,0),"")</f>
        <v>Marketing e Vendas</v>
      </c>
      <c r="N130" s="3" t="str">
        <f>IFERROR(VLOOKUP($B130,DePara_CDC!$A:$F,5,0),"")</f>
        <v>MV</v>
      </c>
      <c r="O130" s="3" t="str">
        <f>IFERROR(VLOOKUP($B130,DePara_CDC!$A:$F,6,0),"")</f>
        <v>Luciana</v>
      </c>
      <c r="P130" s="43">
        <f>VLOOKUP(A130,DePara_Contas!A:G,7,0)</f>
        <v>2</v>
      </c>
    </row>
    <row r="131" spans="1:16" x14ac:dyDescent="0.25">
      <c r="A131" s="3" t="s">
        <v>11</v>
      </c>
      <c r="B131" s="4">
        <v>4022</v>
      </c>
      <c r="C131" s="3" t="s">
        <v>92</v>
      </c>
      <c r="D131" s="7">
        <v>2.1040470655239174</v>
      </c>
      <c r="E131" s="7" t="s">
        <v>96</v>
      </c>
      <c r="F131" s="3" t="str">
        <f>IFERROR(VLOOKUP($A131,DePara_Contas!$A:$F,2,0),"")</f>
        <v>Outras despesas de marketing</v>
      </c>
      <c r="G131" s="3" t="str">
        <f>IFERROR(VLOOKUP($A131,DePara_Contas!$A:$F,3,0),"")</f>
        <v>2.2.09 - Outras despesas de marketing</v>
      </c>
      <c r="H131" s="3" t="str">
        <f>IFERROR(VLOOKUP($A131,DePara_Contas!$A:$F,4,0),"")</f>
        <v>Despesas de Marketing</v>
      </c>
      <c r="I131" s="3" t="str">
        <f>IFERROR(VLOOKUP($A131,DePara_Contas!$A:$F,5,0),"")</f>
        <v>Gastos gerais</v>
      </c>
      <c r="J131" s="3" t="str">
        <f>IFERROR(VLOOKUP($A131,DePara_Contas!$A:$F,6,0),"")</f>
        <v>Despesas</v>
      </c>
      <c r="K131" s="3" t="str">
        <f>IFERROR(VLOOKUP($B131,DePara_CDC!$A:$F,2,0),"")</f>
        <v>Área comercial</v>
      </c>
      <c r="L131" s="3" t="str">
        <f>IFERROR(VLOOKUP($B131,DePara_CDC!$A:$F,3,0),"")</f>
        <v>4022 - Área comercial</v>
      </c>
      <c r="M131" s="3" t="str">
        <f>IFERROR(VLOOKUP($B131,DePara_CDC!$A:$F,4,0),"")</f>
        <v>Marketing e Vendas</v>
      </c>
      <c r="N131" s="3" t="str">
        <f>IFERROR(VLOOKUP($B131,DePara_CDC!$A:$F,5,0),"")</f>
        <v>MV</v>
      </c>
      <c r="O131" s="3" t="str">
        <f>IFERROR(VLOOKUP($B131,DePara_CDC!$A:$F,6,0),"")</f>
        <v>Pedro</v>
      </c>
      <c r="P131" s="43">
        <f>VLOOKUP(A131,DePara_Contas!A:G,7,0)</f>
        <v>3</v>
      </c>
    </row>
    <row r="132" spans="1:16" x14ac:dyDescent="0.25">
      <c r="A132" s="3" t="s">
        <v>10</v>
      </c>
      <c r="B132" s="4">
        <v>4021</v>
      </c>
      <c r="C132" s="3" t="s">
        <v>93</v>
      </c>
      <c r="D132" s="7">
        <v>537.07739169814351</v>
      </c>
      <c r="E132" s="7" t="s">
        <v>96</v>
      </c>
      <c r="F132" s="3" t="str">
        <f>IFERROR(VLOOKUP($A132,DePara_Contas!$A:$F,2,0),"")</f>
        <v>Marketing digital</v>
      </c>
      <c r="G132" s="3" t="str">
        <f>IFERROR(VLOOKUP($A132,DePara_Contas!$A:$F,3,0),"")</f>
        <v>2.2.08 - Marketing digital</v>
      </c>
      <c r="H132" s="3" t="str">
        <f>IFERROR(VLOOKUP($A132,DePara_Contas!$A:$F,4,0),"")</f>
        <v>Despesas de Marketing</v>
      </c>
      <c r="I132" s="3" t="str">
        <f>IFERROR(VLOOKUP($A132,DePara_Contas!$A:$F,5,0),"")</f>
        <v>Gastos gerais</v>
      </c>
      <c r="J132" s="3" t="str">
        <f>IFERROR(VLOOKUP($A132,DePara_Contas!$A:$F,6,0),"")</f>
        <v>Despesas</v>
      </c>
      <c r="K132" s="3" t="str">
        <f>IFERROR(VLOOKUP($B132,DePara_CDC!$A:$F,2,0),"")</f>
        <v>Área de marketing</v>
      </c>
      <c r="L132" s="3" t="str">
        <f>IFERROR(VLOOKUP($B132,DePara_CDC!$A:$F,3,0),"")</f>
        <v>4021 - Área de marketing</v>
      </c>
      <c r="M132" s="3" t="str">
        <f>IFERROR(VLOOKUP($B132,DePara_CDC!$A:$F,4,0),"")</f>
        <v>Marketing e Vendas</v>
      </c>
      <c r="N132" s="3" t="str">
        <f>IFERROR(VLOOKUP($B132,DePara_CDC!$A:$F,5,0),"")</f>
        <v>MV</v>
      </c>
      <c r="O132" s="3" t="str">
        <f>IFERROR(VLOOKUP($B132,DePara_CDC!$A:$F,6,0),"")</f>
        <v>Luciana</v>
      </c>
      <c r="P132" s="43">
        <f>VLOOKUP(A132,DePara_Contas!A:G,7,0)</f>
        <v>2</v>
      </c>
    </row>
    <row r="133" spans="1:16" x14ac:dyDescent="0.25">
      <c r="A133" s="3" t="s">
        <v>10</v>
      </c>
      <c r="B133" s="4">
        <v>4021</v>
      </c>
      <c r="C133" s="3" t="s">
        <v>93</v>
      </c>
      <c r="D133" s="7">
        <v>493.33119988957333</v>
      </c>
      <c r="E133" s="7" t="s">
        <v>96</v>
      </c>
      <c r="F133" s="3" t="str">
        <f>IFERROR(VLOOKUP($A133,DePara_Contas!$A:$F,2,0),"")</f>
        <v>Marketing digital</v>
      </c>
      <c r="G133" s="3" t="str">
        <f>IFERROR(VLOOKUP($A133,DePara_Contas!$A:$F,3,0),"")</f>
        <v>2.2.08 - Marketing digital</v>
      </c>
      <c r="H133" s="3" t="str">
        <f>IFERROR(VLOOKUP($A133,DePara_Contas!$A:$F,4,0),"")</f>
        <v>Despesas de Marketing</v>
      </c>
      <c r="I133" s="3" t="str">
        <f>IFERROR(VLOOKUP($A133,DePara_Contas!$A:$F,5,0),"")</f>
        <v>Gastos gerais</v>
      </c>
      <c r="J133" s="3" t="str">
        <f>IFERROR(VLOOKUP($A133,DePara_Contas!$A:$F,6,0),"")</f>
        <v>Despesas</v>
      </c>
      <c r="K133" s="3" t="str">
        <f>IFERROR(VLOOKUP($B133,DePara_CDC!$A:$F,2,0),"")</f>
        <v>Área de marketing</v>
      </c>
      <c r="L133" s="3" t="str">
        <f>IFERROR(VLOOKUP($B133,DePara_CDC!$A:$F,3,0),"")</f>
        <v>4021 - Área de marketing</v>
      </c>
      <c r="M133" s="3" t="str">
        <f>IFERROR(VLOOKUP($B133,DePara_CDC!$A:$F,4,0),"")</f>
        <v>Marketing e Vendas</v>
      </c>
      <c r="N133" s="3" t="str">
        <f>IFERROR(VLOOKUP($B133,DePara_CDC!$A:$F,5,0),"")</f>
        <v>MV</v>
      </c>
      <c r="O133" s="3" t="str">
        <f>IFERROR(VLOOKUP($B133,DePara_CDC!$A:$F,6,0),"")</f>
        <v>Luciana</v>
      </c>
      <c r="P133" s="43">
        <f>VLOOKUP(A133,DePara_Contas!A:G,7,0)</f>
        <v>2</v>
      </c>
    </row>
    <row r="134" spans="1:16" x14ac:dyDescent="0.25">
      <c r="A134" s="3" t="s">
        <v>10</v>
      </c>
      <c r="B134" s="4">
        <v>4021</v>
      </c>
      <c r="C134" s="3" t="s">
        <v>93</v>
      </c>
      <c r="D134" s="7">
        <v>692.56313486395129</v>
      </c>
      <c r="E134" s="7" t="s">
        <v>96</v>
      </c>
      <c r="F134" s="3" t="str">
        <f>IFERROR(VLOOKUP($A134,DePara_Contas!$A:$F,2,0),"")</f>
        <v>Marketing digital</v>
      </c>
      <c r="G134" s="3" t="str">
        <f>IFERROR(VLOOKUP($A134,DePara_Contas!$A:$F,3,0),"")</f>
        <v>2.2.08 - Marketing digital</v>
      </c>
      <c r="H134" s="3" t="str">
        <f>IFERROR(VLOOKUP($A134,DePara_Contas!$A:$F,4,0),"")</f>
        <v>Despesas de Marketing</v>
      </c>
      <c r="I134" s="3" t="str">
        <f>IFERROR(VLOOKUP($A134,DePara_Contas!$A:$F,5,0),"")</f>
        <v>Gastos gerais</v>
      </c>
      <c r="J134" s="3" t="str">
        <f>IFERROR(VLOOKUP($A134,DePara_Contas!$A:$F,6,0),"")</f>
        <v>Despesas</v>
      </c>
      <c r="K134" s="3" t="str">
        <f>IFERROR(VLOOKUP($B134,DePara_CDC!$A:$F,2,0),"")</f>
        <v>Área de marketing</v>
      </c>
      <c r="L134" s="3" t="str">
        <f>IFERROR(VLOOKUP($B134,DePara_CDC!$A:$F,3,0),"")</f>
        <v>4021 - Área de marketing</v>
      </c>
      <c r="M134" s="3" t="str">
        <f>IFERROR(VLOOKUP($B134,DePara_CDC!$A:$F,4,0),"")</f>
        <v>Marketing e Vendas</v>
      </c>
      <c r="N134" s="3" t="str">
        <f>IFERROR(VLOOKUP($B134,DePara_CDC!$A:$F,5,0),"")</f>
        <v>MV</v>
      </c>
      <c r="O134" s="3" t="str">
        <f>IFERROR(VLOOKUP($B134,DePara_CDC!$A:$F,6,0),"")</f>
        <v>Luciana</v>
      </c>
      <c r="P134" s="43">
        <f>VLOOKUP(A134,DePara_Contas!A:G,7,0)</f>
        <v>2</v>
      </c>
    </row>
    <row r="135" spans="1:16" x14ac:dyDescent="0.25">
      <c r="A135" s="3" t="s">
        <v>9</v>
      </c>
      <c r="B135" s="4">
        <v>4021</v>
      </c>
      <c r="C135" s="3" t="s">
        <v>93</v>
      </c>
      <c r="D135" s="7">
        <v>690.90471287580033</v>
      </c>
      <c r="E135" s="7" t="s">
        <v>96</v>
      </c>
      <c r="F135" s="3" t="str">
        <f>IFERROR(VLOOKUP($A135,DePara_Contas!$A:$F,2,0),"")</f>
        <v>Material de escritório</v>
      </c>
      <c r="G135" s="3" t="str">
        <f>IFERROR(VLOOKUP($A135,DePara_Contas!$A:$F,3,0),"")</f>
        <v>2.2.07 - Material de escritório</v>
      </c>
      <c r="H135" s="3" t="str">
        <f>IFERROR(VLOOKUP($A135,DePara_Contas!$A:$F,4,0),"")</f>
        <v>Despesas de ocupação</v>
      </c>
      <c r="I135" s="3" t="str">
        <f>IFERROR(VLOOKUP($A135,DePara_Contas!$A:$F,5,0),"")</f>
        <v>Gastos gerais</v>
      </c>
      <c r="J135" s="3" t="str">
        <f>IFERROR(VLOOKUP($A135,DePara_Contas!$A:$F,6,0),"")</f>
        <v>Despesas</v>
      </c>
      <c r="K135" s="3" t="str">
        <f>IFERROR(VLOOKUP($B135,DePara_CDC!$A:$F,2,0),"")</f>
        <v>Área de marketing</v>
      </c>
      <c r="L135" s="3" t="str">
        <f>IFERROR(VLOOKUP($B135,DePara_CDC!$A:$F,3,0),"")</f>
        <v>4021 - Área de marketing</v>
      </c>
      <c r="M135" s="3" t="str">
        <f>IFERROR(VLOOKUP($B135,DePara_CDC!$A:$F,4,0),"")</f>
        <v>Marketing e Vendas</v>
      </c>
      <c r="N135" s="3" t="str">
        <f>IFERROR(VLOOKUP($B135,DePara_CDC!$A:$F,5,0),"")</f>
        <v>MV</v>
      </c>
      <c r="O135" s="3" t="str">
        <f>IFERROR(VLOOKUP($B135,DePara_CDC!$A:$F,6,0),"")</f>
        <v>Luciana</v>
      </c>
      <c r="P135" s="43">
        <f>VLOOKUP(A135,DePara_Contas!A:G,7,0)</f>
        <v>1</v>
      </c>
    </row>
    <row r="136" spans="1:16" x14ac:dyDescent="0.25">
      <c r="A136" s="3" t="s">
        <v>9</v>
      </c>
      <c r="B136" s="4">
        <v>4022</v>
      </c>
      <c r="C136" s="3" t="s">
        <v>93</v>
      </c>
      <c r="D136" s="7">
        <v>269.96485144854489</v>
      </c>
      <c r="E136" s="7" t="s">
        <v>96</v>
      </c>
      <c r="F136" s="3" t="str">
        <f>IFERROR(VLOOKUP($A136,DePara_Contas!$A:$F,2,0),"")</f>
        <v>Material de escritório</v>
      </c>
      <c r="G136" s="3" t="str">
        <f>IFERROR(VLOOKUP($A136,DePara_Contas!$A:$F,3,0),"")</f>
        <v>2.2.07 - Material de escritório</v>
      </c>
      <c r="H136" s="3" t="str">
        <f>IFERROR(VLOOKUP($A136,DePara_Contas!$A:$F,4,0),"")</f>
        <v>Despesas de ocupação</v>
      </c>
      <c r="I136" s="3" t="str">
        <f>IFERROR(VLOOKUP($A136,DePara_Contas!$A:$F,5,0),"")</f>
        <v>Gastos gerais</v>
      </c>
      <c r="J136" s="3" t="str">
        <f>IFERROR(VLOOKUP($A136,DePara_Contas!$A:$F,6,0),"")</f>
        <v>Despesas</v>
      </c>
      <c r="K136" s="3" t="str">
        <f>IFERROR(VLOOKUP($B136,DePara_CDC!$A:$F,2,0),"")</f>
        <v>Área comercial</v>
      </c>
      <c r="L136" s="3" t="str">
        <f>IFERROR(VLOOKUP($B136,DePara_CDC!$A:$F,3,0),"")</f>
        <v>4022 - Área comercial</v>
      </c>
      <c r="M136" s="3" t="str">
        <f>IFERROR(VLOOKUP($B136,DePara_CDC!$A:$F,4,0),"")</f>
        <v>Marketing e Vendas</v>
      </c>
      <c r="N136" s="3" t="str">
        <f>IFERROR(VLOOKUP($B136,DePara_CDC!$A:$F,5,0),"")</f>
        <v>MV</v>
      </c>
      <c r="O136" s="3" t="str">
        <f>IFERROR(VLOOKUP($B136,DePara_CDC!$A:$F,6,0),"")</f>
        <v>Pedro</v>
      </c>
      <c r="P136" s="43">
        <f>VLOOKUP(A136,DePara_Contas!A:G,7,0)</f>
        <v>1</v>
      </c>
    </row>
    <row r="137" spans="1:16" x14ac:dyDescent="0.25">
      <c r="A137" s="3" t="s">
        <v>9</v>
      </c>
      <c r="B137" s="4">
        <v>4023</v>
      </c>
      <c r="C137" s="3" t="s">
        <v>93</v>
      </c>
      <c r="D137" s="7">
        <v>709.16447643037202</v>
      </c>
      <c r="E137" s="7" t="s">
        <v>96</v>
      </c>
      <c r="F137" s="3" t="str">
        <f>IFERROR(VLOOKUP($A137,DePara_Contas!$A:$F,2,0),"")</f>
        <v>Material de escritório</v>
      </c>
      <c r="G137" s="3" t="str">
        <f>IFERROR(VLOOKUP($A137,DePara_Contas!$A:$F,3,0),"")</f>
        <v>2.2.07 - Material de escritório</v>
      </c>
      <c r="H137" s="3" t="str">
        <f>IFERROR(VLOOKUP($A137,DePara_Contas!$A:$F,4,0),"")</f>
        <v>Despesas de ocupação</v>
      </c>
      <c r="I137" s="3" t="str">
        <f>IFERROR(VLOOKUP($A137,DePara_Contas!$A:$F,5,0),"")</f>
        <v>Gastos gerais</v>
      </c>
      <c r="J137" s="3" t="str">
        <f>IFERROR(VLOOKUP($A137,DePara_Contas!$A:$F,6,0),"")</f>
        <v>Despesas</v>
      </c>
      <c r="K137" s="3" t="str">
        <f>IFERROR(VLOOKUP($B137,DePara_CDC!$A:$F,2,0),"")</f>
        <v>Área financeira</v>
      </c>
      <c r="L137" s="3" t="str">
        <f>IFERROR(VLOOKUP($B137,DePara_CDC!$A:$F,3,0),"")</f>
        <v>4023 - Área financeira</v>
      </c>
      <c r="M137" s="3" t="str">
        <f>IFERROR(VLOOKUP($B137,DePara_CDC!$A:$F,4,0),"")</f>
        <v>Administrativo e Financeiro</v>
      </c>
      <c r="N137" s="3" t="str">
        <f>IFERROR(VLOOKUP($B137,DePara_CDC!$A:$F,5,0),"")</f>
        <v>A&amp;F</v>
      </c>
      <c r="O137" s="3" t="str">
        <f>IFERROR(VLOOKUP($B137,DePara_CDC!$A:$F,6,0),"")</f>
        <v>Cláudia</v>
      </c>
      <c r="P137" s="43">
        <f>VLOOKUP(A137,DePara_Contas!A:G,7,0)</f>
        <v>1</v>
      </c>
    </row>
    <row r="138" spans="1:16" x14ac:dyDescent="0.25">
      <c r="A138" s="3" t="s">
        <v>9</v>
      </c>
      <c r="B138" s="4">
        <v>4024</v>
      </c>
      <c r="C138" s="3" t="s">
        <v>93</v>
      </c>
      <c r="D138" s="7">
        <v>16.50914566491457</v>
      </c>
      <c r="E138" s="7" t="s">
        <v>96</v>
      </c>
      <c r="F138" s="3" t="str">
        <f>IFERROR(VLOOKUP($A138,DePara_Contas!$A:$F,2,0),"")</f>
        <v>Material de escritório</v>
      </c>
      <c r="G138" s="3" t="str">
        <f>IFERROR(VLOOKUP($A138,DePara_Contas!$A:$F,3,0),"")</f>
        <v>2.2.07 - Material de escritório</v>
      </c>
      <c r="H138" s="3" t="str">
        <f>IFERROR(VLOOKUP($A138,DePara_Contas!$A:$F,4,0),"")</f>
        <v>Despesas de ocupação</v>
      </c>
      <c r="I138" s="3" t="str">
        <f>IFERROR(VLOOKUP($A138,DePara_Contas!$A:$F,5,0),"")</f>
        <v>Gastos gerais</v>
      </c>
      <c r="J138" s="3" t="str">
        <f>IFERROR(VLOOKUP($A138,DePara_Contas!$A:$F,6,0),"")</f>
        <v>Despesas</v>
      </c>
      <c r="K138" s="3" t="str">
        <f>IFERROR(VLOOKUP($B138,DePara_CDC!$A:$F,2,0),"")</f>
        <v>Área de RH</v>
      </c>
      <c r="L138" s="3" t="str">
        <f>IFERROR(VLOOKUP($B138,DePara_CDC!$A:$F,3,0),"")</f>
        <v>4024 - Área de RH</v>
      </c>
      <c r="M138" s="3" t="str">
        <f>IFERROR(VLOOKUP($B138,DePara_CDC!$A:$F,4,0),"")</f>
        <v>Administrativo e Financeiro</v>
      </c>
      <c r="N138" s="3" t="str">
        <f>IFERROR(VLOOKUP($B138,DePara_CDC!$A:$F,5,0),"")</f>
        <v>A&amp;F</v>
      </c>
      <c r="O138" s="3" t="str">
        <f>IFERROR(VLOOKUP($B138,DePara_CDC!$A:$F,6,0),"")</f>
        <v>Roberto</v>
      </c>
      <c r="P138" s="43">
        <f>VLOOKUP(A138,DePara_Contas!A:G,7,0)</f>
        <v>1</v>
      </c>
    </row>
    <row r="139" spans="1:16" x14ac:dyDescent="0.25">
      <c r="A139" s="3" t="s">
        <v>9</v>
      </c>
      <c r="B139" s="4">
        <v>4025</v>
      </c>
      <c r="C139" s="3" t="s">
        <v>93</v>
      </c>
      <c r="D139" s="7">
        <v>564.80236286536228</v>
      </c>
      <c r="E139" s="7" t="s">
        <v>96</v>
      </c>
      <c r="F139" s="3" t="str">
        <f>IFERROR(VLOOKUP($A139,DePara_Contas!$A:$F,2,0),"")</f>
        <v>Material de escritório</v>
      </c>
      <c r="G139" s="3" t="str">
        <f>IFERROR(VLOOKUP($A139,DePara_Contas!$A:$F,3,0),"")</f>
        <v>2.2.07 - Material de escritório</v>
      </c>
      <c r="H139" s="3" t="str">
        <f>IFERROR(VLOOKUP($A139,DePara_Contas!$A:$F,4,0),"")</f>
        <v>Despesas de ocupação</v>
      </c>
      <c r="I139" s="3" t="str">
        <f>IFERROR(VLOOKUP($A139,DePara_Contas!$A:$F,5,0),"")</f>
        <v>Gastos gerais</v>
      </c>
      <c r="J139" s="3" t="str">
        <f>IFERROR(VLOOKUP($A139,DePara_Contas!$A:$F,6,0),"")</f>
        <v>Despesas</v>
      </c>
      <c r="K139" s="3" t="str">
        <f>IFERROR(VLOOKUP($B139,DePara_CDC!$A:$F,2,0),"")</f>
        <v>Área de projetos</v>
      </c>
      <c r="L139" s="3" t="str">
        <f>IFERROR(VLOOKUP($B139,DePara_CDC!$A:$F,3,0),"")</f>
        <v>4025 - Área de projetos</v>
      </c>
      <c r="M139" s="3" t="str">
        <f>IFERROR(VLOOKUP($B139,DePara_CDC!$A:$F,4,0),"")</f>
        <v>Projetos</v>
      </c>
      <c r="N139" s="3" t="str">
        <f>IFERROR(VLOOKUP($B139,DePara_CDC!$A:$F,5,0),"")</f>
        <v>PR</v>
      </c>
      <c r="O139" s="3" t="str">
        <f>IFERROR(VLOOKUP($B139,DePara_CDC!$A:$F,6,0),"")</f>
        <v>Fernanda</v>
      </c>
      <c r="P139" s="43">
        <f>VLOOKUP(A139,DePara_Contas!A:G,7,0)</f>
        <v>1</v>
      </c>
    </row>
    <row r="140" spans="1:16" x14ac:dyDescent="0.25">
      <c r="A140" s="3" t="s">
        <v>9</v>
      </c>
      <c r="B140" s="4">
        <v>4026</v>
      </c>
      <c r="C140" s="3" t="s">
        <v>93</v>
      </c>
      <c r="D140" s="7">
        <v>495.21507021912413</v>
      </c>
      <c r="E140" s="7" t="s">
        <v>96</v>
      </c>
      <c r="F140" s="3" t="str">
        <f>IFERROR(VLOOKUP($A140,DePara_Contas!$A:$F,2,0),"")</f>
        <v>Material de escritório</v>
      </c>
      <c r="G140" s="3" t="str">
        <f>IFERROR(VLOOKUP($A140,DePara_Contas!$A:$F,3,0),"")</f>
        <v>2.2.07 - Material de escritório</v>
      </c>
      <c r="H140" s="3" t="str">
        <f>IFERROR(VLOOKUP($A140,DePara_Contas!$A:$F,4,0),"")</f>
        <v>Despesas de ocupação</v>
      </c>
      <c r="I140" s="3" t="str">
        <f>IFERROR(VLOOKUP($A140,DePara_Contas!$A:$F,5,0),"")</f>
        <v>Gastos gerais</v>
      </c>
      <c r="J140" s="3" t="str">
        <f>IFERROR(VLOOKUP($A140,DePara_Contas!$A:$F,6,0),"")</f>
        <v>Despesas</v>
      </c>
      <c r="K140" s="3" t="str">
        <f>IFERROR(VLOOKUP($B140,DePara_CDC!$A:$F,2,0),"")</f>
        <v>Presidência</v>
      </c>
      <c r="L140" s="3" t="str">
        <f>IFERROR(VLOOKUP($B140,DePara_CDC!$A:$F,3,0),"")</f>
        <v>4026 - Presidência</v>
      </c>
      <c r="M140" s="3" t="str">
        <f>IFERROR(VLOOKUP($B140,DePara_CDC!$A:$F,4,0),"")</f>
        <v>Presidência</v>
      </c>
      <c r="N140" s="3" t="str">
        <f>IFERROR(VLOOKUP($B140,DePara_CDC!$A:$F,5,0),"")</f>
        <v>CEO</v>
      </c>
      <c r="O140" s="3" t="str">
        <f>IFERROR(VLOOKUP($B140,DePara_CDC!$A:$F,6,0),"")</f>
        <v>André</v>
      </c>
      <c r="P140" s="43">
        <f>VLOOKUP(A140,DePara_Contas!A:G,7,0)</f>
        <v>1</v>
      </c>
    </row>
    <row r="141" spans="1:16" x14ac:dyDescent="0.25">
      <c r="A141" s="3" t="s">
        <v>9</v>
      </c>
      <c r="B141" s="4">
        <v>4026</v>
      </c>
      <c r="C141" s="3" t="s">
        <v>93</v>
      </c>
      <c r="D141" s="7">
        <v>191.62829317990949</v>
      </c>
      <c r="E141" s="7" t="s">
        <v>96</v>
      </c>
      <c r="F141" s="3" t="str">
        <f>IFERROR(VLOOKUP($A141,DePara_Contas!$A:$F,2,0),"")</f>
        <v>Material de escritório</v>
      </c>
      <c r="G141" s="3" t="str">
        <f>IFERROR(VLOOKUP($A141,DePara_Contas!$A:$F,3,0),"")</f>
        <v>2.2.07 - Material de escritório</v>
      </c>
      <c r="H141" s="3" t="str">
        <f>IFERROR(VLOOKUP($A141,DePara_Contas!$A:$F,4,0),"")</f>
        <v>Despesas de ocupação</v>
      </c>
      <c r="I141" s="3" t="str">
        <f>IFERROR(VLOOKUP($A141,DePara_Contas!$A:$F,5,0),"")</f>
        <v>Gastos gerais</v>
      </c>
      <c r="J141" s="3" t="str">
        <f>IFERROR(VLOOKUP($A141,DePara_Contas!$A:$F,6,0),"")</f>
        <v>Despesas</v>
      </c>
      <c r="K141" s="3" t="str">
        <f>IFERROR(VLOOKUP($B141,DePara_CDC!$A:$F,2,0),"")</f>
        <v>Presidência</v>
      </c>
      <c r="L141" s="3" t="str">
        <f>IFERROR(VLOOKUP($B141,DePara_CDC!$A:$F,3,0),"")</f>
        <v>4026 - Presidência</v>
      </c>
      <c r="M141" s="3" t="str">
        <f>IFERROR(VLOOKUP($B141,DePara_CDC!$A:$F,4,0),"")</f>
        <v>Presidência</v>
      </c>
      <c r="N141" s="3" t="str">
        <f>IFERROR(VLOOKUP($B141,DePara_CDC!$A:$F,5,0),"")</f>
        <v>CEO</v>
      </c>
      <c r="O141" s="3" t="str">
        <f>IFERROR(VLOOKUP($B141,DePara_CDC!$A:$F,6,0),"")</f>
        <v>André</v>
      </c>
      <c r="P141" s="43">
        <f>VLOOKUP(A141,DePara_Contas!A:G,7,0)</f>
        <v>1</v>
      </c>
    </row>
    <row r="142" spans="1:16" x14ac:dyDescent="0.25">
      <c r="A142" s="3" t="s">
        <v>13</v>
      </c>
      <c r="B142" s="4">
        <v>4021</v>
      </c>
      <c r="C142" s="3" t="s">
        <v>93</v>
      </c>
      <c r="D142" s="7">
        <v>571.07643036538491</v>
      </c>
      <c r="E142" s="7" t="s">
        <v>96</v>
      </c>
      <c r="F142" s="3" t="str">
        <f>IFERROR(VLOOKUP($A142,DePara_Contas!$A:$F,2,0),"")</f>
        <v>Ajuda de Custo</v>
      </c>
      <c r="G142" s="3" t="str">
        <f>IFERROR(VLOOKUP($A142,DePara_Contas!$A:$F,3,0),"")</f>
        <v>2.2.11 - Ajuda de Custo</v>
      </c>
      <c r="H142" s="3" t="str">
        <f>IFERROR(VLOOKUP($A142,DePara_Contas!$A:$F,4,0),"")</f>
        <v>Benefícios</v>
      </c>
      <c r="I142" s="3" t="str">
        <f>IFERROR(VLOOKUP($A142,DePara_Contas!$A:$F,5,0),"")</f>
        <v>Gastos com pessoal</v>
      </c>
      <c r="J142" s="3" t="str">
        <f>IFERROR(VLOOKUP($A142,DePara_Contas!$A:$F,6,0),"")</f>
        <v>Despesas</v>
      </c>
      <c r="K142" s="3" t="str">
        <f>IFERROR(VLOOKUP($B142,DePara_CDC!$A:$F,2,0),"")</f>
        <v>Área de marketing</v>
      </c>
      <c r="L142" s="3" t="str">
        <f>IFERROR(VLOOKUP($B142,DePara_CDC!$A:$F,3,0),"")</f>
        <v>4021 - Área de marketing</v>
      </c>
      <c r="M142" s="3" t="str">
        <f>IFERROR(VLOOKUP($B142,DePara_CDC!$A:$F,4,0),"")</f>
        <v>Marketing e Vendas</v>
      </c>
      <c r="N142" s="3" t="str">
        <f>IFERROR(VLOOKUP($B142,DePara_CDC!$A:$F,5,0),"")</f>
        <v>MV</v>
      </c>
      <c r="O142" s="3" t="str">
        <f>IFERROR(VLOOKUP($B142,DePara_CDC!$A:$F,6,0),"")</f>
        <v>Luciana</v>
      </c>
      <c r="P142" s="43">
        <f>VLOOKUP(A142,DePara_Contas!A:G,7,0)</f>
        <v>2</v>
      </c>
    </row>
    <row r="143" spans="1:16" x14ac:dyDescent="0.25">
      <c r="A143" s="3" t="s">
        <v>13</v>
      </c>
      <c r="B143" s="4">
        <v>4022</v>
      </c>
      <c r="C143" s="3" t="s">
        <v>93</v>
      </c>
      <c r="D143" s="7">
        <v>949.63822346554355</v>
      </c>
      <c r="E143" s="7" t="s">
        <v>96</v>
      </c>
      <c r="F143" s="3" t="str">
        <f>IFERROR(VLOOKUP($A143,DePara_Contas!$A:$F,2,0),"")</f>
        <v>Ajuda de Custo</v>
      </c>
      <c r="G143" s="3" t="str">
        <f>IFERROR(VLOOKUP($A143,DePara_Contas!$A:$F,3,0),"")</f>
        <v>2.2.11 - Ajuda de Custo</v>
      </c>
      <c r="H143" s="3" t="str">
        <f>IFERROR(VLOOKUP($A143,DePara_Contas!$A:$F,4,0),"")</f>
        <v>Benefícios</v>
      </c>
      <c r="I143" s="3" t="str">
        <f>IFERROR(VLOOKUP($A143,DePara_Contas!$A:$F,5,0),"")</f>
        <v>Gastos com pessoal</v>
      </c>
      <c r="J143" s="3" t="str">
        <f>IFERROR(VLOOKUP($A143,DePara_Contas!$A:$F,6,0),"")</f>
        <v>Despesas</v>
      </c>
      <c r="K143" s="3" t="str">
        <f>IFERROR(VLOOKUP($B143,DePara_CDC!$A:$F,2,0),"")</f>
        <v>Área comercial</v>
      </c>
      <c r="L143" s="3" t="str">
        <f>IFERROR(VLOOKUP($B143,DePara_CDC!$A:$F,3,0),"")</f>
        <v>4022 - Área comercial</v>
      </c>
      <c r="M143" s="3" t="str">
        <f>IFERROR(VLOOKUP($B143,DePara_CDC!$A:$F,4,0),"")</f>
        <v>Marketing e Vendas</v>
      </c>
      <c r="N143" s="3" t="str">
        <f>IFERROR(VLOOKUP($B143,DePara_CDC!$A:$F,5,0),"")</f>
        <v>MV</v>
      </c>
      <c r="O143" s="3" t="str">
        <f>IFERROR(VLOOKUP($B143,DePara_CDC!$A:$F,6,0),"")</f>
        <v>Pedro</v>
      </c>
      <c r="P143" s="43">
        <f>VLOOKUP(A143,DePara_Contas!A:G,7,0)</f>
        <v>2</v>
      </c>
    </row>
    <row r="144" spans="1:16" x14ac:dyDescent="0.25">
      <c r="A144" s="3" t="s">
        <v>13</v>
      </c>
      <c r="B144" s="4">
        <v>4023</v>
      </c>
      <c r="C144" s="3" t="s">
        <v>93</v>
      </c>
      <c r="D144" s="7">
        <v>922.19282410077915</v>
      </c>
      <c r="E144" s="7" t="s">
        <v>96</v>
      </c>
      <c r="F144" s="3" t="str">
        <f>IFERROR(VLOOKUP($A144,DePara_Contas!$A:$F,2,0),"")</f>
        <v>Ajuda de Custo</v>
      </c>
      <c r="G144" s="3" t="str">
        <f>IFERROR(VLOOKUP($A144,DePara_Contas!$A:$F,3,0),"")</f>
        <v>2.2.11 - Ajuda de Custo</v>
      </c>
      <c r="H144" s="3" t="str">
        <f>IFERROR(VLOOKUP($A144,DePara_Contas!$A:$F,4,0),"")</f>
        <v>Benefícios</v>
      </c>
      <c r="I144" s="3" t="str">
        <f>IFERROR(VLOOKUP($A144,DePara_Contas!$A:$F,5,0),"")</f>
        <v>Gastos com pessoal</v>
      </c>
      <c r="J144" s="3" t="str">
        <f>IFERROR(VLOOKUP($A144,DePara_Contas!$A:$F,6,0),"")</f>
        <v>Despesas</v>
      </c>
      <c r="K144" s="3" t="str">
        <f>IFERROR(VLOOKUP($B144,DePara_CDC!$A:$F,2,0),"")</f>
        <v>Área financeira</v>
      </c>
      <c r="L144" s="3" t="str">
        <f>IFERROR(VLOOKUP($B144,DePara_CDC!$A:$F,3,0),"")</f>
        <v>4023 - Área financeira</v>
      </c>
      <c r="M144" s="3" t="str">
        <f>IFERROR(VLOOKUP($B144,DePara_CDC!$A:$F,4,0),"")</f>
        <v>Administrativo e Financeiro</v>
      </c>
      <c r="N144" s="3" t="str">
        <f>IFERROR(VLOOKUP($B144,DePara_CDC!$A:$F,5,0),"")</f>
        <v>A&amp;F</v>
      </c>
      <c r="O144" s="3" t="str">
        <f>IFERROR(VLOOKUP($B144,DePara_CDC!$A:$F,6,0),"")</f>
        <v>Cláudia</v>
      </c>
      <c r="P144" s="43">
        <f>VLOOKUP(A144,DePara_Contas!A:G,7,0)</f>
        <v>2</v>
      </c>
    </row>
    <row r="145" spans="1:16" x14ac:dyDescent="0.25">
      <c r="A145" s="3" t="s">
        <v>13</v>
      </c>
      <c r="B145" s="4">
        <v>4024</v>
      </c>
      <c r="C145" s="3" t="s">
        <v>93</v>
      </c>
      <c r="D145" s="7">
        <v>462.49521242123927</v>
      </c>
      <c r="E145" s="7" t="s">
        <v>96</v>
      </c>
      <c r="F145" s="3" t="str">
        <f>IFERROR(VLOOKUP($A145,DePara_Contas!$A:$F,2,0),"")</f>
        <v>Ajuda de Custo</v>
      </c>
      <c r="G145" s="3" t="str">
        <f>IFERROR(VLOOKUP($A145,DePara_Contas!$A:$F,3,0),"")</f>
        <v>2.2.11 - Ajuda de Custo</v>
      </c>
      <c r="H145" s="3" t="str">
        <f>IFERROR(VLOOKUP($A145,DePara_Contas!$A:$F,4,0),"")</f>
        <v>Benefícios</v>
      </c>
      <c r="I145" s="3" t="str">
        <f>IFERROR(VLOOKUP($A145,DePara_Contas!$A:$F,5,0),"")</f>
        <v>Gastos com pessoal</v>
      </c>
      <c r="J145" s="3" t="str">
        <f>IFERROR(VLOOKUP($A145,DePara_Contas!$A:$F,6,0),"")</f>
        <v>Despesas</v>
      </c>
      <c r="K145" s="3" t="str">
        <f>IFERROR(VLOOKUP($B145,DePara_CDC!$A:$F,2,0),"")</f>
        <v>Área de RH</v>
      </c>
      <c r="L145" s="3" t="str">
        <f>IFERROR(VLOOKUP($B145,DePara_CDC!$A:$F,3,0),"")</f>
        <v>4024 - Área de RH</v>
      </c>
      <c r="M145" s="3" t="str">
        <f>IFERROR(VLOOKUP($B145,DePara_CDC!$A:$F,4,0),"")</f>
        <v>Administrativo e Financeiro</v>
      </c>
      <c r="N145" s="3" t="str">
        <f>IFERROR(VLOOKUP($B145,DePara_CDC!$A:$F,5,0),"")</f>
        <v>A&amp;F</v>
      </c>
      <c r="O145" s="3" t="str">
        <f>IFERROR(VLOOKUP($B145,DePara_CDC!$A:$F,6,0),"")</f>
        <v>Roberto</v>
      </c>
      <c r="P145" s="43">
        <f>VLOOKUP(A145,DePara_Contas!A:G,7,0)</f>
        <v>2</v>
      </c>
    </row>
    <row r="146" spans="1:16" x14ac:dyDescent="0.25">
      <c r="A146" s="3" t="s">
        <v>13</v>
      </c>
      <c r="B146" s="4">
        <v>4025</v>
      </c>
      <c r="C146" s="3" t="s">
        <v>93</v>
      </c>
      <c r="D146" s="7">
        <v>348.50864933446945</v>
      </c>
      <c r="E146" s="7" t="s">
        <v>96</v>
      </c>
      <c r="F146" s="3" t="str">
        <f>IFERROR(VLOOKUP($A146,DePara_Contas!$A:$F,2,0),"")</f>
        <v>Ajuda de Custo</v>
      </c>
      <c r="G146" s="3" t="str">
        <f>IFERROR(VLOOKUP($A146,DePara_Contas!$A:$F,3,0),"")</f>
        <v>2.2.11 - Ajuda de Custo</v>
      </c>
      <c r="H146" s="3" t="str">
        <f>IFERROR(VLOOKUP($A146,DePara_Contas!$A:$F,4,0),"")</f>
        <v>Benefícios</v>
      </c>
      <c r="I146" s="3" t="str">
        <f>IFERROR(VLOOKUP($A146,DePara_Contas!$A:$F,5,0),"")</f>
        <v>Gastos com pessoal</v>
      </c>
      <c r="J146" s="3" t="str">
        <f>IFERROR(VLOOKUP($A146,DePara_Contas!$A:$F,6,0),"")</f>
        <v>Despesas</v>
      </c>
      <c r="K146" s="3" t="str">
        <f>IFERROR(VLOOKUP($B146,DePara_CDC!$A:$F,2,0),"")</f>
        <v>Área de projetos</v>
      </c>
      <c r="L146" s="3" t="str">
        <f>IFERROR(VLOOKUP($B146,DePara_CDC!$A:$F,3,0),"")</f>
        <v>4025 - Área de projetos</v>
      </c>
      <c r="M146" s="3" t="str">
        <f>IFERROR(VLOOKUP($B146,DePara_CDC!$A:$F,4,0),"")</f>
        <v>Projetos</v>
      </c>
      <c r="N146" s="3" t="str">
        <f>IFERROR(VLOOKUP($B146,DePara_CDC!$A:$F,5,0),"")</f>
        <v>PR</v>
      </c>
      <c r="O146" s="3" t="str">
        <f>IFERROR(VLOOKUP($B146,DePara_CDC!$A:$F,6,0),"")</f>
        <v>Fernanda</v>
      </c>
      <c r="P146" s="43">
        <f>VLOOKUP(A146,DePara_Contas!A:G,7,0)</f>
        <v>2</v>
      </c>
    </row>
    <row r="147" spans="1:16" x14ac:dyDescent="0.25">
      <c r="A147" s="3" t="s">
        <v>13</v>
      </c>
      <c r="B147" s="4">
        <v>4026</v>
      </c>
      <c r="C147" s="3" t="s">
        <v>93</v>
      </c>
      <c r="D147" s="7">
        <v>42.313995354401612</v>
      </c>
      <c r="E147" s="7" t="s">
        <v>96</v>
      </c>
      <c r="F147" s="3" t="str">
        <f>IFERROR(VLOOKUP($A147,DePara_Contas!$A:$F,2,0),"")</f>
        <v>Ajuda de Custo</v>
      </c>
      <c r="G147" s="3" t="str">
        <f>IFERROR(VLOOKUP($A147,DePara_Contas!$A:$F,3,0),"")</f>
        <v>2.2.11 - Ajuda de Custo</v>
      </c>
      <c r="H147" s="3" t="str">
        <f>IFERROR(VLOOKUP($A147,DePara_Contas!$A:$F,4,0),"")</f>
        <v>Benefícios</v>
      </c>
      <c r="I147" s="3" t="str">
        <f>IFERROR(VLOOKUP($A147,DePara_Contas!$A:$F,5,0),"")</f>
        <v>Gastos com pessoal</v>
      </c>
      <c r="J147" s="3" t="str">
        <f>IFERROR(VLOOKUP($A147,DePara_Contas!$A:$F,6,0),"")</f>
        <v>Despesas</v>
      </c>
      <c r="K147" s="3" t="str">
        <f>IFERROR(VLOOKUP($B147,DePara_CDC!$A:$F,2,0),"")</f>
        <v>Presidência</v>
      </c>
      <c r="L147" s="3" t="str">
        <f>IFERROR(VLOOKUP($B147,DePara_CDC!$A:$F,3,0),"")</f>
        <v>4026 - Presidência</v>
      </c>
      <c r="M147" s="3" t="str">
        <f>IFERROR(VLOOKUP($B147,DePara_CDC!$A:$F,4,0),"")</f>
        <v>Presidência</v>
      </c>
      <c r="N147" s="3" t="str">
        <f>IFERROR(VLOOKUP($B147,DePara_CDC!$A:$F,5,0),"")</f>
        <v>CEO</v>
      </c>
      <c r="O147" s="3" t="str">
        <f>IFERROR(VLOOKUP($B147,DePara_CDC!$A:$F,6,0),"")</f>
        <v>André</v>
      </c>
      <c r="P147" s="43">
        <f>VLOOKUP(A147,DePara_Contas!A:G,7,0)</f>
        <v>2</v>
      </c>
    </row>
    <row r="148" spans="1:16" x14ac:dyDescent="0.25">
      <c r="A148" s="3" t="s">
        <v>13</v>
      </c>
      <c r="B148" s="4">
        <v>4021</v>
      </c>
      <c r="C148" s="3" t="s">
        <v>93</v>
      </c>
      <c r="D148" s="7">
        <v>530.47820645837521</v>
      </c>
      <c r="E148" s="7" t="s">
        <v>96</v>
      </c>
      <c r="F148" s="3" t="str">
        <f>IFERROR(VLOOKUP($A148,DePara_Contas!$A:$F,2,0),"")</f>
        <v>Ajuda de Custo</v>
      </c>
      <c r="G148" s="3" t="str">
        <f>IFERROR(VLOOKUP($A148,DePara_Contas!$A:$F,3,0),"")</f>
        <v>2.2.11 - Ajuda de Custo</v>
      </c>
      <c r="H148" s="3" t="str">
        <f>IFERROR(VLOOKUP($A148,DePara_Contas!$A:$F,4,0),"")</f>
        <v>Benefícios</v>
      </c>
      <c r="I148" s="3" t="str">
        <f>IFERROR(VLOOKUP($A148,DePara_Contas!$A:$F,5,0),"")</f>
        <v>Gastos com pessoal</v>
      </c>
      <c r="J148" s="3" t="str">
        <f>IFERROR(VLOOKUP($A148,DePara_Contas!$A:$F,6,0),"")</f>
        <v>Despesas</v>
      </c>
      <c r="K148" s="3" t="str">
        <f>IFERROR(VLOOKUP($B148,DePara_CDC!$A:$F,2,0),"")</f>
        <v>Área de marketing</v>
      </c>
      <c r="L148" s="3" t="str">
        <f>IFERROR(VLOOKUP($B148,DePara_CDC!$A:$F,3,0),"")</f>
        <v>4021 - Área de marketing</v>
      </c>
      <c r="M148" s="3" t="str">
        <f>IFERROR(VLOOKUP($B148,DePara_CDC!$A:$F,4,0),"")</f>
        <v>Marketing e Vendas</v>
      </c>
      <c r="N148" s="3" t="str">
        <f>IFERROR(VLOOKUP($B148,DePara_CDC!$A:$F,5,0),"")</f>
        <v>MV</v>
      </c>
      <c r="O148" s="3" t="str">
        <f>IFERROR(VLOOKUP($B148,DePara_CDC!$A:$F,6,0),"")</f>
        <v>Luciana</v>
      </c>
      <c r="P148" s="43">
        <f>VLOOKUP(A148,DePara_Contas!A:G,7,0)</f>
        <v>2</v>
      </c>
    </row>
    <row r="149" spans="1:16" x14ac:dyDescent="0.25">
      <c r="A149" s="3" t="s">
        <v>13</v>
      </c>
      <c r="B149" s="4">
        <v>4022</v>
      </c>
      <c r="C149" s="3" t="s">
        <v>93</v>
      </c>
      <c r="D149" s="7">
        <v>945.26941084545342</v>
      </c>
      <c r="E149" s="7" t="s">
        <v>96</v>
      </c>
      <c r="F149" s="3" t="str">
        <f>IFERROR(VLOOKUP($A149,DePara_Contas!$A:$F,2,0),"")</f>
        <v>Ajuda de Custo</v>
      </c>
      <c r="G149" s="3" t="str">
        <f>IFERROR(VLOOKUP($A149,DePara_Contas!$A:$F,3,0),"")</f>
        <v>2.2.11 - Ajuda de Custo</v>
      </c>
      <c r="H149" s="3" t="str">
        <f>IFERROR(VLOOKUP($A149,DePara_Contas!$A:$F,4,0),"")</f>
        <v>Benefícios</v>
      </c>
      <c r="I149" s="3" t="str">
        <f>IFERROR(VLOOKUP($A149,DePara_Contas!$A:$F,5,0),"")</f>
        <v>Gastos com pessoal</v>
      </c>
      <c r="J149" s="3" t="str">
        <f>IFERROR(VLOOKUP($A149,DePara_Contas!$A:$F,6,0),"")</f>
        <v>Despesas</v>
      </c>
      <c r="K149" s="3" t="str">
        <f>IFERROR(VLOOKUP($B149,DePara_CDC!$A:$F,2,0),"")</f>
        <v>Área comercial</v>
      </c>
      <c r="L149" s="3" t="str">
        <f>IFERROR(VLOOKUP($B149,DePara_CDC!$A:$F,3,0),"")</f>
        <v>4022 - Área comercial</v>
      </c>
      <c r="M149" s="3" t="str">
        <f>IFERROR(VLOOKUP($B149,DePara_CDC!$A:$F,4,0),"")</f>
        <v>Marketing e Vendas</v>
      </c>
      <c r="N149" s="3" t="str">
        <f>IFERROR(VLOOKUP($B149,DePara_CDC!$A:$F,5,0),"")</f>
        <v>MV</v>
      </c>
      <c r="O149" s="3" t="str">
        <f>IFERROR(VLOOKUP($B149,DePara_CDC!$A:$F,6,0),"")</f>
        <v>Pedro</v>
      </c>
      <c r="P149" s="43">
        <f>VLOOKUP(A149,DePara_Contas!A:G,7,0)</f>
        <v>2</v>
      </c>
    </row>
    <row r="150" spans="1:16" x14ac:dyDescent="0.25">
      <c r="A150" s="3" t="s">
        <v>13</v>
      </c>
      <c r="B150" s="4">
        <v>4023</v>
      </c>
      <c r="C150" s="3" t="s">
        <v>93</v>
      </c>
      <c r="D150" s="7">
        <v>316.06866898433816</v>
      </c>
      <c r="E150" s="7" t="s">
        <v>96</v>
      </c>
      <c r="F150" s="3" t="str">
        <f>IFERROR(VLOOKUP($A150,DePara_Contas!$A:$F,2,0),"")</f>
        <v>Ajuda de Custo</v>
      </c>
      <c r="G150" s="3" t="str">
        <f>IFERROR(VLOOKUP($A150,DePara_Contas!$A:$F,3,0),"")</f>
        <v>2.2.11 - Ajuda de Custo</v>
      </c>
      <c r="H150" s="3" t="str">
        <f>IFERROR(VLOOKUP($A150,DePara_Contas!$A:$F,4,0),"")</f>
        <v>Benefícios</v>
      </c>
      <c r="I150" s="3" t="str">
        <f>IFERROR(VLOOKUP($A150,DePara_Contas!$A:$F,5,0),"")</f>
        <v>Gastos com pessoal</v>
      </c>
      <c r="J150" s="3" t="str">
        <f>IFERROR(VLOOKUP($A150,DePara_Contas!$A:$F,6,0),"")</f>
        <v>Despesas</v>
      </c>
      <c r="K150" s="3" t="str">
        <f>IFERROR(VLOOKUP($B150,DePara_CDC!$A:$F,2,0),"")</f>
        <v>Área financeira</v>
      </c>
      <c r="L150" s="3" t="str">
        <f>IFERROR(VLOOKUP($B150,DePara_CDC!$A:$F,3,0),"")</f>
        <v>4023 - Área financeira</v>
      </c>
      <c r="M150" s="3" t="str">
        <f>IFERROR(VLOOKUP($B150,DePara_CDC!$A:$F,4,0),"")</f>
        <v>Administrativo e Financeiro</v>
      </c>
      <c r="N150" s="3" t="str">
        <f>IFERROR(VLOOKUP($B150,DePara_CDC!$A:$F,5,0),"")</f>
        <v>A&amp;F</v>
      </c>
      <c r="O150" s="3" t="str">
        <f>IFERROR(VLOOKUP($B150,DePara_CDC!$A:$F,6,0),"")</f>
        <v>Cláudia</v>
      </c>
      <c r="P150" s="43">
        <f>VLOOKUP(A150,DePara_Contas!A:G,7,0)</f>
        <v>2</v>
      </c>
    </row>
    <row r="151" spans="1:16" x14ac:dyDescent="0.25">
      <c r="A151" s="3" t="s">
        <v>3</v>
      </c>
      <c r="B151" s="4">
        <v>4026</v>
      </c>
      <c r="C151" s="3" t="s">
        <v>93</v>
      </c>
      <c r="D151" s="7">
        <v>431.44649826571833</v>
      </c>
      <c r="E151" s="7" t="s">
        <v>96</v>
      </c>
      <c r="F151" s="3" t="str">
        <f>IFERROR(VLOOKUP($A151,DePara_Contas!$A:$F,2,0),"")</f>
        <v>Agua e luz</v>
      </c>
      <c r="G151" s="3" t="str">
        <f>IFERROR(VLOOKUP($A151,DePara_Contas!$A:$F,3,0),"")</f>
        <v>2.2.01 - Agua e luz</v>
      </c>
      <c r="H151" s="3" t="str">
        <f>IFERROR(VLOOKUP($A151,DePara_Contas!$A:$F,4,0),"")</f>
        <v>Despesas de ocupação</v>
      </c>
      <c r="I151" s="3" t="str">
        <f>IFERROR(VLOOKUP($A151,DePara_Contas!$A:$F,5,0),"")</f>
        <v>Gastos gerais</v>
      </c>
      <c r="J151" s="3" t="str">
        <f>IFERROR(VLOOKUP($A151,DePara_Contas!$A:$F,6,0),"")</f>
        <v>Despesas</v>
      </c>
      <c r="K151" s="3" t="str">
        <f>IFERROR(VLOOKUP($B151,DePara_CDC!$A:$F,2,0),"")</f>
        <v>Presidência</v>
      </c>
      <c r="L151" s="3" t="str">
        <f>IFERROR(VLOOKUP($B151,DePara_CDC!$A:$F,3,0),"")</f>
        <v>4026 - Presidência</v>
      </c>
      <c r="M151" s="3" t="str">
        <f>IFERROR(VLOOKUP($B151,DePara_CDC!$A:$F,4,0),"")</f>
        <v>Presidência</v>
      </c>
      <c r="N151" s="3" t="str">
        <f>IFERROR(VLOOKUP($B151,DePara_CDC!$A:$F,5,0),"")</f>
        <v>CEO</v>
      </c>
      <c r="O151" s="3" t="str">
        <f>IFERROR(VLOOKUP($B151,DePara_CDC!$A:$F,6,0),"")</f>
        <v>André</v>
      </c>
      <c r="P151" s="43">
        <f>VLOOKUP(A151,DePara_Contas!A:G,7,0)</f>
        <v>1</v>
      </c>
    </row>
    <row r="152" spans="1:16" x14ac:dyDescent="0.25">
      <c r="A152" s="3" t="s">
        <v>3</v>
      </c>
      <c r="B152" s="4">
        <v>4026</v>
      </c>
      <c r="C152" s="3" t="s">
        <v>93</v>
      </c>
      <c r="D152" s="7">
        <v>109.49220937235404</v>
      </c>
      <c r="E152" s="7" t="s">
        <v>96</v>
      </c>
      <c r="F152" s="3" t="str">
        <f>IFERROR(VLOOKUP($A152,DePara_Contas!$A:$F,2,0),"")</f>
        <v>Agua e luz</v>
      </c>
      <c r="G152" s="3" t="str">
        <f>IFERROR(VLOOKUP($A152,DePara_Contas!$A:$F,3,0),"")</f>
        <v>2.2.01 - Agua e luz</v>
      </c>
      <c r="H152" s="3" t="str">
        <f>IFERROR(VLOOKUP($A152,DePara_Contas!$A:$F,4,0),"")</f>
        <v>Despesas de ocupação</v>
      </c>
      <c r="I152" s="3" t="str">
        <f>IFERROR(VLOOKUP($A152,DePara_Contas!$A:$F,5,0),"")</f>
        <v>Gastos gerais</v>
      </c>
      <c r="J152" s="3" t="str">
        <f>IFERROR(VLOOKUP($A152,DePara_Contas!$A:$F,6,0),"")</f>
        <v>Despesas</v>
      </c>
      <c r="K152" s="3" t="str">
        <f>IFERROR(VLOOKUP($B152,DePara_CDC!$A:$F,2,0),"")</f>
        <v>Presidência</v>
      </c>
      <c r="L152" s="3" t="str">
        <f>IFERROR(VLOOKUP($B152,DePara_CDC!$A:$F,3,0),"")</f>
        <v>4026 - Presidência</v>
      </c>
      <c r="M152" s="3" t="str">
        <f>IFERROR(VLOOKUP($B152,DePara_CDC!$A:$F,4,0),"")</f>
        <v>Presidência</v>
      </c>
      <c r="N152" s="3" t="str">
        <f>IFERROR(VLOOKUP($B152,DePara_CDC!$A:$F,5,0),"")</f>
        <v>CEO</v>
      </c>
      <c r="O152" s="3" t="str">
        <f>IFERROR(VLOOKUP($B152,DePara_CDC!$A:$F,6,0),"")</f>
        <v>André</v>
      </c>
      <c r="P152" s="43">
        <f>VLOOKUP(A152,DePara_Contas!A:G,7,0)</f>
        <v>1</v>
      </c>
    </row>
    <row r="153" spans="1:16" x14ac:dyDescent="0.25">
      <c r="A153" s="3" t="s">
        <v>4</v>
      </c>
      <c r="B153" s="4">
        <v>4026</v>
      </c>
      <c r="C153" s="3" t="s">
        <v>93</v>
      </c>
      <c r="D153" s="7">
        <v>316.67014823146644</v>
      </c>
      <c r="E153" s="7" t="s">
        <v>96</v>
      </c>
      <c r="F153" s="3" t="str">
        <f>IFERROR(VLOOKUP($A153,DePara_Contas!$A:$F,2,0),"")</f>
        <v>Aluguéis de imóveis</v>
      </c>
      <c r="G153" s="3" t="str">
        <f>IFERROR(VLOOKUP($A153,DePara_Contas!$A:$F,3,0),"")</f>
        <v>2.2.02 - Aluguéis de imóveis</v>
      </c>
      <c r="H153" s="3" t="str">
        <f>IFERROR(VLOOKUP($A153,DePara_Contas!$A:$F,4,0),"")</f>
        <v>Despesas de ocupação</v>
      </c>
      <c r="I153" s="3" t="str">
        <f>IFERROR(VLOOKUP($A153,DePara_Contas!$A:$F,5,0),"")</f>
        <v>Gastos gerais</v>
      </c>
      <c r="J153" s="3" t="str">
        <f>IFERROR(VLOOKUP($A153,DePara_Contas!$A:$F,6,0),"")</f>
        <v>Despesas</v>
      </c>
      <c r="K153" s="3" t="str">
        <f>IFERROR(VLOOKUP($B153,DePara_CDC!$A:$F,2,0),"")</f>
        <v>Presidência</v>
      </c>
      <c r="L153" s="3" t="str">
        <f>IFERROR(VLOOKUP($B153,DePara_CDC!$A:$F,3,0),"")</f>
        <v>4026 - Presidência</v>
      </c>
      <c r="M153" s="3" t="str">
        <f>IFERROR(VLOOKUP($B153,DePara_CDC!$A:$F,4,0),"")</f>
        <v>Presidência</v>
      </c>
      <c r="N153" s="3" t="str">
        <f>IFERROR(VLOOKUP($B153,DePara_CDC!$A:$F,5,0),"")</f>
        <v>CEO</v>
      </c>
      <c r="O153" s="3" t="str">
        <f>IFERROR(VLOOKUP($B153,DePara_CDC!$A:$F,6,0),"")</f>
        <v>André</v>
      </c>
      <c r="P153" s="43">
        <f>VLOOKUP(A153,DePara_Contas!A:G,7,0)</f>
        <v>2</v>
      </c>
    </row>
    <row r="154" spans="1:16" x14ac:dyDescent="0.25">
      <c r="A154" s="3" t="s">
        <v>5</v>
      </c>
      <c r="B154" s="4">
        <v>4026</v>
      </c>
      <c r="C154" s="3" t="s">
        <v>93</v>
      </c>
      <c r="D154" s="7">
        <v>49.957186587231803</v>
      </c>
      <c r="E154" s="7" t="s">
        <v>96</v>
      </c>
      <c r="F154" s="3" t="str">
        <f>IFERROR(VLOOKUP($A154,DePara_Contas!$A:$F,2,0),"")</f>
        <v>Manutenção e reformas</v>
      </c>
      <c r="G154" s="3" t="str">
        <f>IFERROR(VLOOKUP($A154,DePara_Contas!$A:$F,3,0),"")</f>
        <v>2.2.03 - Manutenção e reformas</v>
      </c>
      <c r="H154" s="3" t="str">
        <f>IFERROR(VLOOKUP($A154,DePara_Contas!$A:$F,4,0),"")</f>
        <v>Despesas de ocupação</v>
      </c>
      <c r="I154" s="3" t="str">
        <f>IFERROR(VLOOKUP($A154,DePara_Contas!$A:$F,5,0),"")</f>
        <v>Gastos gerais</v>
      </c>
      <c r="J154" s="3" t="str">
        <f>IFERROR(VLOOKUP($A154,DePara_Contas!$A:$F,6,0),"")</f>
        <v>Despesas</v>
      </c>
      <c r="K154" s="3" t="str">
        <f>IFERROR(VLOOKUP($B154,DePara_CDC!$A:$F,2,0),"")</f>
        <v>Presidência</v>
      </c>
      <c r="L154" s="3" t="str">
        <f>IFERROR(VLOOKUP($B154,DePara_CDC!$A:$F,3,0),"")</f>
        <v>4026 - Presidência</v>
      </c>
      <c r="M154" s="3" t="str">
        <f>IFERROR(VLOOKUP($B154,DePara_CDC!$A:$F,4,0),"")</f>
        <v>Presidência</v>
      </c>
      <c r="N154" s="3" t="str">
        <f>IFERROR(VLOOKUP($B154,DePara_CDC!$A:$F,5,0),"")</f>
        <v>CEO</v>
      </c>
      <c r="O154" s="3" t="str">
        <f>IFERROR(VLOOKUP($B154,DePara_CDC!$A:$F,6,0),"")</f>
        <v>André</v>
      </c>
      <c r="P154" s="43">
        <f>VLOOKUP(A154,DePara_Contas!A:G,7,0)</f>
        <v>3</v>
      </c>
    </row>
    <row r="155" spans="1:16" x14ac:dyDescent="0.25">
      <c r="A155" s="3" t="s">
        <v>14</v>
      </c>
      <c r="B155" s="4">
        <v>4021</v>
      </c>
      <c r="C155" s="3" t="s">
        <v>93</v>
      </c>
      <c r="D155" s="7">
        <v>952.01702556584632</v>
      </c>
      <c r="E155" s="7" t="s">
        <v>96</v>
      </c>
      <c r="F155" s="3" t="str">
        <f>IFERROR(VLOOKUP($A155,DePara_Contas!$A:$F,2,0),"")</f>
        <v>Cursos e treinamentos</v>
      </c>
      <c r="G155" s="3" t="str">
        <f>IFERROR(VLOOKUP($A155,DePara_Contas!$A:$F,3,0),"")</f>
        <v>2.2.12 - Cursos e treinamentos</v>
      </c>
      <c r="H155" s="3" t="str">
        <f>IFERROR(VLOOKUP($A155,DePara_Contas!$A:$F,4,0),"")</f>
        <v>Benefícios</v>
      </c>
      <c r="I155" s="3" t="str">
        <f>IFERROR(VLOOKUP($A155,DePara_Contas!$A:$F,5,0),"")</f>
        <v>Gastos com pessoal</v>
      </c>
      <c r="J155" s="3" t="str">
        <f>IFERROR(VLOOKUP($A155,DePara_Contas!$A:$F,6,0),"")</f>
        <v>Despesas</v>
      </c>
      <c r="K155" s="3" t="str">
        <f>IFERROR(VLOOKUP($B155,DePara_CDC!$A:$F,2,0),"")</f>
        <v>Área de marketing</v>
      </c>
      <c r="L155" s="3" t="str">
        <f>IFERROR(VLOOKUP($B155,DePara_CDC!$A:$F,3,0),"")</f>
        <v>4021 - Área de marketing</v>
      </c>
      <c r="M155" s="3" t="str">
        <f>IFERROR(VLOOKUP($B155,DePara_CDC!$A:$F,4,0),"")</f>
        <v>Marketing e Vendas</v>
      </c>
      <c r="N155" s="3" t="str">
        <f>IFERROR(VLOOKUP($B155,DePara_CDC!$A:$F,5,0),"")</f>
        <v>MV</v>
      </c>
      <c r="O155" s="3" t="str">
        <f>IFERROR(VLOOKUP($B155,DePara_CDC!$A:$F,6,0),"")</f>
        <v>Luciana</v>
      </c>
      <c r="P155" s="43">
        <f>VLOOKUP(A155,DePara_Contas!A:G,7,0)</f>
        <v>3</v>
      </c>
    </row>
    <row r="156" spans="1:16" x14ac:dyDescent="0.25">
      <c r="A156" s="3" t="s">
        <v>14</v>
      </c>
      <c r="B156" s="4">
        <v>4022</v>
      </c>
      <c r="C156" s="3" t="s">
        <v>93</v>
      </c>
      <c r="D156" s="7">
        <v>469.06833546834957</v>
      </c>
      <c r="E156" s="7" t="s">
        <v>96</v>
      </c>
      <c r="F156" s="3" t="str">
        <f>IFERROR(VLOOKUP($A156,DePara_Contas!$A:$F,2,0),"")</f>
        <v>Cursos e treinamentos</v>
      </c>
      <c r="G156" s="3" t="str">
        <f>IFERROR(VLOOKUP($A156,DePara_Contas!$A:$F,3,0),"")</f>
        <v>2.2.12 - Cursos e treinamentos</v>
      </c>
      <c r="H156" s="3" t="str">
        <f>IFERROR(VLOOKUP($A156,DePara_Contas!$A:$F,4,0),"")</f>
        <v>Benefícios</v>
      </c>
      <c r="I156" s="3" t="str">
        <f>IFERROR(VLOOKUP($A156,DePara_Contas!$A:$F,5,0),"")</f>
        <v>Gastos com pessoal</v>
      </c>
      <c r="J156" s="3" t="str">
        <f>IFERROR(VLOOKUP($A156,DePara_Contas!$A:$F,6,0),"")</f>
        <v>Despesas</v>
      </c>
      <c r="K156" s="3" t="str">
        <f>IFERROR(VLOOKUP($B156,DePara_CDC!$A:$F,2,0),"")</f>
        <v>Área comercial</v>
      </c>
      <c r="L156" s="3" t="str">
        <f>IFERROR(VLOOKUP($B156,DePara_CDC!$A:$F,3,0),"")</f>
        <v>4022 - Área comercial</v>
      </c>
      <c r="M156" s="3" t="str">
        <f>IFERROR(VLOOKUP($B156,DePara_CDC!$A:$F,4,0),"")</f>
        <v>Marketing e Vendas</v>
      </c>
      <c r="N156" s="3" t="str">
        <f>IFERROR(VLOOKUP($B156,DePara_CDC!$A:$F,5,0),"")</f>
        <v>MV</v>
      </c>
      <c r="O156" s="3" t="str">
        <f>IFERROR(VLOOKUP($B156,DePara_CDC!$A:$F,6,0),"")</f>
        <v>Pedro</v>
      </c>
      <c r="P156" s="43">
        <f>VLOOKUP(A156,DePara_Contas!A:G,7,0)</f>
        <v>3</v>
      </c>
    </row>
    <row r="157" spans="1:16" x14ac:dyDescent="0.25">
      <c r="A157" s="3" t="s">
        <v>14</v>
      </c>
      <c r="B157" s="4">
        <v>4023</v>
      </c>
      <c r="C157" s="3" t="s">
        <v>93</v>
      </c>
      <c r="D157" s="7">
        <v>945.54089258288809</v>
      </c>
      <c r="E157" s="7" t="s">
        <v>96</v>
      </c>
      <c r="F157" s="3" t="str">
        <f>IFERROR(VLOOKUP($A157,DePara_Contas!$A:$F,2,0),"")</f>
        <v>Cursos e treinamentos</v>
      </c>
      <c r="G157" s="3" t="str">
        <f>IFERROR(VLOOKUP($A157,DePara_Contas!$A:$F,3,0),"")</f>
        <v>2.2.12 - Cursos e treinamentos</v>
      </c>
      <c r="H157" s="3" t="str">
        <f>IFERROR(VLOOKUP($A157,DePara_Contas!$A:$F,4,0),"")</f>
        <v>Benefícios</v>
      </c>
      <c r="I157" s="3" t="str">
        <f>IFERROR(VLOOKUP($A157,DePara_Contas!$A:$F,5,0),"")</f>
        <v>Gastos com pessoal</v>
      </c>
      <c r="J157" s="3" t="str">
        <f>IFERROR(VLOOKUP($A157,DePara_Contas!$A:$F,6,0),"")</f>
        <v>Despesas</v>
      </c>
      <c r="K157" s="3" t="str">
        <f>IFERROR(VLOOKUP($B157,DePara_CDC!$A:$F,2,0),"")</f>
        <v>Área financeira</v>
      </c>
      <c r="L157" s="3" t="str">
        <f>IFERROR(VLOOKUP($B157,DePara_CDC!$A:$F,3,0),"")</f>
        <v>4023 - Área financeira</v>
      </c>
      <c r="M157" s="3" t="str">
        <f>IFERROR(VLOOKUP($B157,DePara_CDC!$A:$F,4,0),"")</f>
        <v>Administrativo e Financeiro</v>
      </c>
      <c r="N157" s="3" t="str">
        <f>IFERROR(VLOOKUP($B157,DePara_CDC!$A:$F,5,0),"")</f>
        <v>A&amp;F</v>
      </c>
      <c r="O157" s="3" t="str">
        <f>IFERROR(VLOOKUP($B157,DePara_CDC!$A:$F,6,0),"")</f>
        <v>Cláudia</v>
      </c>
      <c r="P157" s="43">
        <f>VLOOKUP(A157,DePara_Contas!A:G,7,0)</f>
        <v>3</v>
      </c>
    </row>
    <row r="158" spans="1:16" x14ac:dyDescent="0.25">
      <c r="A158" s="3" t="s">
        <v>14</v>
      </c>
      <c r="B158" s="4">
        <v>4024</v>
      </c>
      <c r="C158" s="3" t="s">
        <v>93</v>
      </c>
      <c r="D158" s="7">
        <v>787.85619608996228</v>
      </c>
      <c r="E158" s="7" t="s">
        <v>96</v>
      </c>
      <c r="F158" s="3" t="str">
        <f>IFERROR(VLOOKUP($A158,DePara_Contas!$A:$F,2,0),"")</f>
        <v>Cursos e treinamentos</v>
      </c>
      <c r="G158" s="3" t="str">
        <f>IFERROR(VLOOKUP($A158,DePara_Contas!$A:$F,3,0),"")</f>
        <v>2.2.12 - Cursos e treinamentos</v>
      </c>
      <c r="H158" s="3" t="str">
        <f>IFERROR(VLOOKUP($A158,DePara_Contas!$A:$F,4,0),"")</f>
        <v>Benefícios</v>
      </c>
      <c r="I158" s="3" t="str">
        <f>IFERROR(VLOOKUP($A158,DePara_Contas!$A:$F,5,0),"")</f>
        <v>Gastos com pessoal</v>
      </c>
      <c r="J158" s="3" t="str">
        <f>IFERROR(VLOOKUP($A158,DePara_Contas!$A:$F,6,0),"")</f>
        <v>Despesas</v>
      </c>
      <c r="K158" s="3" t="str">
        <f>IFERROR(VLOOKUP($B158,DePara_CDC!$A:$F,2,0),"")</f>
        <v>Área de RH</v>
      </c>
      <c r="L158" s="3" t="str">
        <f>IFERROR(VLOOKUP($B158,DePara_CDC!$A:$F,3,0),"")</f>
        <v>4024 - Área de RH</v>
      </c>
      <c r="M158" s="3" t="str">
        <f>IFERROR(VLOOKUP($B158,DePara_CDC!$A:$F,4,0),"")</f>
        <v>Administrativo e Financeiro</v>
      </c>
      <c r="N158" s="3" t="str">
        <f>IFERROR(VLOOKUP($B158,DePara_CDC!$A:$F,5,0),"")</f>
        <v>A&amp;F</v>
      </c>
      <c r="O158" s="3" t="str">
        <f>IFERROR(VLOOKUP($B158,DePara_CDC!$A:$F,6,0),"")</f>
        <v>Roberto</v>
      </c>
      <c r="P158" s="43">
        <f>VLOOKUP(A158,DePara_Contas!A:G,7,0)</f>
        <v>3</v>
      </c>
    </row>
    <row r="159" spans="1:16" x14ac:dyDescent="0.25">
      <c r="A159" s="3" t="s">
        <v>53</v>
      </c>
      <c r="B159" s="4">
        <v>4023</v>
      </c>
      <c r="C159" s="3" t="s">
        <v>93</v>
      </c>
      <c r="D159" s="7">
        <v>563.41555165066222</v>
      </c>
      <c r="E159" s="7" t="s">
        <v>96</v>
      </c>
      <c r="F159" s="3" t="str">
        <f>IFERROR(VLOOKUP($A159,DePara_Contas!$A:$F,2,0),"")</f>
        <v>Serviços de contabilidade</v>
      </c>
      <c r="G159" s="3" t="str">
        <f>IFERROR(VLOOKUP($A159,DePara_Contas!$A:$F,3,0),"")</f>
        <v>2.2.20 - Serviços de contabilidade</v>
      </c>
      <c r="H159" s="3" t="str">
        <f>IFERROR(VLOOKUP($A159,DePara_Contas!$A:$F,4,0),"")</f>
        <v>Serviços externos</v>
      </c>
      <c r="I159" s="3" t="str">
        <f>IFERROR(VLOOKUP($A159,DePara_Contas!$A:$F,5,0),"")</f>
        <v>Gastos gerais</v>
      </c>
      <c r="J159" s="3" t="str">
        <f>IFERROR(VLOOKUP($A159,DePara_Contas!$A:$F,6,0),"")</f>
        <v>Despesas</v>
      </c>
      <c r="K159" s="3" t="str">
        <f>IFERROR(VLOOKUP($B159,DePara_CDC!$A:$F,2,0),"")</f>
        <v>Área financeira</v>
      </c>
      <c r="L159" s="3" t="str">
        <f>IFERROR(VLOOKUP($B159,DePara_CDC!$A:$F,3,0),"")</f>
        <v>4023 - Área financeira</v>
      </c>
      <c r="M159" s="3" t="str">
        <f>IFERROR(VLOOKUP($B159,DePara_CDC!$A:$F,4,0),"")</f>
        <v>Administrativo e Financeiro</v>
      </c>
      <c r="N159" s="3" t="str">
        <f>IFERROR(VLOOKUP($B159,DePara_CDC!$A:$F,5,0),"")</f>
        <v>A&amp;F</v>
      </c>
      <c r="O159" s="3" t="str">
        <f>IFERROR(VLOOKUP($B159,DePara_CDC!$A:$F,6,0),"")</f>
        <v>Cláudia</v>
      </c>
      <c r="P159" s="43">
        <f>VLOOKUP(A159,DePara_Contas!A:G,7,0)</f>
        <v>2</v>
      </c>
    </row>
    <row r="160" spans="1:16" x14ac:dyDescent="0.25">
      <c r="A160" s="3" t="s">
        <v>10</v>
      </c>
      <c r="B160" s="4">
        <v>4021</v>
      </c>
      <c r="C160" s="3" t="s">
        <v>93</v>
      </c>
      <c r="D160" s="7">
        <v>218.7439885575715</v>
      </c>
      <c r="E160" s="7" t="s">
        <v>96</v>
      </c>
      <c r="F160" s="3" t="str">
        <f>IFERROR(VLOOKUP($A160,DePara_Contas!$A:$F,2,0),"")</f>
        <v>Marketing digital</v>
      </c>
      <c r="G160" s="3" t="str">
        <f>IFERROR(VLOOKUP($A160,DePara_Contas!$A:$F,3,0),"")</f>
        <v>2.2.08 - Marketing digital</v>
      </c>
      <c r="H160" s="3" t="str">
        <f>IFERROR(VLOOKUP($A160,DePara_Contas!$A:$F,4,0),"")</f>
        <v>Despesas de Marketing</v>
      </c>
      <c r="I160" s="3" t="str">
        <f>IFERROR(VLOOKUP($A160,DePara_Contas!$A:$F,5,0),"")</f>
        <v>Gastos gerais</v>
      </c>
      <c r="J160" s="3" t="str">
        <f>IFERROR(VLOOKUP($A160,DePara_Contas!$A:$F,6,0),"")</f>
        <v>Despesas</v>
      </c>
      <c r="K160" s="3" t="str">
        <f>IFERROR(VLOOKUP($B160,DePara_CDC!$A:$F,2,0),"")</f>
        <v>Área de marketing</v>
      </c>
      <c r="L160" s="3" t="str">
        <f>IFERROR(VLOOKUP($B160,DePara_CDC!$A:$F,3,0),"")</f>
        <v>4021 - Área de marketing</v>
      </c>
      <c r="M160" s="3" t="str">
        <f>IFERROR(VLOOKUP($B160,DePara_CDC!$A:$F,4,0),"")</f>
        <v>Marketing e Vendas</v>
      </c>
      <c r="N160" s="3" t="str">
        <f>IFERROR(VLOOKUP($B160,DePara_CDC!$A:$F,5,0),"")</f>
        <v>MV</v>
      </c>
      <c r="O160" s="3" t="str">
        <f>IFERROR(VLOOKUP($B160,DePara_CDC!$A:$F,6,0),"")</f>
        <v>Luciana</v>
      </c>
      <c r="P160" s="43">
        <f>VLOOKUP(A160,DePara_Contas!A:G,7,0)</f>
        <v>2</v>
      </c>
    </row>
    <row r="161" spans="1:16" x14ac:dyDescent="0.25">
      <c r="A161" s="3" t="s">
        <v>11</v>
      </c>
      <c r="B161" s="4">
        <v>4022</v>
      </c>
      <c r="C161" s="3" t="s">
        <v>93</v>
      </c>
      <c r="D161" s="7">
        <v>541.87228081485034</v>
      </c>
      <c r="E161" s="7" t="s">
        <v>96</v>
      </c>
      <c r="F161" s="3" t="str">
        <f>IFERROR(VLOOKUP($A161,DePara_Contas!$A:$F,2,0),"")</f>
        <v>Outras despesas de marketing</v>
      </c>
      <c r="G161" s="3" t="str">
        <f>IFERROR(VLOOKUP($A161,DePara_Contas!$A:$F,3,0),"")</f>
        <v>2.2.09 - Outras despesas de marketing</v>
      </c>
      <c r="H161" s="3" t="str">
        <f>IFERROR(VLOOKUP($A161,DePara_Contas!$A:$F,4,0),"")</f>
        <v>Despesas de Marketing</v>
      </c>
      <c r="I161" s="3" t="str">
        <f>IFERROR(VLOOKUP($A161,DePara_Contas!$A:$F,5,0),"")</f>
        <v>Gastos gerais</v>
      </c>
      <c r="J161" s="3" t="str">
        <f>IFERROR(VLOOKUP($A161,DePara_Contas!$A:$F,6,0),"")</f>
        <v>Despesas</v>
      </c>
      <c r="K161" s="3" t="str">
        <f>IFERROR(VLOOKUP($B161,DePara_CDC!$A:$F,2,0),"")</f>
        <v>Área comercial</v>
      </c>
      <c r="L161" s="3" t="str">
        <f>IFERROR(VLOOKUP($B161,DePara_CDC!$A:$F,3,0),"")</f>
        <v>4022 - Área comercial</v>
      </c>
      <c r="M161" s="3" t="str">
        <f>IFERROR(VLOOKUP($B161,DePara_CDC!$A:$F,4,0),"")</f>
        <v>Marketing e Vendas</v>
      </c>
      <c r="N161" s="3" t="str">
        <f>IFERROR(VLOOKUP($B161,DePara_CDC!$A:$F,5,0),"")</f>
        <v>MV</v>
      </c>
      <c r="O161" s="3" t="str">
        <f>IFERROR(VLOOKUP($B161,DePara_CDC!$A:$F,6,0),"")</f>
        <v>Pedro</v>
      </c>
      <c r="P161" s="43">
        <f>VLOOKUP(A161,DePara_Contas!A:G,7,0)</f>
        <v>3</v>
      </c>
    </row>
    <row r="162" spans="1:16" x14ac:dyDescent="0.25">
      <c r="A162" s="3" t="s">
        <v>10</v>
      </c>
      <c r="B162" s="4">
        <v>4021</v>
      </c>
      <c r="C162" s="3" t="s">
        <v>93</v>
      </c>
      <c r="D162" s="7">
        <v>71.075184515602459</v>
      </c>
      <c r="E162" s="7" t="s">
        <v>96</v>
      </c>
      <c r="F162" s="3" t="str">
        <f>IFERROR(VLOOKUP($A162,DePara_Contas!$A:$F,2,0),"")</f>
        <v>Marketing digital</v>
      </c>
      <c r="G162" s="3" t="str">
        <f>IFERROR(VLOOKUP($A162,DePara_Contas!$A:$F,3,0),"")</f>
        <v>2.2.08 - Marketing digital</v>
      </c>
      <c r="H162" s="3" t="str">
        <f>IFERROR(VLOOKUP($A162,DePara_Contas!$A:$F,4,0),"")</f>
        <v>Despesas de Marketing</v>
      </c>
      <c r="I162" s="3" t="str">
        <f>IFERROR(VLOOKUP($A162,DePara_Contas!$A:$F,5,0),"")</f>
        <v>Gastos gerais</v>
      </c>
      <c r="J162" s="3" t="str">
        <f>IFERROR(VLOOKUP($A162,DePara_Contas!$A:$F,6,0),"")</f>
        <v>Despesas</v>
      </c>
      <c r="K162" s="3" t="str">
        <f>IFERROR(VLOOKUP($B162,DePara_CDC!$A:$F,2,0),"")</f>
        <v>Área de marketing</v>
      </c>
      <c r="L162" s="3" t="str">
        <f>IFERROR(VLOOKUP($B162,DePara_CDC!$A:$F,3,0),"")</f>
        <v>4021 - Área de marketing</v>
      </c>
      <c r="M162" s="3" t="str">
        <f>IFERROR(VLOOKUP($B162,DePara_CDC!$A:$F,4,0),"")</f>
        <v>Marketing e Vendas</v>
      </c>
      <c r="N162" s="3" t="str">
        <f>IFERROR(VLOOKUP($B162,DePara_CDC!$A:$F,5,0),"")</f>
        <v>MV</v>
      </c>
      <c r="O162" s="3" t="str">
        <f>IFERROR(VLOOKUP($B162,DePara_CDC!$A:$F,6,0),"")</f>
        <v>Luciana</v>
      </c>
      <c r="P162" s="43">
        <f>VLOOKUP(A162,DePara_Contas!A:G,7,0)</f>
        <v>2</v>
      </c>
    </row>
    <row r="163" spans="1:16" x14ac:dyDescent="0.25">
      <c r="A163" s="3" t="s">
        <v>11</v>
      </c>
      <c r="B163" s="4">
        <v>4022</v>
      </c>
      <c r="C163" s="3" t="s">
        <v>93</v>
      </c>
      <c r="D163" s="7">
        <v>84.970418566264087</v>
      </c>
      <c r="E163" s="7" t="s">
        <v>96</v>
      </c>
      <c r="F163" s="3" t="str">
        <f>IFERROR(VLOOKUP($A163,DePara_Contas!$A:$F,2,0),"")</f>
        <v>Outras despesas de marketing</v>
      </c>
      <c r="G163" s="3" t="str">
        <f>IFERROR(VLOOKUP($A163,DePara_Contas!$A:$F,3,0),"")</f>
        <v>2.2.09 - Outras despesas de marketing</v>
      </c>
      <c r="H163" s="3" t="str">
        <f>IFERROR(VLOOKUP($A163,DePara_Contas!$A:$F,4,0),"")</f>
        <v>Despesas de Marketing</v>
      </c>
      <c r="I163" s="3" t="str">
        <f>IFERROR(VLOOKUP($A163,DePara_Contas!$A:$F,5,0),"")</f>
        <v>Gastos gerais</v>
      </c>
      <c r="J163" s="3" t="str">
        <f>IFERROR(VLOOKUP($A163,DePara_Contas!$A:$F,6,0),"")</f>
        <v>Despesas</v>
      </c>
      <c r="K163" s="3" t="str">
        <f>IFERROR(VLOOKUP($B163,DePara_CDC!$A:$F,2,0),"")</f>
        <v>Área comercial</v>
      </c>
      <c r="L163" s="3" t="str">
        <f>IFERROR(VLOOKUP($B163,DePara_CDC!$A:$F,3,0),"")</f>
        <v>4022 - Área comercial</v>
      </c>
      <c r="M163" s="3" t="str">
        <f>IFERROR(VLOOKUP($B163,DePara_CDC!$A:$F,4,0),"")</f>
        <v>Marketing e Vendas</v>
      </c>
      <c r="N163" s="3" t="str">
        <f>IFERROR(VLOOKUP($B163,DePara_CDC!$A:$F,5,0),"")</f>
        <v>MV</v>
      </c>
      <c r="O163" s="3" t="str">
        <f>IFERROR(VLOOKUP($B163,DePara_CDC!$A:$F,6,0),"")</f>
        <v>Pedro</v>
      </c>
      <c r="P163" s="43">
        <f>VLOOKUP(A163,DePara_Contas!A:G,7,0)</f>
        <v>3</v>
      </c>
    </row>
    <row r="164" spans="1:16" x14ac:dyDescent="0.25">
      <c r="A164" s="3" t="s">
        <v>10</v>
      </c>
      <c r="B164" s="4">
        <v>4021</v>
      </c>
      <c r="C164" s="3" t="s">
        <v>94</v>
      </c>
      <c r="D164" s="7">
        <v>623.31996985161243</v>
      </c>
      <c r="E164" s="7" t="s">
        <v>96</v>
      </c>
      <c r="F164" s="3" t="str">
        <f>IFERROR(VLOOKUP($A164,DePara_Contas!$A:$F,2,0),"")</f>
        <v>Marketing digital</v>
      </c>
      <c r="G164" s="3" t="str">
        <f>IFERROR(VLOOKUP($A164,DePara_Contas!$A:$F,3,0),"")</f>
        <v>2.2.08 - Marketing digital</v>
      </c>
      <c r="H164" s="3" t="str">
        <f>IFERROR(VLOOKUP($A164,DePara_Contas!$A:$F,4,0),"")</f>
        <v>Despesas de Marketing</v>
      </c>
      <c r="I164" s="3" t="str">
        <f>IFERROR(VLOOKUP($A164,DePara_Contas!$A:$F,5,0),"")</f>
        <v>Gastos gerais</v>
      </c>
      <c r="J164" s="3" t="str">
        <f>IFERROR(VLOOKUP($A164,DePara_Contas!$A:$F,6,0),"")</f>
        <v>Despesas</v>
      </c>
      <c r="K164" s="3" t="str">
        <f>IFERROR(VLOOKUP($B164,DePara_CDC!$A:$F,2,0),"")</f>
        <v>Área de marketing</v>
      </c>
      <c r="L164" s="3" t="str">
        <f>IFERROR(VLOOKUP($B164,DePara_CDC!$A:$F,3,0),"")</f>
        <v>4021 - Área de marketing</v>
      </c>
      <c r="M164" s="3" t="str">
        <f>IFERROR(VLOOKUP($B164,DePara_CDC!$A:$F,4,0),"")</f>
        <v>Marketing e Vendas</v>
      </c>
      <c r="N164" s="3" t="str">
        <f>IFERROR(VLOOKUP($B164,DePara_CDC!$A:$F,5,0),"")</f>
        <v>MV</v>
      </c>
      <c r="O164" s="3" t="str">
        <f>IFERROR(VLOOKUP($B164,DePara_CDC!$A:$F,6,0),"")</f>
        <v>Luciana</v>
      </c>
      <c r="P164" s="43">
        <f>VLOOKUP(A164,DePara_Contas!A:G,7,0)</f>
        <v>2</v>
      </c>
    </row>
    <row r="165" spans="1:16" x14ac:dyDescent="0.25">
      <c r="A165" s="3" t="s">
        <v>10</v>
      </c>
      <c r="B165" s="4">
        <v>4021</v>
      </c>
      <c r="C165" s="3" t="s">
        <v>94</v>
      </c>
      <c r="D165" s="7">
        <v>421.95726817350231</v>
      </c>
      <c r="E165" s="7" t="s">
        <v>96</v>
      </c>
      <c r="F165" s="3" t="str">
        <f>IFERROR(VLOOKUP($A165,DePara_Contas!$A:$F,2,0),"")</f>
        <v>Marketing digital</v>
      </c>
      <c r="G165" s="3" t="str">
        <f>IFERROR(VLOOKUP($A165,DePara_Contas!$A:$F,3,0),"")</f>
        <v>2.2.08 - Marketing digital</v>
      </c>
      <c r="H165" s="3" t="str">
        <f>IFERROR(VLOOKUP($A165,DePara_Contas!$A:$F,4,0),"")</f>
        <v>Despesas de Marketing</v>
      </c>
      <c r="I165" s="3" t="str">
        <f>IFERROR(VLOOKUP($A165,DePara_Contas!$A:$F,5,0),"")</f>
        <v>Gastos gerais</v>
      </c>
      <c r="J165" s="3" t="str">
        <f>IFERROR(VLOOKUP($A165,DePara_Contas!$A:$F,6,0),"")</f>
        <v>Despesas</v>
      </c>
      <c r="K165" s="3" t="str">
        <f>IFERROR(VLOOKUP($B165,DePara_CDC!$A:$F,2,0),"")</f>
        <v>Área de marketing</v>
      </c>
      <c r="L165" s="3" t="str">
        <f>IFERROR(VLOOKUP($B165,DePara_CDC!$A:$F,3,0),"")</f>
        <v>4021 - Área de marketing</v>
      </c>
      <c r="M165" s="3" t="str">
        <f>IFERROR(VLOOKUP($B165,DePara_CDC!$A:$F,4,0),"")</f>
        <v>Marketing e Vendas</v>
      </c>
      <c r="N165" s="3" t="str">
        <f>IFERROR(VLOOKUP($B165,DePara_CDC!$A:$F,5,0),"")</f>
        <v>MV</v>
      </c>
      <c r="O165" s="3" t="str">
        <f>IFERROR(VLOOKUP($B165,DePara_CDC!$A:$F,6,0),"")</f>
        <v>Luciana</v>
      </c>
      <c r="P165" s="43">
        <f>VLOOKUP(A165,DePara_Contas!A:G,7,0)</f>
        <v>2</v>
      </c>
    </row>
    <row r="166" spans="1:16" x14ac:dyDescent="0.25">
      <c r="A166" s="3" t="s">
        <v>10</v>
      </c>
      <c r="B166" s="4">
        <v>4021</v>
      </c>
      <c r="C166" s="3" t="s">
        <v>94</v>
      </c>
      <c r="D166" s="7">
        <v>411.20547302626278</v>
      </c>
      <c r="E166" s="7" t="s">
        <v>96</v>
      </c>
      <c r="F166" s="3" t="str">
        <f>IFERROR(VLOOKUP($A166,DePara_Contas!$A:$F,2,0),"")</f>
        <v>Marketing digital</v>
      </c>
      <c r="G166" s="3" t="str">
        <f>IFERROR(VLOOKUP($A166,DePara_Contas!$A:$F,3,0),"")</f>
        <v>2.2.08 - Marketing digital</v>
      </c>
      <c r="H166" s="3" t="str">
        <f>IFERROR(VLOOKUP($A166,DePara_Contas!$A:$F,4,0),"")</f>
        <v>Despesas de Marketing</v>
      </c>
      <c r="I166" s="3" t="str">
        <f>IFERROR(VLOOKUP($A166,DePara_Contas!$A:$F,5,0),"")</f>
        <v>Gastos gerais</v>
      </c>
      <c r="J166" s="3" t="str">
        <f>IFERROR(VLOOKUP($A166,DePara_Contas!$A:$F,6,0),"")</f>
        <v>Despesas</v>
      </c>
      <c r="K166" s="3" t="str">
        <f>IFERROR(VLOOKUP($B166,DePara_CDC!$A:$F,2,0),"")</f>
        <v>Área de marketing</v>
      </c>
      <c r="L166" s="3" t="str">
        <f>IFERROR(VLOOKUP($B166,DePara_CDC!$A:$F,3,0),"")</f>
        <v>4021 - Área de marketing</v>
      </c>
      <c r="M166" s="3" t="str">
        <f>IFERROR(VLOOKUP($B166,DePara_CDC!$A:$F,4,0),"")</f>
        <v>Marketing e Vendas</v>
      </c>
      <c r="N166" s="3" t="str">
        <f>IFERROR(VLOOKUP($B166,DePara_CDC!$A:$F,5,0),"")</f>
        <v>MV</v>
      </c>
      <c r="O166" s="3" t="str">
        <f>IFERROR(VLOOKUP($B166,DePara_CDC!$A:$F,6,0),"")</f>
        <v>Luciana</v>
      </c>
      <c r="P166" s="43">
        <f>VLOOKUP(A166,DePara_Contas!A:G,7,0)</f>
        <v>2</v>
      </c>
    </row>
    <row r="167" spans="1:16" x14ac:dyDescent="0.25">
      <c r="A167" s="3" t="s">
        <v>9</v>
      </c>
      <c r="B167" s="4">
        <v>4021</v>
      </c>
      <c r="C167" s="3" t="s">
        <v>94</v>
      </c>
      <c r="D167" s="7">
        <v>642.07088149358117</v>
      </c>
      <c r="E167" s="7" t="s">
        <v>96</v>
      </c>
      <c r="F167" s="3" t="str">
        <f>IFERROR(VLOOKUP($A167,DePara_Contas!$A:$F,2,0),"")</f>
        <v>Material de escritório</v>
      </c>
      <c r="G167" s="3" t="str">
        <f>IFERROR(VLOOKUP($A167,DePara_Contas!$A:$F,3,0),"")</f>
        <v>2.2.07 - Material de escritório</v>
      </c>
      <c r="H167" s="3" t="str">
        <f>IFERROR(VLOOKUP($A167,DePara_Contas!$A:$F,4,0),"")</f>
        <v>Despesas de ocupação</v>
      </c>
      <c r="I167" s="3" t="str">
        <f>IFERROR(VLOOKUP($A167,DePara_Contas!$A:$F,5,0),"")</f>
        <v>Gastos gerais</v>
      </c>
      <c r="J167" s="3" t="str">
        <f>IFERROR(VLOOKUP($A167,DePara_Contas!$A:$F,6,0),"")</f>
        <v>Despesas</v>
      </c>
      <c r="K167" s="3" t="str">
        <f>IFERROR(VLOOKUP($B167,DePara_CDC!$A:$F,2,0),"")</f>
        <v>Área de marketing</v>
      </c>
      <c r="L167" s="3" t="str">
        <f>IFERROR(VLOOKUP($B167,DePara_CDC!$A:$F,3,0),"")</f>
        <v>4021 - Área de marketing</v>
      </c>
      <c r="M167" s="3" t="str">
        <f>IFERROR(VLOOKUP($B167,DePara_CDC!$A:$F,4,0),"")</f>
        <v>Marketing e Vendas</v>
      </c>
      <c r="N167" s="3" t="str">
        <f>IFERROR(VLOOKUP($B167,DePara_CDC!$A:$F,5,0),"")</f>
        <v>MV</v>
      </c>
      <c r="O167" s="3" t="str">
        <f>IFERROR(VLOOKUP($B167,DePara_CDC!$A:$F,6,0),"")</f>
        <v>Luciana</v>
      </c>
      <c r="P167" s="43">
        <f>VLOOKUP(A167,DePara_Contas!A:G,7,0)</f>
        <v>1</v>
      </c>
    </row>
    <row r="168" spans="1:16" x14ac:dyDescent="0.25">
      <c r="A168" s="3" t="s">
        <v>9</v>
      </c>
      <c r="B168" s="4">
        <v>4022</v>
      </c>
      <c r="C168" s="3" t="s">
        <v>94</v>
      </c>
      <c r="D168" s="7">
        <v>262.89241141778297</v>
      </c>
      <c r="E168" s="7" t="s">
        <v>96</v>
      </c>
      <c r="F168" s="3" t="str">
        <f>IFERROR(VLOOKUP($A168,DePara_Contas!$A:$F,2,0),"")</f>
        <v>Material de escritório</v>
      </c>
      <c r="G168" s="3" t="str">
        <f>IFERROR(VLOOKUP($A168,DePara_Contas!$A:$F,3,0),"")</f>
        <v>2.2.07 - Material de escritório</v>
      </c>
      <c r="H168" s="3" t="str">
        <f>IFERROR(VLOOKUP($A168,DePara_Contas!$A:$F,4,0),"")</f>
        <v>Despesas de ocupação</v>
      </c>
      <c r="I168" s="3" t="str">
        <f>IFERROR(VLOOKUP($A168,DePara_Contas!$A:$F,5,0),"")</f>
        <v>Gastos gerais</v>
      </c>
      <c r="J168" s="3" t="str">
        <f>IFERROR(VLOOKUP($A168,DePara_Contas!$A:$F,6,0),"")</f>
        <v>Despesas</v>
      </c>
      <c r="K168" s="3" t="str">
        <f>IFERROR(VLOOKUP($B168,DePara_CDC!$A:$F,2,0),"")</f>
        <v>Área comercial</v>
      </c>
      <c r="L168" s="3" t="str">
        <f>IFERROR(VLOOKUP($B168,DePara_CDC!$A:$F,3,0),"")</f>
        <v>4022 - Área comercial</v>
      </c>
      <c r="M168" s="3" t="str">
        <f>IFERROR(VLOOKUP($B168,DePara_CDC!$A:$F,4,0),"")</f>
        <v>Marketing e Vendas</v>
      </c>
      <c r="N168" s="3" t="str">
        <f>IFERROR(VLOOKUP($B168,DePara_CDC!$A:$F,5,0),"")</f>
        <v>MV</v>
      </c>
      <c r="O168" s="3" t="str">
        <f>IFERROR(VLOOKUP($B168,DePara_CDC!$A:$F,6,0),"")</f>
        <v>Pedro</v>
      </c>
      <c r="P168" s="43">
        <f>VLOOKUP(A168,DePara_Contas!A:G,7,0)</f>
        <v>1</v>
      </c>
    </row>
    <row r="169" spans="1:16" x14ac:dyDescent="0.25">
      <c r="A169" s="3" t="s">
        <v>9</v>
      </c>
      <c r="B169" s="4">
        <v>4023</v>
      </c>
      <c r="C169" s="3" t="s">
        <v>94</v>
      </c>
      <c r="D169" s="7">
        <v>285.67399616857557</v>
      </c>
      <c r="E169" s="7" t="s">
        <v>96</v>
      </c>
      <c r="F169" s="3" t="str">
        <f>IFERROR(VLOOKUP($A169,DePara_Contas!$A:$F,2,0),"")</f>
        <v>Material de escritório</v>
      </c>
      <c r="G169" s="3" t="str">
        <f>IFERROR(VLOOKUP($A169,DePara_Contas!$A:$F,3,0),"")</f>
        <v>2.2.07 - Material de escritório</v>
      </c>
      <c r="H169" s="3" t="str">
        <f>IFERROR(VLOOKUP($A169,DePara_Contas!$A:$F,4,0),"")</f>
        <v>Despesas de ocupação</v>
      </c>
      <c r="I169" s="3" t="str">
        <f>IFERROR(VLOOKUP($A169,DePara_Contas!$A:$F,5,0),"")</f>
        <v>Gastos gerais</v>
      </c>
      <c r="J169" s="3" t="str">
        <f>IFERROR(VLOOKUP($A169,DePara_Contas!$A:$F,6,0),"")</f>
        <v>Despesas</v>
      </c>
      <c r="K169" s="3" t="str">
        <f>IFERROR(VLOOKUP($B169,DePara_CDC!$A:$F,2,0),"")</f>
        <v>Área financeira</v>
      </c>
      <c r="L169" s="3" t="str">
        <f>IFERROR(VLOOKUP($B169,DePara_CDC!$A:$F,3,0),"")</f>
        <v>4023 - Área financeira</v>
      </c>
      <c r="M169" s="3" t="str">
        <f>IFERROR(VLOOKUP($B169,DePara_CDC!$A:$F,4,0),"")</f>
        <v>Administrativo e Financeiro</v>
      </c>
      <c r="N169" s="3" t="str">
        <f>IFERROR(VLOOKUP($B169,DePara_CDC!$A:$F,5,0),"")</f>
        <v>A&amp;F</v>
      </c>
      <c r="O169" s="3" t="str">
        <f>IFERROR(VLOOKUP($B169,DePara_CDC!$A:$F,6,0),"")</f>
        <v>Cláudia</v>
      </c>
      <c r="P169" s="43">
        <f>VLOOKUP(A169,DePara_Contas!A:G,7,0)</f>
        <v>1</v>
      </c>
    </row>
    <row r="170" spans="1:16" x14ac:dyDescent="0.25">
      <c r="A170" s="3" t="s">
        <v>9</v>
      </c>
      <c r="B170" s="4">
        <v>4024</v>
      </c>
      <c r="C170" s="3" t="s">
        <v>94</v>
      </c>
      <c r="D170" s="7">
        <v>406.65564511872208</v>
      </c>
      <c r="E170" s="7" t="s">
        <v>96</v>
      </c>
      <c r="F170" s="3" t="str">
        <f>IFERROR(VLOOKUP($A170,DePara_Contas!$A:$F,2,0),"")</f>
        <v>Material de escritório</v>
      </c>
      <c r="G170" s="3" t="str">
        <f>IFERROR(VLOOKUP($A170,DePara_Contas!$A:$F,3,0),"")</f>
        <v>2.2.07 - Material de escritório</v>
      </c>
      <c r="H170" s="3" t="str">
        <f>IFERROR(VLOOKUP($A170,DePara_Contas!$A:$F,4,0),"")</f>
        <v>Despesas de ocupação</v>
      </c>
      <c r="I170" s="3" t="str">
        <f>IFERROR(VLOOKUP($A170,DePara_Contas!$A:$F,5,0),"")</f>
        <v>Gastos gerais</v>
      </c>
      <c r="J170" s="3" t="str">
        <f>IFERROR(VLOOKUP($A170,DePara_Contas!$A:$F,6,0),"")</f>
        <v>Despesas</v>
      </c>
      <c r="K170" s="3" t="str">
        <f>IFERROR(VLOOKUP($B170,DePara_CDC!$A:$F,2,0),"")</f>
        <v>Área de RH</v>
      </c>
      <c r="L170" s="3" t="str">
        <f>IFERROR(VLOOKUP($B170,DePara_CDC!$A:$F,3,0),"")</f>
        <v>4024 - Área de RH</v>
      </c>
      <c r="M170" s="3" t="str">
        <f>IFERROR(VLOOKUP($B170,DePara_CDC!$A:$F,4,0),"")</f>
        <v>Administrativo e Financeiro</v>
      </c>
      <c r="N170" s="3" t="str">
        <f>IFERROR(VLOOKUP($B170,DePara_CDC!$A:$F,5,0),"")</f>
        <v>A&amp;F</v>
      </c>
      <c r="O170" s="3" t="str">
        <f>IFERROR(VLOOKUP($B170,DePara_CDC!$A:$F,6,0),"")</f>
        <v>Roberto</v>
      </c>
      <c r="P170" s="43">
        <f>VLOOKUP(A170,DePara_Contas!A:G,7,0)</f>
        <v>1</v>
      </c>
    </row>
    <row r="171" spans="1:16" x14ac:dyDescent="0.25">
      <c r="A171" s="3" t="s">
        <v>9</v>
      </c>
      <c r="B171" s="4">
        <v>4025</v>
      </c>
      <c r="C171" s="3" t="s">
        <v>94</v>
      </c>
      <c r="D171" s="7">
        <v>58.4651272765363</v>
      </c>
      <c r="E171" s="7" t="s">
        <v>96</v>
      </c>
      <c r="F171" s="3" t="str">
        <f>IFERROR(VLOOKUP($A171,DePara_Contas!$A:$F,2,0),"")</f>
        <v>Material de escritório</v>
      </c>
      <c r="G171" s="3" t="str">
        <f>IFERROR(VLOOKUP($A171,DePara_Contas!$A:$F,3,0),"")</f>
        <v>2.2.07 - Material de escritório</v>
      </c>
      <c r="H171" s="3" t="str">
        <f>IFERROR(VLOOKUP($A171,DePara_Contas!$A:$F,4,0),"")</f>
        <v>Despesas de ocupação</v>
      </c>
      <c r="I171" s="3" t="str">
        <f>IFERROR(VLOOKUP($A171,DePara_Contas!$A:$F,5,0),"")</f>
        <v>Gastos gerais</v>
      </c>
      <c r="J171" s="3" t="str">
        <f>IFERROR(VLOOKUP($A171,DePara_Contas!$A:$F,6,0),"")</f>
        <v>Despesas</v>
      </c>
      <c r="K171" s="3" t="str">
        <f>IFERROR(VLOOKUP($B171,DePara_CDC!$A:$F,2,0),"")</f>
        <v>Área de projetos</v>
      </c>
      <c r="L171" s="3" t="str">
        <f>IFERROR(VLOOKUP($B171,DePara_CDC!$A:$F,3,0),"")</f>
        <v>4025 - Área de projetos</v>
      </c>
      <c r="M171" s="3" t="str">
        <f>IFERROR(VLOOKUP($B171,DePara_CDC!$A:$F,4,0),"")</f>
        <v>Projetos</v>
      </c>
      <c r="N171" s="3" t="str">
        <f>IFERROR(VLOOKUP($B171,DePara_CDC!$A:$F,5,0),"")</f>
        <v>PR</v>
      </c>
      <c r="O171" s="3" t="str">
        <f>IFERROR(VLOOKUP($B171,DePara_CDC!$A:$F,6,0),"")</f>
        <v>Fernanda</v>
      </c>
      <c r="P171" s="43">
        <f>VLOOKUP(A171,DePara_Contas!A:G,7,0)</f>
        <v>1</v>
      </c>
    </row>
    <row r="172" spans="1:16" x14ac:dyDescent="0.25">
      <c r="A172" s="3" t="s">
        <v>9</v>
      </c>
      <c r="B172" s="4">
        <v>4026</v>
      </c>
      <c r="C172" s="3" t="s">
        <v>94</v>
      </c>
      <c r="D172" s="7">
        <v>111.10665627571848</v>
      </c>
      <c r="E172" s="7" t="s">
        <v>96</v>
      </c>
      <c r="F172" s="3" t="str">
        <f>IFERROR(VLOOKUP($A172,DePara_Contas!$A:$F,2,0),"")</f>
        <v>Material de escritório</v>
      </c>
      <c r="G172" s="3" t="str">
        <f>IFERROR(VLOOKUP($A172,DePara_Contas!$A:$F,3,0),"")</f>
        <v>2.2.07 - Material de escritório</v>
      </c>
      <c r="H172" s="3" t="str">
        <f>IFERROR(VLOOKUP($A172,DePara_Contas!$A:$F,4,0),"")</f>
        <v>Despesas de ocupação</v>
      </c>
      <c r="I172" s="3" t="str">
        <f>IFERROR(VLOOKUP($A172,DePara_Contas!$A:$F,5,0),"")</f>
        <v>Gastos gerais</v>
      </c>
      <c r="J172" s="3" t="str">
        <f>IFERROR(VLOOKUP($A172,DePara_Contas!$A:$F,6,0),"")</f>
        <v>Despesas</v>
      </c>
      <c r="K172" s="3" t="str">
        <f>IFERROR(VLOOKUP($B172,DePara_CDC!$A:$F,2,0),"")</f>
        <v>Presidência</v>
      </c>
      <c r="L172" s="3" t="str">
        <f>IFERROR(VLOOKUP($B172,DePara_CDC!$A:$F,3,0),"")</f>
        <v>4026 - Presidência</v>
      </c>
      <c r="M172" s="3" t="str">
        <f>IFERROR(VLOOKUP($B172,DePara_CDC!$A:$F,4,0),"")</f>
        <v>Presidência</v>
      </c>
      <c r="N172" s="3" t="str">
        <f>IFERROR(VLOOKUP($B172,DePara_CDC!$A:$F,5,0),"")</f>
        <v>CEO</v>
      </c>
      <c r="O172" s="3" t="str">
        <f>IFERROR(VLOOKUP($B172,DePara_CDC!$A:$F,6,0),"")</f>
        <v>André</v>
      </c>
      <c r="P172" s="43">
        <f>VLOOKUP(A172,DePara_Contas!A:G,7,0)</f>
        <v>1</v>
      </c>
    </row>
    <row r="173" spans="1:16" x14ac:dyDescent="0.25">
      <c r="A173" s="3" t="s">
        <v>9</v>
      </c>
      <c r="B173" s="4">
        <v>4026</v>
      </c>
      <c r="C173" s="3" t="s">
        <v>94</v>
      </c>
      <c r="D173" s="7">
        <v>55.475590901868379</v>
      </c>
      <c r="E173" s="7" t="s">
        <v>96</v>
      </c>
      <c r="F173" s="3" t="str">
        <f>IFERROR(VLOOKUP($A173,DePara_Contas!$A:$F,2,0),"")</f>
        <v>Material de escritório</v>
      </c>
      <c r="G173" s="3" t="str">
        <f>IFERROR(VLOOKUP($A173,DePara_Contas!$A:$F,3,0),"")</f>
        <v>2.2.07 - Material de escritório</v>
      </c>
      <c r="H173" s="3" t="str">
        <f>IFERROR(VLOOKUP($A173,DePara_Contas!$A:$F,4,0),"")</f>
        <v>Despesas de ocupação</v>
      </c>
      <c r="I173" s="3" t="str">
        <f>IFERROR(VLOOKUP($A173,DePara_Contas!$A:$F,5,0),"")</f>
        <v>Gastos gerais</v>
      </c>
      <c r="J173" s="3" t="str">
        <f>IFERROR(VLOOKUP($A173,DePara_Contas!$A:$F,6,0),"")</f>
        <v>Despesas</v>
      </c>
      <c r="K173" s="3" t="str">
        <f>IFERROR(VLOOKUP($B173,DePara_CDC!$A:$F,2,0),"")</f>
        <v>Presidência</v>
      </c>
      <c r="L173" s="3" t="str">
        <f>IFERROR(VLOOKUP($B173,DePara_CDC!$A:$F,3,0),"")</f>
        <v>4026 - Presidência</v>
      </c>
      <c r="M173" s="3" t="str">
        <f>IFERROR(VLOOKUP($B173,DePara_CDC!$A:$F,4,0),"")</f>
        <v>Presidência</v>
      </c>
      <c r="N173" s="3" t="str">
        <f>IFERROR(VLOOKUP($B173,DePara_CDC!$A:$F,5,0),"")</f>
        <v>CEO</v>
      </c>
      <c r="O173" s="3" t="str">
        <f>IFERROR(VLOOKUP($B173,DePara_CDC!$A:$F,6,0),"")</f>
        <v>André</v>
      </c>
      <c r="P173" s="43">
        <f>VLOOKUP(A173,DePara_Contas!A:G,7,0)</f>
        <v>1</v>
      </c>
    </row>
    <row r="174" spans="1:16" x14ac:dyDescent="0.25">
      <c r="A174" s="3" t="s">
        <v>13</v>
      </c>
      <c r="B174" s="4">
        <v>4021</v>
      </c>
      <c r="C174" s="3" t="s">
        <v>94</v>
      </c>
      <c r="D174" s="7">
        <v>432.79606835014818</v>
      </c>
      <c r="E174" s="7" t="s">
        <v>96</v>
      </c>
      <c r="F174" s="3" t="str">
        <f>IFERROR(VLOOKUP($A174,DePara_Contas!$A:$F,2,0),"")</f>
        <v>Ajuda de Custo</v>
      </c>
      <c r="G174" s="3" t="str">
        <f>IFERROR(VLOOKUP($A174,DePara_Contas!$A:$F,3,0),"")</f>
        <v>2.2.11 - Ajuda de Custo</v>
      </c>
      <c r="H174" s="3" t="str">
        <f>IFERROR(VLOOKUP($A174,DePara_Contas!$A:$F,4,0),"")</f>
        <v>Benefícios</v>
      </c>
      <c r="I174" s="3" t="str">
        <f>IFERROR(VLOOKUP($A174,DePara_Contas!$A:$F,5,0),"")</f>
        <v>Gastos com pessoal</v>
      </c>
      <c r="J174" s="3" t="str">
        <f>IFERROR(VLOOKUP($A174,DePara_Contas!$A:$F,6,0),"")</f>
        <v>Despesas</v>
      </c>
      <c r="K174" s="3" t="str">
        <f>IFERROR(VLOOKUP($B174,DePara_CDC!$A:$F,2,0),"")</f>
        <v>Área de marketing</v>
      </c>
      <c r="L174" s="3" t="str">
        <f>IFERROR(VLOOKUP($B174,DePara_CDC!$A:$F,3,0),"")</f>
        <v>4021 - Área de marketing</v>
      </c>
      <c r="M174" s="3" t="str">
        <f>IFERROR(VLOOKUP($B174,DePara_CDC!$A:$F,4,0),"")</f>
        <v>Marketing e Vendas</v>
      </c>
      <c r="N174" s="3" t="str">
        <f>IFERROR(VLOOKUP($B174,DePara_CDC!$A:$F,5,0),"")</f>
        <v>MV</v>
      </c>
      <c r="O174" s="3" t="str">
        <f>IFERROR(VLOOKUP($B174,DePara_CDC!$A:$F,6,0),"")</f>
        <v>Luciana</v>
      </c>
      <c r="P174" s="43">
        <f>VLOOKUP(A174,DePara_Contas!A:G,7,0)</f>
        <v>2</v>
      </c>
    </row>
    <row r="175" spans="1:16" x14ac:dyDescent="0.25">
      <c r="A175" s="3" t="s">
        <v>13</v>
      </c>
      <c r="B175" s="4">
        <v>4022</v>
      </c>
      <c r="C175" s="3" t="s">
        <v>94</v>
      </c>
      <c r="D175" s="7">
        <v>785.30904969712753</v>
      </c>
      <c r="E175" s="7" t="s">
        <v>96</v>
      </c>
      <c r="F175" s="3" t="str">
        <f>IFERROR(VLOOKUP($A175,DePara_Contas!$A:$F,2,0),"")</f>
        <v>Ajuda de Custo</v>
      </c>
      <c r="G175" s="3" t="str">
        <f>IFERROR(VLOOKUP($A175,DePara_Contas!$A:$F,3,0),"")</f>
        <v>2.2.11 - Ajuda de Custo</v>
      </c>
      <c r="H175" s="3" t="str">
        <f>IFERROR(VLOOKUP($A175,DePara_Contas!$A:$F,4,0),"")</f>
        <v>Benefícios</v>
      </c>
      <c r="I175" s="3" t="str">
        <f>IFERROR(VLOOKUP($A175,DePara_Contas!$A:$F,5,0),"")</f>
        <v>Gastos com pessoal</v>
      </c>
      <c r="J175" s="3" t="str">
        <f>IFERROR(VLOOKUP($A175,DePara_Contas!$A:$F,6,0),"")</f>
        <v>Despesas</v>
      </c>
      <c r="K175" s="3" t="str">
        <f>IFERROR(VLOOKUP($B175,DePara_CDC!$A:$F,2,0),"")</f>
        <v>Área comercial</v>
      </c>
      <c r="L175" s="3" t="str">
        <f>IFERROR(VLOOKUP($B175,DePara_CDC!$A:$F,3,0),"")</f>
        <v>4022 - Área comercial</v>
      </c>
      <c r="M175" s="3" t="str">
        <f>IFERROR(VLOOKUP($B175,DePara_CDC!$A:$F,4,0),"")</f>
        <v>Marketing e Vendas</v>
      </c>
      <c r="N175" s="3" t="str">
        <f>IFERROR(VLOOKUP($B175,DePara_CDC!$A:$F,5,0),"")</f>
        <v>MV</v>
      </c>
      <c r="O175" s="3" t="str">
        <f>IFERROR(VLOOKUP($B175,DePara_CDC!$A:$F,6,0),"")</f>
        <v>Pedro</v>
      </c>
      <c r="P175" s="43">
        <f>VLOOKUP(A175,DePara_Contas!A:G,7,0)</f>
        <v>2</v>
      </c>
    </row>
    <row r="176" spans="1:16" x14ac:dyDescent="0.25">
      <c r="A176" s="3" t="s">
        <v>13</v>
      </c>
      <c r="B176" s="4">
        <v>4023</v>
      </c>
      <c r="C176" s="3" t="s">
        <v>94</v>
      </c>
      <c r="D176" s="7">
        <v>339.46606369267482</v>
      </c>
      <c r="E176" s="7" t="s">
        <v>96</v>
      </c>
      <c r="F176" s="3" t="str">
        <f>IFERROR(VLOOKUP($A176,DePara_Contas!$A:$F,2,0),"")</f>
        <v>Ajuda de Custo</v>
      </c>
      <c r="G176" s="3" t="str">
        <f>IFERROR(VLOOKUP($A176,DePara_Contas!$A:$F,3,0),"")</f>
        <v>2.2.11 - Ajuda de Custo</v>
      </c>
      <c r="H176" s="3" t="str">
        <f>IFERROR(VLOOKUP($A176,DePara_Contas!$A:$F,4,0),"")</f>
        <v>Benefícios</v>
      </c>
      <c r="I176" s="3" t="str">
        <f>IFERROR(VLOOKUP($A176,DePara_Contas!$A:$F,5,0),"")</f>
        <v>Gastos com pessoal</v>
      </c>
      <c r="J176" s="3" t="str">
        <f>IFERROR(VLOOKUP($A176,DePara_Contas!$A:$F,6,0),"")</f>
        <v>Despesas</v>
      </c>
      <c r="K176" s="3" t="str">
        <f>IFERROR(VLOOKUP($B176,DePara_CDC!$A:$F,2,0),"")</f>
        <v>Área financeira</v>
      </c>
      <c r="L176" s="3" t="str">
        <f>IFERROR(VLOOKUP($B176,DePara_CDC!$A:$F,3,0),"")</f>
        <v>4023 - Área financeira</v>
      </c>
      <c r="M176" s="3" t="str">
        <f>IFERROR(VLOOKUP($B176,DePara_CDC!$A:$F,4,0),"")</f>
        <v>Administrativo e Financeiro</v>
      </c>
      <c r="N176" s="3" t="str">
        <f>IFERROR(VLOOKUP($B176,DePara_CDC!$A:$F,5,0),"")</f>
        <v>A&amp;F</v>
      </c>
      <c r="O176" s="3" t="str">
        <f>IFERROR(VLOOKUP($B176,DePara_CDC!$A:$F,6,0),"")</f>
        <v>Cláudia</v>
      </c>
      <c r="P176" s="43">
        <f>VLOOKUP(A176,DePara_Contas!A:G,7,0)</f>
        <v>2</v>
      </c>
    </row>
    <row r="177" spans="1:16" x14ac:dyDescent="0.25">
      <c r="A177" s="3" t="s">
        <v>13</v>
      </c>
      <c r="B177" s="4">
        <v>4024</v>
      </c>
      <c r="C177" s="3" t="s">
        <v>94</v>
      </c>
      <c r="D177" s="7">
        <v>569.10909381409681</v>
      </c>
      <c r="E177" s="7" t="s">
        <v>96</v>
      </c>
      <c r="F177" s="3" t="str">
        <f>IFERROR(VLOOKUP($A177,DePara_Contas!$A:$F,2,0),"")</f>
        <v>Ajuda de Custo</v>
      </c>
      <c r="G177" s="3" t="str">
        <f>IFERROR(VLOOKUP($A177,DePara_Contas!$A:$F,3,0),"")</f>
        <v>2.2.11 - Ajuda de Custo</v>
      </c>
      <c r="H177" s="3" t="str">
        <f>IFERROR(VLOOKUP($A177,DePara_Contas!$A:$F,4,0),"")</f>
        <v>Benefícios</v>
      </c>
      <c r="I177" s="3" t="str">
        <f>IFERROR(VLOOKUP($A177,DePara_Contas!$A:$F,5,0),"")</f>
        <v>Gastos com pessoal</v>
      </c>
      <c r="J177" s="3" t="str">
        <f>IFERROR(VLOOKUP($A177,DePara_Contas!$A:$F,6,0),"")</f>
        <v>Despesas</v>
      </c>
      <c r="K177" s="3" t="str">
        <f>IFERROR(VLOOKUP($B177,DePara_CDC!$A:$F,2,0),"")</f>
        <v>Área de RH</v>
      </c>
      <c r="L177" s="3" t="str">
        <f>IFERROR(VLOOKUP($B177,DePara_CDC!$A:$F,3,0),"")</f>
        <v>4024 - Área de RH</v>
      </c>
      <c r="M177" s="3" t="str">
        <f>IFERROR(VLOOKUP($B177,DePara_CDC!$A:$F,4,0),"")</f>
        <v>Administrativo e Financeiro</v>
      </c>
      <c r="N177" s="3" t="str">
        <f>IFERROR(VLOOKUP($B177,DePara_CDC!$A:$F,5,0),"")</f>
        <v>A&amp;F</v>
      </c>
      <c r="O177" s="3" t="str">
        <f>IFERROR(VLOOKUP($B177,DePara_CDC!$A:$F,6,0),"")</f>
        <v>Roberto</v>
      </c>
      <c r="P177" s="43">
        <f>VLOOKUP(A177,DePara_Contas!A:G,7,0)</f>
        <v>2</v>
      </c>
    </row>
    <row r="178" spans="1:16" x14ac:dyDescent="0.25">
      <c r="A178" s="3" t="s">
        <v>13</v>
      </c>
      <c r="B178" s="4">
        <v>4025</v>
      </c>
      <c r="C178" s="3" t="s">
        <v>94</v>
      </c>
      <c r="D178" s="7">
        <v>734.10744675295621</v>
      </c>
      <c r="E178" s="7" t="s">
        <v>96</v>
      </c>
      <c r="F178" s="3" t="str">
        <f>IFERROR(VLOOKUP($A178,DePara_Contas!$A:$F,2,0),"")</f>
        <v>Ajuda de Custo</v>
      </c>
      <c r="G178" s="3" t="str">
        <f>IFERROR(VLOOKUP($A178,DePara_Contas!$A:$F,3,0),"")</f>
        <v>2.2.11 - Ajuda de Custo</v>
      </c>
      <c r="H178" s="3" t="str">
        <f>IFERROR(VLOOKUP($A178,DePara_Contas!$A:$F,4,0),"")</f>
        <v>Benefícios</v>
      </c>
      <c r="I178" s="3" t="str">
        <f>IFERROR(VLOOKUP($A178,DePara_Contas!$A:$F,5,0),"")</f>
        <v>Gastos com pessoal</v>
      </c>
      <c r="J178" s="3" t="str">
        <f>IFERROR(VLOOKUP($A178,DePara_Contas!$A:$F,6,0),"")</f>
        <v>Despesas</v>
      </c>
      <c r="K178" s="3" t="str">
        <f>IFERROR(VLOOKUP($B178,DePara_CDC!$A:$F,2,0),"")</f>
        <v>Área de projetos</v>
      </c>
      <c r="L178" s="3" t="str">
        <f>IFERROR(VLOOKUP($B178,DePara_CDC!$A:$F,3,0),"")</f>
        <v>4025 - Área de projetos</v>
      </c>
      <c r="M178" s="3" t="str">
        <f>IFERROR(VLOOKUP($B178,DePara_CDC!$A:$F,4,0),"")</f>
        <v>Projetos</v>
      </c>
      <c r="N178" s="3" t="str">
        <f>IFERROR(VLOOKUP($B178,DePara_CDC!$A:$F,5,0),"")</f>
        <v>PR</v>
      </c>
      <c r="O178" s="3" t="str">
        <f>IFERROR(VLOOKUP($B178,DePara_CDC!$A:$F,6,0),"")</f>
        <v>Fernanda</v>
      </c>
      <c r="P178" s="43">
        <f>VLOOKUP(A178,DePara_Contas!A:G,7,0)</f>
        <v>2</v>
      </c>
    </row>
    <row r="179" spans="1:16" x14ac:dyDescent="0.25">
      <c r="A179" s="3" t="s">
        <v>13</v>
      </c>
      <c r="B179" s="4">
        <v>4026</v>
      </c>
      <c r="C179" s="3" t="s">
        <v>94</v>
      </c>
      <c r="D179" s="7">
        <v>899.6744466270452</v>
      </c>
      <c r="E179" s="7" t="s">
        <v>96</v>
      </c>
      <c r="F179" s="3" t="str">
        <f>IFERROR(VLOOKUP($A179,DePara_Contas!$A:$F,2,0),"")</f>
        <v>Ajuda de Custo</v>
      </c>
      <c r="G179" s="3" t="str">
        <f>IFERROR(VLOOKUP($A179,DePara_Contas!$A:$F,3,0),"")</f>
        <v>2.2.11 - Ajuda de Custo</v>
      </c>
      <c r="H179" s="3" t="str">
        <f>IFERROR(VLOOKUP($A179,DePara_Contas!$A:$F,4,0),"")</f>
        <v>Benefícios</v>
      </c>
      <c r="I179" s="3" t="str">
        <f>IFERROR(VLOOKUP($A179,DePara_Contas!$A:$F,5,0),"")</f>
        <v>Gastos com pessoal</v>
      </c>
      <c r="J179" s="3" t="str">
        <f>IFERROR(VLOOKUP($A179,DePara_Contas!$A:$F,6,0),"")</f>
        <v>Despesas</v>
      </c>
      <c r="K179" s="3" t="str">
        <f>IFERROR(VLOOKUP($B179,DePara_CDC!$A:$F,2,0),"")</f>
        <v>Presidência</v>
      </c>
      <c r="L179" s="3" t="str">
        <f>IFERROR(VLOOKUP($B179,DePara_CDC!$A:$F,3,0),"")</f>
        <v>4026 - Presidência</v>
      </c>
      <c r="M179" s="3" t="str">
        <f>IFERROR(VLOOKUP($B179,DePara_CDC!$A:$F,4,0),"")</f>
        <v>Presidência</v>
      </c>
      <c r="N179" s="3" t="str">
        <f>IFERROR(VLOOKUP($B179,DePara_CDC!$A:$F,5,0),"")</f>
        <v>CEO</v>
      </c>
      <c r="O179" s="3" t="str">
        <f>IFERROR(VLOOKUP($B179,DePara_CDC!$A:$F,6,0),"")</f>
        <v>André</v>
      </c>
      <c r="P179" s="43">
        <f>VLOOKUP(A179,DePara_Contas!A:G,7,0)</f>
        <v>2</v>
      </c>
    </row>
    <row r="180" spans="1:16" x14ac:dyDescent="0.25">
      <c r="A180" s="3" t="s">
        <v>13</v>
      </c>
      <c r="B180" s="4">
        <v>4021</v>
      </c>
      <c r="C180" s="3" t="s">
        <v>94</v>
      </c>
      <c r="D180" s="7">
        <v>279.01522772667755</v>
      </c>
      <c r="E180" s="7" t="s">
        <v>96</v>
      </c>
      <c r="F180" s="3" t="str">
        <f>IFERROR(VLOOKUP($A180,DePara_Contas!$A:$F,2,0),"")</f>
        <v>Ajuda de Custo</v>
      </c>
      <c r="G180" s="3" t="str">
        <f>IFERROR(VLOOKUP($A180,DePara_Contas!$A:$F,3,0),"")</f>
        <v>2.2.11 - Ajuda de Custo</v>
      </c>
      <c r="H180" s="3" t="str">
        <f>IFERROR(VLOOKUP($A180,DePara_Contas!$A:$F,4,0),"")</f>
        <v>Benefícios</v>
      </c>
      <c r="I180" s="3" t="str">
        <f>IFERROR(VLOOKUP($A180,DePara_Contas!$A:$F,5,0),"")</f>
        <v>Gastos com pessoal</v>
      </c>
      <c r="J180" s="3" t="str">
        <f>IFERROR(VLOOKUP($A180,DePara_Contas!$A:$F,6,0),"")</f>
        <v>Despesas</v>
      </c>
      <c r="K180" s="3" t="str">
        <f>IFERROR(VLOOKUP($B180,DePara_CDC!$A:$F,2,0),"")</f>
        <v>Área de marketing</v>
      </c>
      <c r="L180" s="3" t="str">
        <f>IFERROR(VLOOKUP($B180,DePara_CDC!$A:$F,3,0),"")</f>
        <v>4021 - Área de marketing</v>
      </c>
      <c r="M180" s="3" t="str">
        <f>IFERROR(VLOOKUP($B180,DePara_CDC!$A:$F,4,0),"")</f>
        <v>Marketing e Vendas</v>
      </c>
      <c r="N180" s="3" t="str">
        <f>IFERROR(VLOOKUP($B180,DePara_CDC!$A:$F,5,0),"")</f>
        <v>MV</v>
      </c>
      <c r="O180" s="3" t="str">
        <f>IFERROR(VLOOKUP($B180,DePara_CDC!$A:$F,6,0),"")</f>
        <v>Luciana</v>
      </c>
      <c r="P180" s="43">
        <f>VLOOKUP(A180,DePara_Contas!A:G,7,0)</f>
        <v>2</v>
      </c>
    </row>
    <row r="181" spans="1:16" x14ac:dyDescent="0.25">
      <c r="A181" s="3" t="s">
        <v>13</v>
      </c>
      <c r="B181" s="4">
        <v>4022</v>
      </c>
      <c r="C181" s="3" t="s">
        <v>94</v>
      </c>
      <c r="D181" s="7">
        <v>802.3455858759454</v>
      </c>
      <c r="E181" s="7" t="s">
        <v>96</v>
      </c>
      <c r="F181" s="3" t="str">
        <f>IFERROR(VLOOKUP($A181,DePara_Contas!$A:$F,2,0),"")</f>
        <v>Ajuda de Custo</v>
      </c>
      <c r="G181" s="3" t="str">
        <f>IFERROR(VLOOKUP($A181,DePara_Contas!$A:$F,3,0),"")</f>
        <v>2.2.11 - Ajuda de Custo</v>
      </c>
      <c r="H181" s="3" t="str">
        <f>IFERROR(VLOOKUP($A181,DePara_Contas!$A:$F,4,0),"")</f>
        <v>Benefícios</v>
      </c>
      <c r="I181" s="3" t="str">
        <f>IFERROR(VLOOKUP($A181,DePara_Contas!$A:$F,5,0),"")</f>
        <v>Gastos com pessoal</v>
      </c>
      <c r="J181" s="3" t="str">
        <f>IFERROR(VLOOKUP($A181,DePara_Contas!$A:$F,6,0),"")</f>
        <v>Despesas</v>
      </c>
      <c r="K181" s="3" t="str">
        <f>IFERROR(VLOOKUP($B181,DePara_CDC!$A:$F,2,0),"")</f>
        <v>Área comercial</v>
      </c>
      <c r="L181" s="3" t="str">
        <f>IFERROR(VLOOKUP($B181,DePara_CDC!$A:$F,3,0),"")</f>
        <v>4022 - Área comercial</v>
      </c>
      <c r="M181" s="3" t="str">
        <f>IFERROR(VLOOKUP($B181,DePara_CDC!$A:$F,4,0),"")</f>
        <v>Marketing e Vendas</v>
      </c>
      <c r="N181" s="3" t="str">
        <f>IFERROR(VLOOKUP($B181,DePara_CDC!$A:$F,5,0),"")</f>
        <v>MV</v>
      </c>
      <c r="O181" s="3" t="str">
        <f>IFERROR(VLOOKUP($B181,DePara_CDC!$A:$F,6,0),"")</f>
        <v>Pedro</v>
      </c>
      <c r="P181" s="43">
        <f>VLOOKUP(A181,DePara_Contas!A:G,7,0)</f>
        <v>2</v>
      </c>
    </row>
    <row r="182" spans="1:16" x14ac:dyDescent="0.25">
      <c r="A182" s="3" t="s">
        <v>13</v>
      </c>
      <c r="B182" s="4">
        <v>4023</v>
      </c>
      <c r="C182" s="3" t="s">
        <v>94</v>
      </c>
      <c r="D182" s="7">
        <v>942.23458132415533</v>
      </c>
      <c r="E182" s="7" t="s">
        <v>96</v>
      </c>
      <c r="F182" s="3" t="str">
        <f>IFERROR(VLOOKUP($A182,DePara_Contas!$A:$F,2,0),"")</f>
        <v>Ajuda de Custo</v>
      </c>
      <c r="G182" s="3" t="str">
        <f>IFERROR(VLOOKUP($A182,DePara_Contas!$A:$F,3,0),"")</f>
        <v>2.2.11 - Ajuda de Custo</v>
      </c>
      <c r="H182" s="3" t="str">
        <f>IFERROR(VLOOKUP($A182,DePara_Contas!$A:$F,4,0),"")</f>
        <v>Benefícios</v>
      </c>
      <c r="I182" s="3" t="str">
        <f>IFERROR(VLOOKUP($A182,DePara_Contas!$A:$F,5,0),"")</f>
        <v>Gastos com pessoal</v>
      </c>
      <c r="J182" s="3" t="str">
        <f>IFERROR(VLOOKUP($A182,DePara_Contas!$A:$F,6,0),"")</f>
        <v>Despesas</v>
      </c>
      <c r="K182" s="3" t="str">
        <f>IFERROR(VLOOKUP($B182,DePara_CDC!$A:$F,2,0),"")</f>
        <v>Área financeira</v>
      </c>
      <c r="L182" s="3" t="str">
        <f>IFERROR(VLOOKUP($B182,DePara_CDC!$A:$F,3,0),"")</f>
        <v>4023 - Área financeira</v>
      </c>
      <c r="M182" s="3" t="str">
        <f>IFERROR(VLOOKUP($B182,DePara_CDC!$A:$F,4,0),"")</f>
        <v>Administrativo e Financeiro</v>
      </c>
      <c r="N182" s="3" t="str">
        <f>IFERROR(VLOOKUP($B182,DePara_CDC!$A:$F,5,0),"")</f>
        <v>A&amp;F</v>
      </c>
      <c r="O182" s="3" t="str">
        <f>IFERROR(VLOOKUP($B182,DePara_CDC!$A:$F,6,0),"")</f>
        <v>Cláudia</v>
      </c>
      <c r="P182" s="43">
        <f>VLOOKUP(A182,DePara_Contas!A:G,7,0)</f>
        <v>2</v>
      </c>
    </row>
    <row r="183" spans="1:16" x14ac:dyDescent="0.25">
      <c r="A183" s="3" t="s">
        <v>3</v>
      </c>
      <c r="B183" s="4">
        <v>4026</v>
      </c>
      <c r="C183" s="3" t="s">
        <v>94</v>
      </c>
      <c r="D183" s="7">
        <v>454.56982878769605</v>
      </c>
      <c r="E183" s="7" t="s">
        <v>96</v>
      </c>
      <c r="F183" s="3" t="str">
        <f>IFERROR(VLOOKUP($A183,DePara_Contas!$A:$F,2,0),"")</f>
        <v>Agua e luz</v>
      </c>
      <c r="G183" s="3" t="str">
        <f>IFERROR(VLOOKUP($A183,DePara_Contas!$A:$F,3,0),"")</f>
        <v>2.2.01 - Agua e luz</v>
      </c>
      <c r="H183" s="3" t="str">
        <f>IFERROR(VLOOKUP($A183,DePara_Contas!$A:$F,4,0),"")</f>
        <v>Despesas de ocupação</v>
      </c>
      <c r="I183" s="3" t="str">
        <f>IFERROR(VLOOKUP($A183,DePara_Contas!$A:$F,5,0),"")</f>
        <v>Gastos gerais</v>
      </c>
      <c r="J183" s="3" t="str">
        <f>IFERROR(VLOOKUP($A183,DePara_Contas!$A:$F,6,0),"")</f>
        <v>Despesas</v>
      </c>
      <c r="K183" s="3" t="str">
        <f>IFERROR(VLOOKUP($B183,DePara_CDC!$A:$F,2,0),"")</f>
        <v>Presidência</v>
      </c>
      <c r="L183" s="3" t="str">
        <f>IFERROR(VLOOKUP($B183,DePara_CDC!$A:$F,3,0),"")</f>
        <v>4026 - Presidência</v>
      </c>
      <c r="M183" s="3" t="str">
        <f>IFERROR(VLOOKUP($B183,DePara_CDC!$A:$F,4,0),"")</f>
        <v>Presidência</v>
      </c>
      <c r="N183" s="3" t="str">
        <f>IFERROR(VLOOKUP($B183,DePara_CDC!$A:$F,5,0),"")</f>
        <v>CEO</v>
      </c>
      <c r="O183" s="3" t="str">
        <f>IFERROR(VLOOKUP($B183,DePara_CDC!$A:$F,6,0),"")</f>
        <v>André</v>
      </c>
      <c r="P183" s="43">
        <f>VLOOKUP(A183,DePara_Contas!A:G,7,0)</f>
        <v>1</v>
      </c>
    </row>
    <row r="184" spans="1:16" x14ac:dyDescent="0.25">
      <c r="A184" s="3" t="s">
        <v>3</v>
      </c>
      <c r="B184" s="4">
        <v>4026</v>
      </c>
      <c r="C184" s="3" t="s">
        <v>94</v>
      </c>
      <c r="D184" s="7">
        <v>615.11703247414141</v>
      </c>
      <c r="E184" s="7" t="s">
        <v>96</v>
      </c>
      <c r="F184" s="3" t="str">
        <f>IFERROR(VLOOKUP($A184,DePara_Contas!$A:$F,2,0),"")</f>
        <v>Agua e luz</v>
      </c>
      <c r="G184" s="3" t="str">
        <f>IFERROR(VLOOKUP($A184,DePara_Contas!$A:$F,3,0),"")</f>
        <v>2.2.01 - Agua e luz</v>
      </c>
      <c r="H184" s="3" t="str">
        <f>IFERROR(VLOOKUP($A184,DePara_Contas!$A:$F,4,0),"")</f>
        <v>Despesas de ocupação</v>
      </c>
      <c r="I184" s="3" t="str">
        <f>IFERROR(VLOOKUP($A184,DePara_Contas!$A:$F,5,0),"")</f>
        <v>Gastos gerais</v>
      </c>
      <c r="J184" s="3" t="str">
        <f>IFERROR(VLOOKUP($A184,DePara_Contas!$A:$F,6,0),"")</f>
        <v>Despesas</v>
      </c>
      <c r="K184" s="3" t="str">
        <f>IFERROR(VLOOKUP($B184,DePara_CDC!$A:$F,2,0),"")</f>
        <v>Presidência</v>
      </c>
      <c r="L184" s="3" t="str">
        <f>IFERROR(VLOOKUP($B184,DePara_CDC!$A:$F,3,0),"")</f>
        <v>4026 - Presidência</v>
      </c>
      <c r="M184" s="3" t="str">
        <f>IFERROR(VLOOKUP($B184,DePara_CDC!$A:$F,4,0),"")</f>
        <v>Presidência</v>
      </c>
      <c r="N184" s="3" t="str">
        <f>IFERROR(VLOOKUP($B184,DePara_CDC!$A:$F,5,0),"")</f>
        <v>CEO</v>
      </c>
      <c r="O184" s="3" t="str">
        <f>IFERROR(VLOOKUP($B184,DePara_CDC!$A:$F,6,0),"")</f>
        <v>André</v>
      </c>
      <c r="P184" s="43">
        <f>VLOOKUP(A184,DePara_Contas!A:G,7,0)</f>
        <v>1</v>
      </c>
    </row>
    <row r="185" spans="1:16" x14ac:dyDescent="0.25">
      <c r="A185" s="3" t="s">
        <v>4</v>
      </c>
      <c r="B185" s="4">
        <v>4026</v>
      </c>
      <c r="C185" s="3" t="s">
        <v>94</v>
      </c>
      <c r="D185" s="7">
        <v>93.799212325314627</v>
      </c>
      <c r="E185" s="7" t="s">
        <v>96</v>
      </c>
      <c r="F185" s="3" t="str">
        <f>IFERROR(VLOOKUP($A185,DePara_Contas!$A:$F,2,0),"")</f>
        <v>Aluguéis de imóveis</v>
      </c>
      <c r="G185" s="3" t="str">
        <f>IFERROR(VLOOKUP($A185,DePara_Contas!$A:$F,3,0),"")</f>
        <v>2.2.02 - Aluguéis de imóveis</v>
      </c>
      <c r="H185" s="3" t="str">
        <f>IFERROR(VLOOKUP($A185,DePara_Contas!$A:$F,4,0),"")</f>
        <v>Despesas de ocupação</v>
      </c>
      <c r="I185" s="3" t="str">
        <f>IFERROR(VLOOKUP($A185,DePara_Contas!$A:$F,5,0),"")</f>
        <v>Gastos gerais</v>
      </c>
      <c r="J185" s="3" t="str">
        <f>IFERROR(VLOOKUP($A185,DePara_Contas!$A:$F,6,0),"")</f>
        <v>Despesas</v>
      </c>
      <c r="K185" s="3" t="str">
        <f>IFERROR(VLOOKUP($B185,DePara_CDC!$A:$F,2,0),"")</f>
        <v>Presidência</v>
      </c>
      <c r="L185" s="3" t="str">
        <f>IFERROR(VLOOKUP($B185,DePara_CDC!$A:$F,3,0),"")</f>
        <v>4026 - Presidência</v>
      </c>
      <c r="M185" s="3" t="str">
        <f>IFERROR(VLOOKUP($B185,DePara_CDC!$A:$F,4,0),"")</f>
        <v>Presidência</v>
      </c>
      <c r="N185" s="3" t="str">
        <f>IFERROR(VLOOKUP($B185,DePara_CDC!$A:$F,5,0),"")</f>
        <v>CEO</v>
      </c>
      <c r="O185" s="3" t="str">
        <f>IFERROR(VLOOKUP($B185,DePara_CDC!$A:$F,6,0),"")</f>
        <v>André</v>
      </c>
      <c r="P185" s="43">
        <f>VLOOKUP(A185,DePara_Contas!A:G,7,0)</f>
        <v>2</v>
      </c>
    </row>
    <row r="186" spans="1:16" x14ac:dyDescent="0.25">
      <c r="A186" s="3" t="s">
        <v>5</v>
      </c>
      <c r="B186" s="4">
        <v>4026</v>
      </c>
      <c r="C186" s="3" t="s">
        <v>94</v>
      </c>
      <c r="D186" s="7">
        <v>245.65952390770462</v>
      </c>
      <c r="E186" s="7" t="s">
        <v>96</v>
      </c>
      <c r="F186" s="3" t="str">
        <f>IFERROR(VLOOKUP($A186,DePara_Contas!$A:$F,2,0),"")</f>
        <v>Manutenção e reformas</v>
      </c>
      <c r="G186" s="3" t="str">
        <f>IFERROR(VLOOKUP($A186,DePara_Contas!$A:$F,3,0),"")</f>
        <v>2.2.03 - Manutenção e reformas</v>
      </c>
      <c r="H186" s="3" t="str">
        <f>IFERROR(VLOOKUP($A186,DePara_Contas!$A:$F,4,0),"")</f>
        <v>Despesas de ocupação</v>
      </c>
      <c r="I186" s="3" t="str">
        <f>IFERROR(VLOOKUP($A186,DePara_Contas!$A:$F,5,0),"")</f>
        <v>Gastos gerais</v>
      </c>
      <c r="J186" s="3" t="str">
        <f>IFERROR(VLOOKUP($A186,DePara_Contas!$A:$F,6,0),"")</f>
        <v>Despesas</v>
      </c>
      <c r="K186" s="3" t="str">
        <f>IFERROR(VLOOKUP($B186,DePara_CDC!$A:$F,2,0),"")</f>
        <v>Presidência</v>
      </c>
      <c r="L186" s="3" t="str">
        <f>IFERROR(VLOOKUP($B186,DePara_CDC!$A:$F,3,0),"")</f>
        <v>4026 - Presidência</v>
      </c>
      <c r="M186" s="3" t="str">
        <f>IFERROR(VLOOKUP($B186,DePara_CDC!$A:$F,4,0),"")</f>
        <v>Presidência</v>
      </c>
      <c r="N186" s="3" t="str">
        <f>IFERROR(VLOOKUP($B186,DePara_CDC!$A:$F,5,0),"")</f>
        <v>CEO</v>
      </c>
      <c r="O186" s="3" t="str">
        <f>IFERROR(VLOOKUP($B186,DePara_CDC!$A:$F,6,0),"")</f>
        <v>André</v>
      </c>
      <c r="P186" s="43">
        <f>VLOOKUP(A186,DePara_Contas!A:G,7,0)</f>
        <v>3</v>
      </c>
    </row>
    <row r="187" spans="1:16" x14ac:dyDescent="0.25">
      <c r="A187" s="3" t="s">
        <v>14</v>
      </c>
      <c r="B187" s="4">
        <v>4021</v>
      </c>
      <c r="C187" s="3" t="s">
        <v>94</v>
      </c>
      <c r="D187" s="7">
        <v>494.09515680693119</v>
      </c>
      <c r="E187" s="7" t="s">
        <v>96</v>
      </c>
      <c r="F187" s="3" t="str">
        <f>IFERROR(VLOOKUP($A187,DePara_Contas!$A:$F,2,0),"")</f>
        <v>Cursos e treinamentos</v>
      </c>
      <c r="G187" s="3" t="str">
        <f>IFERROR(VLOOKUP($A187,DePara_Contas!$A:$F,3,0),"")</f>
        <v>2.2.12 - Cursos e treinamentos</v>
      </c>
      <c r="H187" s="3" t="str">
        <f>IFERROR(VLOOKUP($A187,DePara_Contas!$A:$F,4,0),"")</f>
        <v>Benefícios</v>
      </c>
      <c r="I187" s="3" t="str">
        <f>IFERROR(VLOOKUP($A187,DePara_Contas!$A:$F,5,0),"")</f>
        <v>Gastos com pessoal</v>
      </c>
      <c r="J187" s="3" t="str">
        <f>IFERROR(VLOOKUP($A187,DePara_Contas!$A:$F,6,0),"")</f>
        <v>Despesas</v>
      </c>
      <c r="K187" s="3" t="str">
        <f>IFERROR(VLOOKUP($B187,DePara_CDC!$A:$F,2,0),"")</f>
        <v>Área de marketing</v>
      </c>
      <c r="L187" s="3" t="str">
        <f>IFERROR(VLOOKUP($B187,DePara_CDC!$A:$F,3,0),"")</f>
        <v>4021 - Área de marketing</v>
      </c>
      <c r="M187" s="3" t="str">
        <f>IFERROR(VLOOKUP($B187,DePara_CDC!$A:$F,4,0),"")</f>
        <v>Marketing e Vendas</v>
      </c>
      <c r="N187" s="3" t="str">
        <f>IFERROR(VLOOKUP($B187,DePara_CDC!$A:$F,5,0),"")</f>
        <v>MV</v>
      </c>
      <c r="O187" s="3" t="str">
        <f>IFERROR(VLOOKUP($B187,DePara_CDC!$A:$F,6,0),"")</f>
        <v>Luciana</v>
      </c>
      <c r="P187" s="43">
        <f>VLOOKUP(A187,DePara_Contas!A:G,7,0)</f>
        <v>3</v>
      </c>
    </row>
    <row r="188" spans="1:16" x14ac:dyDescent="0.25">
      <c r="A188" s="3" t="s">
        <v>14</v>
      </c>
      <c r="B188" s="4">
        <v>4022</v>
      </c>
      <c r="C188" s="3" t="s">
        <v>94</v>
      </c>
      <c r="D188" s="7">
        <v>351.92452029263956</v>
      </c>
      <c r="E188" s="7" t="s">
        <v>96</v>
      </c>
      <c r="F188" s="3" t="str">
        <f>IFERROR(VLOOKUP($A188,DePara_Contas!$A:$F,2,0),"")</f>
        <v>Cursos e treinamentos</v>
      </c>
      <c r="G188" s="3" t="str">
        <f>IFERROR(VLOOKUP($A188,DePara_Contas!$A:$F,3,0),"")</f>
        <v>2.2.12 - Cursos e treinamentos</v>
      </c>
      <c r="H188" s="3" t="str">
        <f>IFERROR(VLOOKUP($A188,DePara_Contas!$A:$F,4,0),"")</f>
        <v>Benefícios</v>
      </c>
      <c r="I188" s="3" t="str">
        <f>IFERROR(VLOOKUP($A188,DePara_Contas!$A:$F,5,0),"")</f>
        <v>Gastos com pessoal</v>
      </c>
      <c r="J188" s="3" t="str">
        <f>IFERROR(VLOOKUP($A188,DePara_Contas!$A:$F,6,0),"")</f>
        <v>Despesas</v>
      </c>
      <c r="K188" s="3" t="str">
        <f>IFERROR(VLOOKUP($B188,DePara_CDC!$A:$F,2,0),"")</f>
        <v>Área comercial</v>
      </c>
      <c r="L188" s="3" t="str">
        <f>IFERROR(VLOOKUP($B188,DePara_CDC!$A:$F,3,0),"")</f>
        <v>4022 - Área comercial</v>
      </c>
      <c r="M188" s="3" t="str">
        <f>IFERROR(VLOOKUP($B188,DePara_CDC!$A:$F,4,0),"")</f>
        <v>Marketing e Vendas</v>
      </c>
      <c r="N188" s="3" t="str">
        <f>IFERROR(VLOOKUP($B188,DePara_CDC!$A:$F,5,0),"")</f>
        <v>MV</v>
      </c>
      <c r="O188" s="3" t="str">
        <f>IFERROR(VLOOKUP($B188,DePara_CDC!$A:$F,6,0),"")</f>
        <v>Pedro</v>
      </c>
      <c r="P188" s="43">
        <f>VLOOKUP(A188,DePara_Contas!A:G,7,0)</f>
        <v>3</v>
      </c>
    </row>
    <row r="189" spans="1:16" x14ac:dyDescent="0.25">
      <c r="A189" s="3" t="s">
        <v>14</v>
      </c>
      <c r="B189" s="4">
        <v>4023</v>
      </c>
      <c r="C189" s="3" t="s">
        <v>94</v>
      </c>
      <c r="D189" s="7">
        <v>65.579654585840032</v>
      </c>
      <c r="E189" s="7" t="s">
        <v>96</v>
      </c>
      <c r="F189" s="3" t="str">
        <f>IFERROR(VLOOKUP($A189,DePara_Contas!$A:$F,2,0),"")</f>
        <v>Cursos e treinamentos</v>
      </c>
      <c r="G189" s="3" t="str">
        <f>IFERROR(VLOOKUP($A189,DePara_Contas!$A:$F,3,0),"")</f>
        <v>2.2.12 - Cursos e treinamentos</v>
      </c>
      <c r="H189" s="3" t="str">
        <f>IFERROR(VLOOKUP($A189,DePara_Contas!$A:$F,4,0),"")</f>
        <v>Benefícios</v>
      </c>
      <c r="I189" s="3" t="str">
        <f>IFERROR(VLOOKUP($A189,DePara_Contas!$A:$F,5,0),"")</f>
        <v>Gastos com pessoal</v>
      </c>
      <c r="J189" s="3" t="str">
        <f>IFERROR(VLOOKUP($A189,DePara_Contas!$A:$F,6,0),"")</f>
        <v>Despesas</v>
      </c>
      <c r="K189" s="3" t="str">
        <f>IFERROR(VLOOKUP($B189,DePara_CDC!$A:$F,2,0),"")</f>
        <v>Área financeira</v>
      </c>
      <c r="L189" s="3" t="str">
        <f>IFERROR(VLOOKUP($B189,DePara_CDC!$A:$F,3,0),"")</f>
        <v>4023 - Área financeira</v>
      </c>
      <c r="M189" s="3" t="str">
        <f>IFERROR(VLOOKUP($B189,DePara_CDC!$A:$F,4,0),"")</f>
        <v>Administrativo e Financeiro</v>
      </c>
      <c r="N189" s="3" t="str">
        <f>IFERROR(VLOOKUP($B189,DePara_CDC!$A:$F,5,0),"")</f>
        <v>A&amp;F</v>
      </c>
      <c r="O189" s="3" t="str">
        <f>IFERROR(VLOOKUP($B189,DePara_CDC!$A:$F,6,0),"")</f>
        <v>Cláudia</v>
      </c>
      <c r="P189" s="43">
        <f>VLOOKUP(A189,DePara_Contas!A:G,7,0)</f>
        <v>3</v>
      </c>
    </row>
    <row r="190" spans="1:16" x14ac:dyDescent="0.25">
      <c r="A190" s="3" t="s">
        <v>14</v>
      </c>
      <c r="B190" s="4">
        <v>4024</v>
      </c>
      <c r="C190" s="3" t="s">
        <v>94</v>
      </c>
      <c r="D190" s="7">
        <v>69.826398278971084</v>
      </c>
      <c r="E190" s="7" t="s">
        <v>96</v>
      </c>
      <c r="F190" s="3" t="str">
        <f>IFERROR(VLOOKUP($A190,DePara_Contas!$A:$F,2,0),"")</f>
        <v>Cursos e treinamentos</v>
      </c>
      <c r="G190" s="3" t="str">
        <f>IFERROR(VLOOKUP($A190,DePara_Contas!$A:$F,3,0),"")</f>
        <v>2.2.12 - Cursos e treinamentos</v>
      </c>
      <c r="H190" s="3" t="str">
        <f>IFERROR(VLOOKUP($A190,DePara_Contas!$A:$F,4,0),"")</f>
        <v>Benefícios</v>
      </c>
      <c r="I190" s="3" t="str">
        <f>IFERROR(VLOOKUP($A190,DePara_Contas!$A:$F,5,0),"")</f>
        <v>Gastos com pessoal</v>
      </c>
      <c r="J190" s="3" t="str">
        <f>IFERROR(VLOOKUP($A190,DePara_Contas!$A:$F,6,0),"")</f>
        <v>Despesas</v>
      </c>
      <c r="K190" s="3" t="str">
        <f>IFERROR(VLOOKUP($B190,DePara_CDC!$A:$F,2,0),"")</f>
        <v>Área de RH</v>
      </c>
      <c r="L190" s="3" t="str">
        <f>IFERROR(VLOOKUP($B190,DePara_CDC!$A:$F,3,0),"")</f>
        <v>4024 - Área de RH</v>
      </c>
      <c r="M190" s="3" t="str">
        <f>IFERROR(VLOOKUP($B190,DePara_CDC!$A:$F,4,0),"")</f>
        <v>Administrativo e Financeiro</v>
      </c>
      <c r="N190" s="3" t="str">
        <f>IFERROR(VLOOKUP($B190,DePara_CDC!$A:$F,5,0),"")</f>
        <v>A&amp;F</v>
      </c>
      <c r="O190" s="3" t="str">
        <f>IFERROR(VLOOKUP($B190,DePara_CDC!$A:$F,6,0),"")</f>
        <v>Roberto</v>
      </c>
      <c r="P190" s="43">
        <f>VLOOKUP(A190,DePara_Contas!A:G,7,0)</f>
        <v>3</v>
      </c>
    </row>
    <row r="191" spans="1:16" x14ac:dyDescent="0.25">
      <c r="A191" s="3" t="s">
        <v>53</v>
      </c>
      <c r="B191" s="4">
        <v>4023</v>
      </c>
      <c r="C191" s="3" t="s">
        <v>94</v>
      </c>
      <c r="D191" s="7">
        <v>307.97246156255767</v>
      </c>
      <c r="E191" s="7" t="s">
        <v>96</v>
      </c>
      <c r="F191" s="3" t="str">
        <f>IFERROR(VLOOKUP($A191,DePara_Contas!$A:$F,2,0),"")</f>
        <v>Serviços de contabilidade</v>
      </c>
      <c r="G191" s="3" t="str">
        <f>IFERROR(VLOOKUP($A191,DePara_Contas!$A:$F,3,0),"")</f>
        <v>2.2.20 - Serviços de contabilidade</v>
      </c>
      <c r="H191" s="3" t="str">
        <f>IFERROR(VLOOKUP($A191,DePara_Contas!$A:$F,4,0),"")</f>
        <v>Serviços externos</v>
      </c>
      <c r="I191" s="3" t="str">
        <f>IFERROR(VLOOKUP($A191,DePara_Contas!$A:$F,5,0),"")</f>
        <v>Gastos gerais</v>
      </c>
      <c r="J191" s="3" t="str">
        <f>IFERROR(VLOOKUP($A191,DePara_Contas!$A:$F,6,0),"")</f>
        <v>Despesas</v>
      </c>
      <c r="K191" s="3" t="str">
        <f>IFERROR(VLOOKUP($B191,DePara_CDC!$A:$F,2,0),"")</f>
        <v>Área financeira</v>
      </c>
      <c r="L191" s="3" t="str">
        <f>IFERROR(VLOOKUP($B191,DePara_CDC!$A:$F,3,0),"")</f>
        <v>4023 - Área financeira</v>
      </c>
      <c r="M191" s="3" t="str">
        <f>IFERROR(VLOOKUP($B191,DePara_CDC!$A:$F,4,0),"")</f>
        <v>Administrativo e Financeiro</v>
      </c>
      <c r="N191" s="3" t="str">
        <f>IFERROR(VLOOKUP($B191,DePara_CDC!$A:$F,5,0),"")</f>
        <v>A&amp;F</v>
      </c>
      <c r="O191" s="3" t="str">
        <f>IFERROR(VLOOKUP($B191,DePara_CDC!$A:$F,6,0),"")</f>
        <v>Cláudia</v>
      </c>
      <c r="P191" s="43">
        <f>VLOOKUP(A191,DePara_Contas!A:G,7,0)</f>
        <v>2</v>
      </c>
    </row>
    <row r="192" spans="1:16" x14ac:dyDescent="0.25">
      <c r="A192" s="3" t="s">
        <v>10</v>
      </c>
      <c r="B192" s="4">
        <v>4021</v>
      </c>
      <c r="C192" s="3" t="s">
        <v>94</v>
      </c>
      <c r="D192" s="7">
        <v>307.66293188857998</v>
      </c>
      <c r="E192" s="7" t="s">
        <v>96</v>
      </c>
      <c r="F192" s="3" t="str">
        <f>IFERROR(VLOOKUP($A192,DePara_Contas!$A:$F,2,0),"")</f>
        <v>Marketing digital</v>
      </c>
      <c r="G192" s="3" t="str">
        <f>IFERROR(VLOOKUP($A192,DePara_Contas!$A:$F,3,0),"")</f>
        <v>2.2.08 - Marketing digital</v>
      </c>
      <c r="H192" s="3" t="str">
        <f>IFERROR(VLOOKUP($A192,DePara_Contas!$A:$F,4,0),"")</f>
        <v>Despesas de Marketing</v>
      </c>
      <c r="I192" s="3" t="str">
        <f>IFERROR(VLOOKUP($A192,DePara_Contas!$A:$F,5,0),"")</f>
        <v>Gastos gerais</v>
      </c>
      <c r="J192" s="3" t="str">
        <f>IFERROR(VLOOKUP($A192,DePara_Contas!$A:$F,6,0),"")</f>
        <v>Despesas</v>
      </c>
      <c r="K192" s="3" t="str">
        <f>IFERROR(VLOOKUP($B192,DePara_CDC!$A:$F,2,0),"")</f>
        <v>Área de marketing</v>
      </c>
      <c r="L192" s="3" t="str">
        <f>IFERROR(VLOOKUP($B192,DePara_CDC!$A:$F,3,0),"")</f>
        <v>4021 - Área de marketing</v>
      </c>
      <c r="M192" s="3" t="str">
        <f>IFERROR(VLOOKUP($B192,DePara_CDC!$A:$F,4,0),"")</f>
        <v>Marketing e Vendas</v>
      </c>
      <c r="N192" s="3" t="str">
        <f>IFERROR(VLOOKUP($B192,DePara_CDC!$A:$F,5,0),"")</f>
        <v>MV</v>
      </c>
      <c r="O192" s="3" t="str">
        <f>IFERROR(VLOOKUP($B192,DePara_CDC!$A:$F,6,0),"")</f>
        <v>Luciana</v>
      </c>
      <c r="P192" s="43">
        <f>VLOOKUP(A192,DePara_Contas!A:G,7,0)</f>
        <v>2</v>
      </c>
    </row>
    <row r="193" spans="1:16" x14ac:dyDescent="0.25">
      <c r="A193" s="3" t="s">
        <v>11</v>
      </c>
      <c r="B193" s="4">
        <v>4022</v>
      </c>
      <c r="C193" s="3" t="s">
        <v>94</v>
      </c>
      <c r="D193" s="7">
        <v>805.10382985049807</v>
      </c>
      <c r="E193" s="7" t="s">
        <v>96</v>
      </c>
      <c r="F193" s="3" t="str">
        <f>IFERROR(VLOOKUP($A193,DePara_Contas!$A:$F,2,0),"")</f>
        <v>Outras despesas de marketing</v>
      </c>
      <c r="G193" s="3" t="str">
        <f>IFERROR(VLOOKUP($A193,DePara_Contas!$A:$F,3,0),"")</f>
        <v>2.2.09 - Outras despesas de marketing</v>
      </c>
      <c r="H193" s="3" t="str">
        <f>IFERROR(VLOOKUP($A193,DePara_Contas!$A:$F,4,0),"")</f>
        <v>Despesas de Marketing</v>
      </c>
      <c r="I193" s="3" t="str">
        <f>IFERROR(VLOOKUP($A193,DePara_Contas!$A:$F,5,0),"")</f>
        <v>Gastos gerais</v>
      </c>
      <c r="J193" s="3" t="str">
        <f>IFERROR(VLOOKUP($A193,DePara_Contas!$A:$F,6,0),"")</f>
        <v>Despesas</v>
      </c>
      <c r="K193" s="3" t="str">
        <f>IFERROR(VLOOKUP($B193,DePara_CDC!$A:$F,2,0),"")</f>
        <v>Área comercial</v>
      </c>
      <c r="L193" s="3" t="str">
        <f>IFERROR(VLOOKUP($B193,DePara_CDC!$A:$F,3,0),"")</f>
        <v>4022 - Área comercial</v>
      </c>
      <c r="M193" s="3" t="str">
        <f>IFERROR(VLOOKUP($B193,DePara_CDC!$A:$F,4,0),"")</f>
        <v>Marketing e Vendas</v>
      </c>
      <c r="N193" s="3" t="str">
        <f>IFERROR(VLOOKUP($B193,DePara_CDC!$A:$F,5,0),"")</f>
        <v>MV</v>
      </c>
      <c r="O193" s="3" t="str">
        <f>IFERROR(VLOOKUP($B193,DePara_CDC!$A:$F,6,0),"")</f>
        <v>Pedro</v>
      </c>
      <c r="P193" s="43">
        <f>VLOOKUP(A193,DePara_Contas!A:G,7,0)</f>
        <v>3</v>
      </c>
    </row>
    <row r="194" spans="1:16" x14ac:dyDescent="0.25">
      <c r="A194" s="3" t="s">
        <v>10</v>
      </c>
      <c r="B194" s="4">
        <v>4021</v>
      </c>
      <c r="C194" s="3" t="s">
        <v>94</v>
      </c>
      <c r="D194" s="7">
        <v>295.68797981348706</v>
      </c>
      <c r="E194" s="7" t="s">
        <v>96</v>
      </c>
      <c r="F194" s="3" t="str">
        <f>IFERROR(VLOOKUP($A194,DePara_Contas!$A:$F,2,0),"")</f>
        <v>Marketing digital</v>
      </c>
      <c r="G194" s="3" t="str">
        <f>IFERROR(VLOOKUP($A194,DePara_Contas!$A:$F,3,0),"")</f>
        <v>2.2.08 - Marketing digital</v>
      </c>
      <c r="H194" s="3" t="str">
        <f>IFERROR(VLOOKUP($A194,DePara_Contas!$A:$F,4,0),"")</f>
        <v>Despesas de Marketing</v>
      </c>
      <c r="I194" s="3" t="str">
        <f>IFERROR(VLOOKUP($A194,DePara_Contas!$A:$F,5,0),"")</f>
        <v>Gastos gerais</v>
      </c>
      <c r="J194" s="3" t="str">
        <f>IFERROR(VLOOKUP($A194,DePara_Contas!$A:$F,6,0),"")</f>
        <v>Despesas</v>
      </c>
      <c r="K194" s="3" t="str">
        <f>IFERROR(VLOOKUP($B194,DePara_CDC!$A:$F,2,0),"")</f>
        <v>Área de marketing</v>
      </c>
      <c r="L194" s="3" t="str">
        <f>IFERROR(VLOOKUP($B194,DePara_CDC!$A:$F,3,0),"")</f>
        <v>4021 - Área de marketing</v>
      </c>
      <c r="M194" s="3" t="str">
        <f>IFERROR(VLOOKUP($B194,DePara_CDC!$A:$F,4,0),"")</f>
        <v>Marketing e Vendas</v>
      </c>
      <c r="N194" s="3" t="str">
        <f>IFERROR(VLOOKUP($B194,DePara_CDC!$A:$F,5,0),"")</f>
        <v>MV</v>
      </c>
      <c r="O194" s="3" t="str">
        <f>IFERROR(VLOOKUP($B194,DePara_CDC!$A:$F,6,0),"")</f>
        <v>Luciana</v>
      </c>
      <c r="P194" s="43">
        <f>VLOOKUP(A194,DePara_Contas!A:G,7,0)</f>
        <v>2</v>
      </c>
    </row>
    <row r="195" spans="1:16" x14ac:dyDescent="0.25">
      <c r="A195" s="3" t="s">
        <v>11</v>
      </c>
      <c r="B195" s="4">
        <v>4022</v>
      </c>
      <c r="C195" s="3" t="s">
        <v>94</v>
      </c>
      <c r="D195" s="7">
        <v>60.141791405488142</v>
      </c>
      <c r="E195" s="7" t="s">
        <v>96</v>
      </c>
      <c r="F195" s="3" t="str">
        <f>IFERROR(VLOOKUP($A195,DePara_Contas!$A:$F,2,0),"")</f>
        <v>Outras despesas de marketing</v>
      </c>
      <c r="G195" s="3" t="str">
        <f>IFERROR(VLOOKUP($A195,DePara_Contas!$A:$F,3,0),"")</f>
        <v>2.2.09 - Outras despesas de marketing</v>
      </c>
      <c r="H195" s="3" t="str">
        <f>IFERROR(VLOOKUP($A195,DePara_Contas!$A:$F,4,0),"")</f>
        <v>Despesas de Marketing</v>
      </c>
      <c r="I195" s="3" t="str">
        <f>IFERROR(VLOOKUP($A195,DePara_Contas!$A:$F,5,0),"")</f>
        <v>Gastos gerais</v>
      </c>
      <c r="J195" s="3" t="str">
        <f>IFERROR(VLOOKUP($A195,DePara_Contas!$A:$F,6,0),"")</f>
        <v>Despesas</v>
      </c>
      <c r="K195" s="3" t="str">
        <f>IFERROR(VLOOKUP($B195,DePara_CDC!$A:$F,2,0),"")</f>
        <v>Área comercial</v>
      </c>
      <c r="L195" s="3" t="str">
        <f>IFERROR(VLOOKUP($B195,DePara_CDC!$A:$F,3,0),"")</f>
        <v>4022 - Área comercial</v>
      </c>
      <c r="M195" s="3" t="str">
        <f>IFERROR(VLOOKUP($B195,DePara_CDC!$A:$F,4,0),"")</f>
        <v>Marketing e Vendas</v>
      </c>
      <c r="N195" s="3" t="str">
        <f>IFERROR(VLOOKUP($B195,DePara_CDC!$A:$F,5,0),"")</f>
        <v>MV</v>
      </c>
      <c r="O195" s="3" t="str">
        <f>IFERROR(VLOOKUP($B195,DePara_CDC!$A:$F,6,0),"")</f>
        <v>Pedro</v>
      </c>
      <c r="P195" s="43">
        <f>VLOOKUP(A195,DePara_Contas!A:G,7,0)</f>
        <v>3</v>
      </c>
    </row>
    <row r="196" spans="1:16" x14ac:dyDescent="0.25">
      <c r="A196" s="3" t="s">
        <v>10</v>
      </c>
      <c r="B196" s="4">
        <v>4021</v>
      </c>
      <c r="C196" s="3" t="s">
        <v>95</v>
      </c>
      <c r="D196" s="7">
        <v>337.57468360070465</v>
      </c>
      <c r="E196" s="7" t="s">
        <v>97</v>
      </c>
      <c r="F196" s="3" t="str">
        <f>IFERROR(VLOOKUP($A196,DePara_Contas!$A:$F,2,0),"")</f>
        <v>Marketing digital</v>
      </c>
      <c r="G196" s="3" t="str">
        <f>IFERROR(VLOOKUP($A196,DePara_Contas!$A:$F,3,0),"")</f>
        <v>2.2.08 - Marketing digital</v>
      </c>
      <c r="H196" s="3" t="str">
        <f>IFERROR(VLOOKUP($A196,DePara_Contas!$A:$F,4,0),"")</f>
        <v>Despesas de Marketing</v>
      </c>
      <c r="I196" s="3" t="str">
        <f>IFERROR(VLOOKUP($A196,DePara_Contas!$A:$F,5,0),"")</f>
        <v>Gastos gerais</v>
      </c>
      <c r="J196" s="3" t="str">
        <f>IFERROR(VLOOKUP($A196,DePara_Contas!$A:$F,6,0),"")</f>
        <v>Despesas</v>
      </c>
      <c r="K196" s="3" t="str">
        <f>IFERROR(VLOOKUP($B196,DePara_CDC!$A:$F,2,0),"")</f>
        <v>Área de marketing</v>
      </c>
      <c r="L196" s="3" t="str">
        <f>IFERROR(VLOOKUP($B196,DePara_CDC!$A:$F,3,0),"")</f>
        <v>4021 - Área de marketing</v>
      </c>
      <c r="M196" s="3" t="str">
        <f>IFERROR(VLOOKUP($B196,DePara_CDC!$A:$F,4,0),"")</f>
        <v>Marketing e Vendas</v>
      </c>
      <c r="N196" s="3" t="str">
        <f>IFERROR(VLOOKUP($B196,DePara_CDC!$A:$F,5,0),"")</f>
        <v>MV</v>
      </c>
      <c r="O196" s="3" t="str">
        <f>IFERROR(VLOOKUP($B196,DePara_CDC!$A:$F,6,0),"")</f>
        <v>Luciana</v>
      </c>
      <c r="P196" s="43">
        <f>VLOOKUP(A196,DePara_Contas!A:G,7,0)</f>
        <v>2</v>
      </c>
    </row>
    <row r="197" spans="1:16" x14ac:dyDescent="0.25">
      <c r="A197" s="3" t="s">
        <v>10</v>
      </c>
      <c r="B197" s="4">
        <v>4021</v>
      </c>
      <c r="C197" s="3" t="s">
        <v>95</v>
      </c>
      <c r="D197" s="7">
        <v>604.3510464689823</v>
      </c>
      <c r="E197" s="7" t="s">
        <v>97</v>
      </c>
      <c r="F197" s="3" t="str">
        <f>IFERROR(VLOOKUP($A197,DePara_Contas!$A:$F,2,0),"")</f>
        <v>Marketing digital</v>
      </c>
      <c r="G197" s="3" t="str">
        <f>IFERROR(VLOOKUP($A197,DePara_Contas!$A:$F,3,0),"")</f>
        <v>2.2.08 - Marketing digital</v>
      </c>
      <c r="H197" s="3" t="str">
        <f>IFERROR(VLOOKUP($A197,DePara_Contas!$A:$F,4,0),"")</f>
        <v>Despesas de Marketing</v>
      </c>
      <c r="I197" s="3" t="str">
        <f>IFERROR(VLOOKUP($A197,DePara_Contas!$A:$F,5,0),"")</f>
        <v>Gastos gerais</v>
      </c>
      <c r="J197" s="3" t="str">
        <f>IFERROR(VLOOKUP($A197,DePara_Contas!$A:$F,6,0),"")</f>
        <v>Despesas</v>
      </c>
      <c r="K197" s="3" t="str">
        <f>IFERROR(VLOOKUP($B197,DePara_CDC!$A:$F,2,0),"")</f>
        <v>Área de marketing</v>
      </c>
      <c r="L197" s="3" t="str">
        <f>IFERROR(VLOOKUP($B197,DePara_CDC!$A:$F,3,0),"")</f>
        <v>4021 - Área de marketing</v>
      </c>
      <c r="M197" s="3" t="str">
        <f>IFERROR(VLOOKUP($B197,DePara_CDC!$A:$F,4,0),"")</f>
        <v>Marketing e Vendas</v>
      </c>
      <c r="N197" s="3" t="str">
        <f>IFERROR(VLOOKUP($B197,DePara_CDC!$A:$F,5,0),"")</f>
        <v>MV</v>
      </c>
      <c r="O197" s="3" t="str">
        <f>IFERROR(VLOOKUP($B197,DePara_CDC!$A:$F,6,0),"")</f>
        <v>Luciana</v>
      </c>
      <c r="P197" s="43">
        <f>VLOOKUP(A197,DePara_Contas!A:G,7,0)</f>
        <v>2</v>
      </c>
    </row>
    <row r="198" spans="1:16" x14ac:dyDescent="0.25">
      <c r="A198" s="3" t="s">
        <v>10</v>
      </c>
      <c r="B198" s="4">
        <v>4021</v>
      </c>
      <c r="C198" s="3" t="s">
        <v>95</v>
      </c>
      <c r="D198" s="7">
        <v>403.40071889009369</v>
      </c>
      <c r="E198" s="7" t="s">
        <v>97</v>
      </c>
      <c r="F198" s="3" t="str">
        <f>IFERROR(VLOOKUP($A198,DePara_Contas!$A:$F,2,0),"")</f>
        <v>Marketing digital</v>
      </c>
      <c r="G198" s="3" t="str">
        <f>IFERROR(VLOOKUP($A198,DePara_Contas!$A:$F,3,0),"")</f>
        <v>2.2.08 - Marketing digital</v>
      </c>
      <c r="H198" s="3" t="str">
        <f>IFERROR(VLOOKUP($A198,DePara_Contas!$A:$F,4,0),"")</f>
        <v>Despesas de Marketing</v>
      </c>
      <c r="I198" s="3" t="str">
        <f>IFERROR(VLOOKUP($A198,DePara_Contas!$A:$F,5,0),"")</f>
        <v>Gastos gerais</v>
      </c>
      <c r="J198" s="3" t="str">
        <f>IFERROR(VLOOKUP($A198,DePara_Contas!$A:$F,6,0),"")</f>
        <v>Despesas</v>
      </c>
      <c r="K198" s="3" t="str">
        <f>IFERROR(VLOOKUP($B198,DePara_CDC!$A:$F,2,0),"")</f>
        <v>Área de marketing</v>
      </c>
      <c r="L198" s="3" t="str">
        <f>IFERROR(VLOOKUP($B198,DePara_CDC!$A:$F,3,0),"")</f>
        <v>4021 - Área de marketing</v>
      </c>
      <c r="M198" s="3" t="str">
        <f>IFERROR(VLOOKUP($B198,DePara_CDC!$A:$F,4,0),"")</f>
        <v>Marketing e Vendas</v>
      </c>
      <c r="N198" s="3" t="str">
        <f>IFERROR(VLOOKUP($B198,DePara_CDC!$A:$F,5,0),"")</f>
        <v>MV</v>
      </c>
      <c r="O198" s="3" t="str">
        <f>IFERROR(VLOOKUP($B198,DePara_CDC!$A:$F,6,0),"")</f>
        <v>Luciana</v>
      </c>
      <c r="P198" s="43">
        <f>VLOOKUP(A198,DePara_Contas!A:G,7,0)</f>
        <v>2</v>
      </c>
    </row>
    <row r="199" spans="1:16" x14ac:dyDescent="0.25">
      <c r="A199" s="3" t="s">
        <v>9</v>
      </c>
      <c r="B199" s="4">
        <v>4021</v>
      </c>
      <c r="C199" s="3" t="s">
        <v>95</v>
      </c>
      <c r="D199" s="7">
        <v>478.79200855980821</v>
      </c>
      <c r="E199" s="7" t="s">
        <v>97</v>
      </c>
      <c r="F199" s="3" t="str">
        <f>IFERROR(VLOOKUP($A199,DePara_Contas!$A:$F,2,0),"")</f>
        <v>Material de escritório</v>
      </c>
      <c r="G199" s="3" t="str">
        <f>IFERROR(VLOOKUP($A199,DePara_Contas!$A:$F,3,0),"")</f>
        <v>2.2.07 - Material de escritório</v>
      </c>
      <c r="H199" s="3" t="str">
        <f>IFERROR(VLOOKUP($A199,DePara_Contas!$A:$F,4,0),"")</f>
        <v>Despesas de ocupação</v>
      </c>
      <c r="I199" s="3" t="str">
        <f>IFERROR(VLOOKUP($A199,DePara_Contas!$A:$F,5,0),"")</f>
        <v>Gastos gerais</v>
      </c>
      <c r="J199" s="3" t="str">
        <f>IFERROR(VLOOKUP($A199,DePara_Contas!$A:$F,6,0),"")</f>
        <v>Despesas</v>
      </c>
      <c r="K199" s="3" t="str">
        <f>IFERROR(VLOOKUP($B199,DePara_CDC!$A:$F,2,0),"")</f>
        <v>Área de marketing</v>
      </c>
      <c r="L199" s="3" t="str">
        <f>IFERROR(VLOOKUP($B199,DePara_CDC!$A:$F,3,0),"")</f>
        <v>4021 - Área de marketing</v>
      </c>
      <c r="M199" s="3" t="str">
        <f>IFERROR(VLOOKUP($B199,DePara_CDC!$A:$F,4,0),"")</f>
        <v>Marketing e Vendas</v>
      </c>
      <c r="N199" s="3" t="str">
        <f>IFERROR(VLOOKUP($B199,DePara_CDC!$A:$F,5,0),"")</f>
        <v>MV</v>
      </c>
      <c r="O199" s="3" t="str">
        <f>IFERROR(VLOOKUP($B199,DePara_CDC!$A:$F,6,0),"")</f>
        <v>Luciana</v>
      </c>
      <c r="P199" s="43">
        <f>VLOOKUP(A199,DePara_Contas!A:G,7,0)</f>
        <v>1</v>
      </c>
    </row>
    <row r="200" spans="1:16" x14ac:dyDescent="0.25">
      <c r="A200" s="3" t="s">
        <v>9</v>
      </c>
      <c r="B200" s="4">
        <v>4022</v>
      </c>
      <c r="C200" s="3" t="s">
        <v>95</v>
      </c>
      <c r="D200" s="7">
        <v>315.27974999817241</v>
      </c>
      <c r="E200" s="7" t="s">
        <v>97</v>
      </c>
      <c r="F200" s="3" t="str">
        <f>IFERROR(VLOOKUP($A200,DePara_Contas!$A:$F,2,0),"")</f>
        <v>Material de escritório</v>
      </c>
      <c r="G200" s="3" t="str">
        <f>IFERROR(VLOOKUP($A200,DePara_Contas!$A:$F,3,0),"")</f>
        <v>2.2.07 - Material de escritório</v>
      </c>
      <c r="H200" s="3" t="str">
        <f>IFERROR(VLOOKUP($A200,DePara_Contas!$A:$F,4,0),"")</f>
        <v>Despesas de ocupação</v>
      </c>
      <c r="I200" s="3" t="str">
        <f>IFERROR(VLOOKUP($A200,DePara_Contas!$A:$F,5,0),"")</f>
        <v>Gastos gerais</v>
      </c>
      <c r="J200" s="3" t="str">
        <f>IFERROR(VLOOKUP($A200,DePara_Contas!$A:$F,6,0),"")</f>
        <v>Despesas</v>
      </c>
      <c r="K200" s="3" t="str">
        <f>IFERROR(VLOOKUP($B200,DePara_CDC!$A:$F,2,0),"")</f>
        <v>Área comercial</v>
      </c>
      <c r="L200" s="3" t="str">
        <f>IFERROR(VLOOKUP($B200,DePara_CDC!$A:$F,3,0),"")</f>
        <v>4022 - Área comercial</v>
      </c>
      <c r="M200" s="3" t="str">
        <f>IFERROR(VLOOKUP($B200,DePara_CDC!$A:$F,4,0),"")</f>
        <v>Marketing e Vendas</v>
      </c>
      <c r="N200" s="3" t="str">
        <f>IFERROR(VLOOKUP($B200,DePara_CDC!$A:$F,5,0),"")</f>
        <v>MV</v>
      </c>
      <c r="O200" s="3" t="str">
        <f>IFERROR(VLOOKUP($B200,DePara_CDC!$A:$F,6,0),"")</f>
        <v>Pedro</v>
      </c>
      <c r="P200" s="43">
        <f>VLOOKUP(A200,DePara_Contas!A:G,7,0)</f>
        <v>1</v>
      </c>
    </row>
    <row r="201" spans="1:16" x14ac:dyDescent="0.25">
      <c r="A201" s="3" t="s">
        <v>9</v>
      </c>
      <c r="B201" s="4">
        <v>4023</v>
      </c>
      <c r="C201" s="3" t="s">
        <v>95</v>
      </c>
      <c r="D201" s="7">
        <v>882.07599625961836</v>
      </c>
      <c r="E201" s="7" t="s">
        <v>97</v>
      </c>
      <c r="F201" s="3" t="str">
        <f>IFERROR(VLOOKUP($A201,DePara_Contas!$A:$F,2,0),"")</f>
        <v>Material de escritório</v>
      </c>
      <c r="G201" s="3" t="str">
        <f>IFERROR(VLOOKUP($A201,DePara_Contas!$A:$F,3,0),"")</f>
        <v>2.2.07 - Material de escritório</v>
      </c>
      <c r="H201" s="3" t="str">
        <f>IFERROR(VLOOKUP($A201,DePara_Contas!$A:$F,4,0),"")</f>
        <v>Despesas de ocupação</v>
      </c>
      <c r="I201" s="3" t="str">
        <f>IFERROR(VLOOKUP($A201,DePara_Contas!$A:$F,5,0),"")</f>
        <v>Gastos gerais</v>
      </c>
      <c r="J201" s="3" t="str">
        <f>IFERROR(VLOOKUP($A201,DePara_Contas!$A:$F,6,0),"")</f>
        <v>Despesas</v>
      </c>
      <c r="K201" s="3" t="str">
        <f>IFERROR(VLOOKUP($B201,DePara_CDC!$A:$F,2,0),"")</f>
        <v>Área financeira</v>
      </c>
      <c r="L201" s="3" t="str">
        <f>IFERROR(VLOOKUP($B201,DePara_CDC!$A:$F,3,0),"")</f>
        <v>4023 - Área financeira</v>
      </c>
      <c r="M201" s="3" t="str">
        <f>IFERROR(VLOOKUP($B201,DePara_CDC!$A:$F,4,0),"")</f>
        <v>Administrativo e Financeiro</v>
      </c>
      <c r="N201" s="3" t="str">
        <f>IFERROR(VLOOKUP($B201,DePara_CDC!$A:$F,5,0),"")</f>
        <v>A&amp;F</v>
      </c>
      <c r="O201" s="3" t="str">
        <f>IFERROR(VLOOKUP($B201,DePara_CDC!$A:$F,6,0),"")</f>
        <v>Cláudia</v>
      </c>
      <c r="P201" s="43">
        <f>VLOOKUP(A201,DePara_Contas!A:G,7,0)</f>
        <v>1</v>
      </c>
    </row>
    <row r="202" spans="1:16" x14ac:dyDescent="0.25">
      <c r="A202" s="3" t="s">
        <v>9</v>
      </c>
      <c r="B202" s="4">
        <v>4024</v>
      </c>
      <c r="C202" s="3" t="s">
        <v>95</v>
      </c>
      <c r="D202" s="7">
        <v>722.64437587994632</v>
      </c>
      <c r="E202" s="7" t="s">
        <v>97</v>
      </c>
      <c r="F202" s="3" t="str">
        <f>IFERROR(VLOOKUP($A202,DePara_Contas!$A:$F,2,0),"")</f>
        <v>Material de escritório</v>
      </c>
      <c r="G202" s="3" t="str">
        <f>IFERROR(VLOOKUP($A202,DePara_Contas!$A:$F,3,0),"")</f>
        <v>2.2.07 - Material de escritório</v>
      </c>
      <c r="H202" s="3" t="str">
        <f>IFERROR(VLOOKUP($A202,DePara_Contas!$A:$F,4,0),"")</f>
        <v>Despesas de ocupação</v>
      </c>
      <c r="I202" s="3" t="str">
        <f>IFERROR(VLOOKUP($A202,DePara_Contas!$A:$F,5,0),"")</f>
        <v>Gastos gerais</v>
      </c>
      <c r="J202" s="3" t="str">
        <f>IFERROR(VLOOKUP($A202,DePara_Contas!$A:$F,6,0),"")</f>
        <v>Despesas</v>
      </c>
      <c r="K202" s="3" t="str">
        <f>IFERROR(VLOOKUP($B202,DePara_CDC!$A:$F,2,0),"")</f>
        <v>Área de RH</v>
      </c>
      <c r="L202" s="3" t="str">
        <f>IFERROR(VLOOKUP($B202,DePara_CDC!$A:$F,3,0),"")</f>
        <v>4024 - Área de RH</v>
      </c>
      <c r="M202" s="3" t="str">
        <f>IFERROR(VLOOKUP($B202,DePara_CDC!$A:$F,4,0),"")</f>
        <v>Administrativo e Financeiro</v>
      </c>
      <c r="N202" s="3" t="str">
        <f>IFERROR(VLOOKUP($B202,DePara_CDC!$A:$F,5,0),"")</f>
        <v>A&amp;F</v>
      </c>
      <c r="O202" s="3" t="str">
        <f>IFERROR(VLOOKUP($B202,DePara_CDC!$A:$F,6,0),"")</f>
        <v>Roberto</v>
      </c>
      <c r="P202" s="43">
        <f>VLOOKUP(A202,DePara_Contas!A:G,7,0)</f>
        <v>1</v>
      </c>
    </row>
    <row r="203" spans="1:16" x14ac:dyDescent="0.25">
      <c r="A203" s="3" t="s">
        <v>9</v>
      </c>
      <c r="B203" s="4">
        <v>4025</v>
      </c>
      <c r="C203" s="3" t="s">
        <v>95</v>
      </c>
      <c r="D203" s="7">
        <v>256.40868492764525</v>
      </c>
      <c r="E203" s="7" t="s">
        <v>97</v>
      </c>
      <c r="F203" s="3" t="str">
        <f>IFERROR(VLOOKUP($A203,DePara_Contas!$A:$F,2,0),"")</f>
        <v>Material de escritório</v>
      </c>
      <c r="G203" s="3" t="str">
        <f>IFERROR(VLOOKUP($A203,DePara_Contas!$A:$F,3,0),"")</f>
        <v>2.2.07 - Material de escritório</v>
      </c>
      <c r="H203" s="3" t="str">
        <f>IFERROR(VLOOKUP($A203,DePara_Contas!$A:$F,4,0),"")</f>
        <v>Despesas de ocupação</v>
      </c>
      <c r="I203" s="3" t="str">
        <f>IFERROR(VLOOKUP($A203,DePara_Contas!$A:$F,5,0),"")</f>
        <v>Gastos gerais</v>
      </c>
      <c r="J203" s="3" t="str">
        <f>IFERROR(VLOOKUP($A203,DePara_Contas!$A:$F,6,0),"")</f>
        <v>Despesas</v>
      </c>
      <c r="K203" s="3" t="str">
        <f>IFERROR(VLOOKUP($B203,DePara_CDC!$A:$F,2,0),"")</f>
        <v>Área de projetos</v>
      </c>
      <c r="L203" s="3" t="str">
        <f>IFERROR(VLOOKUP($B203,DePara_CDC!$A:$F,3,0),"")</f>
        <v>4025 - Área de projetos</v>
      </c>
      <c r="M203" s="3" t="str">
        <f>IFERROR(VLOOKUP($B203,DePara_CDC!$A:$F,4,0),"")</f>
        <v>Projetos</v>
      </c>
      <c r="N203" s="3" t="str">
        <f>IFERROR(VLOOKUP($B203,DePara_CDC!$A:$F,5,0),"")</f>
        <v>PR</v>
      </c>
      <c r="O203" s="3" t="str">
        <f>IFERROR(VLOOKUP($B203,DePara_CDC!$A:$F,6,0),"")</f>
        <v>Fernanda</v>
      </c>
      <c r="P203" s="43">
        <f>VLOOKUP(A203,DePara_Contas!A:G,7,0)</f>
        <v>1</v>
      </c>
    </row>
    <row r="204" spans="1:16" x14ac:dyDescent="0.25">
      <c r="A204" s="3" t="s">
        <v>9</v>
      </c>
      <c r="B204" s="4">
        <v>4026</v>
      </c>
      <c r="C204" s="3" t="s">
        <v>95</v>
      </c>
      <c r="D204" s="7">
        <v>927.92839721106702</v>
      </c>
      <c r="E204" s="7" t="s">
        <v>97</v>
      </c>
      <c r="F204" s="3" t="str">
        <f>IFERROR(VLOOKUP($A204,DePara_Contas!$A:$F,2,0),"")</f>
        <v>Material de escritório</v>
      </c>
      <c r="G204" s="3" t="str">
        <f>IFERROR(VLOOKUP($A204,DePara_Contas!$A:$F,3,0),"")</f>
        <v>2.2.07 - Material de escritório</v>
      </c>
      <c r="H204" s="3" t="str">
        <f>IFERROR(VLOOKUP($A204,DePara_Contas!$A:$F,4,0),"")</f>
        <v>Despesas de ocupação</v>
      </c>
      <c r="I204" s="3" t="str">
        <f>IFERROR(VLOOKUP($A204,DePara_Contas!$A:$F,5,0),"")</f>
        <v>Gastos gerais</v>
      </c>
      <c r="J204" s="3" t="str">
        <f>IFERROR(VLOOKUP($A204,DePara_Contas!$A:$F,6,0),"")</f>
        <v>Despesas</v>
      </c>
      <c r="K204" s="3" t="str">
        <f>IFERROR(VLOOKUP($B204,DePara_CDC!$A:$F,2,0),"")</f>
        <v>Presidência</v>
      </c>
      <c r="L204" s="3" t="str">
        <f>IFERROR(VLOOKUP($B204,DePara_CDC!$A:$F,3,0),"")</f>
        <v>4026 - Presidência</v>
      </c>
      <c r="M204" s="3" t="str">
        <f>IFERROR(VLOOKUP($B204,DePara_CDC!$A:$F,4,0),"")</f>
        <v>Presidência</v>
      </c>
      <c r="N204" s="3" t="str">
        <f>IFERROR(VLOOKUP($B204,DePara_CDC!$A:$F,5,0),"")</f>
        <v>CEO</v>
      </c>
      <c r="O204" s="3" t="str">
        <f>IFERROR(VLOOKUP($B204,DePara_CDC!$A:$F,6,0),"")</f>
        <v>André</v>
      </c>
      <c r="P204" s="43">
        <f>VLOOKUP(A204,DePara_Contas!A:G,7,0)</f>
        <v>1</v>
      </c>
    </row>
    <row r="205" spans="1:16" x14ac:dyDescent="0.25">
      <c r="A205" s="3" t="s">
        <v>9</v>
      </c>
      <c r="B205" s="4">
        <v>4026</v>
      </c>
      <c r="C205" s="3" t="s">
        <v>95</v>
      </c>
      <c r="D205" s="7">
        <v>789.94216931252595</v>
      </c>
      <c r="E205" s="7" t="s">
        <v>97</v>
      </c>
      <c r="F205" s="3" t="str">
        <f>IFERROR(VLOOKUP($A205,DePara_Contas!$A:$F,2,0),"")</f>
        <v>Material de escritório</v>
      </c>
      <c r="G205" s="3" t="str">
        <f>IFERROR(VLOOKUP($A205,DePara_Contas!$A:$F,3,0),"")</f>
        <v>2.2.07 - Material de escritório</v>
      </c>
      <c r="H205" s="3" t="str">
        <f>IFERROR(VLOOKUP($A205,DePara_Contas!$A:$F,4,0),"")</f>
        <v>Despesas de ocupação</v>
      </c>
      <c r="I205" s="3" t="str">
        <f>IFERROR(VLOOKUP($A205,DePara_Contas!$A:$F,5,0),"")</f>
        <v>Gastos gerais</v>
      </c>
      <c r="J205" s="3" t="str">
        <f>IFERROR(VLOOKUP($A205,DePara_Contas!$A:$F,6,0),"")</f>
        <v>Despesas</v>
      </c>
      <c r="K205" s="3" t="str">
        <f>IFERROR(VLOOKUP($B205,DePara_CDC!$A:$F,2,0),"")</f>
        <v>Presidência</v>
      </c>
      <c r="L205" s="3" t="str">
        <f>IFERROR(VLOOKUP($B205,DePara_CDC!$A:$F,3,0),"")</f>
        <v>4026 - Presidência</v>
      </c>
      <c r="M205" s="3" t="str">
        <f>IFERROR(VLOOKUP($B205,DePara_CDC!$A:$F,4,0),"")</f>
        <v>Presidência</v>
      </c>
      <c r="N205" s="3" t="str">
        <f>IFERROR(VLOOKUP($B205,DePara_CDC!$A:$F,5,0),"")</f>
        <v>CEO</v>
      </c>
      <c r="O205" s="3" t="str">
        <f>IFERROR(VLOOKUP($B205,DePara_CDC!$A:$F,6,0),"")</f>
        <v>André</v>
      </c>
      <c r="P205" s="43">
        <f>VLOOKUP(A205,DePara_Contas!A:G,7,0)</f>
        <v>1</v>
      </c>
    </row>
    <row r="206" spans="1:16" x14ac:dyDescent="0.25">
      <c r="A206" s="3" t="s">
        <v>13</v>
      </c>
      <c r="B206" s="4">
        <v>4021</v>
      </c>
      <c r="C206" s="3" t="s">
        <v>95</v>
      </c>
      <c r="D206" s="7">
        <v>316.17326865727</v>
      </c>
      <c r="E206" s="7" t="s">
        <v>97</v>
      </c>
      <c r="F206" s="3" t="str">
        <f>IFERROR(VLOOKUP($A206,DePara_Contas!$A:$F,2,0),"")</f>
        <v>Ajuda de Custo</v>
      </c>
      <c r="G206" s="3" t="str">
        <f>IFERROR(VLOOKUP($A206,DePara_Contas!$A:$F,3,0),"")</f>
        <v>2.2.11 - Ajuda de Custo</v>
      </c>
      <c r="H206" s="3" t="str">
        <f>IFERROR(VLOOKUP($A206,DePara_Contas!$A:$F,4,0),"")</f>
        <v>Benefícios</v>
      </c>
      <c r="I206" s="3" t="str">
        <f>IFERROR(VLOOKUP($A206,DePara_Contas!$A:$F,5,0),"")</f>
        <v>Gastos com pessoal</v>
      </c>
      <c r="J206" s="3" t="str">
        <f>IFERROR(VLOOKUP($A206,DePara_Contas!$A:$F,6,0),"")</f>
        <v>Despesas</v>
      </c>
      <c r="K206" s="3" t="str">
        <f>IFERROR(VLOOKUP($B206,DePara_CDC!$A:$F,2,0),"")</f>
        <v>Área de marketing</v>
      </c>
      <c r="L206" s="3" t="str">
        <f>IFERROR(VLOOKUP($B206,DePara_CDC!$A:$F,3,0),"")</f>
        <v>4021 - Área de marketing</v>
      </c>
      <c r="M206" s="3" t="str">
        <f>IFERROR(VLOOKUP($B206,DePara_CDC!$A:$F,4,0),"")</f>
        <v>Marketing e Vendas</v>
      </c>
      <c r="N206" s="3" t="str">
        <f>IFERROR(VLOOKUP($B206,DePara_CDC!$A:$F,5,0),"")</f>
        <v>MV</v>
      </c>
      <c r="O206" s="3" t="str">
        <f>IFERROR(VLOOKUP($B206,DePara_CDC!$A:$F,6,0),"")</f>
        <v>Luciana</v>
      </c>
      <c r="P206" s="43">
        <f>VLOOKUP(A206,DePara_Contas!A:G,7,0)</f>
        <v>2</v>
      </c>
    </row>
    <row r="207" spans="1:16" x14ac:dyDescent="0.25">
      <c r="A207" s="3" t="s">
        <v>13</v>
      </c>
      <c r="B207" s="4">
        <v>4022</v>
      </c>
      <c r="C207" s="3" t="s">
        <v>95</v>
      </c>
      <c r="D207" s="7">
        <v>210.69410556169223</v>
      </c>
      <c r="E207" s="7" t="s">
        <v>97</v>
      </c>
      <c r="F207" s="3" t="str">
        <f>IFERROR(VLOOKUP($A207,DePara_Contas!$A:$F,2,0),"")</f>
        <v>Ajuda de Custo</v>
      </c>
      <c r="G207" s="3" t="str">
        <f>IFERROR(VLOOKUP($A207,DePara_Contas!$A:$F,3,0),"")</f>
        <v>2.2.11 - Ajuda de Custo</v>
      </c>
      <c r="H207" s="3" t="str">
        <f>IFERROR(VLOOKUP($A207,DePara_Contas!$A:$F,4,0),"")</f>
        <v>Benefícios</v>
      </c>
      <c r="I207" s="3" t="str">
        <f>IFERROR(VLOOKUP($A207,DePara_Contas!$A:$F,5,0),"")</f>
        <v>Gastos com pessoal</v>
      </c>
      <c r="J207" s="3" t="str">
        <f>IFERROR(VLOOKUP($A207,DePara_Contas!$A:$F,6,0),"")</f>
        <v>Despesas</v>
      </c>
      <c r="K207" s="3" t="str">
        <f>IFERROR(VLOOKUP($B207,DePara_CDC!$A:$F,2,0),"")</f>
        <v>Área comercial</v>
      </c>
      <c r="L207" s="3" t="str">
        <f>IFERROR(VLOOKUP($B207,DePara_CDC!$A:$F,3,0),"")</f>
        <v>4022 - Área comercial</v>
      </c>
      <c r="M207" s="3" t="str">
        <f>IFERROR(VLOOKUP($B207,DePara_CDC!$A:$F,4,0),"")</f>
        <v>Marketing e Vendas</v>
      </c>
      <c r="N207" s="3" t="str">
        <f>IFERROR(VLOOKUP($B207,DePara_CDC!$A:$F,5,0),"")</f>
        <v>MV</v>
      </c>
      <c r="O207" s="3" t="str">
        <f>IFERROR(VLOOKUP($B207,DePara_CDC!$A:$F,6,0),"")</f>
        <v>Pedro</v>
      </c>
      <c r="P207" s="43">
        <f>VLOOKUP(A207,DePara_Contas!A:G,7,0)</f>
        <v>2</v>
      </c>
    </row>
    <row r="208" spans="1:16" x14ac:dyDescent="0.25">
      <c r="A208" s="3" t="s">
        <v>13</v>
      </c>
      <c r="B208" s="4">
        <v>4023</v>
      </c>
      <c r="C208" s="3" t="s">
        <v>95</v>
      </c>
      <c r="D208" s="7">
        <v>734.42295942589897</v>
      </c>
      <c r="E208" s="7" t="s">
        <v>97</v>
      </c>
      <c r="F208" s="3" t="str">
        <f>IFERROR(VLOOKUP($A208,DePara_Contas!$A:$F,2,0),"")</f>
        <v>Ajuda de Custo</v>
      </c>
      <c r="G208" s="3" t="str">
        <f>IFERROR(VLOOKUP($A208,DePara_Contas!$A:$F,3,0),"")</f>
        <v>2.2.11 - Ajuda de Custo</v>
      </c>
      <c r="H208" s="3" t="str">
        <f>IFERROR(VLOOKUP($A208,DePara_Contas!$A:$F,4,0),"")</f>
        <v>Benefícios</v>
      </c>
      <c r="I208" s="3" t="str">
        <f>IFERROR(VLOOKUP($A208,DePara_Contas!$A:$F,5,0),"")</f>
        <v>Gastos com pessoal</v>
      </c>
      <c r="J208" s="3" t="str">
        <f>IFERROR(VLOOKUP($A208,DePara_Contas!$A:$F,6,0),"")</f>
        <v>Despesas</v>
      </c>
      <c r="K208" s="3" t="str">
        <f>IFERROR(VLOOKUP($B208,DePara_CDC!$A:$F,2,0),"")</f>
        <v>Área financeira</v>
      </c>
      <c r="L208" s="3" t="str">
        <f>IFERROR(VLOOKUP($B208,DePara_CDC!$A:$F,3,0),"")</f>
        <v>4023 - Área financeira</v>
      </c>
      <c r="M208" s="3" t="str">
        <f>IFERROR(VLOOKUP($B208,DePara_CDC!$A:$F,4,0),"")</f>
        <v>Administrativo e Financeiro</v>
      </c>
      <c r="N208" s="3" t="str">
        <f>IFERROR(VLOOKUP($B208,DePara_CDC!$A:$F,5,0),"")</f>
        <v>A&amp;F</v>
      </c>
      <c r="O208" s="3" t="str">
        <f>IFERROR(VLOOKUP($B208,DePara_CDC!$A:$F,6,0),"")</f>
        <v>Cláudia</v>
      </c>
      <c r="P208" s="43">
        <f>VLOOKUP(A208,DePara_Contas!A:G,7,0)</f>
        <v>2</v>
      </c>
    </row>
    <row r="209" spans="1:16" x14ac:dyDescent="0.25">
      <c r="A209" s="3" t="s">
        <v>13</v>
      </c>
      <c r="B209" s="4">
        <v>4024</v>
      </c>
      <c r="C209" s="3" t="s">
        <v>95</v>
      </c>
      <c r="D209" s="7">
        <v>782.2636395827958</v>
      </c>
      <c r="E209" s="7" t="s">
        <v>97</v>
      </c>
      <c r="F209" s="3" t="str">
        <f>IFERROR(VLOOKUP($A209,DePara_Contas!$A:$F,2,0),"")</f>
        <v>Ajuda de Custo</v>
      </c>
      <c r="G209" s="3" t="str">
        <f>IFERROR(VLOOKUP($A209,DePara_Contas!$A:$F,3,0),"")</f>
        <v>2.2.11 - Ajuda de Custo</v>
      </c>
      <c r="H209" s="3" t="str">
        <f>IFERROR(VLOOKUP($A209,DePara_Contas!$A:$F,4,0),"")</f>
        <v>Benefícios</v>
      </c>
      <c r="I209" s="3" t="str">
        <f>IFERROR(VLOOKUP($A209,DePara_Contas!$A:$F,5,0),"")</f>
        <v>Gastos com pessoal</v>
      </c>
      <c r="J209" s="3" t="str">
        <f>IFERROR(VLOOKUP($A209,DePara_Contas!$A:$F,6,0),"")</f>
        <v>Despesas</v>
      </c>
      <c r="K209" s="3" t="str">
        <f>IFERROR(VLOOKUP($B209,DePara_CDC!$A:$F,2,0),"")</f>
        <v>Área de RH</v>
      </c>
      <c r="L209" s="3" t="str">
        <f>IFERROR(VLOOKUP($B209,DePara_CDC!$A:$F,3,0),"")</f>
        <v>4024 - Área de RH</v>
      </c>
      <c r="M209" s="3" t="str">
        <f>IFERROR(VLOOKUP($B209,DePara_CDC!$A:$F,4,0),"")</f>
        <v>Administrativo e Financeiro</v>
      </c>
      <c r="N209" s="3" t="str">
        <f>IFERROR(VLOOKUP($B209,DePara_CDC!$A:$F,5,0),"")</f>
        <v>A&amp;F</v>
      </c>
      <c r="O209" s="3" t="str">
        <f>IFERROR(VLOOKUP($B209,DePara_CDC!$A:$F,6,0),"")</f>
        <v>Roberto</v>
      </c>
      <c r="P209" s="43">
        <f>VLOOKUP(A209,DePara_Contas!A:G,7,0)</f>
        <v>2</v>
      </c>
    </row>
    <row r="210" spans="1:16" x14ac:dyDescent="0.25">
      <c r="A210" s="3" t="s">
        <v>13</v>
      </c>
      <c r="B210" s="4">
        <v>4025</v>
      </c>
      <c r="C210" s="3" t="s">
        <v>95</v>
      </c>
      <c r="D210" s="7">
        <v>272.16667755649348</v>
      </c>
      <c r="E210" s="7" t="s">
        <v>97</v>
      </c>
      <c r="F210" s="3" t="str">
        <f>IFERROR(VLOOKUP($A210,DePara_Contas!$A:$F,2,0),"")</f>
        <v>Ajuda de Custo</v>
      </c>
      <c r="G210" s="3" t="str">
        <f>IFERROR(VLOOKUP($A210,DePara_Contas!$A:$F,3,0),"")</f>
        <v>2.2.11 - Ajuda de Custo</v>
      </c>
      <c r="H210" s="3" t="str">
        <f>IFERROR(VLOOKUP($A210,DePara_Contas!$A:$F,4,0),"")</f>
        <v>Benefícios</v>
      </c>
      <c r="I210" s="3" t="str">
        <f>IFERROR(VLOOKUP($A210,DePara_Contas!$A:$F,5,0),"")</f>
        <v>Gastos com pessoal</v>
      </c>
      <c r="J210" s="3" t="str">
        <f>IFERROR(VLOOKUP($A210,DePara_Contas!$A:$F,6,0),"")</f>
        <v>Despesas</v>
      </c>
      <c r="K210" s="3" t="str">
        <f>IFERROR(VLOOKUP($B210,DePara_CDC!$A:$F,2,0),"")</f>
        <v>Área de projetos</v>
      </c>
      <c r="L210" s="3" t="str">
        <f>IFERROR(VLOOKUP($B210,DePara_CDC!$A:$F,3,0),"")</f>
        <v>4025 - Área de projetos</v>
      </c>
      <c r="M210" s="3" t="str">
        <f>IFERROR(VLOOKUP($B210,DePara_CDC!$A:$F,4,0),"")</f>
        <v>Projetos</v>
      </c>
      <c r="N210" s="3" t="str">
        <f>IFERROR(VLOOKUP($B210,DePara_CDC!$A:$F,5,0),"")</f>
        <v>PR</v>
      </c>
      <c r="O210" s="3" t="str">
        <f>IFERROR(VLOOKUP($B210,DePara_CDC!$A:$F,6,0),"")</f>
        <v>Fernanda</v>
      </c>
      <c r="P210" s="43">
        <f>VLOOKUP(A210,DePara_Contas!A:G,7,0)</f>
        <v>2</v>
      </c>
    </row>
    <row r="211" spans="1:16" x14ac:dyDescent="0.25">
      <c r="A211" s="3" t="s">
        <v>13</v>
      </c>
      <c r="B211" s="4">
        <v>4026</v>
      </c>
      <c r="C211" s="3" t="s">
        <v>95</v>
      </c>
      <c r="D211" s="7">
        <v>995.96719325387744</v>
      </c>
      <c r="E211" s="7" t="s">
        <v>97</v>
      </c>
      <c r="F211" s="3" t="str">
        <f>IFERROR(VLOOKUP($A211,DePara_Contas!$A:$F,2,0),"")</f>
        <v>Ajuda de Custo</v>
      </c>
      <c r="G211" s="3" t="str">
        <f>IFERROR(VLOOKUP($A211,DePara_Contas!$A:$F,3,0),"")</f>
        <v>2.2.11 - Ajuda de Custo</v>
      </c>
      <c r="H211" s="3" t="str">
        <f>IFERROR(VLOOKUP($A211,DePara_Contas!$A:$F,4,0),"")</f>
        <v>Benefícios</v>
      </c>
      <c r="I211" s="3" t="str">
        <f>IFERROR(VLOOKUP($A211,DePara_Contas!$A:$F,5,0),"")</f>
        <v>Gastos com pessoal</v>
      </c>
      <c r="J211" s="3" t="str">
        <f>IFERROR(VLOOKUP($A211,DePara_Contas!$A:$F,6,0),"")</f>
        <v>Despesas</v>
      </c>
      <c r="K211" s="3" t="str">
        <f>IFERROR(VLOOKUP($B211,DePara_CDC!$A:$F,2,0),"")</f>
        <v>Presidência</v>
      </c>
      <c r="L211" s="3" t="str">
        <f>IFERROR(VLOOKUP($B211,DePara_CDC!$A:$F,3,0),"")</f>
        <v>4026 - Presidência</v>
      </c>
      <c r="M211" s="3" t="str">
        <f>IFERROR(VLOOKUP($B211,DePara_CDC!$A:$F,4,0),"")</f>
        <v>Presidência</v>
      </c>
      <c r="N211" s="3" t="str">
        <f>IFERROR(VLOOKUP($B211,DePara_CDC!$A:$F,5,0),"")</f>
        <v>CEO</v>
      </c>
      <c r="O211" s="3" t="str">
        <f>IFERROR(VLOOKUP($B211,DePara_CDC!$A:$F,6,0),"")</f>
        <v>André</v>
      </c>
      <c r="P211" s="43">
        <f>VLOOKUP(A211,DePara_Contas!A:G,7,0)</f>
        <v>2</v>
      </c>
    </row>
    <row r="212" spans="1:16" x14ac:dyDescent="0.25">
      <c r="A212" s="3" t="s">
        <v>13</v>
      </c>
      <c r="B212" s="4">
        <v>4021</v>
      </c>
      <c r="C212" s="3" t="s">
        <v>95</v>
      </c>
      <c r="D212" s="7">
        <v>565.77766815935581</v>
      </c>
      <c r="E212" s="7" t="s">
        <v>97</v>
      </c>
      <c r="F212" s="3" t="str">
        <f>IFERROR(VLOOKUP($A212,DePara_Contas!$A:$F,2,0),"")</f>
        <v>Ajuda de Custo</v>
      </c>
      <c r="G212" s="3" t="str">
        <f>IFERROR(VLOOKUP($A212,DePara_Contas!$A:$F,3,0),"")</f>
        <v>2.2.11 - Ajuda de Custo</v>
      </c>
      <c r="H212" s="3" t="str">
        <f>IFERROR(VLOOKUP($A212,DePara_Contas!$A:$F,4,0),"")</f>
        <v>Benefícios</v>
      </c>
      <c r="I212" s="3" t="str">
        <f>IFERROR(VLOOKUP($A212,DePara_Contas!$A:$F,5,0),"")</f>
        <v>Gastos com pessoal</v>
      </c>
      <c r="J212" s="3" t="str">
        <f>IFERROR(VLOOKUP($A212,DePara_Contas!$A:$F,6,0),"")</f>
        <v>Despesas</v>
      </c>
      <c r="K212" s="3" t="str">
        <f>IFERROR(VLOOKUP($B212,DePara_CDC!$A:$F,2,0),"")</f>
        <v>Área de marketing</v>
      </c>
      <c r="L212" s="3" t="str">
        <f>IFERROR(VLOOKUP($B212,DePara_CDC!$A:$F,3,0),"")</f>
        <v>4021 - Área de marketing</v>
      </c>
      <c r="M212" s="3" t="str">
        <f>IFERROR(VLOOKUP($B212,DePara_CDC!$A:$F,4,0),"")</f>
        <v>Marketing e Vendas</v>
      </c>
      <c r="N212" s="3" t="str">
        <f>IFERROR(VLOOKUP($B212,DePara_CDC!$A:$F,5,0),"")</f>
        <v>MV</v>
      </c>
      <c r="O212" s="3" t="str">
        <f>IFERROR(VLOOKUP($B212,DePara_CDC!$A:$F,6,0),"")</f>
        <v>Luciana</v>
      </c>
      <c r="P212" s="43">
        <f>VLOOKUP(A212,DePara_Contas!A:G,7,0)</f>
        <v>2</v>
      </c>
    </row>
    <row r="213" spans="1:16" x14ac:dyDescent="0.25">
      <c r="A213" s="3" t="s">
        <v>13</v>
      </c>
      <c r="B213" s="4">
        <v>4022</v>
      </c>
      <c r="C213" s="3" t="s">
        <v>95</v>
      </c>
      <c r="D213" s="7">
        <v>759.09246088544262</v>
      </c>
      <c r="E213" s="7" t="s">
        <v>97</v>
      </c>
      <c r="F213" s="3" t="str">
        <f>IFERROR(VLOOKUP($A213,DePara_Contas!$A:$F,2,0),"")</f>
        <v>Ajuda de Custo</v>
      </c>
      <c r="G213" s="3" t="str">
        <f>IFERROR(VLOOKUP($A213,DePara_Contas!$A:$F,3,0),"")</f>
        <v>2.2.11 - Ajuda de Custo</v>
      </c>
      <c r="H213" s="3" t="str">
        <f>IFERROR(VLOOKUP($A213,DePara_Contas!$A:$F,4,0),"")</f>
        <v>Benefícios</v>
      </c>
      <c r="I213" s="3" t="str">
        <f>IFERROR(VLOOKUP($A213,DePara_Contas!$A:$F,5,0),"")</f>
        <v>Gastos com pessoal</v>
      </c>
      <c r="J213" s="3" t="str">
        <f>IFERROR(VLOOKUP($A213,DePara_Contas!$A:$F,6,0),"")</f>
        <v>Despesas</v>
      </c>
      <c r="K213" s="3" t="str">
        <f>IFERROR(VLOOKUP($B213,DePara_CDC!$A:$F,2,0),"")</f>
        <v>Área comercial</v>
      </c>
      <c r="L213" s="3" t="str">
        <f>IFERROR(VLOOKUP($B213,DePara_CDC!$A:$F,3,0),"")</f>
        <v>4022 - Área comercial</v>
      </c>
      <c r="M213" s="3" t="str">
        <f>IFERROR(VLOOKUP($B213,DePara_CDC!$A:$F,4,0),"")</f>
        <v>Marketing e Vendas</v>
      </c>
      <c r="N213" s="3" t="str">
        <f>IFERROR(VLOOKUP($B213,DePara_CDC!$A:$F,5,0),"")</f>
        <v>MV</v>
      </c>
      <c r="O213" s="3" t="str">
        <f>IFERROR(VLOOKUP($B213,DePara_CDC!$A:$F,6,0),"")</f>
        <v>Pedro</v>
      </c>
      <c r="P213" s="43">
        <f>VLOOKUP(A213,DePara_Contas!A:G,7,0)</f>
        <v>2</v>
      </c>
    </row>
    <row r="214" spans="1:16" x14ac:dyDescent="0.25">
      <c r="A214" s="3" t="s">
        <v>13</v>
      </c>
      <c r="B214" s="4">
        <v>4023</v>
      </c>
      <c r="C214" s="3" t="s">
        <v>95</v>
      </c>
      <c r="D214" s="7">
        <v>714.96191000602789</v>
      </c>
      <c r="E214" s="7" t="s">
        <v>97</v>
      </c>
      <c r="F214" s="3" t="str">
        <f>IFERROR(VLOOKUP($A214,DePara_Contas!$A:$F,2,0),"")</f>
        <v>Ajuda de Custo</v>
      </c>
      <c r="G214" s="3" t="str">
        <f>IFERROR(VLOOKUP($A214,DePara_Contas!$A:$F,3,0),"")</f>
        <v>2.2.11 - Ajuda de Custo</v>
      </c>
      <c r="H214" s="3" t="str">
        <f>IFERROR(VLOOKUP($A214,DePara_Contas!$A:$F,4,0),"")</f>
        <v>Benefícios</v>
      </c>
      <c r="I214" s="3" t="str">
        <f>IFERROR(VLOOKUP($A214,DePara_Contas!$A:$F,5,0),"")</f>
        <v>Gastos com pessoal</v>
      </c>
      <c r="J214" s="3" t="str">
        <f>IFERROR(VLOOKUP($A214,DePara_Contas!$A:$F,6,0),"")</f>
        <v>Despesas</v>
      </c>
      <c r="K214" s="3" t="str">
        <f>IFERROR(VLOOKUP($B214,DePara_CDC!$A:$F,2,0),"")</f>
        <v>Área financeira</v>
      </c>
      <c r="L214" s="3" t="str">
        <f>IFERROR(VLOOKUP($B214,DePara_CDC!$A:$F,3,0),"")</f>
        <v>4023 - Área financeira</v>
      </c>
      <c r="M214" s="3" t="str">
        <f>IFERROR(VLOOKUP($B214,DePara_CDC!$A:$F,4,0),"")</f>
        <v>Administrativo e Financeiro</v>
      </c>
      <c r="N214" s="3" t="str">
        <f>IFERROR(VLOOKUP($B214,DePara_CDC!$A:$F,5,0),"")</f>
        <v>A&amp;F</v>
      </c>
      <c r="O214" s="3" t="str">
        <f>IFERROR(VLOOKUP($B214,DePara_CDC!$A:$F,6,0),"")</f>
        <v>Cláudia</v>
      </c>
      <c r="P214" s="43">
        <f>VLOOKUP(A214,DePara_Contas!A:G,7,0)</f>
        <v>2</v>
      </c>
    </row>
    <row r="215" spans="1:16" x14ac:dyDescent="0.25">
      <c r="A215" s="3" t="s">
        <v>3</v>
      </c>
      <c r="B215" s="4">
        <v>4026</v>
      </c>
      <c r="C215" s="3" t="s">
        <v>95</v>
      </c>
      <c r="D215" s="7">
        <v>814.76861242811583</v>
      </c>
      <c r="E215" s="7" t="s">
        <v>97</v>
      </c>
      <c r="F215" s="3" t="str">
        <f>IFERROR(VLOOKUP($A215,DePara_Contas!$A:$F,2,0),"")</f>
        <v>Agua e luz</v>
      </c>
      <c r="G215" s="3" t="str">
        <f>IFERROR(VLOOKUP($A215,DePara_Contas!$A:$F,3,0),"")</f>
        <v>2.2.01 - Agua e luz</v>
      </c>
      <c r="H215" s="3" t="str">
        <f>IFERROR(VLOOKUP($A215,DePara_Contas!$A:$F,4,0),"")</f>
        <v>Despesas de ocupação</v>
      </c>
      <c r="I215" s="3" t="str">
        <f>IFERROR(VLOOKUP($A215,DePara_Contas!$A:$F,5,0),"")</f>
        <v>Gastos gerais</v>
      </c>
      <c r="J215" s="3" t="str">
        <f>IFERROR(VLOOKUP($A215,DePara_Contas!$A:$F,6,0),"")</f>
        <v>Despesas</v>
      </c>
      <c r="K215" s="3" t="str">
        <f>IFERROR(VLOOKUP($B215,DePara_CDC!$A:$F,2,0),"")</f>
        <v>Presidência</v>
      </c>
      <c r="L215" s="3" t="str">
        <f>IFERROR(VLOOKUP($B215,DePara_CDC!$A:$F,3,0),"")</f>
        <v>4026 - Presidência</v>
      </c>
      <c r="M215" s="3" t="str">
        <f>IFERROR(VLOOKUP($B215,DePara_CDC!$A:$F,4,0),"")</f>
        <v>Presidência</v>
      </c>
      <c r="N215" s="3" t="str">
        <f>IFERROR(VLOOKUP($B215,DePara_CDC!$A:$F,5,0),"")</f>
        <v>CEO</v>
      </c>
      <c r="O215" s="3" t="str">
        <f>IFERROR(VLOOKUP($B215,DePara_CDC!$A:$F,6,0),"")</f>
        <v>André</v>
      </c>
      <c r="P215" s="43">
        <f>VLOOKUP(A215,DePara_Contas!A:G,7,0)</f>
        <v>1</v>
      </c>
    </row>
    <row r="216" spans="1:16" x14ac:dyDescent="0.25">
      <c r="A216" s="3" t="s">
        <v>3</v>
      </c>
      <c r="B216" s="4">
        <v>4026</v>
      </c>
      <c r="C216" s="3" t="s">
        <v>95</v>
      </c>
      <c r="D216" s="7">
        <v>132.60025096833061</v>
      </c>
      <c r="E216" s="7" t="s">
        <v>97</v>
      </c>
      <c r="F216" s="3" t="str">
        <f>IFERROR(VLOOKUP($A216,DePara_Contas!$A:$F,2,0),"")</f>
        <v>Agua e luz</v>
      </c>
      <c r="G216" s="3" t="str">
        <f>IFERROR(VLOOKUP($A216,DePara_Contas!$A:$F,3,0),"")</f>
        <v>2.2.01 - Agua e luz</v>
      </c>
      <c r="H216" s="3" t="str">
        <f>IFERROR(VLOOKUP($A216,DePara_Contas!$A:$F,4,0),"")</f>
        <v>Despesas de ocupação</v>
      </c>
      <c r="I216" s="3" t="str">
        <f>IFERROR(VLOOKUP($A216,DePara_Contas!$A:$F,5,0),"")</f>
        <v>Gastos gerais</v>
      </c>
      <c r="J216" s="3" t="str">
        <f>IFERROR(VLOOKUP($A216,DePara_Contas!$A:$F,6,0),"")</f>
        <v>Despesas</v>
      </c>
      <c r="K216" s="3" t="str">
        <f>IFERROR(VLOOKUP($B216,DePara_CDC!$A:$F,2,0),"")</f>
        <v>Presidência</v>
      </c>
      <c r="L216" s="3" t="str">
        <f>IFERROR(VLOOKUP($B216,DePara_CDC!$A:$F,3,0),"")</f>
        <v>4026 - Presidência</v>
      </c>
      <c r="M216" s="3" t="str">
        <f>IFERROR(VLOOKUP($B216,DePara_CDC!$A:$F,4,0),"")</f>
        <v>Presidência</v>
      </c>
      <c r="N216" s="3" t="str">
        <f>IFERROR(VLOOKUP($B216,DePara_CDC!$A:$F,5,0),"")</f>
        <v>CEO</v>
      </c>
      <c r="O216" s="3" t="str">
        <f>IFERROR(VLOOKUP($B216,DePara_CDC!$A:$F,6,0),"")</f>
        <v>André</v>
      </c>
      <c r="P216" s="43">
        <f>VLOOKUP(A216,DePara_Contas!A:G,7,0)</f>
        <v>1</v>
      </c>
    </row>
    <row r="217" spans="1:16" x14ac:dyDescent="0.25">
      <c r="A217" s="3" t="s">
        <v>4</v>
      </c>
      <c r="B217" s="4">
        <v>4026</v>
      </c>
      <c r="C217" s="3" t="s">
        <v>95</v>
      </c>
      <c r="D217" s="7">
        <v>978.21973285084471</v>
      </c>
      <c r="E217" s="7" t="s">
        <v>97</v>
      </c>
      <c r="F217" s="3" t="str">
        <f>IFERROR(VLOOKUP($A217,DePara_Contas!$A:$F,2,0),"")</f>
        <v>Aluguéis de imóveis</v>
      </c>
      <c r="G217" s="3" t="str">
        <f>IFERROR(VLOOKUP($A217,DePara_Contas!$A:$F,3,0),"")</f>
        <v>2.2.02 - Aluguéis de imóveis</v>
      </c>
      <c r="H217" s="3" t="str">
        <f>IFERROR(VLOOKUP($A217,DePara_Contas!$A:$F,4,0),"")</f>
        <v>Despesas de ocupação</v>
      </c>
      <c r="I217" s="3" t="str">
        <f>IFERROR(VLOOKUP($A217,DePara_Contas!$A:$F,5,0),"")</f>
        <v>Gastos gerais</v>
      </c>
      <c r="J217" s="3" t="str">
        <f>IFERROR(VLOOKUP($A217,DePara_Contas!$A:$F,6,0),"")</f>
        <v>Despesas</v>
      </c>
      <c r="K217" s="3" t="str">
        <f>IFERROR(VLOOKUP($B217,DePara_CDC!$A:$F,2,0),"")</f>
        <v>Presidência</v>
      </c>
      <c r="L217" s="3" t="str">
        <f>IFERROR(VLOOKUP($B217,DePara_CDC!$A:$F,3,0),"")</f>
        <v>4026 - Presidência</v>
      </c>
      <c r="M217" s="3" t="str">
        <f>IFERROR(VLOOKUP($B217,DePara_CDC!$A:$F,4,0),"")</f>
        <v>Presidência</v>
      </c>
      <c r="N217" s="3" t="str">
        <f>IFERROR(VLOOKUP($B217,DePara_CDC!$A:$F,5,0),"")</f>
        <v>CEO</v>
      </c>
      <c r="O217" s="3" t="str">
        <f>IFERROR(VLOOKUP($B217,DePara_CDC!$A:$F,6,0),"")</f>
        <v>André</v>
      </c>
      <c r="P217" s="43">
        <f>VLOOKUP(A217,DePara_Contas!A:G,7,0)</f>
        <v>2</v>
      </c>
    </row>
    <row r="218" spans="1:16" x14ac:dyDescent="0.25">
      <c r="A218" s="3" t="s">
        <v>5</v>
      </c>
      <c r="B218" s="4">
        <v>4026</v>
      </c>
      <c r="C218" s="3" t="s">
        <v>95</v>
      </c>
      <c r="D218" s="7">
        <v>900.06398073983905</v>
      </c>
      <c r="E218" s="7" t="s">
        <v>97</v>
      </c>
      <c r="F218" s="3" t="str">
        <f>IFERROR(VLOOKUP($A218,DePara_Contas!$A:$F,2,0),"")</f>
        <v>Manutenção e reformas</v>
      </c>
      <c r="G218" s="3" t="str">
        <f>IFERROR(VLOOKUP($A218,DePara_Contas!$A:$F,3,0),"")</f>
        <v>2.2.03 - Manutenção e reformas</v>
      </c>
      <c r="H218" s="3" t="str">
        <f>IFERROR(VLOOKUP($A218,DePara_Contas!$A:$F,4,0),"")</f>
        <v>Despesas de ocupação</v>
      </c>
      <c r="I218" s="3" t="str">
        <f>IFERROR(VLOOKUP($A218,DePara_Contas!$A:$F,5,0),"")</f>
        <v>Gastos gerais</v>
      </c>
      <c r="J218" s="3" t="str">
        <f>IFERROR(VLOOKUP($A218,DePara_Contas!$A:$F,6,0),"")</f>
        <v>Despesas</v>
      </c>
      <c r="K218" s="3" t="str">
        <f>IFERROR(VLOOKUP($B218,DePara_CDC!$A:$F,2,0),"")</f>
        <v>Presidência</v>
      </c>
      <c r="L218" s="3" t="str">
        <f>IFERROR(VLOOKUP($B218,DePara_CDC!$A:$F,3,0),"")</f>
        <v>4026 - Presidência</v>
      </c>
      <c r="M218" s="3" t="str">
        <f>IFERROR(VLOOKUP($B218,DePara_CDC!$A:$F,4,0),"")</f>
        <v>Presidência</v>
      </c>
      <c r="N218" s="3" t="str">
        <f>IFERROR(VLOOKUP($B218,DePara_CDC!$A:$F,5,0),"")</f>
        <v>CEO</v>
      </c>
      <c r="O218" s="3" t="str">
        <f>IFERROR(VLOOKUP($B218,DePara_CDC!$A:$F,6,0),"")</f>
        <v>André</v>
      </c>
      <c r="P218" s="43">
        <f>VLOOKUP(A218,DePara_Contas!A:G,7,0)</f>
        <v>3</v>
      </c>
    </row>
    <row r="219" spans="1:16" x14ac:dyDescent="0.25">
      <c r="A219" s="3" t="s">
        <v>14</v>
      </c>
      <c r="B219" s="4">
        <v>4021</v>
      </c>
      <c r="C219" s="3" t="s">
        <v>95</v>
      </c>
      <c r="D219" s="7">
        <v>39.230232226295733</v>
      </c>
      <c r="E219" s="7" t="s">
        <v>97</v>
      </c>
      <c r="F219" s="3" t="str">
        <f>IFERROR(VLOOKUP($A219,DePara_Contas!$A:$F,2,0),"")</f>
        <v>Cursos e treinamentos</v>
      </c>
      <c r="G219" s="3" t="str">
        <f>IFERROR(VLOOKUP($A219,DePara_Contas!$A:$F,3,0),"")</f>
        <v>2.2.12 - Cursos e treinamentos</v>
      </c>
      <c r="H219" s="3" t="str">
        <f>IFERROR(VLOOKUP($A219,DePara_Contas!$A:$F,4,0),"")</f>
        <v>Benefícios</v>
      </c>
      <c r="I219" s="3" t="str">
        <f>IFERROR(VLOOKUP($A219,DePara_Contas!$A:$F,5,0),"")</f>
        <v>Gastos com pessoal</v>
      </c>
      <c r="J219" s="3" t="str">
        <f>IFERROR(VLOOKUP($A219,DePara_Contas!$A:$F,6,0),"")</f>
        <v>Despesas</v>
      </c>
      <c r="K219" s="3" t="str">
        <f>IFERROR(VLOOKUP($B219,DePara_CDC!$A:$F,2,0),"")</f>
        <v>Área de marketing</v>
      </c>
      <c r="L219" s="3" t="str">
        <f>IFERROR(VLOOKUP($B219,DePara_CDC!$A:$F,3,0),"")</f>
        <v>4021 - Área de marketing</v>
      </c>
      <c r="M219" s="3" t="str">
        <f>IFERROR(VLOOKUP($B219,DePara_CDC!$A:$F,4,0),"")</f>
        <v>Marketing e Vendas</v>
      </c>
      <c r="N219" s="3" t="str">
        <f>IFERROR(VLOOKUP($B219,DePara_CDC!$A:$F,5,0),"")</f>
        <v>MV</v>
      </c>
      <c r="O219" s="3" t="str">
        <f>IFERROR(VLOOKUP($B219,DePara_CDC!$A:$F,6,0),"")</f>
        <v>Luciana</v>
      </c>
      <c r="P219" s="43">
        <f>VLOOKUP(A219,DePara_Contas!A:G,7,0)</f>
        <v>3</v>
      </c>
    </row>
    <row r="220" spans="1:16" x14ac:dyDescent="0.25">
      <c r="A220" s="3" t="s">
        <v>14</v>
      </c>
      <c r="B220" s="4">
        <v>4022</v>
      </c>
      <c r="C220" s="3" t="s">
        <v>95</v>
      </c>
      <c r="D220" s="7">
        <v>158.41184409173937</v>
      </c>
      <c r="E220" s="7" t="s">
        <v>97</v>
      </c>
      <c r="F220" s="3" t="str">
        <f>IFERROR(VLOOKUP($A220,DePara_Contas!$A:$F,2,0),"")</f>
        <v>Cursos e treinamentos</v>
      </c>
      <c r="G220" s="3" t="str">
        <f>IFERROR(VLOOKUP($A220,DePara_Contas!$A:$F,3,0),"")</f>
        <v>2.2.12 - Cursos e treinamentos</v>
      </c>
      <c r="H220" s="3" t="str">
        <f>IFERROR(VLOOKUP($A220,DePara_Contas!$A:$F,4,0),"")</f>
        <v>Benefícios</v>
      </c>
      <c r="I220" s="3" t="str">
        <f>IFERROR(VLOOKUP($A220,DePara_Contas!$A:$F,5,0),"")</f>
        <v>Gastos com pessoal</v>
      </c>
      <c r="J220" s="3" t="str">
        <f>IFERROR(VLOOKUP($A220,DePara_Contas!$A:$F,6,0),"")</f>
        <v>Despesas</v>
      </c>
      <c r="K220" s="3" t="str">
        <f>IFERROR(VLOOKUP($B220,DePara_CDC!$A:$F,2,0),"")</f>
        <v>Área comercial</v>
      </c>
      <c r="L220" s="3" t="str">
        <f>IFERROR(VLOOKUP($B220,DePara_CDC!$A:$F,3,0),"")</f>
        <v>4022 - Área comercial</v>
      </c>
      <c r="M220" s="3" t="str">
        <f>IFERROR(VLOOKUP($B220,DePara_CDC!$A:$F,4,0),"")</f>
        <v>Marketing e Vendas</v>
      </c>
      <c r="N220" s="3" t="str">
        <f>IFERROR(VLOOKUP($B220,DePara_CDC!$A:$F,5,0),"")</f>
        <v>MV</v>
      </c>
      <c r="O220" s="3" t="str">
        <f>IFERROR(VLOOKUP($B220,DePara_CDC!$A:$F,6,0),"")</f>
        <v>Pedro</v>
      </c>
      <c r="P220" s="43">
        <f>VLOOKUP(A220,DePara_Contas!A:G,7,0)</f>
        <v>3</v>
      </c>
    </row>
    <row r="221" spans="1:16" x14ac:dyDescent="0.25">
      <c r="A221" s="3" t="s">
        <v>14</v>
      </c>
      <c r="B221" s="4">
        <v>4023</v>
      </c>
      <c r="C221" s="3" t="s">
        <v>95</v>
      </c>
      <c r="D221" s="7">
        <v>852.99219003084977</v>
      </c>
      <c r="E221" s="7" t="s">
        <v>97</v>
      </c>
      <c r="F221" s="3" t="str">
        <f>IFERROR(VLOOKUP($A221,DePara_Contas!$A:$F,2,0),"")</f>
        <v>Cursos e treinamentos</v>
      </c>
      <c r="G221" s="3" t="str">
        <f>IFERROR(VLOOKUP($A221,DePara_Contas!$A:$F,3,0),"")</f>
        <v>2.2.12 - Cursos e treinamentos</v>
      </c>
      <c r="H221" s="3" t="str">
        <f>IFERROR(VLOOKUP($A221,DePara_Contas!$A:$F,4,0),"")</f>
        <v>Benefícios</v>
      </c>
      <c r="I221" s="3" t="str">
        <f>IFERROR(VLOOKUP($A221,DePara_Contas!$A:$F,5,0),"")</f>
        <v>Gastos com pessoal</v>
      </c>
      <c r="J221" s="3" t="str">
        <f>IFERROR(VLOOKUP($A221,DePara_Contas!$A:$F,6,0),"")</f>
        <v>Despesas</v>
      </c>
      <c r="K221" s="3" t="str">
        <f>IFERROR(VLOOKUP($B221,DePara_CDC!$A:$F,2,0),"")</f>
        <v>Área financeira</v>
      </c>
      <c r="L221" s="3" t="str">
        <f>IFERROR(VLOOKUP($B221,DePara_CDC!$A:$F,3,0),"")</f>
        <v>4023 - Área financeira</v>
      </c>
      <c r="M221" s="3" t="str">
        <f>IFERROR(VLOOKUP($B221,DePara_CDC!$A:$F,4,0),"")</f>
        <v>Administrativo e Financeiro</v>
      </c>
      <c r="N221" s="3" t="str">
        <f>IFERROR(VLOOKUP($B221,DePara_CDC!$A:$F,5,0),"")</f>
        <v>A&amp;F</v>
      </c>
      <c r="O221" s="3" t="str">
        <f>IFERROR(VLOOKUP($B221,DePara_CDC!$A:$F,6,0),"")</f>
        <v>Cláudia</v>
      </c>
      <c r="P221" s="43">
        <f>VLOOKUP(A221,DePara_Contas!A:G,7,0)</f>
        <v>3</v>
      </c>
    </row>
    <row r="222" spans="1:16" x14ac:dyDescent="0.25">
      <c r="A222" s="3" t="s">
        <v>14</v>
      </c>
      <c r="B222" s="4">
        <v>4024</v>
      </c>
      <c r="C222" s="3" t="s">
        <v>95</v>
      </c>
      <c r="D222" s="7">
        <v>446.31315477420895</v>
      </c>
      <c r="E222" s="7" t="s">
        <v>97</v>
      </c>
      <c r="F222" s="3" t="str">
        <f>IFERROR(VLOOKUP($A222,DePara_Contas!$A:$F,2,0),"")</f>
        <v>Cursos e treinamentos</v>
      </c>
      <c r="G222" s="3" t="str">
        <f>IFERROR(VLOOKUP($A222,DePara_Contas!$A:$F,3,0),"")</f>
        <v>2.2.12 - Cursos e treinamentos</v>
      </c>
      <c r="H222" s="3" t="str">
        <f>IFERROR(VLOOKUP($A222,DePara_Contas!$A:$F,4,0),"")</f>
        <v>Benefícios</v>
      </c>
      <c r="I222" s="3" t="str">
        <f>IFERROR(VLOOKUP($A222,DePara_Contas!$A:$F,5,0),"")</f>
        <v>Gastos com pessoal</v>
      </c>
      <c r="J222" s="3" t="str">
        <f>IFERROR(VLOOKUP($A222,DePara_Contas!$A:$F,6,0),"")</f>
        <v>Despesas</v>
      </c>
      <c r="K222" s="3" t="str">
        <f>IFERROR(VLOOKUP($B222,DePara_CDC!$A:$F,2,0),"")</f>
        <v>Área de RH</v>
      </c>
      <c r="L222" s="3" t="str">
        <f>IFERROR(VLOOKUP($B222,DePara_CDC!$A:$F,3,0),"")</f>
        <v>4024 - Área de RH</v>
      </c>
      <c r="M222" s="3" t="str">
        <f>IFERROR(VLOOKUP($B222,DePara_CDC!$A:$F,4,0),"")</f>
        <v>Administrativo e Financeiro</v>
      </c>
      <c r="N222" s="3" t="str">
        <f>IFERROR(VLOOKUP($B222,DePara_CDC!$A:$F,5,0),"")</f>
        <v>A&amp;F</v>
      </c>
      <c r="O222" s="3" t="str">
        <f>IFERROR(VLOOKUP($B222,DePara_CDC!$A:$F,6,0),"")</f>
        <v>Roberto</v>
      </c>
      <c r="P222" s="43">
        <f>VLOOKUP(A222,DePara_Contas!A:G,7,0)</f>
        <v>3</v>
      </c>
    </row>
    <row r="223" spans="1:16" x14ac:dyDescent="0.25">
      <c r="A223" s="3" t="s">
        <v>53</v>
      </c>
      <c r="B223" s="4">
        <v>4023</v>
      </c>
      <c r="C223" s="3" t="s">
        <v>95</v>
      </c>
      <c r="D223" s="7">
        <v>292.47718610217009</v>
      </c>
      <c r="E223" s="7" t="s">
        <v>97</v>
      </c>
      <c r="F223" s="3" t="str">
        <f>IFERROR(VLOOKUP($A223,DePara_Contas!$A:$F,2,0),"")</f>
        <v>Serviços de contabilidade</v>
      </c>
      <c r="G223" s="3" t="str">
        <f>IFERROR(VLOOKUP($A223,DePara_Contas!$A:$F,3,0),"")</f>
        <v>2.2.20 - Serviços de contabilidade</v>
      </c>
      <c r="H223" s="3" t="str">
        <f>IFERROR(VLOOKUP($A223,DePara_Contas!$A:$F,4,0),"")</f>
        <v>Serviços externos</v>
      </c>
      <c r="I223" s="3" t="str">
        <f>IFERROR(VLOOKUP($A223,DePara_Contas!$A:$F,5,0),"")</f>
        <v>Gastos gerais</v>
      </c>
      <c r="J223" s="3" t="str">
        <f>IFERROR(VLOOKUP($A223,DePara_Contas!$A:$F,6,0),"")</f>
        <v>Despesas</v>
      </c>
      <c r="K223" s="3" t="str">
        <f>IFERROR(VLOOKUP($B223,DePara_CDC!$A:$F,2,0),"")</f>
        <v>Área financeira</v>
      </c>
      <c r="L223" s="3" t="str">
        <f>IFERROR(VLOOKUP($B223,DePara_CDC!$A:$F,3,0),"")</f>
        <v>4023 - Área financeira</v>
      </c>
      <c r="M223" s="3" t="str">
        <f>IFERROR(VLOOKUP($B223,DePara_CDC!$A:$F,4,0),"")</f>
        <v>Administrativo e Financeiro</v>
      </c>
      <c r="N223" s="3" t="str">
        <f>IFERROR(VLOOKUP($B223,DePara_CDC!$A:$F,5,0),"")</f>
        <v>A&amp;F</v>
      </c>
      <c r="O223" s="3" t="str">
        <f>IFERROR(VLOOKUP($B223,DePara_CDC!$A:$F,6,0),"")</f>
        <v>Cláudia</v>
      </c>
      <c r="P223" s="43">
        <f>VLOOKUP(A223,DePara_Contas!A:G,7,0)</f>
        <v>2</v>
      </c>
    </row>
    <row r="224" spans="1:16" x14ac:dyDescent="0.25">
      <c r="A224" s="3" t="s">
        <v>10</v>
      </c>
      <c r="B224" s="4">
        <v>4021</v>
      </c>
      <c r="C224" s="3" t="s">
        <v>95</v>
      </c>
      <c r="D224" s="7">
        <v>105.23810392615374</v>
      </c>
      <c r="E224" s="7" t="s">
        <v>97</v>
      </c>
      <c r="F224" s="3" t="str">
        <f>IFERROR(VLOOKUP($A224,DePara_Contas!$A:$F,2,0),"")</f>
        <v>Marketing digital</v>
      </c>
      <c r="G224" s="3" t="str">
        <f>IFERROR(VLOOKUP($A224,DePara_Contas!$A:$F,3,0),"")</f>
        <v>2.2.08 - Marketing digital</v>
      </c>
      <c r="H224" s="3" t="str">
        <f>IFERROR(VLOOKUP($A224,DePara_Contas!$A:$F,4,0),"")</f>
        <v>Despesas de Marketing</v>
      </c>
      <c r="I224" s="3" t="str">
        <f>IFERROR(VLOOKUP($A224,DePara_Contas!$A:$F,5,0),"")</f>
        <v>Gastos gerais</v>
      </c>
      <c r="J224" s="3" t="str">
        <f>IFERROR(VLOOKUP($A224,DePara_Contas!$A:$F,6,0),"")</f>
        <v>Despesas</v>
      </c>
      <c r="K224" s="3" t="str">
        <f>IFERROR(VLOOKUP($B224,DePara_CDC!$A:$F,2,0),"")</f>
        <v>Área de marketing</v>
      </c>
      <c r="L224" s="3" t="str">
        <f>IFERROR(VLOOKUP($B224,DePara_CDC!$A:$F,3,0),"")</f>
        <v>4021 - Área de marketing</v>
      </c>
      <c r="M224" s="3" t="str">
        <f>IFERROR(VLOOKUP($B224,DePara_CDC!$A:$F,4,0),"")</f>
        <v>Marketing e Vendas</v>
      </c>
      <c r="N224" s="3" t="str">
        <f>IFERROR(VLOOKUP($B224,DePara_CDC!$A:$F,5,0),"")</f>
        <v>MV</v>
      </c>
      <c r="O224" s="3" t="str">
        <f>IFERROR(VLOOKUP($B224,DePara_CDC!$A:$F,6,0),"")</f>
        <v>Luciana</v>
      </c>
      <c r="P224" s="43">
        <f>VLOOKUP(A224,DePara_Contas!A:G,7,0)</f>
        <v>2</v>
      </c>
    </row>
    <row r="225" spans="1:16" x14ac:dyDescent="0.25">
      <c r="A225" s="3" t="s">
        <v>11</v>
      </c>
      <c r="B225" s="4">
        <v>4022</v>
      </c>
      <c r="C225" s="3" t="s">
        <v>95</v>
      </c>
      <c r="D225" s="7">
        <v>376.75952141768255</v>
      </c>
      <c r="E225" s="7" t="s">
        <v>97</v>
      </c>
      <c r="F225" s="3" t="str">
        <f>IFERROR(VLOOKUP($A225,DePara_Contas!$A:$F,2,0),"")</f>
        <v>Outras despesas de marketing</v>
      </c>
      <c r="G225" s="3" t="str">
        <f>IFERROR(VLOOKUP($A225,DePara_Contas!$A:$F,3,0),"")</f>
        <v>2.2.09 - Outras despesas de marketing</v>
      </c>
      <c r="H225" s="3" t="str">
        <f>IFERROR(VLOOKUP($A225,DePara_Contas!$A:$F,4,0),"")</f>
        <v>Despesas de Marketing</v>
      </c>
      <c r="I225" s="3" t="str">
        <f>IFERROR(VLOOKUP($A225,DePara_Contas!$A:$F,5,0),"")</f>
        <v>Gastos gerais</v>
      </c>
      <c r="J225" s="3" t="str">
        <f>IFERROR(VLOOKUP($A225,DePara_Contas!$A:$F,6,0),"")</f>
        <v>Despesas</v>
      </c>
      <c r="K225" s="3" t="str">
        <f>IFERROR(VLOOKUP($B225,DePara_CDC!$A:$F,2,0),"")</f>
        <v>Área comercial</v>
      </c>
      <c r="L225" s="3" t="str">
        <f>IFERROR(VLOOKUP($B225,DePara_CDC!$A:$F,3,0),"")</f>
        <v>4022 - Área comercial</v>
      </c>
      <c r="M225" s="3" t="str">
        <f>IFERROR(VLOOKUP($B225,DePara_CDC!$A:$F,4,0),"")</f>
        <v>Marketing e Vendas</v>
      </c>
      <c r="N225" s="3" t="str">
        <f>IFERROR(VLOOKUP($B225,DePara_CDC!$A:$F,5,0),"")</f>
        <v>MV</v>
      </c>
      <c r="O225" s="3" t="str">
        <f>IFERROR(VLOOKUP($B225,DePara_CDC!$A:$F,6,0),"")</f>
        <v>Pedro</v>
      </c>
      <c r="P225" s="43">
        <f>VLOOKUP(A225,DePara_Contas!A:G,7,0)</f>
        <v>3</v>
      </c>
    </row>
    <row r="226" spans="1:16" x14ac:dyDescent="0.25">
      <c r="A226" s="3" t="s">
        <v>10</v>
      </c>
      <c r="B226" s="4">
        <v>4021</v>
      </c>
      <c r="C226" s="3" t="s">
        <v>95</v>
      </c>
      <c r="D226" s="7">
        <v>138.70884318891652</v>
      </c>
      <c r="E226" s="7" t="s">
        <v>97</v>
      </c>
      <c r="F226" s="3" t="str">
        <f>IFERROR(VLOOKUP($A226,DePara_Contas!$A:$F,2,0),"")</f>
        <v>Marketing digital</v>
      </c>
      <c r="G226" s="3" t="str">
        <f>IFERROR(VLOOKUP($A226,DePara_Contas!$A:$F,3,0),"")</f>
        <v>2.2.08 - Marketing digital</v>
      </c>
      <c r="H226" s="3" t="str">
        <f>IFERROR(VLOOKUP($A226,DePara_Contas!$A:$F,4,0),"")</f>
        <v>Despesas de Marketing</v>
      </c>
      <c r="I226" s="3" t="str">
        <f>IFERROR(VLOOKUP($A226,DePara_Contas!$A:$F,5,0),"")</f>
        <v>Gastos gerais</v>
      </c>
      <c r="J226" s="3" t="str">
        <f>IFERROR(VLOOKUP($A226,DePara_Contas!$A:$F,6,0),"")</f>
        <v>Despesas</v>
      </c>
      <c r="K226" s="3" t="str">
        <f>IFERROR(VLOOKUP($B226,DePara_CDC!$A:$F,2,0),"")</f>
        <v>Área de marketing</v>
      </c>
      <c r="L226" s="3" t="str">
        <f>IFERROR(VLOOKUP($B226,DePara_CDC!$A:$F,3,0),"")</f>
        <v>4021 - Área de marketing</v>
      </c>
      <c r="M226" s="3" t="str">
        <f>IFERROR(VLOOKUP($B226,DePara_CDC!$A:$F,4,0),"")</f>
        <v>Marketing e Vendas</v>
      </c>
      <c r="N226" s="3" t="str">
        <f>IFERROR(VLOOKUP($B226,DePara_CDC!$A:$F,5,0),"")</f>
        <v>MV</v>
      </c>
      <c r="O226" s="3" t="str">
        <f>IFERROR(VLOOKUP($B226,DePara_CDC!$A:$F,6,0),"")</f>
        <v>Luciana</v>
      </c>
      <c r="P226" s="43">
        <f>VLOOKUP(A226,DePara_Contas!A:G,7,0)</f>
        <v>2</v>
      </c>
    </row>
    <row r="227" spans="1:16" x14ac:dyDescent="0.25">
      <c r="A227" s="3" t="s">
        <v>11</v>
      </c>
      <c r="B227" s="4">
        <v>4022</v>
      </c>
      <c r="C227" s="3" t="s">
        <v>95</v>
      </c>
      <c r="D227" s="7">
        <v>391.90461375418431</v>
      </c>
      <c r="E227" s="7" t="s">
        <v>97</v>
      </c>
      <c r="F227" s="3" t="str">
        <f>IFERROR(VLOOKUP($A227,DePara_Contas!$A:$F,2,0),"")</f>
        <v>Outras despesas de marketing</v>
      </c>
      <c r="G227" s="3" t="str">
        <f>IFERROR(VLOOKUP($A227,DePara_Contas!$A:$F,3,0),"")</f>
        <v>2.2.09 - Outras despesas de marketing</v>
      </c>
      <c r="H227" s="3" t="str">
        <f>IFERROR(VLOOKUP($A227,DePara_Contas!$A:$F,4,0),"")</f>
        <v>Despesas de Marketing</v>
      </c>
      <c r="I227" s="3" t="str">
        <f>IFERROR(VLOOKUP($A227,DePara_Contas!$A:$F,5,0),"")</f>
        <v>Gastos gerais</v>
      </c>
      <c r="J227" s="3" t="str">
        <f>IFERROR(VLOOKUP($A227,DePara_Contas!$A:$F,6,0),"")</f>
        <v>Despesas</v>
      </c>
      <c r="K227" s="3" t="str">
        <f>IFERROR(VLOOKUP($B227,DePara_CDC!$A:$F,2,0),"")</f>
        <v>Área comercial</v>
      </c>
      <c r="L227" s="3" t="str">
        <f>IFERROR(VLOOKUP($B227,DePara_CDC!$A:$F,3,0),"")</f>
        <v>4022 - Área comercial</v>
      </c>
      <c r="M227" s="3" t="str">
        <f>IFERROR(VLOOKUP($B227,DePara_CDC!$A:$F,4,0),"")</f>
        <v>Marketing e Vendas</v>
      </c>
      <c r="N227" s="3" t="str">
        <f>IFERROR(VLOOKUP($B227,DePara_CDC!$A:$F,5,0),"")</f>
        <v>MV</v>
      </c>
      <c r="O227" s="3" t="str">
        <f>IFERROR(VLOOKUP($B227,DePara_CDC!$A:$F,6,0),"")</f>
        <v>Pedro</v>
      </c>
      <c r="P227" s="43">
        <f>VLOOKUP(A227,DePara_Contas!A:G,7,0)</f>
        <v>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F7FCF-8139-487A-95A5-5EF2A99AD577}">
  <dimension ref="B1:B14"/>
  <sheetViews>
    <sheetView showGridLines="0" workbookViewId="0">
      <selection activeCell="E9" sqref="E9"/>
    </sheetView>
  </sheetViews>
  <sheetFormatPr defaultRowHeight="15" x14ac:dyDescent="0.25"/>
  <cols>
    <col min="1" max="1" width="18" bestFit="1" customWidth="1"/>
    <col min="2" max="2" width="15.28515625" style="8" bestFit="1" customWidth="1"/>
    <col min="3" max="3" width="9.5703125" bestFit="1" customWidth="1"/>
    <col min="4" max="8" width="8" bestFit="1" customWidth="1"/>
    <col min="9" max="9" width="10.7109375" bestFit="1" customWidth="1"/>
    <col min="10" max="10" width="12" bestFit="1" customWidth="1"/>
  </cols>
  <sheetData>
    <row r="1" spans="2:2" x14ac:dyDescent="0.25">
      <c r="B1"/>
    </row>
    <row r="2" spans="2:2" x14ac:dyDescent="0.25">
      <c r="B2"/>
    </row>
    <row r="3" spans="2:2" x14ac:dyDescent="0.25">
      <c r="B3"/>
    </row>
    <row r="4" spans="2:2" x14ac:dyDescent="0.25">
      <c r="B4"/>
    </row>
    <row r="5" spans="2:2" x14ac:dyDescent="0.25">
      <c r="B5"/>
    </row>
    <row r="6" spans="2:2" x14ac:dyDescent="0.25">
      <c r="B6"/>
    </row>
    <row r="7" spans="2:2" x14ac:dyDescent="0.25">
      <c r="B7"/>
    </row>
    <row r="8" spans="2:2" x14ac:dyDescent="0.25">
      <c r="B8"/>
    </row>
    <row r="9" spans="2:2" x14ac:dyDescent="0.25">
      <c r="B9"/>
    </row>
    <row r="10" spans="2:2" x14ac:dyDescent="0.25">
      <c r="B10"/>
    </row>
    <row r="11" spans="2:2" x14ac:dyDescent="0.25">
      <c r="B11"/>
    </row>
    <row r="12" spans="2:2" x14ac:dyDescent="0.25">
      <c r="B12"/>
    </row>
    <row r="13" spans="2:2" x14ac:dyDescent="0.25">
      <c r="B13"/>
    </row>
    <row r="14" spans="2:2" x14ac:dyDescent="0.25">
      <c r="B1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22"/>
  <sheetViews>
    <sheetView showGridLines="0" workbookViewId="0">
      <selection activeCell="D18" sqref="D18"/>
    </sheetView>
  </sheetViews>
  <sheetFormatPr defaultRowHeight="15" x14ac:dyDescent="0.25"/>
  <cols>
    <col min="1" max="1" width="21.85546875" bestFit="1" customWidth="1"/>
    <col min="2" max="3" width="10.5703125" bestFit="1" customWidth="1"/>
    <col min="5" max="5" width="9.140625" customWidth="1"/>
    <col min="6" max="6" width="1.5703125" customWidth="1"/>
  </cols>
  <sheetData>
    <row r="2" spans="1:10" ht="23.25" customHeight="1" x14ac:dyDescent="0.25">
      <c r="B2" s="42" t="s">
        <v>111</v>
      </c>
      <c r="C2" s="42"/>
      <c r="D2" s="42"/>
      <c r="E2" s="42"/>
      <c r="F2" s="14"/>
      <c r="G2" s="42" t="s">
        <v>112</v>
      </c>
      <c r="H2" s="42"/>
      <c r="I2" s="42"/>
      <c r="J2" s="42"/>
    </row>
    <row r="3" spans="1:10" x14ac:dyDescent="0.25">
      <c r="B3" s="19" t="s">
        <v>108</v>
      </c>
      <c r="C3" s="19" t="s">
        <v>109</v>
      </c>
      <c r="D3" s="19" t="s">
        <v>110</v>
      </c>
      <c r="E3" s="19" t="s">
        <v>113</v>
      </c>
      <c r="F3" s="20"/>
      <c r="G3" s="19" t="s">
        <v>108</v>
      </c>
      <c r="H3" s="19" t="s">
        <v>109</v>
      </c>
      <c r="I3" s="19" t="s">
        <v>110</v>
      </c>
      <c r="J3" s="19" t="s">
        <v>113</v>
      </c>
    </row>
    <row r="4" spans="1:10" ht="10.5" customHeight="1" x14ac:dyDescent="0.25"/>
    <row r="5" spans="1:10" x14ac:dyDescent="0.25">
      <c r="A5" s="16" t="s">
        <v>98</v>
      </c>
      <c r="B5" s="17">
        <f>SUM(B6:B8)</f>
        <v>99473.5</v>
      </c>
      <c r="C5" s="17">
        <f>SUM(C6:C8)</f>
        <v>92909.51</v>
      </c>
      <c r="D5" s="17">
        <f>B5-C5</f>
        <v>6563.9900000000052</v>
      </c>
      <c r="E5" s="21">
        <f>D5/C5</f>
        <v>7.0649280143658122E-2</v>
      </c>
      <c r="F5" s="9"/>
      <c r="G5" s="17">
        <f>SUM(G6:G8)</f>
        <v>12599.976666666667</v>
      </c>
      <c r="H5" s="17">
        <f>SUM(H6:H8)</f>
        <v>11458.839566666667</v>
      </c>
      <c r="I5" s="17">
        <f>G5-H5</f>
        <v>1141.1370999999999</v>
      </c>
      <c r="J5" s="21">
        <f>I5/H5</f>
        <v>9.9585747174567724E-2</v>
      </c>
    </row>
    <row r="6" spans="1:10" x14ac:dyDescent="0.25">
      <c r="A6" s="10" t="s">
        <v>99</v>
      </c>
      <c r="B6" s="12">
        <v>64526</v>
      </c>
      <c r="C6" s="12">
        <v>63215</v>
      </c>
      <c r="D6" s="12">
        <f t="shared" ref="D6:D20" si="0">B6-C6</f>
        <v>1311</v>
      </c>
      <c r="E6" s="22">
        <f t="shared" ref="E6:E21" si="1">D6/C6</f>
        <v>2.0738748714703787E-2</v>
      </c>
      <c r="G6" s="12">
        <f>B6/6*0.76</f>
        <v>8173.293333333334</v>
      </c>
      <c r="H6" s="12">
        <f>C6/6*0.74</f>
        <v>7796.5166666666673</v>
      </c>
      <c r="I6" s="12">
        <f t="shared" ref="I6:I20" si="2">G6-H6</f>
        <v>376.77666666666664</v>
      </c>
      <c r="J6" s="22">
        <f t="shared" ref="J6:J19" si="3">I6/H6</f>
        <v>4.8326282463749828E-2</v>
      </c>
    </row>
    <row r="7" spans="1:10" x14ac:dyDescent="0.25">
      <c r="A7" s="10" t="s">
        <v>100</v>
      </c>
      <c r="B7" s="12">
        <v>38024</v>
      </c>
      <c r="C7" s="12">
        <v>32568</v>
      </c>
      <c r="D7" s="12">
        <f t="shared" si="0"/>
        <v>5456</v>
      </c>
      <c r="E7" s="22">
        <f t="shared" si="1"/>
        <v>0.16752640628838122</v>
      </c>
      <c r="G7" s="12">
        <f t="shared" ref="G7:G8" si="4">B7/6*0.76</f>
        <v>4816.373333333333</v>
      </c>
      <c r="H7" s="12">
        <f>C7/6*0.74</f>
        <v>4016.72</v>
      </c>
      <c r="I7" s="12">
        <f t="shared" si="2"/>
        <v>799.65333333333319</v>
      </c>
      <c r="J7" s="22">
        <f t="shared" si="3"/>
        <v>0.19908117402590503</v>
      </c>
    </row>
    <row r="8" spans="1:10" x14ac:dyDescent="0.25">
      <c r="A8" s="10" t="s">
        <v>107</v>
      </c>
      <c r="B8" s="12">
        <f>-0.03*(B6+B7)</f>
        <v>-3076.5</v>
      </c>
      <c r="C8" s="12">
        <f>-0.03*(C6+C7)</f>
        <v>-2873.49</v>
      </c>
      <c r="D8" s="12">
        <f t="shared" si="0"/>
        <v>-203.01000000000022</v>
      </c>
      <c r="E8" s="22">
        <f t="shared" si="1"/>
        <v>7.0649280143658136E-2</v>
      </c>
      <c r="G8" s="12">
        <f t="shared" si="4"/>
        <v>-389.69</v>
      </c>
      <c r="H8" s="12">
        <f>C8/6*0.74</f>
        <v>-354.39709999999997</v>
      </c>
      <c r="I8" s="12">
        <f t="shared" si="2"/>
        <v>-35.292900000000031</v>
      </c>
      <c r="J8" s="22">
        <f t="shared" si="3"/>
        <v>9.9585747174567835E-2</v>
      </c>
    </row>
    <row r="9" spans="1:10" ht="5.25" customHeight="1" x14ac:dyDescent="0.25">
      <c r="B9" s="8"/>
      <c r="C9" s="8"/>
      <c r="D9" s="8">
        <f t="shared" si="0"/>
        <v>0</v>
      </c>
      <c r="E9" s="13"/>
      <c r="G9" s="8">
        <f t="shared" ref="G9:G20" si="5">B9/6*0.96</f>
        <v>0</v>
      </c>
      <c r="H9" s="8">
        <f t="shared" ref="H9:H20" si="6">C9/6*0.96</f>
        <v>0</v>
      </c>
      <c r="I9" s="8">
        <f t="shared" si="2"/>
        <v>0</v>
      </c>
      <c r="J9" s="13"/>
    </row>
    <row r="10" spans="1:10" x14ac:dyDescent="0.25">
      <c r="A10" s="16" t="s">
        <v>101</v>
      </c>
      <c r="B10" s="17">
        <f>SUM(B11:B15)</f>
        <v>-66909</v>
      </c>
      <c r="C10" s="17">
        <f>SUM(C11:C15)</f>
        <v>-69966</v>
      </c>
      <c r="D10" s="17">
        <f t="shared" si="0"/>
        <v>3057</v>
      </c>
      <c r="E10" s="21">
        <f t="shared" si="1"/>
        <v>-4.3692650716062084E-2</v>
      </c>
      <c r="F10" s="9"/>
      <c r="G10" s="17">
        <f>SUM(G11:G15)</f>
        <v>-8475.1400000000012</v>
      </c>
      <c r="H10" s="17">
        <f>SUM(H11:H15)</f>
        <v>-8286.9783333333326</v>
      </c>
      <c r="I10" s="17">
        <f t="shared" si="2"/>
        <v>-188.16166666666868</v>
      </c>
      <c r="J10" s="21">
        <f t="shared" ref="J10" si="7">I10/H10</f>
        <v>2.27057027420733E-2</v>
      </c>
    </row>
    <row r="11" spans="1:10" x14ac:dyDescent="0.25">
      <c r="A11" s="10" t="s">
        <v>36</v>
      </c>
      <c r="B11" s="12">
        <v>-45826</v>
      </c>
      <c r="C11" s="12">
        <v>-48655</v>
      </c>
      <c r="D11" s="12">
        <f t="shared" si="0"/>
        <v>2829</v>
      </c>
      <c r="E11" s="22">
        <f t="shared" si="1"/>
        <v>-5.8144075634569928E-2</v>
      </c>
      <c r="G11" s="12">
        <f t="shared" ref="G11:G15" si="8">B11/6*0.76</f>
        <v>-5804.626666666667</v>
      </c>
      <c r="H11" s="12">
        <f>C11/6*0.75</f>
        <v>-6081.875</v>
      </c>
      <c r="I11" s="12">
        <f t="shared" si="2"/>
        <v>277.24833333333299</v>
      </c>
      <c r="J11" s="22">
        <f t="shared" si="3"/>
        <v>-4.5585996643030806E-2</v>
      </c>
    </row>
    <row r="12" spans="1:10" x14ac:dyDescent="0.25">
      <c r="A12" s="10" t="s">
        <v>44</v>
      </c>
      <c r="B12" s="12">
        <v>-3165</v>
      </c>
      <c r="C12" s="12">
        <v>-2584</v>
      </c>
      <c r="D12" s="12">
        <f t="shared" si="0"/>
        <v>-581</v>
      </c>
      <c r="E12" s="22">
        <f t="shared" si="1"/>
        <v>0.22484520123839008</v>
      </c>
      <c r="G12" s="12">
        <f t="shared" si="8"/>
        <v>-400.9</v>
      </c>
      <c r="H12" s="12">
        <f t="shared" ref="H12:H14" si="9">C12/6*0.76</f>
        <v>-327.30666666666667</v>
      </c>
      <c r="I12" s="12">
        <f t="shared" si="2"/>
        <v>-73.593333333333305</v>
      </c>
      <c r="J12" s="22">
        <f t="shared" si="3"/>
        <v>0.22484520123839</v>
      </c>
    </row>
    <row r="13" spans="1:10" x14ac:dyDescent="0.25">
      <c r="A13" s="10" t="s">
        <v>45</v>
      </c>
      <c r="B13" s="12">
        <v>-8455</v>
      </c>
      <c r="C13" s="12">
        <v>-9810</v>
      </c>
      <c r="D13" s="12">
        <f t="shared" si="0"/>
        <v>1355</v>
      </c>
      <c r="E13" s="22">
        <f t="shared" si="1"/>
        <v>-0.1381243628950051</v>
      </c>
      <c r="G13" s="12">
        <f t="shared" si="8"/>
        <v>-1070.9666666666667</v>
      </c>
      <c r="H13" s="12">
        <f>C13/6*0.77</f>
        <v>-1258.95</v>
      </c>
      <c r="I13" s="12">
        <f t="shared" si="2"/>
        <v>187.98333333333335</v>
      </c>
      <c r="J13" s="22">
        <f t="shared" si="3"/>
        <v>-0.14931755298727775</v>
      </c>
    </row>
    <row r="14" spans="1:10" x14ac:dyDescent="0.25">
      <c r="A14" s="10" t="s">
        <v>102</v>
      </c>
      <c r="B14" s="12">
        <v>-3198</v>
      </c>
      <c r="C14" s="12">
        <v>-3025</v>
      </c>
      <c r="D14" s="12">
        <f t="shared" si="0"/>
        <v>-173</v>
      </c>
      <c r="E14" s="22">
        <f t="shared" si="1"/>
        <v>5.7190082644628097E-2</v>
      </c>
      <c r="G14" s="12">
        <f t="shared" si="8"/>
        <v>-405.08</v>
      </c>
      <c r="H14" s="12">
        <f t="shared" si="9"/>
        <v>-383.16666666666669</v>
      </c>
      <c r="I14" s="12">
        <f t="shared" si="2"/>
        <v>-21.913333333333298</v>
      </c>
      <c r="J14" s="22">
        <f t="shared" si="3"/>
        <v>5.7190082644628007E-2</v>
      </c>
    </row>
    <row r="15" spans="1:10" x14ac:dyDescent="0.25">
      <c r="A15" s="10" t="s">
        <v>54</v>
      </c>
      <c r="B15" s="12">
        <v>-6265</v>
      </c>
      <c r="C15" s="12">
        <v>-5892</v>
      </c>
      <c r="D15" s="12">
        <f t="shared" si="0"/>
        <v>-373</v>
      </c>
      <c r="E15" s="22">
        <f t="shared" si="1"/>
        <v>6.3306177868295996E-2</v>
      </c>
      <c r="G15" s="12">
        <f t="shared" si="8"/>
        <v>-793.56666666666672</v>
      </c>
      <c r="H15" s="12">
        <f>C15/6*0.24</f>
        <v>-235.67999999999998</v>
      </c>
      <c r="I15" s="12">
        <f t="shared" si="2"/>
        <v>-557.88666666666677</v>
      </c>
      <c r="J15" s="22">
        <f t="shared" si="3"/>
        <v>2.3671362299162713</v>
      </c>
    </row>
    <row r="16" spans="1:10" ht="6.75" customHeight="1" x14ac:dyDescent="0.25">
      <c r="B16" s="8"/>
      <c r="C16" s="8"/>
      <c r="D16" s="8">
        <f t="shared" si="0"/>
        <v>0</v>
      </c>
      <c r="E16" s="13"/>
      <c r="G16" s="8">
        <f t="shared" si="5"/>
        <v>0</v>
      </c>
      <c r="H16" s="8">
        <f t="shared" si="6"/>
        <v>0</v>
      </c>
      <c r="I16" s="8">
        <f t="shared" si="2"/>
        <v>0</v>
      </c>
      <c r="J16" s="13"/>
    </row>
    <row r="17" spans="1:10" x14ac:dyDescent="0.25">
      <c r="A17" s="16" t="s">
        <v>104</v>
      </c>
      <c r="B17" s="17">
        <f>SUM(B5,B10)</f>
        <v>32564.5</v>
      </c>
      <c r="C17" s="17">
        <f>SUM(C5,C10)</f>
        <v>22943.509999999995</v>
      </c>
      <c r="D17" s="17">
        <f>B17-C17</f>
        <v>9620.9900000000052</v>
      </c>
      <c r="E17" s="21">
        <f t="shared" si="1"/>
        <v>0.41933383340212582</v>
      </c>
      <c r="F17" s="9"/>
      <c r="G17" s="17">
        <f>SUM(G5,G10)</f>
        <v>4124.8366666666661</v>
      </c>
      <c r="H17" s="17">
        <f>SUM(H5,H10)</f>
        <v>3171.8612333333349</v>
      </c>
      <c r="I17" s="17">
        <f>G17-H17</f>
        <v>952.97543333333124</v>
      </c>
      <c r="J17" s="21">
        <f t="shared" ref="J17" si="10">I17/H17</f>
        <v>0.3004467608224593</v>
      </c>
    </row>
    <row r="18" spans="1:10" x14ac:dyDescent="0.25">
      <c r="A18" s="10" t="s">
        <v>103</v>
      </c>
      <c r="B18" s="12">
        <v>-3000</v>
      </c>
      <c r="C18" s="12">
        <v>-2800</v>
      </c>
      <c r="D18" s="12">
        <f t="shared" si="0"/>
        <v>-200</v>
      </c>
      <c r="E18" s="22">
        <f t="shared" si="1"/>
        <v>7.1428571428571425E-2</v>
      </c>
      <c r="G18" s="12">
        <f t="shared" ref="G18:G19" si="11">B18/6*0.76</f>
        <v>-380</v>
      </c>
      <c r="H18" s="12">
        <f t="shared" ref="H18:H19" si="12">C18/6*0.76</f>
        <v>-354.66666666666669</v>
      </c>
      <c r="I18" s="12">
        <f t="shared" si="2"/>
        <v>-25.333333333333314</v>
      </c>
      <c r="J18" s="22">
        <f t="shared" si="3"/>
        <v>7.1428571428571369E-2</v>
      </c>
    </row>
    <row r="19" spans="1:10" x14ac:dyDescent="0.25">
      <c r="A19" s="10" t="s">
        <v>105</v>
      </c>
      <c r="B19" s="12">
        <f>-0.1*B5</f>
        <v>-9947.35</v>
      </c>
      <c r="C19" s="12">
        <f>-0.1*C5</f>
        <v>-9290.9509999999991</v>
      </c>
      <c r="D19" s="12">
        <f t="shared" si="0"/>
        <v>-656.39900000000125</v>
      </c>
      <c r="E19" s="22">
        <f t="shared" si="1"/>
        <v>7.0649280143658205E-2</v>
      </c>
      <c r="G19" s="12">
        <f t="shared" si="11"/>
        <v>-1259.9976666666666</v>
      </c>
      <c r="H19" s="12">
        <f t="shared" si="12"/>
        <v>-1176.8537933333332</v>
      </c>
      <c r="I19" s="12">
        <f t="shared" si="2"/>
        <v>-83.143873333333431</v>
      </c>
      <c r="J19" s="22">
        <f t="shared" si="3"/>
        <v>7.064928014365815E-2</v>
      </c>
    </row>
    <row r="20" spans="1:10" ht="5.25" customHeight="1" x14ac:dyDescent="0.25">
      <c r="B20" s="8"/>
      <c r="C20" s="8"/>
      <c r="D20" s="8">
        <f t="shared" si="0"/>
        <v>0</v>
      </c>
      <c r="E20" s="13"/>
      <c r="G20" s="8">
        <f t="shared" si="5"/>
        <v>0</v>
      </c>
      <c r="H20" s="8">
        <f t="shared" si="6"/>
        <v>0</v>
      </c>
      <c r="I20" s="8">
        <f t="shared" si="2"/>
        <v>0</v>
      </c>
      <c r="J20" s="13"/>
    </row>
    <row r="21" spans="1:10" x14ac:dyDescent="0.25">
      <c r="A21" s="15" t="s">
        <v>106</v>
      </c>
      <c r="B21" s="18">
        <f>SUM(B17:B19)</f>
        <v>19617.150000000001</v>
      </c>
      <c r="C21" s="18">
        <f>SUM(C17:C19)</f>
        <v>10852.558999999996</v>
      </c>
      <c r="D21" s="18">
        <f>B21-C21</f>
        <v>8764.5910000000058</v>
      </c>
      <c r="E21" s="23">
        <f t="shared" si="1"/>
        <v>0.80760592962452538</v>
      </c>
      <c r="F21" s="9"/>
      <c r="G21" s="18">
        <f>SUM(G17:G19)</f>
        <v>2484.8389999999995</v>
      </c>
      <c r="H21" s="18">
        <f>SUM(H17:H19)</f>
        <v>1640.3407733333352</v>
      </c>
      <c r="I21" s="18">
        <f>G21-H21</f>
        <v>844.49822666666432</v>
      </c>
      <c r="J21" s="23">
        <f t="shared" ref="J21" si="13">I21/H21</f>
        <v>0.51483096707433551</v>
      </c>
    </row>
    <row r="22" spans="1:10" x14ac:dyDescent="0.25">
      <c r="J22" s="11"/>
    </row>
  </sheetData>
  <mergeCells count="2">
    <mergeCell ref="B2:E2"/>
    <mergeCell ref="G2:J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H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DePara_Contas</vt:lpstr>
      <vt:lpstr>DePara_CDC</vt:lpstr>
      <vt:lpstr>Planilha1</vt:lpstr>
      <vt:lpstr>Base de Lançamento</vt:lpstr>
      <vt:lpstr>Análise</vt:lpstr>
      <vt:lpstr>Exemplo 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Ramos</dc:creator>
  <cp:lastModifiedBy>Lucas Ferreira Barcelos Tagliari</cp:lastModifiedBy>
  <dcterms:created xsi:type="dcterms:W3CDTF">2021-08-22T22:00:04Z</dcterms:created>
  <dcterms:modified xsi:type="dcterms:W3CDTF">2021-09-20T18:46:58Z</dcterms:modified>
</cp:coreProperties>
</file>