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z\Desktop\Repos\Matplotlib-data-visualisation-IBG1\cascade_example\"/>
    </mc:Choice>
  </mc:AlternateContent>
  <xr:revisionPtr revIDLastSave="0" documentId="8_{8723AEB2-CC2D-4B94-8713-A1157296C1D6}" xr6:coauthVersionLast="47" xr6:coauthVersionMax="47" xr10:uidLastSave="{00000000-0000-0000-0000-000000000000}"/>
  <bookViews>
    <workbookView xWindow="1900" yWindow="1900" windowWidth="33930" windowHeight="19310" activeTab="1" xr2:uid="{950854C4-CCAD-4544-92DC-DB5A359C8269}"/>
  </bookViews>
  <sheets>
    <sheet name="01.03.2022" sheetId="1" r:id="rId1"/>
    <sheet name="45 mg PfBAL" sheetId="2" r:id="rId2"/>
    <sheet name="60 mg BAL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4" i="2" l="1"/>
  <c r="AA44" i="2"/>
  <c r="Z44" i="2"/>
  <c r="Y44" i="2"/>
  <c r="X44" i="2"/>
  <c r="AB43" i="2"/>
  <c r="AB47" i="2" s="1"/>
  <c r="AA43" i="2"/>
  <c r="Z43" i="2"/>
  <c r="Y43" i="2"/>
  <c r="X43" i="2"/>
  <c r="AB42" i="2"/>
  <c r="AA42" i="2"/>
  <c r="Z42" i="2"/>
  <c r="Y42" i="2"/>
  <c r="X42" i="2"/>
  <c r="AB30" i="2"/>
  <c r="AA30" i="2"/>
  <c r="Z30" i="2"/>
  <c r="Y30" i="2"/>
  <c r="X30" i="2"/>
  <c r="AB29" i="2"/>
  <c r="AB33" i="2" s="1"/>
  <c r="AA29" i="2"/>
  <c r="Z29" i="2"/>
  <c r="Y29" i="2"/>
  <c r="X29" i="2"/>
  <c r="AB28" i="2"/>
  <c r="AA28" i="2"/>
  <c r="Z28" i="2"/>
  <c r="Y28" i="2"/>
  <c r="X28" i="2"/>
  <c r="AB16" i="2"/>
  <c r="AA16" i="2"/>
  <c r="BD12" i="2" s="1"/>
  <c r="Z16" i="2"/>
  <c r="BC21" i="2" s="1"/>
  <c r="Y16" i="2"/>
  <c r="X16" i="2"/>
  <c r="AB15" i="2"/>
  <c r="AA15" i="2"/>
  <c r="BD20" i="2" s="1"/>
  <c r="Z15" i="2"/>
  <c r="Y15" i="2"/>
  <c r="X15" i="2"/>
  <c r="AB14" i="2"/>
  <c r="AA14" i="2"/>
  <c r="Z14" i="2"/>
  <c r="BC19" i="2" s="1"/>
  <c r="Y14" i="2"/>
  <c r="X14" i="2"/>
  <c r="BA10" i="2" s="1"/>
  <c r="AB44" i="3"/>
  <c r="AA44" i="3"/>
  <c r="Z44" i="3"/>
  <c r="Y44" i="3"/>
  <c r="AB43" i="3"/>
  <c r="AA43" i="3"/>
  <c r="AA45" i="3" s="1"/>
  <c r="Z43" i="3"/>
  <c r="Z47" i="3" s="1"/>
  <c r="Y43" i="3"/>
  <c r="AB42" i="3"/>
  <c r="AA42" i="3"/>
  <c r="Z42" i="3"/>
  <c r="Y42" i="3"/>
  <c r="AB30" i="3"/>
  <c r="AA30" i="3"/>
  <c r="Z30" i="3"/>
  <c r="Y30" i="3"/>
  <c r="AB29" i="3"/>
  <c r="AA29" i="3"/>
  <c r="AA31" i="3" s="1"/>
  <c r="Z29" i="3"/>
  <c r="Z33" i="3" s="1"/>
  <c r="Y29" i="3"/>
  <c r="AB28" i="3"/>
  <c r="AA28" i="3"/>
  <c r="BE19" i="3" s="1"/>
  <c r="Z28" i="3"/>
  <c r="BD19" i="3" s="1"/>
  <c r="Y28" i="3"/>
  <c r="AB14" i="3"/>
  <c r="AB15" i="3"/>
  <c r="AB16" i="3"/>
  <c r="AA16" i="3"/>
  <c r="BE12" i="3" s="1"/>
  <c r="Z16" i="3"/>
  <c r="BD12" i="3" s="1"/>
  <c r="AA15" i="3"/>
  <c r="BE11" i="3" s="1"/>
  <c r="Z15" i="3"/>
  <c r="BD11" i="3" s="1"/>
  <c r="AA14" i="3"/>
  <c r="BE10" i="3" s="1"/>
  <c r="Z14" i="3"/>
  <c r="X44" i="3"/>
  <c r="W44" i="3"/>
  <c r="V44" i="3"/>
  <c r="U44" i="3"/>
  <c r="T44" i="3"/>
  <c r="S44" i="3"/>
  <c r="R44" i="3"/>
  <c r="Q44" i="3"/>
  <c r="P44" i="3"/>
  <c r="X43" i="3"/>
  <c r="W43" i="3"/>
  <c r="V43" i="3"/>
  <c r="U43" i="3"/>
  <c r="T43" i="3"/>
  <c r="S43" i="3"/>
  <c r="R43" i="3"/>
  <c r="Q43" i="3"/>
  <c r="P43" i="3"/>
  <c r="X42" i="3"/>
  <c r="W42" i="3"/>
  <c r="V42" i="3"/>
  <c r="U42" i="3"/>
  <c r="T42" i="3"/>
  <c r="S42" i="3"/>
  <c r="R42" i="3"/>
  <c r="Q42" i="3"/>
  <c r="P42" i="3"/>
  <c r="X30" i="3"/>
  <c r="W30" i="3"/>
  <c r="V30" i="3"/>
  <c r="U30" i="3"/>
  <c r="T30" i="3"/>
  <c r="S30" i="3"/>
  <c r="R30" i="3"/>
  <c r="Q30" i="3"/>
  <c r="P30" i="3"/>
  <c r="X29" i="3"/>
  <c r="X31" i="3" s="1"/>
  <c r="W29" i="3"/>
  <c r="V29" i="3"/>
  <c r="U29" i="3"/>
  <c r="T29" i="3"/>
  <c r="S29" i="3"/>
  <c r="R29" i="3"/>
  <c r="Q29" i="3"/>
  <c r="P29" i="3"/>
  <c r="X28" i="3"/>
  <c r="W28" i="3"/>
  <c r="V28" i="3"/>
  <c r="U28" i="3"/>
  <c r="T28" i="3"/>
  <c r="S28" i="3"/>
  <c r="R28" i="3"/>
  <c r="Q28" i="3"/>
  <c r="P28" i="3"/>
  <c r="Y16" i="3"/>
  <c r="Y20" i="3" s="1"/>
  <c r="X16" i="3"/>
  <c r="W16" i="3"/>
  <c r="V16" i="3"/>
  <c r="U16" i="3"/>
  <c r="T16" i="3"/>
  <c r="S16" i="3"/>
  <c r="R16" i="3"/>
  <c r="Q16" i="3"/>
  <c r="AU21" i="3" s="1"/>
  <c r="P16" i="3"/>
  <c r="Y15" i="3"/>
  <c r="X15" i="3"/>
  <c r="W15" i="3"/>
  <c r="V15" i="3"/>
  <c r="U15" i="3"/>
  <c r="T15" i="3"/>
  <c r="S15" i="3"/>
  <c r="R15" i="3"/>
  <c r="Q15" i="3"/>
  <c r="P15" i="3"/>
  <c r="Y14" i="3"/>
  <c r="BC19" i="3" s="1"/>
  <c r="X14" i="3"/>
  <c r="W14" i="3"/>
  <c r="V14" i="3"/>
  <c r="U14" i="3"/>
  <c r="T14" i="3"/>
  <c r="S14" i="3"/>
  <c r="R14" i="3"/>
  <c r="Q14" i="3"/>
  <c r="P14" i="3"/>
  <c r="W44" i="2"/>
  <c r="V44" i="2"/>
  <c r="U44" i="2"/>
  <c r="T44" i="2"/>
  <c r="S44" i="2"/>
  <c r="R44" i="2"/>
  <c r="Q44" i="2"/>
  <c r="P44" i="2"/>
  <c r="W43" i="2"/>
  <c r="V43" i="2"/>
  <c r="U43" i="2"/>
  <c r="T43" i="2"/>
  <c r="T45" i="2" s="1"/>
  <c r="S43" i="2"/>
  <c r="R43" i="2"/>
  <c r="Q43" i="2"/>
  <c r="P43" i="2"/>
  <c r="W42" i="2"/>
  <c r="V42" i="2"/>
  <c r="U42" i="2"/>
  <c r="T42" i="2"/>
  <c r="S42" i="2"/>
  <c r="R42" i="2"/>
  <c r="Q42" i="2"/>
  <c r="P42" i="2"/>
  <c r="W30" i="2"/>
  <c r="V30" i="2"/>
  <c r="U30" i="2"/>
  <c r="T30" i="2"/>
  <c r="S30" i="2"/>
  <c r="R30" i="2"/>
  <c r="Q30" i="2"/>
  <c r="P30" i="2"/>
  <c r="W29" i="2"/>
  <c r="V29" i="2"/>
  <c r="U29" i="2"/>
  <c r="T29" i="2"/>
  <c r="S29" i="2"/>
  <c r="S33" i="2" s="1"/>
  <c r="R29" i="2"/>
  <c r="Q29" i="2"/>
  <c r="P29" i="2"/>
  <c r="W28" i="2"/>
  <c r="V28" i="2"/>
  <c r="U28" i="2"/>
  <c r="T28" i="2"/>
  <c r="S28" i="2"/>
  <c r="R28" i="2"/>
  <c r="Q28" i="2"/>
  <c r="P28" i="2"/>
  <c r="Q14" i="2"/>
  <c r="R14" i="2"/>
  <c r="AU19" i="2" s="1"/>
  <c r="S14" i="2"/>
  <c r="AV10" i="2" s="1"/>
  <c r="T14" i="2"/>
  <c r="U14" i="2"/>
  <c r="V14" i="2"/>
  <c r="AY19" i="2" s="1"/>
  <c r="W14" i="2"/>
  <c r="Q15" i="2"/>
  <c r="R15" i="2"/>
  <c r="S15" i="2"/>
  <c r="T15" i="2"/>
  <c r="U15" i="2"/>
  <c r="V15" i="2"/>
  <c r="W15" i="2"/>
  <c r="Q16" i="2"/>
  <c r="R16" i="2"/>
  <c r="S16" i="2"/>
  <c r="T16" i="2"/>
  <c r="U16" i="2"/>
  <c r="V16" i="2"/>
  <c r="W16" i="2"/>
  <c r="C14" i="3"/>
  <c r="D14" i="3"/>
  <c r="E14" i="3"/>
  <c r="F14" i="3"/>
  <c r="G14" i="3"/>
  <c r="H14" i="3"/>
  <c r="I14" i="3"/>
  <c r="J14" i="3"/>
  <c r="K14" i="3"/>
  <c r="L14" i="3"/>
  <c r="AP19" i="3" s="1"/>
  <c r="M1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8" i="3"/>
  <c r="N28" i="3"/>
  <c r="M28" i="3"/>
  <c r="L28" i="3"/>
  <c r="K28" i="3"/>
  <c r="J28" i="3"/>
  <c r="I28" i="3"/>
  <c r="H28" i="3"/>
  <c r="G28" i="3"/>
  <c r="F28" i="3"/>
  <c r="E28" i="3"/>
  <c r="D28" i="3"/>
  <c r="AH19" i="3" s="1"/>
  <c r="C28" i="3"/>
  <c r="B28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AR11" i="3" s="1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B14" i="3"/>
  <c r="AF11" i="3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O43" i="2"/>
  <c r="N43" i="2"/>
  <c r="M43" i="2"/>
  <c r="L43" i="2"/>
  <c r="L47" i="2" s="1"/>
  <c r="K43" i="2"/>
  <c r="J43" i="2"/>
  <c r="I43" i="2"/>
  <c r="H43" i="2"/>
  <c r="G43" i="2"/>
  <c r="F43" i="2"/>
  <c r="E43" i="2"/>
  <c r="D43" i="2"/>
  <c r="C43" i="2"/>
  <c r="B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O28" i="2"/>
  <c r="N28" i="2"/>
  <c r="M28" i="2"/>
  <c r="L28" i="2"/>
  <c r="AO10" i="2" s="1"/>
  <c r="K28" i="2"/>
  <c r="J28" i="2"/>
  <c r="I28" i="2"/>
  <c r="H28" i="2"/>
  <c r="G28" i="2"/>
  <c r="F28" i="2"/>
  <c r="E28" i="2"/>
  <c r="D28" i="2"/>
  <c r="C28" i="2"/>
  <c r="B28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P15" i="2"/>
  <c r="O15" i="2"/>
  <c r="AR20" i="2" s="1"/>
  <c r="N15" i="2"/>
  <c r="M15" i="2"/>
  <c r="L15" i="2"/>
  <c r="K15" i="2"/>
  <c r="J15" i="2"/>
  <c r="I15" i="2"/>
  <c r="H15" i="2"/>
  <c r="G15" i="2"/>
  <c r="AJ20" i="2" s="1"/>
  <c r="F15" i="2"/>
  <c r="E15" i="2"/>
  <c r="D15" i="2"/>
  <c r="C15" i="2"/>
  <c r="AF20" i="2" s="1"/>
  <c r="B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S11" i="2"/>
  <c r="E15" i="1"/>
  <c r="F15" i="1" s="1"/>
  <c r="I15" i="1" s="1"/>
  <c r="B7" i="1"/>
  <c r="B6" i="1"/>
  <c r="B5" i="1"/>
  <c r="B4" i="1"/>
  <c r="B3" i="1"/>
  <c r="B2" i="1"/>
  <c r="AK11" i="2" l="1"/>
  <c r="X33" i="2"/>
  <c r="BE21" i="3"/>
  <c r="AW19" i="3"/>
  <c r="AV20" i="3"/>
  <c r="BF19" i="3"/>
  <c r="BD21" i="3"/>
  <c r="AF10" i="2"/>
  <c r="H47" i="2"/>
  <c r="AF10" i="3"/>
  <c r="AW12" i="2"/>
  <c r="T31" i="3"/>
  <c r="BD10" i="3"/>
  <c r="BE20" i="3"/>
  <c r="AN10" i="2"/>
  <c r="W33" i="2"/>
  <c r="P45" i="2"/>
  <c r="AV21" i="3"/>
  <c r="Z17" i="3"/>
  <c r="BF21" i="3"/>
  <c r="AB34" i="2"/>
  <c r="X47" i="2"/>
  <c r="BD20" i="3"/>
  <c r="AJ10" i="2"/>
  <c r="AM19" i="3"/>
  <c r="AT20" i="3"/>
  <c r="Z17" i="2"/>
  <c r="BD21" i="2"/>
  <c r="AB47" i="3"/>
  <c r="X34" i="2"/>
  <c r="V47" i="3"/>
  <c r="U20" i="3"/>
  <c r="S48" i="2"/>
  <c r="Z34" i="2"/>
  <c r="AU12" i="2"/>
  <c r="AY12" i="2"/>
  <c r="BD11" i="2"/>
  <c r="BD19" i="2"/>
  <c r="BC12" i="2"/>
  <c r="AU21" i="2"/>
  <c r="X17" i="2"/>
  <c r="BA22" i="2" s="1"/>
  <c r="AB17" i="2"/>
  <c r="Y33" i="2"/>
  <c r="BC11" i="2"/>
  <c r="BC20" i="2"/>
  <c r="AW10" i="2"/>
  <c r="Q20" i="2"/>
  <c r="AX19" i="2"/>
  <c r="BD10" i="2"/>
  <c r="AU10" i="2"/>
  <c r="BC10" i="2"/>
  <c r="BF12" i="3"/>
  <c r="AB33" i="3"/>
  <c r="BF11" i="3"/>
  <c r="BF20" i="3"/>
  <c r="BF10" i="3"/>
  <c r="AB17" i="3"/>
  <c r="AB20" i="3"/>
  <c r="AB48" i="2"/>
  <c r="AB20" i="2"/>
  <c r="AA47" i="2"/>
  <c r="AA48" i="2"/>
  <c r="AA45" i="2"/>
  <c r="AA33" i="2"/>
  <c r="AA34" i="2"/>
  <c r="AA31" i="2"/>
  <c r="AA17" i="2"/>
  <c r="Z45" i="2"/>
  <c r="Z48" i="2"/>
  <c r="Z47" i="2"/>
  <c r="Z31" i="2"/>
  <c r="Z33" i="2"/>
  <c r="Y47" i="2"/>
  <c r="X48" i="2"/>
  <c r="W48" i="2"/>
  <c r="AZ19" i="2"/>
  <c r="Y48" i="2"/>
  <c r="X45" i="2"/>
  <c r="AB45" i="2"/>
  <c r="Y45" i="2"/>
  <c r="Y34" i="2"/>
  <c r="X31" i="2"/>
  <c r="AB31" i="2"/>
  <c r="Y31" i="2"/>
  <c r="Y19" i="2"/>
  <c r="X20" i="2"/>
  <c r="AA20" i="2"/>
  <c r="Z20" i="2"/>
  <c r="Z19" i="2"/>
  <c r="Y20" i="2"/>
  <c r="AA19" i="2"/>
  <c r="BB20" i="2"/>
  <c r="Y17" i="2"/>
  <c r="X19" i="2"/>
  <c r="AB19" i="2"/>
  <c r="BA21" i="2"/>
  <c r="AA17" i="3"/>
  <c r="AA20" i="3"/>
  <c r="Z20" i="3"/>
  <c r="Y47" i="3"/>
  <c r="BC11" i="3"/>
  <c r="Y33" i="3"/>
  <c r="AZ21" i="3"/>
  <c r="V20" i="3"/>
  <c r="AY10" i="3"/>
  <c r="AA34" i="3"/>
  <c r="S34" i="3"/>
  <c r="W34" i="3"/>
  <c r="P48" i="3"/>
  <c r="T48" i="3"/>
  <c r="X48" i="3"/>
  <c r="BA12" i="3"/>
  <c r="AB19" i="3"/>
  <c r="AB34" i="3"/>
  <c r="AA48" i="3"/>
  <c r="AH10" i="3"/>
  <c r="C33" i="3"/>
  <c r="G33" i="3"/>
  <c r="AS11" i="3"/>
  <c r="E34" i="3"/>
  <c r="M34" i="3"/>
  <c r="AG19" i="3"/>
  <c r="E45" i="3"/>
  <c r="I45" i="3"/>
  <c r="AX19" i="3"/>
  <c r="AU20" i="3"/>
  <c r="Y34" i="3"/>
  <c r="AA33" i="3"/>
  <c r="AB48" i="3"/>
  <c r="AL12" i="3"/>
  <c r="AP10" i="3"/>
  <c r="N45" i="3"/>
  <c r="D48" i="3"/>
  <c r="H48" i="3"/>
  <c r="AU19" i="3"/>
  <c r="AY19" i="3"/>
  <c r="AW11" i="3"/>
  <c r="S47" i="3"/>
  <c r="W47" i="3"/>
  <c r="Y48" i="3"/>
  <c r="AA47" i="3"/>
  <c r="Y45" i="3"/>
  <c r="AB45" i="3"/>
  <c r="Z48" i="3"/>
  <c r="Z45" i="3"/>
  <c r="Y31" i="3"/>
  <c r="AB31" i="3"/>
  <c r="Z34" i="3"/>
  <c r="Z31" i="3"/>
  <c r="AA19" i="3"/>
  <c r="Z19" i="3"/>
  <c r="BB10" i="3"/>
  <c r="BA10" i="3"/>
  <c r="U48" i="3"/>
  <c r="U31" i="3"/>
  <c r="U45" i="2"/>
  <c r="U34" i="2"/>
  <c r="AX11" i="2"/>
  <c r="U20" i="2"/>
  <c r="T31" i="2"/>
  <c r="T20" i="2"/>
  <c r="AY20" i="2"/>
  <c r="AY11" i="2"/>
  <c r="AU20" i="2"/>
  <c r="AU11" i="2"/>
  <c r="T20" i="3"/>
  <c r="AX12" i="3"/>
  <c r="X20" i="3"/>
  <c r="BB12" i="3"/>
  <c r="AZ10" i="2"/>
  <c r="BB12" i="2"/>
  <c r="AW20" i="2"/>
  <c r="AX11" i="3"/>
  <c r="AV12" i="3"/>
  <c r="BB21" i="3"/>
  <c r="AZ20" i="3"/>
  <c r="BB19" i="3"/>
  <c r="AE10" i="2"/>
  <c r="AM19" i="2"/>
  <c r="AQ19" i="2"/>
  <c r="AK21" i="2"/>
  <c r="AO21" i="2"/>
  <c r="AK12" i="3"/>
  <c r="AO12" i="3"/>
  <c r="U17" i="2"/>
  <c r="Q17" i="2"/>
  <c r="W19" i="3"/>
  <c r="BA11" i="3"/>
  <c r="AY10" i="2"/>
  <c r="BB11" i="2"/>
  <c r="AW11" i="2"/>
  <c r="BA12" i="2"/>
  <c r="AV19" i="2"/>
  <c r="BA20" i="2"/>
  <c r="AV20" i="2"/>
  <c r="AY21" i="2"/>
  <c r="AT21" i="2"/>
  <c r="BC10" i="3"/>
  <c r="AX10" i="3"/>
  <c r="BB11" i="3"/>
  <c r="AV11" i="3"/>
  <c r="AZ12" i="3"/>
  <c r="AU12" i="3"/>
  <c r="AY20" i="3"/>
  <c r="BA19" i="3"/>
  <c r="AE12" i="2"/>
  <c r="AI12" i="2"/>
  <c r="AQ12" i="2"/>
  <c r="B45" i="2"/>
  <c r="N45" i="2"/>
  <c r="AN19" i="3"/>
  <c r="AN11" i="3"/>
  <c r="AZ21" i="2"/>
  <c r="AZ12" i="2"/>
  <c r="AV21" i="2"/>
  <c r="AV12" i="2"/>
  <c r="BB19" i="2"/>
  <c r="BB10" i="2"/>
  <c r="AX10" i="2"/>
  <c r="AT10" i="2"/>
  <c r="U31" i="2"/>
  <c r="W34" i="2"/>
  <c r="V47" i="2"/>
  <c r="T48" i="2"/>
  <c r="AV10" i="3"/>
  <c r="AV19" i="3"/>
  <c r="AZ10" i="3"/>
  <c r="AZ19" i="3"/>
  <c r="T17" i="3"/>
  <c r="AX20" i="3"/>
  <c r="X17" i="3"/>
  <c r="BB20" i="3"/>
  <c r="V33" i="3"/>
  <c r="P34" i="3"/>
  <c r="T34" i="3"/>
  <c r="X34" i="3"/>
  <c r="T45" i="3"/>
  <c r="X45" i="3"/>
  <c r="X47" i="3"/>
  <c r="BA11" i="2"/>
  <c r="AV11" i="2"/>
  <c r="AT12" i="2"/>
  <c r="AZ20" i="2"/>
  <c r="AT20" i="2"/>
  <c r="AX21" i="2"/>
  <c r="AW10" i="3"/>
  <c r="AZ11" i="3"/>
  <c r="AU11" i="3"/>
  <c r="AY12" i="3"/>
  <c r="AY21" i="3"/>
  <c r="BC20" i="3"/>
  <c r="AW20" i="3"/>
  <c r="AQ10" i="2"/>
  <c r="AL11" i="3"/>
  <c r="AI19" i="3"/>
  <c r="AL19" i="3"/>
  <c r="AL10" i="3"/>
  <c r="BA19" i="2"/>
  <c r="AW19" i="2"/>
  <c r="AW21" i="3"/>
  <c r="BA21" i="3"/>
  <c r="AZ11" i="2"/>
  <c r="AT11" i="2"/>
  <c r="AX12" i="2"/>
  <c r="AT19" i="2"/>
  <c r="AX20" i="2"/>
  <c r="BB21" i="2"/>
  <c r="AW21" i="2"/>
  <c r="AU10" i="3"/>
  <c r="AY11" i="3"/>
  <c r="BC12" i="3"/>
  <c r="AW12" i="3"/>
  <c r="BC21" i="3"/>
  <c r="AX21" i="3"/>
  <c r="BA20" i="3"/>
  <c r="AM12" i="2"/>
  <c r="I33" i="2"/>
  <c r="M33" i="2"/>
  <c r="C34" i="2"/>
  <c r="E48" i="2"/>
  <c r="I48" i="2"/>
  <c r="AF21" i="3"/>
  <c r="AJ21" i="3"/>
  <c r="J20" i="3"/>
  <c r="AR12" i="3"/>
  <c r="B31" i="3"/>
  <c r="F31" i="3"/>
  <c r="H34" i="3"/>
  <c r="V20" i="2"/>
  <c r="R20" i="2"/>
  <c r="W17" i="2"/>
  <c r="S17" i="2"/>
  <c r="R33" i="2"/>
  <c r="V33" i="2"/>
  <c r="P34" i="2"/>
  <c r="T34" i="2"/>
  <c r="S47" i="2"/>
  <c r="W47" i="2"/>
  <c r="Q48" i="2"/>
  <c r="U48" i="2"/>
  <c r="Q17" i="3"/>
  <c r="U17" i="3"/>
  <c r="Y17" i="3"/>
  <c r="S33" i="3"/>
  <c r="W33" i="3"/>
  <c r="Q34" i="3"/>
  <c r="U34" i="3"/>
  <c r="Q45" i="3"/>
  <c r="U45" i="3"/>
  <c r="S48" i="3"/>
  <c r="W48" i="3"/>
  <c r="S19" i="3"/>
  <c r="S34" i="2"/>
  <c r="R47" i="3"/>
  <c r="R33" i="3"/>
  <c r="R17" i="3"/>
  <c r="R47" i="2"/>
  <c r="Q48" i="3"/>
  <c r="Q31" i="3"/>
  <c r="Q20" i="3"/>
  <c r="Q45" i="2"/>
  <c r="Q31" i="2"/>
  <c r="Q34" i="2"/>
  <c r="P45" i="3"/>
  <c r="P31" i="3"/>
  <c r="P17" i="3"/>
  <c r="P20" i="3"/>
  <c r="P48" i="2"/>
  <c r="P31" i="2"/>
  <c r="T47" i="3"/>
  <c r="R45" i="3"/>
  <c r="V45" i="3"/>
  <c r="V48" i="3"/>
  <c r="S45" i="3"/>
  <c r="W45" i="3"/>
  <c r="Q47" i="3"/>
  <c r="U47" i="3"/>
  <c r="P47" i="3"/>
  <c r="R48" i="3"/>
  <c r="R31" i="3"/>
  <c r="V31" i="3"/>
  <c r="P33" i="3"/>
  <c r="T33" i="3"/>
  <c r="X33" i="3"/>
  <c r="R34" i="3"/>
  <c r="V34" i="3"/>
  <c r="S31" i="3"/>
  <c r="W31" i="3"/>
  <c r="Q33" i="3"/>
  <c r="U33" i="3"/>
  <c r="AT19" i="3"/>
  <c r="V17" i="3"/>
  <c r="R20" i="3"/>
  <c r="P19" i="3"/>
  <c r="T19" i="3"/>
  <c r="X19" i="3"/>
  <c r="AT10" i="3"/>
  <c r="S17" i="3"/>
  <c r="W17" i="3"/>
  <c r="Q19" i="3"/>
  <c r="U19" i="3"/>
  <c r="Y19" i="3"/>
  <c r="S20" i="3"/>
  <c r="W20" i="3"/>
  <c r="R19" i="3"/>
  <c r="V19" i="3"/>
  <c r="AK11" i="3"/>
  <c r="E17" i="3"/>
  <c r="I17" i="3"/>
  <c r="M17" i="3"/>
  <c r="AQ22" i="3" s="1"/>
  <c r="AK19" i="3"/>
  <c r="D31" i="3"/>
  <c r="H31" i="3"/>
  <c r="L31" i="3"/>
  <c r="AJ10" i="3"/>
  <c r="AR10" i="3"/>
  <c r="G45" i="3"/>
  <c r="K45" i="3"/>
  <c r="AP12" i="3"/>
  <c r="AT11" i="3"/>
  <c r="AT12" i="3"/>
  <c r="AJ11" i="3"/>
  <c r="AK21" i="3"/>
  <c r="AO21" i="3"/>
  <c r="O20" i="3"/>
  <c r="AI11" i="3"/>
  <c r="F34" i="3"/>
  <c r="I48" i="3"/>
  <c r="AF19" i="3"/>
  <c r="AK20" i="3"/>
  <c r="AS20" i="3"/>
  <c r="AL21" i="3"/>
  <c r="AT21" i="3"/>
  <c r="AQ19" i="3"/>
  <c r="J48" i="3"/>
  <c r="R45" i="2"/>
  <c r="P47" i="2"/>
  <c r="R48" i="2"/>
  <c r="S45" i="2"/>
  <c r="W45" i="2"/>
  <c r="Q47" i="2"/>
  <c r="U47" i="2"/>
  <c r="V45" i="2"/>
  <c r="T47" i="2"/>
  <c r="V48" i="2"/>
  <c r="R31" i="2"/>
  <c r="P33" i="2"/>
  <c r="V34" i="2"/>
  <c r="S31" i="2"/>
  <c r="W31" i="2"/>
  <c r="Q33" i="2"/>
  <c r="U33" i="2"/>
  <c r="V31" i="2"/>
  <c r="T33" i="2"/>
  <c r="R34" i="2"/>
  <c r="AS12" i="2"/>
  <c r="AS21" i="2"/>
  <c r="W20" i="2"/>
  <c r="AS10" i="2"/>
  <c r="S20" i="2"/>
  <c r="V17" i="2"/>
  <c r="R17" i="2"/>
  <c r="U19" i="2"/>
  <c r="Q19" i="2"/>
  <c r="T19" i="2"/>
  <c r="T17" i="2"/>
  <c r="W19" i="2"/>
  <c r="S19" i="2"/>
  <c r="V19" i="2"/>
  <c r="R19" i="2"/>
  <c r="AK19" i="2"/>
  <c r="AS19" i="2"/>
  <c r="AE21" i="2"/>
  <c r="M31" i="2"/>
  <c r="G45" i="2"/>
  <c r="M48" i="2"/>
  <c r="B31" i="2"/>
  <c r="J31" i="2"/>
  <c r="AJ12" i="2"/>
  <c r="AN12" i="2"/>
  <c r="O34" i="2"/>
  <c r="AK10" i="2"/>
  <c r="AF11" i="2"/>
  <c r="O45" i="3"/>
  <c r="O48" i="3"/>
  <c r="O33" i="3"/>
  <c r="O34" i="3"/>
  <c r="AS12" i="3"/>
  <c r="AS19" i="3"/>
  <c r="AS10" i="3"/>
  <c r="O45" i="2"/>
  <c r="AR11" i="2"/>
  <c r="AR10" i="2"/>
  <c r="E33" i="2"/>
  <c r="AH11" i="2"/>
  <c r="F31" i="2"/>
  <c r="AI21" i="2"/>
  <c r="N48" i="3"/>
  <c r="N31" i="3"/>
  <c r="N34" i="3"/>
  <c r="N19" i="3"/>
  <c r="N20" i="3"/>
  <c r="AR19" i="3"/>
  <c r="N31" i="2"/>
  <c r="N34" i="2"/>
  <c r="N19" i="2"/>
  <c r="M48" i="3"/>
  <c r="M45" i="3"/>
  <c r="L47" i="3"/>
  <c r="AP21" i="3"/>
  <c r="AP11" i="3"/>
  <c r="AO11" i="3"/>
  <c r="K48" i="3"/>
  <c r="J45" i="3"/>
  <c r="H47" i="3"/>
  <c r="AL20" i="3"/>
  <c r="F45" i="3"/>
  <c r="F48" i="3"/>
  <c r="E48" i="3"/>
  <c r="D47" i="3"/>
  <c r="AH12" i="3"/>
  <c r="AH21" i="3"/>
  <c r="AG20" i="3"/>
  <c r="C48" i="3"/>
  <c r="AG11" i="3"/>
  <c r="C45" i="3"/>
  <c r="AG12" i="3"/>
  <c r="AG21" i="3"/>
  <c r="B45" i="3"/>
  <c r="M31" i="3"/>
  <c r="AQ12" i="3"/>
  <c r="AQ21" i="3"/>
  <c r="AP20" i="3"/>
  <c r="AO20" i="3"/>
  <c r="K34" i="3"/>
  <c r="K33" i="3"/>
  <c r="J31" i="3"/>
  <c r="J34" i="3"/>
  <c r="I34" i="3"/>
  <c r="I31" i="3"/>
  <c r="AM12" i="3"/>
  <c r="AM21" i="3"/>
  <c r="E31" i="3"/>
  <c r="AI22" i="3" s="1"/>
  <c r="AI21" i="3"/>
  <c r="AH11" i="3"/>
  <c r="AH20" i="3"/>
  <c r="D34" i="3"/>
  <c r="C34" i="3"/>
  <c r="AQ11" i="3"/>
  <c r="J19" i="3"/>
  <c r="AN12" i="3"/>
  <c r="AM11" i="3"/>
  <c r="F19" i="3"/>
  <c r="AJ12" i="3"/>
  <c r="AI12" i="3"/>
  <c r="B19" i="3"/>
  <c r="AF12" i="3"/>
  <c r="AN10" i="3"/>
  <c r="AJ19" i="3"/>
  <c r="AO19" i="3"/>
  <c r="AK10" i="3"/>
  <c r="AG10" i="3"/>
  <c r="AO10" i="3"/>
  <c r="AM10" i="3"/>
  <c r="AQ10" i="3"/>
  <c r="AI10" i="3"/>
  <c r="AN20" i="2"/>
  <c r="K45" i="2"/>
  <c r="J45" i="2"/>
  <c r="F45" i="2"/>
  <c r="D47" i="2"/>
  <c r="AG21" i="2"/>
  <c r="C45" i="2"/>
  <c r="L31" i="2"/>
  <c r="AL11" i="2"/>
  <c r="I34" i="2"/>
  <c r="H31" i="2"/>
  <c r="D31" i="2"/>
  <c r="M17" i="2"/>
  <c r="AO12" i="2"/>
  <c r="AN11" i="2"/>
  <c r="J19" i="2"/>
  <c r="I17" i="2"/>
  <c r="AK12" i="2"/>
  <c r="AJ11" i="2"/>
  <c r="F19" i="2"/>
  <c r="E17" i="2"/>
  <c r="AG12" i="2"/>
  <c r="B19" i="2"/>
  <c r="AO19" i="2"/>
  <c r="AI19" i="2"/>
  <c r="AG19" i="2"/>
  <c r="AE19" i="2"/>
  <c r="AM10" i="2"/>
  <c r="AI10" i="2"/>
  <c r="AG10" i="2"/>
  <c r="B17" i="3"/>
  <c r="F17" i="3"/>
  <c r="J17" i="3"/>
  <c r="N17" i="3"/>
  <c r="C19" i="3"/>
  <c r="G19" i="3"/>
  <c r="K19" i="3"/>
  <c r="O19" i="3"/>
  <c r="F20" i="3"/>
  <c r="K20" i="3"/>
  <c r="AI20" i="3"/>
  <c r="AM20" i="3"/>
  <c r="AQ20" i="3"/>
  <c r="AN21" i="3"/>
  <c r="AR21" i="3"/>
  <c r="C31" i="3"/>
  <c r="G31" i="3"/>
  <c r="K31" i="3"/>
  <c r="O31" i="3"/>
  <c r="D33" i="3"/>
  <c r="H33" i="3"/>
  <c r="L33" i="3"/>
  <c r="D45" i="3"/>
  <c r="H45" i="3"/>
  <c r="L45" i="3"/>
  <c r="E47" i="3"/>
  <c r="I47" i="3"/>
  <c r="M47" i="3"/>
  <c r="C17" i="3"/>
  <c r="G17" i="3"/>
  <c r="K17" i="3"/>
  <c r="O17" i="3"/>
  <c r="D19" i="3"/>
  <c r="H19" i="3"/>
  <c r="L19" i="3"/>
  <c r="C20" i="3"/>
  <c r="H20" i="3"/>
  <c r="M20" i="3"/>
  <c r="AF20" i="3"/>
  <c r="AJ20" i="3"/>
  <c r="AN20" i="3"/>
  <c r="AR20" i="3"/>
  <c r="AS21" i="3"/>
  <c r="E33" i="3"/>
  <c r="I33" i="3"/>
  <c r="M33" i="3"/>
  <c r="B47" i="3"/>
  <c r="F47" i="3"/>
  <c r="J47" i="3"/>
  <c r="N47" i="3"/>
  <c r="D17" i="3"/>
  <c r="H17" i="3"/>
  <c r="L17" i="3"/>
  <c r="E19" i="3"/>
  <c r="I19" i="3"/>
  <c r="M19" i="3"/>
  <c r="D20" i="3"/>
  <c r="I20" i="3"/>
  <c r="B33" i="3"/>
  <c r="F33" i="3"/>
  <c r="J33" i="3"/>
  <c r="N33" i="3"/>
  <c r="C47" i="3"/>
  <c r="G47" i="3"/>
  <c r="K47" i="3"/>
  <c r="O47" i="3"/>
  <c r="E20" i="3"/>
  <c r="AO11" i="2"/>
  <c r="AP12" i="2"/>
  <c r="AF19" i="2"/>
  <c r="AJ19" i="2"/>
  <c r="AN19" i="2"/>
  <c r="AR19" i="2"/>
  <c r="AG20" i="2"/>
  <c r="AK20" i="2"/>
  <c r="AO20" i="2"/>
  <c r="AS20" i="2"/>
  <c r="AH21" i="2"/>
  <c r="AL21" i="2"/>
  <c r="AP21" i="2"/>
  <c r="E45" i="2"/>
  <c r="I45" i="2"/>
  <c r="M45" i="2"/>
  <c r="F48" i="2"/>
  <c r="J48" i="2"/>
  <c r="N48" i="2"/>
  <c r="AP11" i="2"/>
  <c r="AL12" i="2"/>
  <c r="C48" i="2"/>
  <c r="K48" i="2"/>
  <c r="O48" i="2"/>
  <c r="AG11" i="2"/>
  <c r="AH12" i="2"/>
  <c r="D48" i="2"/>
  <c r="H48" i="2"/>
  <c r="N33" i="2"/>
  <c r="C33" i="2"/>
  <c r="G33" i="2"/>
  <c r="K33" i="2"/>
  <c r="O33" i="2"/>
  <c r="D34" i="2"/>
  <c r="H34" i="2"/>
  <c r="B33" i="2"/>
  <c r="AQ11" i="2"/>
  <c r="AF12" i="2"/>
  <c r="AR12" i="2"/>
  <c r="E34" i="2"/>
  <c r="M34" i="2"/>
  <c r="E31" i="2"/>
  <c r="F33" i="2"/>
  <c r="AH19" i="2"/>
  <c r="AL19" i="2"/>
  <c r="AP19" i="2"/>
  <c r="AF21" i="2"/>
  <c r="AJ21" i="2"/>
  <c r="AN21" i="2"/>
  <c r="F34" i="2"/>
  <c r="J34" i="2"/>
  <c r="I31" i="2"/>
  <c r="J33" i="2"/>
  <c r="P17" i="2"/>
  <c r="D17" i="2"/>
  <c r="AH10" i="2"/>
  <c r="AL10" i="2"/>
  <c r="AP10" i="2"/>
  <c r="AE11" i="2"/>
  <c r="AI11" i="2"/>
  <c r="AM11" i="2"/>
  <c r="J20" i="2"/>
  <c r="N20" i="2"/>
  <c r="H17" i="2"/>
  <c r="O20" i="2"/>
  <c r="L17" i="2"/>
  <c r="B17" i="2"/>
  <c r="F17" i="2"/>
  <c r="J17" i="2"/>
  <c r="N17" i="2"/>
  <c r="C19" i="2"/>
  <c r="G19" i="2"/>
  <c r="K19" i="2"/>
  <c r="O19" i="2"/>
  <c r="F20" i="2"/>
  <c r="K20" i="2"/>
  <c r="P20" i="2"/>
  <c r="AH20" i="2"/>
  <c r="AL20" i="2"/>
  <c r="AP20" i="2"/>
  <c r="AM21" i="2"/>
  <c r="AQ21" i="2"/>
  <c r="C31" i="2"/>
  <c r="G31" i="2"/>
  <c r="K31" i="2"/>
  <c r="O31" i="2"/>
  <c r="D33" i="2"/>
  <c r="H33" i="2"/>
  <c r="L33" i="2"/>
  <c r="K34" i="2"/>
  <c r="D45" i="2"/>
  <c r="H45" i="2"/>
  <c r="L45" i="2"/>
  <c r="E47" i="2"/>
  <c r="I47" i="2"/>
  <c r="M47" i="2"/>
  <c r="C17" i="2"/>
  <c r="G17" i="2"/>
  <c r="K17" i="2"/>
  <c r="O17" i="2"/>
  <c r="D19" i="2"/>
  <c r="H19" i="2"/>
  <c r="L19" i="2"/>
  <c r="P19" i="2"/>
  <c r="C20" i="2"/>
  <c r="H20" i="2"/>
  <c r="M20" i="2"/>
  <c r="AE20" i="2"/>
  <c r="AI20" i="2"/>
  <c r="AM20" i="2"/>
  <c r="AQ20" i="2"/>
  <c r="AR21" i="2"/>
  <c r="B47" i="2"/>
  <c r="F47" i="2"/>
  <c r="J47" i="2"/>
  <c r="N47" i="2"/>
  <c r="E19" i="2"/>
  <c r="I19" i="2"/>
  <c r="M19" i="2"/>
  <c r="D20" i="2"/>
  <c r="I20" i="2"/>
  <c r="C47" i="2"/>
  <c r="G47" i="2"/>
  <c r="K47" i="2"/>
  <c r="O47" i="2"/>
  <c r="E20" i="2"/>
  <c r="BA13" i="2" l="1"/>
  <c r="AQ13" i="3"/>
  <c r="BE22" i="3"/>
  <c r="BE13" i="3"/>
  <c r="BD22" i="3"/>
  <c r="BD13" i="3"/>
  <c r="AO22" i="2"/>
  <c r="AS22" i="2"/>
  <c r="BC22" i="2"/>
  <c r="AP22" i="2"/>
  <c r="BC13" i="2"/>
  <c r="BD13" i="2"/>
  <c r="BD22" i="2"/>
  <c r="BF13" i="3"/>
  <c r="BF22" i="3"/>
  <c r="BB13" i="2"/>
  <c r="BB22" i="2"/>
  <c r="AM13" i="3"/>
  <c r="AU22" i="2"/>
  <c r="AU13" i="2"/>
  <c r="AU13" i="3"/>
  <c r="AU22" i="3"/>
  <c r="AZ22" i="2"/>
  <c r="AZ13" i="2"/>
  <c r="BB13" i="3"/>
  <c r="BB22" i="3"/>
  <c r="AT13" i="2"/>
  <c r="AT22" i="2"/>
  <c r="AY13" i="2"/>
  <c r="AY22" i="2"/>
  <c r="AZ22" i="3"/>
  <c r="AZ13" i="3"/>
  <c r="AX13" i="2"/>
  <c r="AX22" i="2"/>
  <c r="AM22" i="3"/>
  <c r="AI13" i="3"/>
  <c r="BA13" i="3"/>
  <c r="BA22" i="3"/>
  <c r="BC13" i="3"/>
  <c r="BC22" i="3"/>
  <c r="AX13" i="3"/>
  <c r="AX22" i="3"/>
  <c r="AH22" i="2"/>
  <c r="AW22" i="2"/>
  <c r="AW13" i="2"/>
  <c r="AW13" i="3"/>
  <c r="AW22" i="3"/>
  <c r="AV22" i="3"/>
  <c r="AV13" i="3"/>
  <c r="AY13" i="3"/>
  <c r="AY22" i="3"/>
  <c r="AV13" i="2"/>
  <c r="AV22" i="2"/>
  <c r="AL13" i="2"/>
  <c r="AH13" i="2"/>
  <c r="AP13" i="2"/>
  <c r="AL22" i="2"/>
  <c r="AK13" i="2"/>
  <c r="AK22" i="2"/>
  <c r="AG22" i="2"/>
  <c r="AT13" i="3"/>
  <c r="AT22" i="3"/>
  <c r="AO13" i="3"/>
  <c r="AO22" i="3"/>
  <c r="AJ22" i="3"/>
  <c r="AJ13" i="3"/>
  <c r="AP13" i="3"/>
  <c r="AP22" i="3"/>
  <c r="AK13" i="3"/>
  <c r="AK22" i="3"/>
  <c r="AF22" i="3"/>
  <c r="AF13" i="3"/>
  <c r="AL13" i="3"/>
  <c r="AL22" i="3"/>
  <c r="AG13" i="3"/>
  <c r="AG22" i="3"/>
  <c r="AR22" i="3"/>
  <c r="AR13" i="3"/>
  <c r="AH13" i="3"/>
  <c r="AH22" i="3"/>
  <c r="AS13" i="3"/>
  <c r="AS22" i="3"/>
  <c r="AN22" i="3"/>
  <c r="AN13" i="3"/>
  <c r="AO13" i="2"/>
  <c r="AJ13" i="2"/>
  <c r="AJ22" i="2"/>
  <c r="AI22" i="2"/>
  <c r="AI13" i="2"/>
  <c r="AF13" i="2"/>
  <c r="AF22" i="2"/>
  <c r="AE22" i="2"/>
  <c r="AE13" i="2"/>
  <c r="AR13" i="2"/>
  <c r="AR22" i="2"/>
  <c r="AQ22" i="2"/>
  <c r="AQ13" i="2"/>
  <c r="AG13" i="2"/>
  <c r="AN13" i="2"/>
  <c r="AN22" i="2"/>
  <c r="AM22" i="2"/>
  <c r="AM13" i="2"/>
  <c r="AS13" i="2"/>
</calcChain>
</file>

<file path=xl/sharedStrings.xml><?xml version="1.0" encoding="utf-8"?>
<sst xmlns="http://schemas.openxmlformats.org/spreadsheetml/2006/main" count="225" uniqueCount="63">
  <si>
    <t>No</t>
  </si>
  <si>
    <t>CPME pH 9</t>
  </si>
  <si>
    <t>1M TEA [nl]</t>
  </si>
  <si>
    <t>butanal</t>
  </si>
  <si>
    <t>PfBAL [mg]</t>
  </si>
  <si>
    <t>M</t>
  </si>
  <si>
    <t>d</t>
  </si>
  <si>
    <t>m</t>
  </si>
  <si>
    <t>Butanal</t>
  </si>
  <si>
    <t xml:space="preserve">addition of butanal after 60, 240 min, 24h , 31h </t>
  </si>
  <si>
    <t>Butyroin R</t>
  </si>
  <si>
    <t>Butyroin</t>
  </si>
  <si>
    <r>
      <t>4(R), 5(R)-</t>
    </r>
    <r>
      <rPr>
        <sz val="10"/>
        <color rgb="FF000000"/>
        <rFont val="Calibri"/>
        <family val="2"/>
        <scheme val="minor"/>
      </rPr>
      <t>Octanediol</t>
    </r>
  </si>
  <si>
    <r>
      <t>4(</t>
    </r>
    <r>
      <rPr>
        <i/>
        <sz val="10"/>
        <color rgb="FF000000"/>
        <rFont val="Calibri"/>
        <family val="2"/>
        <scheme val="minor"/>
      </rPr>
      <t xml:space="preserve">S), </t>
    </r>
    <r>
      <rPr>
        <sz val="10"/>
        <color rgb="FF000000"/>
        <rFont val="Calibri"/>
        <family val="2"/>
        <scheme val="minor"/>
      </rPr>
      <t>5</t>
    </r>
    <r>
      <rPr>
        <i/>
        <sz val="10"/>
        <color rgb="FF000000"/>
        <rFont val="Calibri"/>
        <family val="2"/>
        <scheme val="minor"/>
      </rPr>
      <t>(S)-</t>
    </r>
    <r>
      <rPr>
        <sz val="10"/>
        <color rgb="FF000000"/>
        <rFont val="Calibri"/>
        <family val="2"/>
        <scheme val="minor"/>
      </rPr>
      <t>Octanediol</t>
    </r>
  </si>
  <si>
    <r>
      <t>meso-</t>
    </r>
    <r>
      <rPr>
        <sz val="10"/>
        <color rgb="FF000000"/>
        <rFont val="Calibri"/>
        <family val="2"/>
        <scheme val="minor"/>
      </rPr>
      <t>Octanediol</t>
    </r>
  </si>
  <si>
    <t xml:space="preserve"> at 3,490</t>
  </si>
  <si>
    <t>at 9,435</t>
  </si>
  <si>
    <t>at 9,530</t>
  </si>
  <si>
    <t>at 9,723</t>
  </si>
  <si>
    <t>at 9,917</t>
  </si>
  <si>
    <t>y = 0,0494x</t>
  </si>
  <si>
    <t>y = 0,1796x</t>
  </si>
  <si>
    <t>y = 0,1841x</t>
  </si>
  <si>
    <t>x= (y/0.048)</t>
  </si>
  <si>
    <t>x=(y/0.0445)</t>
  </si>
  <si>
    <t>x=(y/0.0904)</t>
  </si>
  <si>
    <t>1 time</t>
  </si>
  <si>
    <t>time</t>
  </si>
  <si>
    <t>24h</t>
  </si>
  <si>
    <t>30h</t>
  </si>
  <si>
    <t>Butanal area</t>
  </si>
  <si>
    <t>Butyroin R area</t>
  </si>
  <si>
    <r>
      <t>(</t>
    </r>
    <r>
      <rPr>
        <i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)-butyroin</t>
    </r>
  </si>
  <si>
    <t>Butyroin S area</t>
  </si>
  <si>
    <r>
      <t>(</t>
    </r>
    <r>
      <rPr>
        <i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)-butyroin</t>
    </r>
  </si>
  <si>
    <t>dilution factor</t>
  </si>
  <si>
    <t xml:space="preserve">total </t>
  </si>
  <si>
    <t xml:space="preserve">Butanal </t>
  </si>
  <si>
    <t>(R)-Butyroin</t>
  </si>
  <si>
    <t>(S)-Butyroin</t>
  </si>
  <si>
    <t>total</t>
  </si>
  <si>
    <t>ee (R)-Butyroin</t>
  </si>
  <si>
    <t>acetaldehyde</t>
  </si>
  <si>
    <t>ee (S)-Butyroin</t>
  </si>
  <si>
    <r>
      <t>(</t>
    </r>
    <r>
      <rPr>
        <i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)-acetoin</t>
    </r>
  </si>
  <si>
    <r>
      <t>(</t>
    </r>
    <r>
      <rPr>
        <i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)-acetoin</t>
    </r>
  </si>
  <si>
    <t>2. time</t>
  </si>
  <si>
    <t>3. time</t>
  </si>
  <si>
    <t>28h</t>
  </si>
  <si>
    <t>31h</t>
  </si>
  <si>
    <t>47h + 15</t>
  </si>
  <si>
    <t>47h + 30</t>
  </si>
  <si>
    <t>48h</t>
  </si>
  <si>
    <t>48h +15</t>
  </si>
  <si>
    <t>48h +30</t>
  </si>
  <si>
    <t>49h</t>
  </si>
  <si>
    <t>cells were changed with nes LWC after 47h</t>
  </si>
  <si>
    <t xml:space="preserve"> </t>
  </si>
  <si>
    <t>52h</t>
  </si>
  <si>
    <t>5d</t>
  </si>
  <si>
    <t>50h</t>
  </si>
  <si>
    <t xml:space="preserve">54h </t>
  </si>
  <si>
    <t xml:space="preserve">73h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</si>
</sst>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5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3" fillId="6" borderId="0" xfId="0" applyFont="1" applyFill="1"/>
    <xf numFmtId="0" fontId="3" fillId="7" borderId="0" xfId="0" applyFont="1" applyFill="1"/>
    <xf numFmtId="0" fontId="5" fillId="7" borderId="0" xfId="0" applyFont="1" applyFill="1" applyAlignment="1">
      <alignment horizontal="left" vertical="center" readingOrder="1"/>
    </xf>
    <xf numFmtId="0" fontId="4" fillId="7" borderId="0" xfId="0" applyFont="1" applyFill="1" applyAlignment="1">
      <alignment horizontal="left" vertical="center" readingOrder="1"/>
    </xf>
    <xf numFmtId="0" fontId="3" fillId="8" borderId="0" xfId="0" applyFont="1" applyFill="1"/>
    <xf numFmtId="0" fontId="0" fillId="9" borderId="0" xfId="0" applyFill="1"/>
    <xf numFmtId="164" fontId="3" fillId="0" borderId="0" xfId="0" applyNumberFormat="1" applyFont="1"/>
    <xf numFmtId="0" fontId="3" fillId="9" borderId="0" xfId="0" applyFont="1" applyFill="1"/>
    <xf numFmtId="0" fontId="6" fillId="0" borderId="0" xfId="0" applyFont="1"/>
    <xf numFmtId="1" fontId="0" fillId="0" borderId="0" xfId="0" applyNumberFormat="1"/>
    <xf numFmtId="0" fontId="3" fillId="10" borderId="0" xfId="0" applyFont="1" applyFill="1"/>
    <xf numFmtId="2" fontId="3" fillId="10" borderId="0" xfId="0" applyNumberFormat="1" applyFont="1" applyFill="1"/>
    <xf numFmtId="164" fontId="3" fillId="11" borderId="0" xfId="0" applyNumberFormat="1" applyFont="1" applyFill="1"/>
    <xf numFmtId="0" fontId="0" fillId="0" borderId="0" xfId="0" applyFill="1"/>
    <xf numFmtId="164" fontId="3" fillId="0" borderId="0" xfId="0" applyNumberFormat="1" applyFont="1" applyFill="1"/>
    <xf numFmtId="164" fontId="3" fillId="1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45 mg </a:t>
            </a:r>
            <a:r>
              <a:rPr lang="en-GB" i="1"/>
              <a:t>Pf</a:t>
            </a:r>
            <a:r>
              <a:rPr lang="en-GB" i="0"/>
              <a:t>BAL</a:t>
            </a:r>
            <a:r>
              <a:rPr lang="en-GB" i="0" baseline="0"/>
              <a:t> with additional butanal and new LWC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[1]PfBAL!$S$10</c:f>
              <c:strCache>
                <c:ptCount val="1"/>
                <c:pt idx="0">
                  <c:v>butanal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('45 mg PfBAL'!$AE$19:$AT$19,'45 mg PfBAL'!$AU$19:$BD$19)</c:f>
                <c:numCache>
                  <c:formatCode>General</c:formatCode>
                  <c:ptCount val="26"/>
                  <c:pt idx="0">
                    <c:v>5.2935254926540045</c:v>
                  </c:pt>
                  <c:pt idx="1">
                    <c:v>0.36455985584993539</c:v>
                  </c:pt>
                  <c:pt idx="2">
                    <c:v>0.22267206477732859</c:v>
                  </c:pt>
                  <c:pt idx="3">
                    <c:v>11.151127173243522</c:v>
                  </c:pt>
                  <c:pt idx="4">
                    <c:v>7.9842583491739347</c:v>
                  </c:pt>
                  <c:pt idx="5">
                    <c:v>3.208507345768413</c:v>
                  </c:pt>
                  <c:pt idx="6">
                    <c:v>0.13014373496616666</c:v>
                  </c:pt>
                  <c:pt idx="7">
                    <c:v>1.3530991876168748</c:v>
                  </c:pt>
                  <c:pt idx="8">
                    <c:v>13.79095784703958</c:v>
                  </c:pt>
                  <c:pt idx="9">
                    <c:v>4.0580018642005502</c:v>
                  </c:pt>
                  <c:pt idx="10">
                    <c:v>3.1225530230752478</c:v>
                  </c:pt>
                  <c:pt idx="11">
                    <c:v>3.5123256165853021</c:v>
                  </c:pt>
                  <c:pt idx="12">
                    <c:v>1.6774770020566578</c:v>
                  </c:pt>
                  <c:pt idx="13">
                    <c:v>15.15698763534914</c:v>
                  </c:pt>
                  <c:pt idx="14">
                    <c:v>20.033351829363937</c:v>
                  </c:pt>
                  <c:pt idx="15">
                    <c:v>18.645047069348411</c:v>
                  </c:pt>
                  <c:pt idx="16">
                    <c:v>4.3431786184084098</c:v>
                  </c:pt>
                  <c:pt idx="17">
                    <c:v>0.76958582614754145</c:v>
                  </c:pt>
                  <c:pt idx="18">
                    <c:v>27.518573326385422</c:v>
                  </c:pt>
                  <c:pt idx="19">
                    <c:v>23.586916785267217</c:v>
                  </c:pt>
                  <c:pt idx="20">
                    <c:v>49.829410347241414</c:v>
                  </c:pt>
                  <c:pt idx="21">
                    <c:v>12.552473632508905</c:v>
                  </c:pt>
                  <c:pt idx="22">
                    <c:v>8.0985913050531249</c:v>
                  </c:pt>
                  <c:pt idx="23">
                    <c:v>26.404560644506642</c:v>
                  </c:pt>
                  <c:pt idx="24">
                    <c:v>11.146018105814219</c:v>
                  </c:pt>
                  <c:pt idx="25">
                    <c:v>1.0835791182804762</c:v>
                  </c:pt>
                </c:numCache>
              </c:numRef>
            </c:plus>
            <c:minus>
              <c:numRef>
                <c:f>('45 mg PfBAL'!$AU$19,'45 mg PfBAL'!$AE$19:$AX$19,'45 mg PfBAL'!$AY$19:$BD$19)</c:f>
                <c:numCache>
                  <c:formatCode>General</c:formatCode>
                  <c:ptCount val="27"/>
                  <c:pt idx="0">
                    <c:v>4.3431786184084098</c:v>
                  </c:pt>
                  <c:pt idx="1">
                    <c:v>5.2935254926540045</c:v>
                  </c:pt>
                  <c:pt idx="2">
                    <c:v>0.36455985584993539</c:v>
                  </c:pt>
                  <c:pt idx="3">
                    <c:v>0.22267206477732859</c:v>
                  </c:pt>
                  <c:pt idx="4">
                    <c:v>11.151127173243522</c:v>
                  </c:pt>
                  <c:pt idx="5">
                    <c:v>7.9842583491739347</c:v>
                  </c:pt>
                  <c:pt idx="6">
                    <c:v>3.208507345768413</c:v>
                  </c:pt>
                  <c:pt idx="7">
                    <c:v>0.13014373496616666</c:v>
                  </c:pt>
                  <c:pt idx="8">
                    <c:v>1.3530991876168748</c:v>
                  </c:pt>
                  <c:pt idx="9">
                    <c:v>13.79095784703958</c:v>
                  </c:pt>
                  <c:pt idx="10">
                    <c:v>4.0580018642005502</c:v>
                  </c:pt>
                  <c:pt idx="11">
                    <c:v>3.1225530230752478</c:v>
                  </c:pt>
                  <c:pt idx="12">
                    <c:v>3.5123256165853021</c:v>
                  </c:pt>
                  <c:pt idx="13">
                    <c:v>1.6774770020566578</c:v>
                  </c:pt>
                  <c:pt idx="14">
                    <c:v>15.15698763534914</c:v>
                  </c:pt>
                  <c:pt idx="15">
                    <c:v>20.033351829363937</c:v>
                  </c:pt>
                  <c:pt idx="16">
                    <c:v>18.645047069348411</c:v>
                  </c:pt>
                  <c:pt idx="17">
                    <c:v>4.3431786184084098</c:v>
                  </c:pt>
                  <c:pt idx="18">
                    <c:v>0.76958582614754145</c:v>
                  </c:pt>
                  <c:pt idx="19">
                    <c:v>27.518573326385422</c:v>
                  </c:pt>
                  <c:pt idx="20">
                    <c:v>23.586916785267217</c:v>
                  </c:pt>
                  <c:pt idx="21">
                    <c:v>49.829410347241414</c:v>
                  </c:pt>
                  <c:pt idx="22">
                    <c:v>12.552473632508905</c:v>
                  </c:pt>
                  <c:pt idx="23">
                    <c:v>8.0985913050531249</c:v>
                  </c:pt>
                  <c:pt idx="24">
                    <c:v>26.404560644506642</c:v>
                  </c:pt>
                  <c:pt idx="25">
                    <c:v>11.146018105814219</c:v>
                  </c:pt>
                  <c:pt idx="26">
                    <c:v>1.0835791182804762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('45 mg PfBAL'!$AE$9:$BB$9,'45 mg PfBAL'!$BC$9:$BD$9)</c:f>
              <c:strCache>
                <c:ptCount val="26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255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24h</c:v>
                </c:pt>
                <c:pt idx="13">
                  <c:v>28h</c:v>
                </c:pt>
                <c:pt idx="14">
                  <c:v>31h</c:v>
                </c:pt>
                <c:pt idx="15">
                  <c:v>47h + 15</c:v>
                </c:pt>
                <c:pt idx="16">
                  <c:v>47h + 30</c:v>
                </c:pt>
                <c:pt idx="17">
                  <c:v>48h</c:v>
                </c:pt>
                <c:pt idx="18">
                  <c:v>48h +15</c:v>
                </c:pt>
                <c:pt idx="19">
                  <c:v>48h +30</c:v>
                </c:pt>
                <c:pt idx="20">
                  <c:v>49h</c:v>
                </c:pt>
                <c:pt idx="21">
                  <c:v>50h</c:v>
                </c:pt>
                <c:pt idx="22">
                  <c:v>52h</c:v>
                </c:pt>
                <c:pt idx="23">
                  <c:v>54h </c:v>
                </c:pt>
                <c:pt idx="24">
                  <c:v>73h </c:v>
                </c:pt>
                <c:pt idx="25">
                  <c:v>5d</c:v>
                </c:pt>
              </c:strCache>
            </c:strRef>
          </c:cat>
          <c:val>
            <c:numRef>
              <c:f>('45 mg PfBAL'!$AE$10:$AS$10,'45 mg PfBAL'!$AT$10:$BB$10,'45 mg PfBAL'!$BC$10:$BD$10)</c:f>
              <c:numCache>
                <c:formatCode>0.00</c:formatCode>
                <c:ptCount val="26"/>
                <c:pt idx="0">
                  <c:v>35.438596491228076</c:v>
                </c:pt>
                <c:pt idx="1">
                  <c:v>13.852901484480432</c:v>
                </c:pt>
                <c:pt idx="2">
                  <c:v>9.6558704453441297</c:v>
                </c:pt>
                <c:pt idx="3">
                  <c:v>90.202429149797581</c:v>
                </c:pt>
                <c:pt idx="4">
                  <c:v>60.668016194331983</c:v>
                </c:pt>
                <c:pt idx="5">
                  <c:v>34.237516869095813</c:v>
                </c:pt>
                <c:pt idx="6">
                  <c:v>16.322537112010796</c:v>
                </c:pt>
                <c:pt idx="7">
                  <c:v>11.315789473684211</c:v>
                </c:pt>
                <c:pt idx="8">
                  <c:v>111.38326585695008</c:v>
                </c:pt>
                <c:pt idx="9">
                  <c:v>107.69905533063428</c:v>
                </c:pt>
                <c:pt idx="10">
                  <c:v>96.28205128205127</c:v>
                </c:pt>
                <c:pt idx="11">
                  <c:v>48.373819163292843</c:v>
                </c:pt>
                <c:pt idx="12">
                  <c:v>7.8340080971659916</c:v>
                </c:pt>
                <c:pt idx="13">
                  <c:v>101.82860998650472</c:v>
                </c:pt>
                <c:pt idx="14">
                  <c:v>84.399460188933872</c:v>
                </c:pt>
                <c:pt idx="15">
                  <c:v>134.56140350877195</c:v>
                </c:pt>
                <c:pt idx="16">
                  <c:v>70.425101214574894</c:v>
                </c:pt>
                <c:pt idx="17">
                  <c:v>41.302294197031038</c:v>
                </c:pt>
                <c:pt idx="18">
                  <c:v>160.52631578947367</c:v>
                </c:pt>
                <c:pt idx="19">
                  <c:v>129.50067476383268</c:v>
                </c:pt>
                <c:pt idx="20">
                  <c:v>55.141700404858305</c:v>
                </c:pt>
                <c:pt idx="21">
                  <c:v>56.632928475033737</c:v>
                </c:pt>
                <c:pt idx="22">
                  <c:v>33.292847503373814</c:v>
                </c:pt>
                <c:pt idx="23">
                  <c:v>150.7085020242915</c:v>
                </c:pt>
                <c:pt idx="24">
                  <c:v>73.744939271255063</c:v>
                </c:pt>
                <c:pt idx="25">
                  <c:v>11.956815114709853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3-3246-BC9C-1560BC57E850}"/>
            </c:ext>
          </c:extLst>
        </c:ser>
        <c:ser>
          <c:idx val="1"/>
          <c:order val="1"/>
          <c:tx>
            <c:strRef>
              <c:f>[1]PfBAL!$S$11</c:f>
              <c:strCache>
                <c:ptCount val="1"/>
                <c:pt idx="0">
                  <c:v>(R)-butyroin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('45 mg PfBAL'!$AE$20:$AS$20,'45 mg PfBAL'!$AT$20:$BD$20)</c:f>
                <c:numCache>
                  <c:formatCode>General</c:formatCode>
                  <c:ptCount val="26"/>
                  <c:pt idx="0">
                    <c:v>0.76530837763549353</c:v>
                  </c:pt>
                  <c:pt idx="1">
                    <c:v>2.8471068787943397</c:v>
                  </c:pt>
                  <c:pt idx="2">
                    <c:v>1.3729357672287763</c:v>
                  </c:pt>
                  <c:pt idx="3">
                    <c:v>2.1684229160461927</c:v>
                  </c:pt>
                  <c:pt idx="4">
                    <c:v>5.8745527057142617</c:v>
                  </c:pt>
                  <c:pt idx="5">
                    <c:v>6.8430644473631057</c:v>
                  </c:pt>
                  <c:pt idx="6">
                    <c:v>4.1402183551993987</c:v>
                  </c:pt>
                  <c:pt idx="7">
                    <c:v>1.1805628399500843</c:v>
                  </c:pt>
                  <c:pt idx="8">
                    <c:v>4.2875449464831741</c:v>
                  </c:pt>
                  <c:pt idx="9">
                    <c:v>3.4776027681850907</c:v>
                  </c:pt>
                  <c:pt idx="10">
                    <c:v>3.3954368896606373</c:v>
                  </c:pt>
                  <c:pt idx="11">
                    <c:v>1.25339422569327</c:v>
                  </c:pt>
                  <c:pt idx="12">
                    <c:v>8.117169974031972</c:v>
                  </c:pt>
                  <c:pt idx="13">
                    <c:v>4.566003711008026</c:v>
                  </c:pt>
                  <c:pt idx="14">
                    <c:v>5.0800212554613795</c:v>
                  </c:pt>
                  <c:pt idx="15">
                    <c:v>5.7852905180045324</c:v>
                  </c:pt>
                  <c:pt idx="16">
                    <c:v>10.560909772872067</c:v>
                  </c:pt>
                  <c:pt idx="17">
                    <c:v>8.409858856139925</c:v>
                  </c:pt>
                  <c:pt idx="18">
                    <c:v>8.8016115417753333</c:v>
                  </c:pt>
                  <c:pt idx="19">
                    <c:v>3.9772332406761732</c:v>
                  </c:pt>
                  <c:pt idx="20">
                    <c:v>48.884492392884034</c:v>
                  </c:pt>
                  <c:pt idx="21">
                    <c:v>1.2858701154187673</c:v>
                  </c:pt>
                  <c:pt idx="22">
                    <c:v>14.406258923783302</c:v>
                  </c:pt>
                  <c:pt idx="23">
                    <c:v>7.023805450282933</c:v>
                  </c:pt>
                  <c:pt idx="24">
                    <c:v>5.2124090786696149</c:v>
                  </c:pt>
                  <c:pt idx="25">
                    <c:v>17.967821040961429</c:v>
                  </c:pt>
                </c:numCache>
              </c:numRef>
            </c:plus>
            <c:minus>
              <c:numRef>
                <c:f>('45 mg PfBAL'!$AE$20:$AR$20,'45 mg PfBAL'!$AS$20:$BD$20)</c:f>
                <c:numCache>
                  <c:formatCode>General</c:formatCode>
                  <c:ptCount val="26"/>
                  <c:pt idx="0">
                    <c:v>0.76530837763549353</c:v>
                  </c:pt>
                  <c:pt idx="1">
                    <c:v>2.8471068787943397</c:v>
                  </c:pt>
                  <c:pt idx="2">
                    <c:v>1.3729357672287763</c:v>
                  </c:pt>
                  <c:pt idx="3">
                    <c:v>2.1684229160461927</c:v>
                  </c:pt>
                  <c:pt idx="4">
                    <c:v>5.8745527057142617</c:v>
                  </c:pt>
                  <c:pt idx="5">
                    <c:v>6.8430644473631057</c:v>
                  </c:pt>
                  <c:pt idx="6">
                    <c:v>4.1402183551993987</c:v>
                  </c:pt>
                  <c:pt idx="7">
                    <c:v>1.1805628399500843</c:v>
                  </c:pt>
                  <c:pt idx="8">
                    <c:v>4.2875449464831741</c:v>
                  </c:pt>
                  <c:pt idx="9">
                    <c:v>3.4776027681850907</c:v>
                  </c:pt>
                  <c:pt idx="10">
                    <c:v>3.3954368896606373</c:v>
                  </c:pt>
                  <c:pt idx="11">
                    <c:v>1.25339422569327</c:v>
                  </c:pt>
                  <c:pt idx="12">
                    <c:v>8.117169974031972</c:v>
                  </c:pt>
                  <c:pt idx="13">
                    <c:v>4.566003711008026</c:v>
                  </c:pt>
                  <c:pt idx="14">
                    <c:v>5.0800212554613795</c:v>
                  </c:pt>
                  <c:pt idx="15">
                    <c:v>5.7852905180045324</c:v>
                  </c:pt>
                  <c:pt idx="16">
                    <c:v>10.560909772872067</c:v>
                  </c:pt>
                  <c:pt idx="17">
                    <c:v>8.409858856139925</c:v>
                  </c:pt>
                  <c:pt idx="18">
                    <c:v>8.8016115417753333</c:v>
                  </c:pt>
                  <c:pt idx="19">
                    <c:v>3.9772332406761732</c:v>
                  </c:pt>
                  <c:pt idx="20">
                    <c:v>48.884492392884034</c:v>
                  </c:pt>
                  <c:pt idx="21">
                    <c:v>1.2858701154187673</c:v>
                  </c:pt>
                  <c:pt idx="22">
                    <c:v>14.406258923783302</c:v>
                  </c:pt>
                  <c:pt idx="23">
                    <c:v>7.023805450282933</c:v>
                  </c:pt>
                  <c:pt idx="24">
                    <c:v>5.2124090786696149</c:v>
                  </c:pt>
                  <c:pt idx="25">
                    <c:v>17.967821040961429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('45 mg PfBAL'!$AE$9:$BB$9,'45 mg PfBAL'!$BC$9:$BD$9)</c:f>
              <c:strCache>
                <c:ptCount val="26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255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24h</c:v>
                </c:pt>
                <c:pt idx="13">
                  <c:v>28h</c:v>
                </c:pt>
                <c:pt idx="14">
                  <c:v>31h</c:v>
                </c:pt>
                <c:pt idx="15">
                  <c:v>47h + 15</c:v>
                </c:pt>
                <c:pt idx="16">
                  <c:v>47h + 30</c:v>
                </c:pt>
                <c:pt idx="17">
                  <c:v>48h</c:v>
                </c:pt>
                <c:pt idx="18">
                  <c:v>48h +15</c:v>
                </c:pt>
                <c:pt idx="19">
                  <c:v>48h +30</c:v>
                </c:pt>
                <c:pt idx="20">
                  <c:v>49h</c:v>
                </c:pt>
                <c:pt idx="21">
                  <c:v>50h</c:v>
                </c:pt>
                <c:pt idx="22">
                  <c:v>52h</c:v>
                </c:pt>
                <c:pt idx="23">
                  <c:v>54h </c:v>
                </c:pt>
                <c:pt idx="24">
                  <c:v>73h </c:v>
                </c:pt>
                <c:pt idx="25">
                  <c:v>5d</c:v>
                </c:pt>
              </c:strCache>
            </c:strRef>
          </c:cat>
          <c:val>
            <c:numRef>
              <c:f>('45 mg PfBAL'!$AE$11:$AS$11,'45 mg PfBAL'!$AT$11:$BB$11,'45 mg PfBAL'!$BC$11:$BD$11)</c:f>
              <c:numCache>
                <c:formatCode>0.00</c:formatCode>
                <c:ptCount val="26"/>
                <c:pt idx="0">
                  <c:v>18.030809205642168</c:v>
                </c:pt>
                <c:pt idx="1">
                  <c:v>17.229360152946153</c:v>
                </c:pt>
                <c:pt idx="2">
                  <c:v>22.507423904974015</c:v>
                </c:pt>
                <c:pt idx="3">
                  <c:v>26.312175204157384</c:v>
                </c:pt>
                <c:pt idx="4">
                  <c:v>32.967706013363028</c:v>
                </c:pt>
                <c:pt idx="5">
                  <c:v>36.206384558277655</c:v>
                </c:pt>
                <c:pt idx="6">
                  <c:v>32.625340396729285</c:v>
                </c:pt>
                <c:pt idx="7">
                  <c:v>40.621752041573863</c:v>
                </c:pt>
                <c:pt idx="8">
                  <c:v>38.175575352635484</c:v>
                </c:pt>
                <c:pt idx="9">
                  <c:v>42.555679287305118</c:v>
                </c:pt>
                <c:pt idx="10">
                  <c:v>44.688195991091305</c:v>
                </c:pt>
                <c:pt idx="11">
                  <c:v>37.833099849303998</c:v>
                </c:pt>
                <c:pt idx="12">
                  <c:v>65.324795842613213</c:v>
                </c:pt>
                <c:pt idx="13">
                  <c:v>68.724944320712694</c:v>
                </c:pt>
                <c:pt idx="14">
                  <c:v>62.581662954714176</c:v>
                </c:pt>
                <c:pt idx="15">
                  <c:v>48.19670485078192</c:v>
                </c:pt>
                <c:pt idx="16">
                  <c:v>69.339272457312532</c:v>
                </c:pt>
                <c:pt idx="17">
                  <c:v>89.166666666666643</c:v>
                </c:pt>
                <c:pt idx="18">
                  <c:v>79.114699331848556</c:v>
                </c:pt>
                <c:pt idx="19">
                  <c:v>57.080534246945454</c:v>
                </c:pt>
                <c:pt idx="20">
                  <c:v>56.386414253897549</c:v>
                </c:pt>
                <c:pt idx="21">
                  <c:v>94.574981440237551</c:v>
                </c:pt>
                <c:pt idx="22">
                  <c:v>107.14922048997774</c:v>
                </c:pt>
                <c:pt idx="23">
                  <c:v>67.151844664970568</c:v>
                </c:pt>
                <c:pt idx="24">
                  <c:v>79.245924211648628</c:v>
                </c:pt>
                <c:pt idx="25">
                  <c:v>83.106928426862041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3-3246-BC9C-1560BC57E850}"/>
            </c:ext>
          </c:extLst>
        </c:ser>
        <c:ser>
          <c:idx val="2"/>
          <c:order val="2"/>
          <c:tx>
            <c:strRef>
              <c:f>[1]PfBAL!$S$12</c:f>
              <c:strCache>
                <c:ptCount val="1"/>
                <c:pt idx="0">
                  <c:v>(S)-butyroin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('45 mg PfBAL'!$AE$21:$AP$21,'45 mg PfBAL'!$AQ$21:$BD$21)</c:f>
                <c:numCache>
                  <c:formatCode>General</c:formatCode>
                  <c:ptCount val="26"/>
                  <c:pt idx="0">
                    <c:v>0.18889446106456548</c:v>
                  </c:pt>
                  <c:pt idx="1">
                    <c:v>0.95429291011588346</c:v>
                  </c:pt>
                  <c:pt idx="2">
                    <c:v>0.5122363068819471</c:v>
                  </c:pt>
                  <c:pt idx="3">
                    <c:v>0.78969799653266748</c:v>
                  </c:pt>
                  <c:pt idx="4">
                    <c:v>1.9726820137685228</c:v>
                  </c:pt>
                  <c:pt idx="5">
                    <c:v>1.900527564671044</c:v>
                  </c:pt>
                  <c:pt idx="6">
                    <c:v>1.4395922283462901</c:v>
                  </c:pt>
                  <c:pt idx="7">
                    <c:v>0.31637012885583171</c:v>
                  </c:pt>
                  <c:pt idx="8">
                    <c:v>1.1742180412641037</c:v>
                  </c:pt>
                  <c:pt idx="9">
                    <c:v>0.86008366813207993</c:v>
                  </c:pt>
                  <c:pt idx="10">
                    <c:v>0.88539392988419519</c:v>
                  </c:pt>
                  <c:pt idx="11">
                    <c:v>0.60712704801403428</c:v>
                  </c:pt>
                  <c:pt idx="12">
                    <c:v>2.4466301710173926</c:v>
                  </c:pt>
                  <c:pt idx="13">
                    <c:v>2.3440745613854324</c:v>
                  </c:pt>
                  <c:pt idx="14">
                    <c:v>1.4603140729649087</c:v>
                  </c:pt>
                  <c:pt idx="15">
                    <c:v>1.4057006504085465</c:v>
                  </c:pt>
                  <c:pt idx="16">
                    <c:v>3.4915151443451076</c:v>
                  </c:pt>
                  <c:pt idx="17">
                    <c:v>2.147627918847185</c:v>
                  </c:pt>
                  <c:pt idx="18">
                    <c:v>2.4104845779866935</c:v>
                  </c:pt>
                  <c:pt idx="19">
                    <c:v>1.2310138720304069</c:v>
                  </c:pt>
                  <c:pt idx="20">
                    <c:v>13.769055407529612</c:v>
                  </c:pt>
                  <c:pt idx="21">
                    <c:v>0.21170206702775501</c:v>
                  </c:pt>
                  <c:pt idx="22">
                    <c:v>5.7731602863967471</c:v>
                  </c:pt>
                  <c:pt idx="23">
                    <c:v>2.0112252614870529</c:v>
                  </c:pt>
                  <c:pt idx="24">
                    <c:v>1.391061290834861</c:v>
                  </c:pt>
                  <c:pt idx="25">
                    <c:v>5.2308612581811076</c:v>
                  </c:pt>
                </c:numCache>
              </c:numRef>
            </c:plus>
            <c:minus>
              <c:numRef>
                <c:f>('45 mg PfBAL'!$AE$21:$AS$21,'45 mg PfBAL'!$AT$21:$BD$21)</c:f>
                <c:numCache>
                  <c:formatCode>General</c:formatCode>
                  <c:ptCount val="26"/>
                  <c:pt idx="0">
                    <c:v>0.18889446106456548</c:v>
                  </c:pt>
                  <c:pt idx="1">
                    <c:v>0.95429291011588346</c:v>
                  </c:pt>
                  <c:pt idx="2">
                    <c:v>0.5122363068819471</c:v>
                  </c:pt>
                  <c:pt idx="3">
                    <c:v>0.78969799653266748</c:v>
                  </c:pt>
                  <c:pt idx="4">
                    <c:v>1.9726820137685228</c:v>
                  </c:pt>
                  <c:pt idx="5">
                    <c:v>1.900527564671044</c:v>
                  </c:pt>
                  <c:pt idx="6">
                    <c:v>1.4395922283462901</c:v>
                  </c:pt>
                  <c:pt idx="7">
                    <c:v>0.31637012885583171</c:v>
                  </c:pt>
                  <c:pt idx="8">
                    <c:v>1.1742180412641037</c:v>
                  </c:pt>
                  <c:pt idx="9">
                    <c:v>0.86008366813207993</c:v>
                  </c:pt>
                  <c:pt idx="10">
                    <c:v>0.88539392988419519</c:v>
                  </c:pt>
                  <c:pt idx="11">
                    <c:v>0.60712704801403428</c:v>
                  </c:pt>
                  <c:pt idx="12">
                    <c:v>2.4466301710173926</c:v>
                  </c:pt>
                  <c:pt idx="13">
                    <c:v>2.3440745613854324</c:v>
                  </c:pt>
                  <c:pt idx="14">
                    <c:v>1.4603140729649087</c:v>
                  </c:pt>
                  <c:pt idx="15">
                    <c:v>1.4057006504085465</c:v>
                  </c:pt>
                  <c:pt idx="16">
                    <c:v>3.4915151443451076</c:v>
                  </c:pt>
                  <c:pt idx="17">
                    <c:v>2.147627918847185</c:v>
                  </c:pt>
                  <c:pt idx="18">
                    <c:v>2.4104845779866935</c:v>
                  </c:pt>
                  <c:pt idx="19">
                    <c:v>1.2310138720304069</c:v>
                  </c:pt>
                  <c:pt idx="20">
                    <c:v>13.769055407529612</c:v>
                  </c:pt>
                  <c:pt idx="21">
                    <c:v>0.21170206702775501</c:v>
                  </c:pt>
                  <c:pt idx="22">
                    <c:v>5.7731602863967471</c:v>
                  </c:pt>
                  <c:pt idx="23">
                    <c:v>2.0112252614870529</c:v>
                  </c:pt>
                  <c:pt idx="24">
                    <c:v>1.391061290834861</c:v>
                  </c:pt>
                  <c:pt idx="25">
                    <c:v>5.2308612581811076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('45 mg PfBAL'!$AE$9:$BB$9,'45 mg PfBAL'!$BC$9:$BD$9)</c:f>
              <c:strCache>
                <c:ptCount val="26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255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24h</c:v>
                </c:pt>
                <c:pt idx="13">
                  <c:v>28h</c:v>
                </c:pt>
                <c:pt idx="14">
                  <c:v>31h</c:v>
                </c:pt>
                <c:pt idx="15">
                  <c:v>47h + 15</c:v>
                </c:pt>
                <c:pt idx="16">
                  <c:v>47h + 30</c:v>
                </c:pt>
                <c:pt idx="17">
                  <c:v>48h</c:v>
                </c:pt>
                <c:pt idx="18">
                  <c:v>48h +15</c:v>
                </c:pt>
                <c:pt idx="19">
                  <c:v>48h +30</c:v>
                </c:pt>
                <c:pt idx="20">
                  <c:v>49h</c:v>
                </c:pt>
                <c:pt idx="21">
                  <c:v>50h</c:v>
                </c:pt>
                <c:pt idx="22">
                  <c:v>52h</c:v>
                </c:pt>
                <c:pt idx="23">
                  <c:v>54h </c:v>
                </c:pt>
                <c:pt idx="24">
                  <c:v>73h </c:v>
                </c:pt>
                <c:pt idx="25">
                  <c:v>5d</c:v>
                </c:pt>
              </c:strCache>
            </c:strRef>
          </c:cat>
          <c:val>
            <c:numRef>
              <c:f>('45 mg PfBAL'!$AE$12:$AS$12,'45 mg PfBAL'!$AT$12:$BB$12,'45 mg PfBAL'!$BC$12:$BD$12)</c:f>
              <c:numCache>
                <c:formatCode>0.00</c:formatCode>
                <c:ptCount val="26"/>
                <c:pt idx="0">
                  <c:v>5.1475647293137783</c:v>
                </c:pt>
                <c:pt idx="1">
                  <c:v>6.4349085641861308</c:v>
                </c:pt>
                <c:pt idx="2">
                  <c:v>6.1596958174904941</c:v>
                </c:pt>
                <c:pt idx="3">
                  <c:v>7.3148651095419153</c:v>
                </c:pt>
                <c:pt idx="4">
                  <c:v>9.1797935904399779</c:v>
                </c:pt>
                <c:pt idx="5">
                  <c:v>10.211841390548614</c:v>
                </c:pt>
                <c:pt idx="6">
                  <c:v>11.587905124026795</c:v>
                </c:pt>
                <c:pt idx="7">
                  <c:v>11.122578308890096</c:v>
                </c:pt>
                <c:pt idx="8">
                  <c:v>10.717001629549157</c:v>
                </c:pt>
                <c:pt idx="9">
                  <c:v>12.020640956002174</c:v>
                </c:pt>
                <c:pt idx="10">
                  <c:v>12.860764077494116</c:v>
                </c:pt>
                <c:pt idx="11">
                  <c:v>14.22596414991852</c:v>
                </c:pt>
                <c:pt idx="12">
                  <c:v>19.138149556400506</c:v>
                </c:pt>
                <c:pt idx="13">
                  <c:v>21.229404309252217</c:v>
                </c:pt>
                <c:pt idx="14">
                  <c:v>18.321564367191744</c:v>
                </c:pt>
                <c:pt idx="15">
                  <c:v>19.027702335687128</c:v>
                </c:pt>
                <c:pt idx="16">
                  <c:v>19.954734745609269</c:v>
                </c:pt>
                <c:pt idx="17">
                  <c:v>25.730581205866372</c:v>
                </c:pt>
                <c:pt idx="18">
                  <c:v>22.846279196089082</c:v>
                </c:pt>
                <c:pt idx="19">
                  <c:v>21.944595328625741</c:v>
                </c:pt>
                <c:pt idx="20">
                  <c:v>15.880861850443599</c:v>
                </c:pt>
                <c:pt idx="21">
                  <c:v>27.202607278652902</c:v>
                </c:pt>
                <c:pt idx="22">
                  <c:v>29.844287524895886</c:v>
                </c:pt>
                <c:pt idx="23">
                  <c:v>24.808980626471122</c:v>
                </c:pt>
                <c:pt idx="24">
                  <c:v>29.355422777476004</c:v>
                </c:pt>
                <c:pt idx="25">
                  <c:v>32.949483976099948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3-3246-BC9C-1560BC57E850}"/>
            </c:ext>
          </c:extLst>
        </c:ser>
        <c:ser>
          <c:idx val="3"/>
          <c:order val="3"/>
          <c:tx>
            <c:strRef>
              <c:f>[1]PfBAL!$S$13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('45 mg PfBAL'!$AE$22:$AS$22,'45 mg PfBAL'!$AT$22:$BD$22)</c:f>
                <c:numCache>
                  <c:formatCode>General</c:formatCode>
                  <c:ptCount val="26"/>
                  <c:pt idx="0">
                    <c:v>0.95349892616690901</c:v>
                  </c:pt>
                  <c:pt idx="1">
                    <c:v>3.801399761618125</c:v>
                  </c:pt>
                  <c:pt idx="2">
                    <c:v>1.8800137090901614</c:v>
                  </c:pt>
                  <c:pt idx="3">
                    <c:v>2.9515441092967443</c:v>
                  </c:pt>
                  <c:pt idx="4">
                    <c:v>7.8463195052868082</c:v>
                  </c:pt>
                  <c:pt idx="5">
                    <c:v>8.7420186994821893</c:v>
                  </c:pt>
                  <c:pt idx="6">
                    <c:v>5.5783682617294374</c:v>
                  </c:pt>
                  <c:pt idx="7">
                    <c:v>1.4361889148769915</c:v>
                  </c:pt>
                  <c:pt idx="8">
                    <c:v>5.4579993612978095</c:v>
                  </c:pt>
                  <c:pt idx="9">
                    <c:v>4.3348793426310595</c:v>
                  </c:pt>
                  <c:pt idx="10">
                    <c:v>4.2693818095939893</c:v>
                  </c:pt>
                  <c:pt idx="11">
                    <c:v>1.8434152835701152</c:v>
                  </c:pt>
                  <c:pt idx="12">
                    <c:v>10.547833024370417</c:v>
                  </c:pt>
                  <c:pt idx="13">
                    <c:v>6.4265355168054841</c:v>
                  </c:pt>
                  <c:pt idx="14">
                    <c:v>6.5354756468731798</c:v>
                  </c:pt>
                  <c:pt idx="15">
                    <c:v>7.1888914840746807</c:v>
                  </c:pt>
                  <c:pt idx="16">
                    <c:v>14.049399550500562</c:v>
                  </c:pt>
                  <c:pt idx="17">
                    <c:v>10.551100584363322</c:v>
                  </c:pt>
                  <c:pt idx="18">
                    <c:v>11.206261682239782</c:v>
                  </c:pt>
                  <c:pt idx="19">
                    <c:v>5.2067134154338088</c:v>
                  </c:pt>
                  <c:pt idx="20">
                    <c:v>62.653533479807592</c:v>
                  </c:pt>
                  <c:pt idx="21">
                    <c:v>1.4414618422810488</c:v>
                  </c:pt>
                  <c:pt idx="22">
                    <c:v>20.17214970782279</c:v>
                  </c:pt>
                  <c:pt idx="23">
                    <c:v>9.0345993570133771</c:v>
                  </c:pt>
                  <c:pt idx="24">
                    <c:v>6.6017858507349381</c:v>
                  </c:pt>
                  <c:pt idx="25">
                    <c:v>23.197365631008118</c:v>
                  </c:pt>
                </c:numCache>
              </c:numRef>
            </c:plus>
            <c:minus>
              <c:numRef>
                <c:f>('45 mg PfBAL'!$AE$22:$AS$22,'45 mg PfBAL'!$AT$22:$BD$22)</c:f>
                <c:numCache>
                  <c:formatCode>General</c:formatCode>
                  <c:ptCount val="26"/>
                  <c:pt idx="0">
                    <c:v>0.95349892616690901</c:v>
                  </c:pt>
                  <c:pt idx="1">
                    <c:v>3.801399761618125</c:v>
                  </c:pt>
                  <c:pt idx="2">
                    <c:v>1.8800137090901614</c:v>
                  </c:pt>
                  <c:pt idx="3">
                    <c:v>2.9515441092967443</c:v>
                  </c:pt>
                  <c:pt idx="4">
                    <c:v>7.8463195052868082</c:v>
                  </c:pt>
                  <c:pt idx="5">
                    <c:v>8.7420186994821893</c:v>
                  </c:pt>
                  <c:pt idx="6">
                    <c:v>5.5783682617294374</c:v>
                  </c:pt>
                  <c:pt idx="7">
                    <c:v>1.4361889148769915</c:v>
                  </c:pt>
                  <c:pt idx="8">
                    <c:v>5.4579993612978095</c:v>
                  </c:pt>
                  <c:pt idx="9">
                    <c:v>4.3348793426310595</c:v>
                  </c:pt>
                  <c:pt idx="10">
                    <c:v>4.2693818095939893</c:v>
                  </c:pt>
                  <c:pt idx="11">
                    <c:v>1.8434152835701152</c:v>
                  </c:pt>
                  <c:pt idx="12">
                    <c:v>10.547833024370417</c:v>
                  </c:pt>
                  <c:pt idx="13">
                    <c:v>6.4265355168054841</c:v>
                  </c:pt>
                  <c:pt idx="14">
                    <c:v>6.5354756468731798</c:v>
                  </c:pt>
                  <c:pt idx="15">
                    <c:v>7.1888914840746807</c:v>
                  </c:pt>
                  <c:pt idx="16">
                    <c:v>14.049399550500562</c:v>
                  </c:pt>
                  <c:pt idx="17">
                    <c:v>10.551100584363322</c:v>
                  </c:pt>
                  <c:pt idx="18">
                    <c:v>11.206261682239782</c:v>
                  </c:pt>
                  <c:pt idx="19">
                    <c:v>5.2067134154338088</c:v>
                  </c:pt>
                  <c:pt idx="20">
                    <c:v>62.653533479807592</c:v>
                  </c:pt>
                  <c:pt idx="21">
                    <c:v>1.4414618422810488</c:v>
                  </c:pt>
                  <c:pt idx="22">
                    <c:v>20.17214970782279</c:v>
                  </c:pt>
                  <c:pt idx="23">
                    <c:v>9.0345993570133771</c:v>
                  </c:pt>
                  <c:pt idx="24">
                    <c:v>6.6017858507349381</c:v>
                  </c:pt>
                  <c:pt idx="25">
                    <c:v>23.197365631008118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('45 mg PfBAL'!$AE$9:$AS$9,'45 mg PfBAL'!$AT$9:$BB$9,'45 mg PfBAL'!$BC$9:$BD$9)</c:f>
              <c:strCache>
                <c:ptCount val="26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255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24h</c:v>
                </c:pt>
                <c:pt idx="13">
                  <c:v>28h</c:v>
                </c:pt>
                <c:pt idx="14">
                  <c:v>31h</c:v>
                </c:pt>
                <c:pt idx="15">
                  <c:v>47h + 15</c:v>
                </c:pt>
                <c:pt idx="16">
                  <c:v>47h + 30</c:v>
                </c:pt>
                <c:pt idx="17">
                  <c:v>48h</c:v>
                </c:pt>
                <c:pt idx="18">
                  <c:v>48h +15</c:v>
                </c:pt>
                <c:pt idx="19">
                  <c:v>48h +30</c:v>
                </c:pt>
                <c:pt idx="20">
                  <c:v>49h</c:v>
                </c:pt>
                <c:pt idx="21">
                  <c:v>50h</c:v>
                </c:pt>
                <c:pt idx="22">
                  <c:v>52h</c:v>
                </c:pt>
                <c:pt idx="23">
                  <c:v>54h </c:v>
                </c:pt>
                <c:pt idx="24">
                  <c:v>73h </c:v>
                </c:pt>
                <c:pt idx="25">
                  <c:v>5d</c:v>
                </c:pt>
              </c:strCache>
            </c:strRef>
          </c:cat>
          <c:val>
            <c:numRef>
              <c:f>('45 mg PfBAL'!$AE$13:$AS$13,'45 mg PfBAL'!$AT$13:$BB$13,'45 mg PfBAL'!$BC$13:$BD$13)</c:f>
              <c:numCache>
                <c:formatCode>0.00</c:formatCode>
                <c:ptCount val="26"/>
                <c:pt idx="0">
                  <c:v>23.178373934955943</c:v>
                </c:pt>
                <c:pt idx="1">
                  <c:v>29.252280501825329</c:v>
                </c:pt>
                <c:pt idx="2">
                  <c:v>28.667119722464509</c:v>
                </c:pt>
                <c:pt idx="3">
                  <c:v>33.627040313699304</c:v>
                </c:pt>
                <c:pt idx="4">
                  <c:v>42.147499603803006</c:v>
                </c:pt>
                <c:pt idx="5">
                  <c:v>46.418225948826262</c:v>
                </c:pt>
                <c:pt idx="6">
                  <c:v>53.469865034939936</c:v>
                </c:pt>
                <c:pt idx="7">
                  <c:v>51.744330350463962</c:v>
                </c:pt>
                <c:pt idx="8">
                  <c:v>48.892576982184643</c:v>
                </c:pt>
                <c:pt idx="9">
                  <c:v>54.576320243307293</c:v>
                </c:pt>
                <c:pt idx="10">
                  <c:v>57.548960068585423</c:v>
                </c:pt>
                <c:pt idx="11" formatCode="0">
                  <c:v>63.882608544870266</c:v>
                </c:pt>
                <c:pt idx="12" formatCode="0">
                  <c:v>84.462945399013719</c:v>
                </c:pt>
                <c:pt idx="13" formatCode="0">
                  <c:v>89.954348629964898</c:v>
                </c:pt>
                <c:pt idx="14" formatCode="0">
                  <c:v>80.903227321905916</c:v>
                </c:pt>
                <c:pt idx="15" formatCode="0">
                  <c:v>84.281971081047175</c:v>
                </c:pt>
                <c:pt idx="16" formatCode="0">
                  <c:v>89.294007202921819</c:v>
                </c:pt>
                <c:pt idx="17" formatCode="0">
                  <c:v>114.89724787253301</c:v>
                </c:pt>
                <c:pt idx="18" formatCode="0">
                  <c:v>101.96097852793764</c:v>
                </c:pt>
                <c:pt idx="19" formatCode="0">
                  <c:v>98.167683673094928</c:v>
                </c:pt>
                <c:pt idx="20" formatCode="0">
                  <c:v>72.26727610434115</c:v>
                </c:pt>
                <c:pt idx="21" formatCode="0">
                  <c:v>121.77758871889046</c:v>
                </c:pt>
                <c:pt idx="22" formatCode="0">
                  <c:v>136.99350801487364</c:v>
                </c:pt>
                <c:pt idx="23" formatCode="0">
                  <c:v>110.32308604592174</c:v>
                </c:pt>
                <c:pt idx="24" formatCode="0">
                  <c:v>131.53062693486277</c:v>
                </c:pt>
                <c:pt idx="25" formatCode="0">
                  <c:v>148.00330728716156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3-3246-BC9C-1560BC57E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9040"/>
        <c:axId val="65302368"/>
      </c:lineChart>
      <c:catAx>
        <c:axId val="6520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02368"/>
        <c:crosses val="autoZero"/>
        <c:auto val="1"/>
        <c:lblAlgn val="ctr"/>
        <c:lblOffset val="100"/>
        <c:noMultiLvlLbl val="0"/>
      </c:catAx>
      <c:valAx>
        <c:axId val="65302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 mg </a:t>
            </a:r>
            <a:r>
              <a:rPr lang="en-GB" i="1"/>
              <a:t>Pf</a:t>
            </a:r>
            <a:r>
              <a:rPr lang="en-GB" i="0"/>
              <a:t>BAL</a:t>
            </a:r>
            <a:r>
              <a:rPr lang="en-GB" i="0" baseline="0"/>
              <a:t> with additional butanal and new LWC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 mg BAL'!$AE$10</c:f>
              <c:strCache>
                <c:ptCount val="1"/>
                <c:pt idx="0">
                  <c:v>butanal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('60 mg BAL'!$AF$19:$AT$19,'60 mg BAL'!$AU$19:$BF$19)</c:f>
                <c:numCache>
                  <c:formatCode>General</c:formatCode>
                  <c:ptCount val="27"/>
                  <c:pt idx="0">
                    <c:v>0.32409743477794539</c:v>
                  </c:pt>
                  <c:pt idx="1">
                    <c:v>4.1675011594206302</c:v>
                  </c:pt>
                  <c:pt idx="2">
                    <c:v>0.26956794001940798</c:v>
                  </c:pt>
                  <c:pt idx="3">
                    <c:v>8.1124939266581091</c:v>
                  </c:pt>
                  <c:pt idx="4">
                    <c:v>5.804930152227624</c:v>
                  </c:pt>
                  <c:pt idx="5">
                    <c:v>12.102187965541642</c:v>
                  </c:pt>
                  <c:pt idx="6">
                    <c:v>0.94102342503396397</c:v>
                  </c:pt>
                  <c:pt idx="7">
                    <c:v>1.1559750230987238</c:v>
                  </c:pt>
                  <c:pt idx="8">
                    <c:v>7.7829291627086219</c:v>
                  </c:pt>
                  <c:pt idx="9">
                    <c:v>2.9086000061642259</c:v>
                  </c:pt>
                  <c:pt idx="10">
                    <c:v>1.7769236457601136</c:v>
                  </c:pt>
                  <c:pt idx="11">
                    <c:v>6.2994290504698105</c:v>
                  </c:pt>
                  <c:pt idx="12">
                    <c:v>0.13014373496616666</c:v>
                  </c:pt>
                  <c:pt idx="13">
                    <c:v>11.683675566165926</c:v>
                  </c:pt>
                  <c:pt idx="14">
                    <c:v>8.6836442724704241</c:v>
                  </c:pt>
                  <c:pt idx="15">
                    <c:v>13.235125778257601</c:v>
                  </c:pt>
                  <c:pt idx="16">
                    <c:v>17.405014786340182</c:v>
                  </c:pt>
                  <c:pt idx="17">
                    <c:v>15.684201294902868</c:v>
                  </c:pt>
                  <c:pt idx="18">
                    <c:v>13.372423262132051</c:v>
                  </c:pt>
                  <c:pt idx="19">
                    <c:v>2.1008791163889953</c:v>
                  </c:pt>
                  <c:pt idx="20">
                    <c:v>8.6602540378443074</c:v>
                  </c:pt>
                  <c:pt idx="21">
                    <c:v>2.4331950123589818</c:v>
                  </c:pt>
                  <c:pt idx="22">
                    <c:v>2.1925048789642414</c:v>
                  </c:pt>
                  <c:pt idx="23">
                    <c:v>2.2321428278731732</c:v>
                  </c:pt>
                  <c:pt idx="24">
                    <c:v>3.8600324923087204</c:v>
                  </c:pt>
                  <c:pt idx="25">
                    <c:v>1.5322340042144695</c:v>
                  </c:pt>
                  <c:pt idx="26">
                    <c:v>4.2147252757464653</c:v>
                  </c:pt>
                </c:numCache>
              </c:numRef>
            </c:plus>
            <c:minus>
              <c:numRef>
                <c:f>('60 mg BAL'!$AF$19:$AT$19,'60 mg BAL'!$AU$19:$BF$19)</c:f>
                <c:numCache>
                  <c:formatCode>General</c:formatCode>
                  <c:ptCount val="27"/>
                  <c:pt idx="0">
                    <c:v>0.32409743477794539</c:v>
                  </c:pt>
                  <c:pt idx="1">
                    <c:v>4.1675011594206302</c:v>
                  </c:pt>
                  <c:pt idx="2">
                    <c:v>0.26956794001940798</c:v>
                  </c:pt>
                  <c:pt idx="3">
                    <c:v>8.1124939266581091</c:v>
                  </c:pt>
                  <c:pt idx="4">
                    <c:v>5.804930152227624</c:v>
                  </c:pt>
                  <c:pt idx="5">
                    <c:v>12.102187965541642</c:v>
                  </c:pt>
                  <c:pt idx="6">
                    <c:v>0.94102342503396397</c:v>
                  </c:pt>
                  <c:pt idx="7">
                    <c:v>1.1559750230987238</c:v>
                  </c:pt>
                  <c:pt idx="8">
                    <c:v>7.7829291627086219</c:v>
                  </c:pt>
                  <c:pt idx="9">
                    <c:v>2.9086000061642259</c:v>
                  </c:pt>
                  <c:pt idx="10">
                    <c:v>1.7769236457601136</c:v>
                  </c:pt>
                  <c:pt idx="11">
                    <c:v>6.2994290504698105</c:v>
                  </c:pt>
                  <c:pt idx="12">
                    <c:v>0.13014373496616666</c:v>
                  </c:pt>
                  <c:pt idx="13">
                    <c:v>11.683675566165926</c:v>
                  </c:pt>
                  <c:pt idx="14">
                    <c:v>8.6836442724704241</c:v>
                  </c:pt>
                  <c:pt idx="15">
                    <c:v>13.235125778257601</c:v>
                  </c:pt>
                  <c:pt idx="16">
                    <c:v>17.405014786340182</c:v>
                  </c:pt>
                  <c:pt idx="17">
                    <c:v>15.684201294902868</c:v>
                  </c:pt>
                  <c:pt idx="18">
                    <c:v>13.372423262132051</c:v>
                  </c:pt>
                  <c:pt idx="19">
                    <c:v>2.1008791163889953</c:v>
                  </c:pt>
                  <c:pt idx="20">
                    <c:v>8.6602540378443074</c:v>
                  </c:pt>
                  <c:pt idx="21">
                    <c:v>2.4331950123589818</c:v>
                  </c:pt>
                  <c:pt idx="22">
                    <c:v>2.1925048789642414</c:v>
                  </c:pt>
                  <c:pt idx="23">
                    <c:v>2.2321428278731732</c:v>
                  </c:pt>
                  <c:pt idx="24">
                    <c:v>3.8600324923087204</c:v>
                  </c:pt>
                  <c:pt idx="25">
                    <c:v>1.5322340042144695</c:v>
                  </c:pt>
                  <c:pt idx="26">
                    <c:v>4.2147252757464653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('60 mg BAL'!$AF$9:$BC$9,'60 mg BAL'!$BD$9:$BF$9)</c:f>
              <c:strCache>
                <c:ptCount val="2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255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24h</c:v>
                </c:pt>
                <c:pt idx="13">
                  <c:v>28h</c:v>
                </c:pt>
                <c:pt idx="14">
                  <c:v>31h</c:v>
                </c:pt>
                <c:pt idx="15">
                  <c:v>47h + 15</c:v>
                </c:pt>
                <c:pt idx="16">
                  <c:v>47h + 30</c:v>
                </c:pt>
                <c:pt idx="17">
                  <c:v>48h</c:v>
                </c:pt>
                <c:pt idx="18">
                  <c:v>48h +15</c:v>
                </c:pt>
                <c:pt idx="19">
                  <c:v>48h +30</c:v>
                </c:pt>
                <c:pt idx="20">
                  <c:v>49h</c:v>
                </c:pt>
                <c:pt idx="21">
                  <c:v>50</c:v>
                </c:pt>
                <c:pt idx="22">
                  <c:v>51</c:v>
                </c:pt>
                <c:pt idx="23">
                  <c:v>52h</c:v>
                </c:pt>
                <c:pt idx="24">
                  <c:v>54</c:v>
                </c:pt>
                <c:pt idx="25">
                  <c:v>73</c:v>
                </c:pt>
                <c:pt idx="26">
                  <c:v>5d</c:v>
                </c:pt>
              </c:strCache>
            </c:strRef>
          </c:cat>
          <c:val>
            <c:numRef>
              <c:f>('60 mg BAL'!$AF$10:$BC$10,'60 mg BAL'!$BD$10:$BF$10)</c:f>
              <c:numCache>
                <c:formatCode>0.00</c:formatCode>
                <c:ptCount val="27"/>
                <c:pt idx="0">
                  <c:v>19.568151147098515</c:v>
                </c:pt>
                <c:pt idx="1">
                  <c:v>7.5641025641025648</c:v>
                </c:pt>
                <c:pt idx="2">
                  <c:v>8.4143049932523599</c:v>
                </c:pt>
                <c:pt idx="3">
                  <c:v>70.276653171390009</c:v>
                </c:pt>
                <c:pt idx="4">
                  <c:v>43.711201079622128</c:v>
                </c:pt>
                <c:pt idx="5">
                  <c:v>13.974358974358973</c:v>
                </c:pt>
                <c:pt idx="6">
                  <c:v>13.380566801619432</c:v>
                </c:pt>
                <c:pt idx="7">
                  <c:v>10.951417004048585</c:v>
                </c:pt>
                <c:pt idx="8">
                  <c:v>116.26855600539811</c:v>
                </c:pt>
                <c:pt idx="9">
                  <c:v>93.043184885290145</c:v>
                </c:pt>
                <c:pt idx="10">
                  <c:v>67.564102564102569</c:v>
                </c:pt>
                <c:pt idx="11">
                  <c:v>30.492577597840754</c:v>
                </c:pt>
                <c:pt idx="12">
                  <c:v>6.2078272604588394</c:v>
                </c:pt>
                <c:pt idx="13">
                  <c:v>84.257759784075574</c:v>
                </c:pt>
                <c:pt idx="14">
                  <c:v>60.465587044534409</c:v>
                </c:pt>
                <c:pt idx="15">
                  <c:v>86.62618083670715</c:v>
                </c:pt>
                <c:pt idx="16">
                  <c:v>49.264507422402154</c:v>
                </c:pt>
                <c:pt idx="17">
                  <c:v>23.306342780026991</c:v>
                </c:pt>
                <c:pt idx="18">
                  <c:v>125.23616734143052</c:v>
                </c:pt>
                <c:pt idx="19">
                  <c:v>110.06072874493928</c:v>
                </c:pt>
                <c:pt idx="20">
                  <c:v>48.805668016194339</c:v>
                </c:pt>
                <c:pt idx="21">
                  <c:v>21.761133603238864</c:v>
                </c:pt>
                <c:pt idx="22">
                  <c:v>14.615384615384615</c:v>
                </c:pt>
                <c:pt idx="23">
                  <c:v>130.04048582995952</c:v>
                </c:pt>
                <c:pt idx="24">
                  <c:v>47.611336032388664</c:v>
                </c:pt>
                <c:pt idx="25">
                  <c:v>10.600539811066128</c:v>
                </c:pt>
                <c:pt idx="26">
                  <c:v>4.8650472334682862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A-B344-8F59-475CB4452875}"/>
            </c:ext>
          </c:extLst>
        </c:ser>
        <c:ser>
          <c:idx val="1"/>
          <c:order val="1"/>
          <c:tx>
            <c:strRef>
              <c:f>[1]PfBAL!$S$11</c:f>
              <c:strCache>
                <c:ptCount val="1"/>
                <c:pt idx="0">
                  <c:v>(R)-butyroin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('60 mg BAL'!$AF$20:$AT$20,'60 mg BAL'!$AU$20:$BF$20)</c:f>
                <c:numCache>
                  <c:formatCode>General</c:formatCode>
                  <c:ptCount val="27"/>
                  <c:pt idx="0">
                    <c:v>3.0854783104971508</c:v>
                  </c:pt>
                  <c:pt idx="1">
                    <c:v>9.7225862457885057</c:v>
                  </c:pt>
                  <c:pt idx="2">
                    <c:v>2.1378550397948879</c:v>
                  </c:pt>
                  <c:pt idx="3">
                    <c:v>4.1663376209146943</c:v>
                  </c:pt>
                  <c:pt idx="4">
                    <c:v>1.4864423240913043</c:v>
                  </c:pt>
                  <c:pt idx="5">
                    <c:v>27.735223064117292</c:v>
                  </c:pt>
                  <c:pt idx="6">
                    <c:v>7.0821580233042116</c:v>
                  </c:pt>
                  <c:pt idx="7">
                    <c:v>7.1231110909162245</c:v>
                  </c:pt>
                  <c:pt idx="8">
                    <c:v>2.4175991002364103</c:v>
                  </c:pt>
                  <c:pt idx="9">
                    <c:v>2.2431382933503881</c:v>
                  </c:pt>
                  <c:pt idx="10">
                    <c:v>1.5642444808899723</c:v>
                  </c:pt>
                  <c:pt idx="11">
                    <c:v>2.9610197524973336</c:v>
                  </c:pt>
                  <c:pt idx="12">
                    <c:v>3.5476329281685133</c:v>
                  </c:pt>
                  <c:pt idx="13">
                    <c:v>3.5843452007586789</c:v>
                  </c:pt>
                  <c:pt idx="14">
                    <c:v>7.0323542358056299</c:v>
                  </c:pt>
                  <c:pt idx="15">
                    <c:v>4.5427008145473646</c:v>
                  </c:pt>
                  <c:pt idx="16">
                    <c:v>12.683099209858108</c:v>
                  </c:pt>
                  <c:pt idx="17">
                    <c:v>4.2678854722838713</c:v>
                  </c:pt>
                  <c:pt idx="18">
                    <c:v>11.193406880575987</c:v>
                  </c:pt>
                  <c:pt idx="19">
                    <c:v>9.2322409286578679</c:v>
                  </c:pt>
                  <c:pt idx="20">
                    <c:v>1.6555422529657962</c:v>
                  </c:pt>
                  <c:pt idx="21">
                    <c:v>12.73791489363891</c:v>
                  </c:pt>
                  <c:pt idx="22">
                    <c:v>6.8359948791647316</c:v>
                  </c:pt>
                  <c:pt idx="23">
                    <c:v>5.1716767201764799</c:v>
                  </c:pt>
                  <c:pt idx="24">
                    <c:v>12.807161210572263</c:v>
                  </c:pt>
                  <c:pt idx="25">
                    <c:v>20.96609385726131</c:v>
                  </c:pt>
                  <c:pt idx="26">
                    <c:v>11.701064159119937</c:v>
                  </c:pt>
                </c:numCache>
              </c:numRef>
            </c:plus>
            <c:minus>
              <c:numRef>
                <c:f>('60 mg BAL'!$AF$20:$AT$20,'60 mg BAL'!$AU$20:$BF$20)</c:f>
                <c:numCache>
                  <c:formatCode>General</c:formatCode>
                  <c:ptCount val="27"/>
                  <c:pt idx="0">
                    <c:v>3.0854783104971508</c:v>
                  </c:pt>
                  <c:pt idx="1">
                    <c:v>9.7225862457885057</c:v>
                  </c:pt>
                  <c:pt idx="2">
                    <c:v>2.1378550397948879</c:v>
                  </c:pt>
                  <c:pt idx="3">
                    <c:v>4.1663376209146943</c:v>
                  </c:pt>
                  <c:pt idx="4">
                    <c:v>1.4864423240913043</c:v>
                  </c:pt>
                  <c:pt idx="5">
                    <c:v>27.735223064117292</c:v>
                  </c:pt>
                  <c:pt idx="6">
                    <c:v>7.0821580233042116</c:v>
                  </c:pt>
                  <c:pt idx="7">
                    <c:v>7.1231110909162245</c:v>
                  </c:pt>
                  <c:pt idx="8">
                    <c:v>2.4175991002364103</c:v>
                  </c:pt>
                  <c:pt idx="9">
                    <c:v>2.2431382933503881</c:v>
                  </c:pt>
                  <c:pt idx="10">
                    <c:v>1.5642444808899723</c:v>
                  </c:pt>
                  <c:pt idx="11">
                    <c:v>2.9610197524973336</c:v>
                  </c:pt>
                  <c:pt idx="12">
                    <c:v>3.5476329281685133</c:v>
                  </c:pt>
                  <c:pt idx="13">
                    <c:v>3.5843452007586789</c:v>
                  </c:pt>
                  <c:pt idx="14">
                    <c:v>7.0323542358056299</c:v>
                  </c:pt>
                  <c:pt idx="15">
                    <c:v>4.5427008145473646</c:v>
                  </c:pt>
                  <c:pt idx="16">
                    <c:v>12.683099209858108</c:v>
                  </c:pt>
                  <c:pt idx="17">
                    <c:v>4.2678854722838713</c:v>
                  </c:pt>
                  <c:pt idx="18">
                    <c:v>11.193406880575987</c:v>
                  </c:pt>
                  <c:pt idx="19">
                    <c:v>9.2322409286578679</c:v>
                  </c:pt>
                  <c:pt idx="20">
                    <c:v>1.6555422529657962</c:v>
                  </c:pt>
                  <c:pt idx="21">
                    <c:v>12.73791489363891</c:v>
                  </c:pt>
                  <c:pt idx="22">
                    <c:v>6.8359948791647316</c:v>
                  </c:pt>
                  <c:pt idx="23">
                    <c:v>5.1716767201764799</c:v>
                  </c:pt>
                  <c:pt idx="24">
                    <c:v>12.807161210572263</c:v>
                  </c:pt>
                  <c:pt idx="25">
                    <c:v>20.96609385726131</c:v>
                  </c:pt>
                  <c:pt idx="26">
                    <c:v>11.701064159119937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('60 mg BAL'!$AF$9:$BC$9,'60 mg BAL'!$BD$9:$BF$9)</c:f>
              <c:strCache>
                <c:ptCount val="2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255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24h</c:v>
                </c:pt>
                <c:pt idx="13">
                  <c:v>28h</c:v>
                </c:pt>
                <c:pt idx="14">
                  <c:v>31h</c:v>
                </c:pt>
                <c:pt idx="15">
                  <c:v>47h + 15</c:v>
                </c:pt>
                <c:pt idx="16">
                  <c:v>47h + 30</c:v>
                </c:pt>
                <c:pt idx="17">
                  <c:v>48h</c:v>
                </c:pt>
                <c:pt idx="18">
                  <c:v>48h +15</c:v>
                </c:pt>
                <c:pt idx="19">
                  <c:v>48h +30</c:v>
                </c:pt>
                <c:pt idx="20">
                  <c:v>49h</c:v>
                </c:pt>
                <c:pt idx="21">
                  <c:v>50</c:v>
                </c:pt>
                <c:pt idx="22">
                  <c:v>51</c:v>
                </c:pt>
                <c:pt idx="23">
                  <c:v>52h</c:v>
                </c:pt>
                <c:pt idx="24">
                  <c:v>54</c:v>
                </c:pt>
                <c:pt idx="25">
                  <c:v>73</c:v>
                </c:pt>
                <c:pt idx="26">
                  <c:v>5d</c:v>
                </c:pt>
              </c:strCache>
            </c:strRef>
          </c:cat>
          <c:val>
            <c:numRef>
              <c:f>('60 mg BAL'!$AF$11:$BC$11,'60 mg BAL'!$BD$11:$BF$11)</c:f>
              <c:numCache>
                <c:formatCode>0.00</c:formatCode>
                <c:ptCount val="27"/>
                <c:pt idx="0">
                  <c:v>21.401262063845579</c:v>
                </c:pt>
                <c:pt idx="1">
                  <c:v>10.296579156529871</c:v>
                </c:pt>
                <c:pt idx="2">
                  <c:v>24.406087602078696</c:v>
                </c:pt>
                <c:pt idx="3">
                  <c:v>31.98589458054937</c:v>
                </c:pt>
                <c:pt idx="4">
                  <c:v>38.934669636228655</c:v>
                </c:pt>
                <c:pt idx="5">
                  <c:v>31.590571640682992</c:v>
                </c:pt>
                <c:pt idx="6">
                  <c:v>34.410193735288793</c:v>
                </c:pt>
                <c:pt idx="7">
                  <c:v>50.551224944320715</c:v>
                </c:pt>
                <c:pt idx="8">
                  <c:v>41.360430586488491</c:v>
                </c:pt>
                <c:pt idx="9">
                  <c:v>43.041945063103185</c:v>
                </c:pt>
                <c:pt idx="10">
                  <c:v>48.093912397921308</c:v>
                </c:pt>
                <c:pt idx="11">
                  <c:v>46.775933361480462</c:v>
                </c:pt>
                <c:pt idx="12">
                  <c:v>61.349294729027463</c:v>
                </c:pt>
                <c:pt idx="13">
                  <c:v>58.646993318485521</c:v>
                </c:pt>
                <c:pt idx="14">
                  <c:v>59.138827023014102</c:v>
                </c:pt>
                <c:pt idx="15">
                  <c:v>67.802524127691157</c:v>
                </c:pt>
                <c:pt idx="16">
                  <c:v>58.440989028670145</c:v>
                </c:pt>
                <c:pt idx="17">
                  <c:v>85.139198218262791</c:v>
                </c:pt>
                <c:pt idx="18">
                  <c:v>80.569784706755755</c:v>
                </c:pt>
                <c:pt idx="19">
                  <c:v>84.411655530809199</c:v>
                </c:pt>
                <c:pt idx="20">
                  <c:v>85.77208611729769</c:v>
                </c:pt>
                <c:pt idx="21">
                  <c:v>77.778650486505711</c:v>
                </c:pt>
                <c:pt idx="22">
                  <c:v>104.47104677060133</c:v>
                </c:pt>
                <c:pt idx="23">
                  <c:v>89.615812917594653</c:v>
                </c:pt>
                <c:pt idx="24">
                  <c:v>114.12954714179659</c:v>
                </c:pt>
                <c:pt idx="25">
                  <c:v>117.18262806236079</c:v>
                </c:pt>
                <c:pt idx="26">
                  <c:v>114.17594654788418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A-B344-8F59-475CB4452875}"/>
            </c:ext>
          </c:extLst>
        </c:ser>
        <c:ser>
          <c:idx val="2"/>
          <c:order val="2"/>
          <c:tx>
            <c:strRef>
              <c:f>[1]PfBAL!$S$12</c:f>
              <c:strCache>
                <c:ptCount val="1"/>
                <c:pt idx="0">
                  <c:v>(S)-butyroin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('60 mg BAL'!$AF$21:$AT$21,'60 mg BAL'!$AU$21:$BF$21)</c:f>
                <c:numCache>
                  <c:formatCode>General</c:formatCode>
                  <c:ptCount val="27"/>
                  <c:pt idx="0">
                    <c:v>3.2186808207605941</c:v>
                  </c:pt>
                  <c:pt idx="1">
                    <c:v>2.40751450276387</c:v>
                  </c:pt>
                  <c:pt idx="2">
                    <c:v>0.68778643763892622</c:v>
                  </c:pt>
                  <c:pt idx="3">
                    <c:v>1.0828160354295082</c:v>
                  </c:pt>
                  <c:pt idx="4">
                    <c:v>1.6482749290872525</c:v>
                  </c:pt>
                  <c:pt idx="5">
                    <c:v>7.8652011972955176</c:v>
                  </c:pt>
                  <c:pt idx="6">
                    <c:v>2.1407638214974702</c:v>
                  </c:pt>
                  <c:pt idx="7">
                    <c:v>1.9125057981510838</c:v>
                  </c:pt>
                  <c:pt idx="8">
                    <c:v>0.51653823819633959</c:v>
                  </c:pt>
                  <c:pt idx="9">
                    <c:v>0.79713539557395019</c:v>
                  </c:pt>
                  <c:pt idx="10">
                    <c:v>0.34349618150488492</c:v>
                  </c:pt>
                  <c:pt idx="11">
                    <c:v>0.79502282585428796</c:v>
                  </c:pt>
                  <c:pt idx="12">
                    <c:v>1.0964003368899378</c:v>
                  </c:pt>
                  <c:pt idx="13">
                    <c:v>1.172977778925637</c:v>
                  </c:pt>
                  <c:pt idx="14">
                    <c:v>2.3120230010887761</c:v>
                  </c:pt>
                  <c:pt idx="15">
                    <c:v>1.1756159552577596</c:v>
                  </c:pt>
                  <c:pt idx="16">
                    <c:v>4.0219223663617685</c:v>
                  </c:pt>
                  <c:pt idx="17">
                    <c:v>0.8461169461451028</c:v>
                  </c:pt>
                  <c:pt idx="18">
                    <c:v>3.1609660241031468</c:v>
                  </c:pt>
                  <c:pt idx="19">
                    <c:v>2.4275421270097421</c:v>
                  </c:pt>
                  <c:pt idx="20">
                    <c:v>0.20698054191480167</c:v>
                  </c:pt>
                  <c:pt idx="21">
                    <c:v>3.9991345802740836</c:v>
                  </c:pt>
                  <c:pt idx="22">
                    <c:v>2.1661565351133776</c:v>
                  </c:pt>
                  <c:pt idx="23">
                    <c:v>1.4323700365322631</c:v>
                  </c:pt>
                  <c:pt idx="24">
                    <c:v>3.6534717170745052</c:v>
                  </c:pt>
                  <c:pt idx="25">
                    <c:v>6.0540986108825106</c:v>
                  </c:pt>
                  <c:pt idx="26">
                    <c:v>3.4282611553486775</c:v>
                  </c:pt>
                </c:numCache>
              </c:numRef>
            </c:plus>
            <c:minus>
              <c:numRef>
                <c:f>('60 mg BAL'!$AF$21:$AT$21,'60 mg BAL'!$AU$21:$BF$21)</c:f>
                <c:numCache>
                  <c:formatCode>General</c:formatCode>
                  <c:ptCount val="27"/>
                  <c:pt idx="0">
                    <c:v>3.2186808207605941</c:v>
                  </c:pt>
                  <c:pt idx="1">
                    <c:v>2.40751450276387</c:v>
                  </c:pt>
                  <c:pt idx="2">
                    <c:v>0.68778643763892622</c:v>
                  </c:pt>
                  <c:pt idx="3">
                    <c:v>1.0828160354295082</c:v>
                  </c:pt>
                  <c:pt idx="4">
                    <c:v>1.6482749290872525</c:v>
                  </c:pt>
                  <c:pt idx="5">
                    <c:v>7.8652011972955176</c:v>
                  </c:pt>
                  <c:pt idx="6">
                    <c:v>2.1407638214974702</c:v>
                  </c:pt>
                  <c:pt idx="7">
                    <c:v>1.9125057981510838</c:v>
                  </c:pt>
                  <c:pt idx="8">
                    <c:v>0.51653823819633959</c:v>
                  </c:pt>
                  <c:pt idx="9">
                    <c:v>0.79713539557395019</c:v>
                  </c:pt>
                  <c:pt idx="10">
                    <c:v>0.34349618150488492</c:v>
                  </c:pt>
                  <c:pt idx="11">
                    <c:v>0.79502282585428796</c:v>
                  </c:pt>
                  <c:pt idx="12">
                    <c:v>1.0964003368899378</c:v>
                  </c:pt>
                  <c:pt idx="13">
                    <c:v>1.172977778925637</c:v>
                  </c:pt>
                  <c:pt idx="14">
                    <c:v>2.3120230010887761</c:v>
                  </c:pt>
                  <c:pt idx="15">
                    <c:v>1.1756159552577596</c:v>
                  </c:pt>
                  <c:pt idx="16">
                    <c:v>4.0219223663617685</c:v>
                  </c:pt>
                  <c:pt idx="17">
                    <c:v>0.8461169461451028</c:v>
                  </c:pt>
                  <c:pt idx="18">
                    <c:v>3.1609660241031468</c:v>
                  </c:pt>
                  <c:pt idx="19">
                    <c:v>2.4275421270097421</c:v>
                  </c:pt>
                  <c:pt idx="20">
                    <c:v>0.20698054191480167</c:v>
                  </c:pt>
                  <c:pt idx="21">
                    <c:v>3.9991345802740836</c:v>
                  </c:pt>
                  <c:pt idx="22">
                    <c:v>2.1661565351133776</c:v>
                  </c:pt>
                  <c:pt idx="23">
                    <c:v>1.4323700365322631</c:v>
                  </c:pt>
                  <c:pt idx="24">
                    <c:v>3.6534717170745052</c:v>
                  </c:pt>
                  <c:pt idx="25">
                    <c:v>6.0540986108825106</c:v>
                  </c:pt>
                  <c:pt idx="26">
                    <c:v>3.4282611553486775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('60 mg BAL'!$AF$9:$BC$9,'60 mg BAL'!$BD$9:$BF$9)</c:f>
              <c:strCache>
                <c:ptCount val="2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255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24h</c:v>
                </c:pt>
                <c:pt idx="13">
                  <c:v>28h</c:v>
                </c:pt>
                <c:pt idx="14">
                  <c:v>31h</c:v>
                </c:pt>
                <c:pt idx="15">
                  <c:v>47h + 15</c:v>
                </c:pt>
                <c:pt idx="16">
                  <c:v>47h + 30</c:v>
                </c:pt>
                <c:pt idx="17">
                  <c:v>48h</c:v>
                </c:pt>
                <c:pt idx="18">
                  <c:v>48h +15</c:v>
                </c:pt>
                <c:pt idx="19">
                  <c:v>48h +30</c:v>
                </c:pt>
                <c:pt idx="20">
                  <c:v>49h</c:v>
                </c:pt>
                <c:pt idx="21">
                  <c:v>50</c:v>
                </c:pt>
                <c:pt idx="22">
                  <c:v>51</c:v>
                </c:pt>
                <c:pt idx="23">
                  <c:v>52h</c:v>
                </c:pt>
                <c:pt idx="24">
                  <c:v>54</c:v>
                </c:pt>
                <c:pt idx="25">
                  <c:v>73</c:v>
                </c:pt>
                <c:pt idx="26">
                  <c:v>5d</c:v>
                </c:pt>
              </c:strCache>
            </c:strRef>
          </c:cat>
          <c:val>
            <c:numRef>
              <c:f>('60 mg BAL'!$AF$12:$BC$12,'60 mg BAL'!$BD$12:$BF$12)</c:f>
              <c:numCache>
                <c:formatCode>0.00</c:formatCode>
                <c:ptCount val="27"/>
                <c:pt idx="0">
                  <c:v>4.4740177439797204</c:v>
                </c:pt>
                <c:pt idx="1">
                  <c:v>4.1173275393807707</c:v>
                </c:pt>
                <c:pt idx="2">
                  <c:v>6.4910374796306352</c:v>
                </c:pt>
                <c:pt idx="3">
                  <c:v>8.7452471482889731</c:v>
                </c:pt>
                <c:pt idx="4">
                  <c:v>11.453919971030237</c:v>
                </c:pt>
                <c:pt idx="5">
                  <c:v>8.9208763353250049</c:v>
                </c:pt>
                <c:pt idx="6">
                  <c:v>13.355060655440882</c:v>
                </c:pt>
                <c:pt idx="7">
                  <c:v>14.155350353068982</c:v>
                </c:pt>
                <c:pt idx="8">
                  <c:v>11.879413362303096</c:v>
                </c:pt>
                <c:pt idx="9">
                  <c:v>12.214376244794494</c:v>
                </c:pt>
                <c:pt idx="10">
                  <c:v>13.644758283541554</c:v>
                </c:pt>
                <c:pt idx="11">
                  <c:v>17.782002534854243</c:v>
                </c:pt>
                <c:pt idx="12">
                  <c:v>17.742169110990403</c:v>
                </c:pt>
                <c:pt idx="13">
                  <c:v>17.075864566358863</c:v>
                </c:pt>
                <c:pt idx="14">
                  <c:v>17.222523990584826</c:v>
                </c:pt>
                <c:pt idx="15">
                  <c:v>19.340937896070976</c:v>
                </c:pt>
                <c:pt idx="16">
                  <c:v>21.839579938439254</c:v>
                </c:pt>
                <c:pt idx="17">
                  <c:v>25.283360492485965</c:v>
                </c:pt>
                <c:pt idx="18">
                  <c:v>22.857142857142858</c:v>
                </c:pt>
                <c:pt idx="19">
                  <c:v>24.003259098316125</c:v>
                </c:pt>
                <c:pt idx="20">
                  <c:v>24.432373709940247</c:v>
                </c:pt>
                <c:pt idx="21">
                  <c:v>28.410284265797571</c:v>
                </c:pt>
                <c:pt idx="22">
                  <c:v>29.608908202064089</c:v>
                </c:pt>
                <c:pt idx="23">
                  <c:v>25.408292594604379</c:v>
                </c:pt>
                <c:pt idx="24">
                  <c:v>32.192648922686942</c:v>
                </c:pt>
                <c:pt idx="25">
                  <c:v>33.481803367734926</c:v>
                </c:pt>
                <c:pt idx="26">
                  <c:v>34.906753575955101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A-B344-8F59-475CB4452875}"/>
            </c:ext>
          </c:extLst>
        </c:ser>
        <c:ser>
          <c:idx val="3"/>
          <c:order val="3"/>
          <c:tx>
            <c:strRef>
              <c:f>[1]PfBAL!$S$13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('60 mg BAL'!$AF$22:$AT$22,'60 mg BAL'!$AU$22:$BF$22)</c:f>
                <c:numCache>
                  <c:formatCode>General</c:formatCode>
                  <c:ptCount val="27"/>
                  <c:pt idx="0">
                    <c:v>5.9241624297571338</c:v>
                  </c:pt>
                  <c:pt idx="1">
                    <c:v>12.128751008280265</c:v>
                  </c:pt>
                  <c:pt idx="2">
                    <c:v>2.8015639867998305</c:v>
                  </c:pt>
                  <c:pt idx="3">
                    <c:v>5.2474000821337619</c:v>
                  </c:pt>
                  <c:pt idx="4">
                    <c:v>3.1344179721197709</c:v>
                  </c:pt>
                  <c:pt idx="5">
                    <c:v>35.598724591711814</c:v>
                  </c:pt>
                  <c:pt idx="6">
                    <c:v>9.2060354572490937</c:v>
                  </c:pt>
                  <c:pt idx="7">
                    <c:v>9.0292667291542941</c:v>
                  </c:pt>
                  <c:pt idx="8">
                    <c:v>2.9259654977616374</c:v>
                  </c:pt>
                  <c:pt idx="9">
                    <c:v>3.0277612871939517</c:v>
                  </c:pt>
                  <c:pt idx="10">
                    <c:v>1.9054662939913132</c:v>
                  </c:pt>
                  <c:pt idx="11">
                    <c:v>3.7538174550888295</c:v>
                  </c:pt>
                  <c:pt idx="12">
                    <c:v>4.6240153957196721</c:v>
                  </c:pt>
                  <c:pt idx="13">
                    <c:v>4.7238392544475527</c:v>
                  </c:pt>
                  <c:pt idx="14">
                    <c:v>9.3361166962448419</c:v>
                  </c:pt>
                  <c:pt idx="15">
                    <c:v>5.7182527332554409</c:v>
                  </c:pt>
                  <c:pt idx="16">
                    <c:v>16.704633710889308</c:v>
                  </c:pt>
                  <c:pt idx="17">
                    <c:v>4.5877829859797252</c:v>
                  </c:pt>
                  <c:pt idx="18">
                    <c:v>14.354364506361794</c:v>
                  </c:pt>
                  <c:pt idx="19">
                    <c:v>11.659774006116772</c:v>
                  </c:pt>
                  <c:pt idx="20">
                    <c:v>1.8625227948805956</c:v>
                  </c:pt>
                  <c:pt idx="21">
                    <c:v>16.736557311827898</c:v>
                  </c:pt>
                  <c:pt idx="22">
                    <c:v>8.982876354358833</c:v>
                  </c:pt>
                  <c:pt idx="23">
                    <c:v>6.6033979269102385</c:v>
                  </c:pt>
                  <c:pt idx="24">
                    <c:v>16.45502904561987</c:v>
                  </c:pt>
                  <c:pt idx="25">
                    <c:v>27.017994992998364</c:v>
                  </c:pt>
                  <c:pt idx="26">
                    <c:v>15.128794002163373</c:v>
                  </c:pt>
                </c:numCache>
              </c:numRef>
            </c:plus>
            <c:minus>
              <c:numRef>
                <c:f>('60 mg BAL'!$BF$22,'60 mg BAL'!$AF$22:$AT$22,'60 mg BAL'!$AU$22:$BE$22)</c:f>
                <c:numCache>
                  <c:formatCode>General</c:formatCode>
                  <c:ptCount val="27"/>
                  <c:pt idx="0">
                    <c:v>15.128794002163373</c:v>
                  </c:pt>
                  <c:pt idx="1">
                    <c:v>5.9241624297571338</c:v>
                  </c:pt>
                  <c:pt idx="2">
                    <c:v>12.128751008280265</c:v>
                  </c:pt>
                  <c:pt idx="3">
                    <c:v>2.8015639867998305</c:v>
                  </c:pt>
                  <c:pt idx="4">
                    <c:v>5.2474000821337619</c:v>
                  </c:pt>
                  <c:pt idx="5">
                    <c:v>3.1344179721197709</c:v>
                  </c:pt>
                  <c:pt idx="6">
                    <c:v>35.598724591711814</c:v>
                  </c:pt>
                  <c:pt idx="7">
                    <c:v>9.2060354572490937</c:v>
                  </c:pt>
                  <c:pt idx="8">
                    <c:v>9.0292667291542941</c:v>
                  </c:pt>
                  <c:pt idx="9">
                    <c:v>2.9259654977616374</c:v>
                  </c:pt>
                  <c:pt idx="10">
                    <c:v>3.0277612871939517</c:v>
                  </c:pt>
                  <c:pt idx="11">
                    <c:v>1.9054662939913132</c:v>
                  </c:pt>
                  <c:pt idx="12">
                    <c:v>3.7538174550888295</c:v>
                  </c:pt>
                  <c:pt idx="13">
                    <c:v>4.6240153957196721</c:v>
                  </c:pt>
                  <c:pt idx="14">
                    <c:v>4.7238392544475527</c:v>
                  </c:pt>
                  <c:pt idx="15">
                    <c:v>9.3361166962448419</c:v>
                  </c:pt>
                  <c:pt idx="16">
                    <c:v>5.7182527332554409</c:v>
                  </c:pt>
                  <c:pt idx="17">
                    <c:v>16.704633710889308</c:v>
                  </c:pt>
                  <c:pt idx="18">
                    <c:v>4.5877829859797252</c:v>
                  </c:pt>
                  <c:pt idx="19">
                    <c:v>14.354364506361794</c:v>
                  </c:pt>
                  <c:pt idx="20">
                    <c:v>11.659774006116772</c:v>
                  </c:pt>
                  <c:pt idx="21">
                    <c:v>1.8625227948805956</c:v>
                  </c:pt>
                  <c:pt idx="22">
                    <c:v>16.736557311827898</c:v>
                  </c:pt>
                  <c:pt idx="23">
                    <c:v>8.982876354358833</c:v>
                  </c:pt>
                  <c:pt idx="24">
                    <c:v>6.6033979269102385</c:v>
                  </c:pt>
                  <c:pt idx="25">
                    <c:v>16.45502904561987</c:v>
                  </c:pt>
                  <c:pt idx="26">
                    <c:v>27.017994992998364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('60 mg BAL'!$AF$9:$BC$9,'60 mg BAL'!$BD$9:$BF$9)</c:f>
              <c:strCache>
                <c:ptCount val="2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75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255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24h</c:v>
                </c:pt>
                <c:pt idx="13">
                  <c:v>28h</c:v>
                </c:pt>
                <c:pt idx="14">
                  <c:v>31h</c:v>
                </c:pt>
                <c:pt idx="15">
                  <c:v>47h + 15</c:v>
                </c:pt>
                <c:pt idx="16">
                  <c:v>47h + 30</c:v>
                </c:pt>
                <c:pt idx="17">
                  <c:v>48h</c:v>
                </c:pt>
                <c:pt idx="18">
                  <c:v>48h +15</c:v>
                </c:pt>
                <c:pt idx="19">
                  <c:v>48h +30</c:v>
                </c:pt>
                <c:pt idx="20">
                  <c:v>49h</c:v>
                </c:pt>
                <c:pt idx="21">
                  <c:v>50</c:v>
                </c:pt>
                <c:pt idx="22">
                  <c:v>51</c:v>
                </c:pt>
                <c:pt idx="23">
                  <c:v>52h</c:v>
                </c:pt>
                <c:pt idx="24">
                  <c:v>54</c:v>
                </c:pt>
                <c:pt idx="25">
                  <c:v>73</c:v>
                </c:pt>
                <c:pt idx="26">
                  <c:v>5d</c:v>
                </c:pt>
              </c:strCache>
            </c:strRef>
          </c:cat>
          <c:val>
            <c:numRef>
              <c:f>('60 mg BAL'!$AF$13:$BC$13,'60 mg BAL'!$BD$13:$BF$13)</c:f>
              <c:numCache>
                <c:formatCode>0.00</c:formatCode>
                <c:ptCount val="27"/>
                <c:pt idx="0">
                  <c:v>25.875279807825297</c:v>
                </c:pt>
                <c:pt idx="1">
                  <c:v>19.92653318154855</c:v>
                </c:pt>
                <c:pt idx="2">
                  <c:v>30.897125081709323</c:v>
                </c:pt>
                <c:pt idx="3">
                  <c:v>40.731141728838345</c:v>
                </c:pt>
                <c:pt idx="4">
                  <c:v>50.388589607258893</c:v>
                </c:pt>
                <c:pt idx="5">
                  <c:v>40.511447976007993</c:v>
                </c:pt>
                <c:pt idx="6">
                  <c:v>61.15572880688854</c:v>
                </c:pt>
                <c:pt idx="7">
                  <c:v>64.706575297389705</c:v>
                </c:pt>
                <c:pt idx="8">
                  <c:v>53.239843948791588</c:v>
                </c:pt>
                <c:pt idx="9">
                  <c:v>55.256321307897686</c:v>
                </c:pt>
                <c:pt idx="10">
                  <c:v>61.73867068146285</c:v>
                </c:pt>
                <c:pt idx="11" formatCode="0">
                  <c:v>79.250079743465975</c:v>
                </c:pt>
                <c:pt idx="12" formatCode="0">
                  <c:v>79.091463840017866</c:v>
                </c:pt>
                <c:pt idx="13" formatCode="0">
                  <c:v>75.722857884844373</c:v>
                </c:pt>
                <c:pt idx="14" formatCode="0">
                  <c:v>76.361351013598934</c:v>
                </c:pt>
                <c:pt idx="15" formatCode="0">
                  <c:v>87.14346202376214</c:v>
                </c:pt>
                <c:pt idx="16" formatCode="0">
                  <c:v>98.636164942151211</c:v>
                </c:pt>
                <c:pt idx="17" formatCode="0">
                  <c:v>110.42255871074876</c:v>
                </c:pt>
                <c:pt idx="18" formatCode="0">
                  <c:v>103.42692756389862</c:v>
                </c:pt>
                <c:pt idx="19" formatCode="0">
                  <c:v>108.41491462912533</c:v>
                </c:pt>
                <c:pt idx="20" formatCode="0">
                  <c:v>110.20445982723794</c:v>
                </c:pt>
                <c:pt idx="21" formatCode="0">
                  <c:v>128.31934142986586</c:v>
                </c:pt>
                <c:pt idx="22" formatCode="0">
                  <c:v>134.0799549726654</c:v>
                </c:pt>
                <c:pt idx="23" formatCode="0">
                  <c:v>115.02410551219903</c:v>
                </c:pt>
                <c:pt idx="24" formatCode="0">
                  <c:v>146.32219606448353</c:v>
                </c:pt>
                <c:pt idx="25" formatCode="0">
                  <c:v>150.66443143009573</c:v>
                </c:pt>
                <c:pt idx="26" formatCode="0">
                  <c:v>149.08270012383926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A-B344-8F59-475CB445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9040"/>
        <c:axId val="65302368"/>
      </c:lineChart>
      <c:catAx>
        <c:axId val="6520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02368"/>
        <c:crosses val="autoZero"/>
        <c:auto val="1"/>
        <c:lblAlgn val="ctr"/>
        <c:lblOffset val="100"/>
        <c:noMultiLvlLbl val="0"/>
      </c:catAx>
      <c:valAx>
        <c:axId val="65302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325968</xdr:colOff>
      <xdr:row>24</xdr:row>
      <xdr:rowOff>165101</xdr:rowOff>
    </xdr:from>
    <xdr:to>
      <xdr:col>46</xdr:col>
      <xdr:colOff>431800</xdr:colOff>
      <xdr:row>49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2081E-2C58-564D-950D-4AA3E2A7E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0.53535</cdr:x>
      <cdr:y>0.93428</cdr:y>
    </cdr:from>
    <cdr:to>
      <cdr:x>0.59048</cdr:x>
      <cdr:y>0.9903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D5A6EFF-6753-EB43-B87F-58B9A61C438C}"/>
            </a:ext>
          </a:extLst>
        </cdr:cNvPr>
        <cdr:cNvSpPr txBox="1"/>
      </cdr:nvSpPr>
      <cdr:spPr>
        <a:xfrm xmlns:a="http://schemas.openxmlformats.org/drawingml/2006/main">
          <a:off x="7151196" y="4694030"/>
          <a:ext cx="736423" cy="2814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 i="0" baseline="0"/>
            <a:t>(</a:t>
          </a:r>
          <a:r>
            <a:rPr lang="en-GB" sz="800" i="1" baseline="0"/>
            <a:t>S</a:t>
          </a:r>
          <a:r>
            <a:rPr lang="en-GB" sz="800" i="0" baseline="0"/>
            <a:t>)-butyroin</a:t>
          </a:r>
          <a:endParaRPr lang="en-GB" sz="800" i="1"/>
        </a:p>
      </cdr:txBody>
    </cdr:sp>
  </cdr:relSizeAnchor>
  <cdr:relSizeAnchor xmlns:cdr="http://schemas.openxmlformats.org/drawingml/2006/chartDrawing">
    <cdr:from>
      <cdr:x>0.45547</cdr:x>
      <cdr:y>0.93428</cdr:y>
    </cdr:from>
    <cdr:to>
      <cdr:x>0.50677</cdr:x>
      <cdr:y>0.99147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94E052C-3CCC-494D-80B6-3F0DDDA1E4D4}"/>
            </a:ext>
          </a:extLst>
        </cdr:cNvPr>
        <cdr:cNvSpPr txBox="1"/>
      </cdr:nvSpPr>
      <cdr:spPr>
        <a:xfrm xmlns:a="http://schemas.openxmlformats.org/drawingml/2006/main">
          <a:off x="6084148" y="4694030"/>
          <a:ext cx="685319" cy="28731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 i="0" baseline="0"/>
            <a:t>(</a:t>
          </a:r>
          <a:r>
            <a:rPr lang="en-GB" sz="800" i="1" baseline="0"/>
            <a:t>R</a:t>
          </a:r>
          <a:r>
            <a:rPr lang="en-GB" sz="800" i="0" baseline="0"/>
            <a:t>)-buyroin</a:t>
          </a:r>
          <a:endParaRPr lang="en-GB" sz="800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325968</xdr:colOff>
      <xdr:row>24</xdr:row>
      <xdr:rowOff>165101</xdr:rowOff>
    </xdr:from>
    <xdr:to>
      <xdr:col>43</xdr:col>
      <xdr:colOff>734457</xdr:colOff>
      <xdr:row>50</xdr:row>
      <xdr:rowOff>61205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997AC-7571-714D-AD83-230888033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</cdr:x>
      <cdr:y>0.94385</cdr:y>
    </cdr:from>
    <cdr:to>
      <cdr:x>0.60479</cdr:x>
      <cdr:y>0.98366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D5A6EFF-6753-EB43-B87F-58B9A61C438C}"/>
            </a:ext>
          </a:extLst>
        </cdr:cNvPr>
        <cdr:cNvSpPr txBox="1"/>
      </cdr:nvSpPr>
      <cdr:spPr>
        <a:xfrm xmlns:a="http://schemas.openxmlformats.org/drawingml/2006/main">
          <a:off x="6452972" y="4822871"/>
          <a:ext cx="774218" cy="20343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 i="0" baseline="0"/>
            <a:t>(</a:t>
          </a:r>
          <a:r>
            <a:rPr lang="en-GB" sz="800" i="1" baseline="0"/>
            <a:t>S</a:t>
          </a:r>
          <a:r>
            <a:rPr lang="en-GB" sz="800" i="0" baseline="0"/>
            <a:t>)-butyroin</a:t>
          </a:r>
          <a:endParaRPr lang="en-GB" sz="800" i="1"/>
        </a:p>
      </cdr:txBody>
    </cdr:sp>
  </cdr:relSizeAnchor>
  <cdr:relSizeAnchor xmlns:cdr="http://schemas.openxmlformats.org/drawingml/2006/chartDrawing">
    <cdr:from>
      <cdr:x>0.44753</cdr:x>
      <cdr:y>0.93962</cdr:y>
    </cdr:from>
    <cdr:to>
      <cdr:x>0.51424</cdr:x>
      <cdr:y>0.98809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94E052C-3CCC-494D-80B6-3F0DDDA1E4D4}"/>
            </a:ext>
          </a:extLst>
        </cdr:cNvPr>
        <cdr:cNvSpPr txBox="1"/>
      </cdr:nvSpPr>
      <cdr:spPr>
        <a:xfrm xmlns:a="http://schemas.openxmlformats.org/drawingml/2006/main">
          <a:off x="4843065" y="4601052"/>
          <a:ext cx="721932" cy="2373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 i="0" baseline="0"/>
            <a:t>(</a:t>
          </a:r>
          <a:r>
            <a:rPr lang="en-GB" sz="800" i="1" baseline="0"/>
            <a:t>R</a:t>
          </a:r>
          <a:r>
            <a:rPr lang="en-GB" sz="800" i="0" baseline="0"/>
            <a:t>)-buyroin</a:t>
          </a:r>
          <a:endParaRPr lang="en-GB" sz="800" i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allahham/Desktop/PhD/1.%20year/Butanal%20-%3e%20butyroin/figures/Boo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.02.2022"/>
      <sheetName val="PfBAL"/>
      <sheetName val="ApPDCE469G"/>
    </sheetNames>
    <sheetDataSet>
      <sheetData sheetId="0"/>
      <sheetData sheetId="1">
        <row r="9">
          <cell r="T9">
            <v>15</v>
          </cell>
        </row>
        <row r="10">
          <cell r="S10" t="str">
            <v>butanal</v>
          </cell>
        </row>
        <row r="11">
          <cell r="S11" t="str">
            <v>(R)-butyroin</v>
          </cell>
        </row>
        <row r="12">
          <cell r="S12" t="str">
            <v>(S)-butyroin</v>
          </cell>
        </row>
        <row r="13">
          <cell r="S13" t="str">
            <v xml:space="preserve">total 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77E6-8D7E-F147-B637-FB33E52D7AD6}">
  <dimension ref="A1:J15"/>
  <sheetViews>
    <sheetView workbookViewId="0">
      <selection activeCell="B20" sqref="B20"/>
    </sheetView>
  </sheetViews>
  <sheetFormatPr baseColWidth="10" defaultRowHeight="15.5" x14ac:dyDescent="0.35"/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I1" s="1"/>
      <c r="J1" s="1"/>
    </row>
    <row r="2" spans="1:10" s="3" customFormat="1" x14ac:dyDescent="0.35">
      <c r="A2" s="3">
        <v>1</v>
      </c>
      <c r="B2" s="3">
        <f>1000-C2-D2</f>
        <v>755</v>
      </c>
      <c r="C2" s="3">
        <v>45</v>
      </c>
      <c r="D2" s="3">
        <v>200</v>
      </c>
      <c r="E2" s="3">
        <v>45</v>
      </c>
    </row>
    <row r="3" spans="1:10" s="3" customFormat="1" x14ac:dyDescent="0.35">
      <c r="A3" s="3">
        <v>2</v>
      </c>
      <c r="B3" s="3">
        <f t="shared" ref="B3:B7" si="0">1000-C3-D3</f>
        <v>755</v>
      </c>
      <c r="C3" s="3">
        <v>45</v>
      </c>
      <c r="D3" s="3">
        <v>200</v>
      </c>
      <c r="E3" s="3">
        <v>45</v>
      </c>
    </row>
    <row r="4" spans="1:10" s="3" customFormat="1" x14ac:dyDescent="0.35">
      <c r="A4" s="3">
        <v>3</v>
      </c>
      <c r="B4" s="3">
        <f t="shared" si="0"/>
        <v>755</v>
      </c>
      <c r="C4" s="3">
        <v>45</v>
      </c>
      <c r="D4" s="3">
        <v>200</v>
      </c>
      <c r="E4" s="3">
        <v>45</v>
      </c>
    </row>
    <row r="5" spans="1:10" s="4" customFormat="1" x14ac:dyDescent="0.35">
      <c r="A5" s="4">
        <v>4</v>
      </c>
      <c r="B5" s="4">
        <f t="shared" si="0"/>
        <v>740</v>
      </c>
      <c r="C5" s="4">
        <v>60</v>
      </c>
      <c r="D5" s="4">
        <v>200</v>
      </c>
      <c r="E5" s="4">
        <v>60</v>
      </c>
    </row>
    <row r="6" spans="1:10" s="4" customFormat="1" x14ac:dyDescent="0.35">
      <c r="A6" s="4">
        <v>5</v>
      </c>
      <c r="B6" s="4">
        <f t="shared" si="0"/>
        <v>740</v>
      </c>
      <c r="C6" s="4">
        <v>60</v>
      </c>
      <c r="D6" s="4">
        <v>200</v>
      </c>
      <c r="E6" s="4">
        <v>60</v>
      </c>
    </row>
    <row r="7" spans="1:10" s="4" customFormat="1" x14ac:dyDescent="0.35">
      <c r="A7" s="4">
        <v>6</v>
      </c>
      <c r="B7" s="4">
        <f t="shared" si="0"/>
        <v>740</v>
      </c>
      <c r="C7" s="4">
        <v>60</v>
      </c>
      <c r="D7" s="4">
        <v>200</v>
      </c>
      <c r="E7" s="4">
        <v>60</v>
      </c>
    </row>
    <row r="8" spans="1:10" x14ac:dyDescent="0.35">
      <c r="D8" s="5"/>
    </row>
    <row r="10" spans="1:10" x14ac:dyDescent="0.35">
      <c r="A10" t="s">
        <v>9</v>
      </c>
    </row>
    <row r="11" spans="1:10" x14ac:dyDescent="0.35">
      <c r="A11" t="s">
        <v>56</v>
      </c>
    </row>
    <row r="13" spans="1:10" x14ac:dyDescent="0.35">
      <c r="E13">
        <v>3000</v>
      </c>
      <c r="F13">
        <v>3.0000000000000001E-3</v>
      </c>
    </row>
    <row r="14" spans="1:10" x14ac:dyDescent="0.35">
      <c r="B14">
        <v>1</v>
      </c>
      <c r="C14" t="s">
        <v>5</v>
      </c>
      <c r="D14" t="s">
        <v>6</v>
      </c>
      <c r="E14" t="s">
        <v>7</v>
      </c>
    </row>
    <row r="15" spans="1:10" s="6" customFormat="1" x14ac:dyDescent="0.35">
      <c r="B15" s="6" t="s">
        <v>8</v>
      </c>
      <c r="C15" s="6">
        <v>74.120999999999995</v>
      </c>
      <c r="D15" s="6">
        <v>0.81</v>
      </c>
      <c r="E15" s="6">
        <f>B14*C15*$F$13</f>
        <v>0.22236299999999998</v>
      </c>
      <c r="F15" s="6">
        <f>(E15/D15)*1000</f>
        <v>274.52222222222218</v>
      </c>
      <c r="I15" s="6">
        <f>E13-F15</f>
        <v>2725.4777777777776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D3-B1C9-D144-961B-5D2B74A0D74B}">
  <dimension ref="A1:BD48"/>
  <sheetViews>
    <sheetView tabSelected="1" topLeftCell="Z1" zoomScaleNormal="100" workbookViewId="0">
      <selection activeCell="AY19" sqref="AY19"/>
    </sheetView>
  </sheetViews>
  <sheetFormatPr baseColWidth="10" defaultRowHeight="15.5" x14ac:dyDescent="0.35"/>
  <sheetData>
    <row r="1" spans="1:56" x14ac:dyDescent="0.35">
      <c r="A1" s="7"/>
      <c r="B1" s="8"/>
      <c r="C1" s="8"/>
      <c r="D1" s="9"/>
      <c r="E1" s="9"/>
      <c r="F1" s="10"/>
      <c r="G1" s="8"/>
      <c r="H1" s="11" t="s">
        <v>8</v>
      </c>
      <c r="I1" s="12" t="s">
        <v>10</v>
      </c>
      <c r="J1" s="12" t="s">
        <v>11</v>
      </c>
      <c r="K1" s="13" t="s">
        <v>12</v>
      </c>
      <c r="L1" s="14" t="s">
        <v>13</v>
      </c>
      <c r="M1" s="13" t="s">
        <v>14</v>
      </c>
      <c r="N1" s="8"/>
      <c r="O1" s="7"/>
      <c r="P1" s="7"/>
      <c r="Q1" s="8"/>
      <c r="R1" s="8"/>
      <c r="S1" s="8"/>
      <c r="T1" s="8"/>
    </row>
    <row r="2" spans="1:56" x14ac:dyDescent="0.35">
      <c r="A2" s="7"/>
      <c r="B2" s="8"/>
      <c r="C2" s="8"/>
      <c r="D2" s="8"/>
      <c r="E2" s="8"/>
      <c r="F2" s="8"/>
      <c r="G2" s="8"/>
      <c r="H2" s="8" t="s">
        <v>15</v>
      </c>
      <c r="I2" s="8" t="s">
        <v>16</v>
      </c>
      <c r="J2" s="8" t="s">
        <v>17</v>
      </c>
      <c r="K2" s="8" t="s">
        <v>18</v>
      </c>
      <c r="L2" s="8"/>
      <c r="M2" s="8" t="s">
        <v>19</v>
      </c>
      <c r="N2" s="8"/>
      <c r="O2" s="7"/>
      <c r="P2" s="7"/>
      <c r="Q2" s="8"/>
      <c r="R2" s="7"/>
      <c r="S2" s="8"/>
      <c r="T2" s="8"/>
    </row>
    <row r="3" spans="1:56" x14ac:dyDescent="0.35">
      <c r="A3" s="7"/>
      <c r="B3" s="8"/>
      <c r="C3" s="8"/>
      <c r="D3" s="7"/>
      <c r="E3" s="8"/>
      <c r="F3" s="8"/>
      <c r="G3" s="8"/>
      <c r="H3" s="8" t="s">
        <v>20</v>
      </c>
      <c r="I3" s="8" t="s">
        <v>21</v>
      </c>
      <c r="J3" s="8" t="s">
        <v>22</v>
      </c>
      <c r="K3" s="8"/>
      <c r="L3" s="8"/>
      <c r="M3" s="8"/>
      <c r="N3" s="8"/>
      <c r="O3" s="8"/>
      <c r="P3" s="8"/>
      <c r="Q3" s="7"/>
      <c r="R3" s="8"/>
      <c r="S3" s="8"/>
      <c r="T3" s="8"/>
    </row>
    <row r="4" spans="1:56" x14ac:dyDescent="0.35">
      <c r="A4" s="7"/>
      <c r="B4" s="8"/>
      <c r="C4" s="8"/>
      <c r="D4" s="8"/>
      <c r="E4" s="8"/>
      <c r="F4" s="8"/>
      <c r="G4" s="8"/>
      <c r="H4" s="8" t="s">
        <v>23</v>
      </c>
      <c r="I4" s="8" t="s">
        <v>24</v>
      </c>
      <c r="J4" s="8" t="s">
        <v>25</v>
      </c>
      <c r="K4" s="8"/>
      <c r="L4" s="8"/>
      <c r="M4" s="8"/>
      <c r="N4" s="8"/>
      <c r="O4" s="7"/>
      <c r="P4" s="7"/>
      <c r="Q4" s="8"/>
      <c r="AC4" s="8"/>
      <c r="AD4" s="8"/>
      <c r="AE4" s="8"/>
    </row>
    <row r="5" spans="1:56" x14ac:dyDescent="0.35">
      <c r="A5" s="7"/>
      <c r="B5" s="8"/>
      <c r="C5" s="8"/>
      <c r="D5" s="7"/>
      <c r="E5" s="8"/>
      <c r="F5" s="8"/>
      <c r="G5" s="8"/>
      <c r="H5" s="8">
        <v>4.9399999999999999E-2</v>
      </c>
      <c r="I5" s="8">
        <v>0.17960000000000001</v>
      </c>
      <c r="J5" s="8">
        <v>0.18410000000000001</v>
      </c>
      <c r="K5" s="8"/>
      <c r="L5" s="8"/>
      <c r="M5" s="8"/>
      <c r="N5" s="8"/>
      <c r="O5" s="7"/>
      <c r="P5" s="7"/>
      <c r="Q5" s="8"/>
      <c r="AC5" s="8"/>
      <c r="AD5" s="8"/>
      <c r="AE5" s="8"/>
    </row>
    <row r="8" spans="1:56" x14ac:dyDescent="0.35">
      <c r="A8" s="12" t="s">
        <v>26</v>
      </c>
      <c r="B8" s="8"/>
      <c r="C8" s="8"/>
      <c r="D8" s="8"/>
      <c r="E8" s="8"/>
      <c r="F8" s="8"/>
      <c r="G8" s="8"/>
    </row>
    <row r="9" spans="1:56" x14ac:dyDescent="0.35">
      <c r="A9" s="15" t="s">
        <v>27</v>
      </c>
      <c r="B9" s="15">
        <v>15</v>
      </c>
      <c r="C9" s="15">
        <v>30</v>
      </c>
      <c r="D9" s="15">
        <v>60</v>
      </c>
      <c r="E9" s="15">
        <v>75</v>
      </c>
      <c r="F9" s="15">
        <v>90</v>
      </c>
      <c r="G9" s="15">
        <v>120</v>
      </c>
      <c r="H9" s="15">
        <v>180</v>
      </c>
      <c r="I9" s="15">
        <v>240</v>
      </c>
      <c r="J9" s="15">
        <v>255</v>
      </c>
      <c r="K9" s="15">
        <v>270</v>
      </c>
      <c r="L9" s="15">
        <v>300</v>
      </c>
      <c r="M9" s="15">
        <v>360</v>
      </c>
      <c r="N9" s="16" t="s">
        <v>28</v>
      </c>
      <c r="O9" s="16" t="s">
        <v>48</v>
      </c>
      <c r="P9" s="16" t="s">
        <v>49</v>
      </c>
      <c r="Q9" s="16" t="s">
        <v>50</v>
      </c>
      <c r="R9" s="16" t="s">
        <v>51</v>
      </c>
      <c r="S9" s="16" t="s">
        <v>52</v>
      </c>
      <c r="T9" s="16" t="s">
        <v>53</v>
      </c>
      <c r="U9" s="16" t="s">
        <v>54</v>
      </c>
      <c r="V9" s="16" t="s">
        <v>55</v>
      </c>
      <c r="W9" s="16">
        <v>50</v>
      </c>
      <c r="X9" s="16">
        <v>51</v>
      </c>
      <c r="Y9" s="16" t="s">
        <v>58</v>
      </c>
      <c r="Z9" s="16">
        <v>54</v>
      </c>
      <c r="AA9" s="16">
        <v>73</v>
      </c>
      <c r="AB9" s="16" t="s">
        <v>59</v>
      </c>
      <c r="AD9" s="15"/>
      <c r="AE9" s="15">
        <v>15</v>
      </c>
      <c r="AF9" s="15">
        <v>30</v>
      </c>
      <c r="AG9" s="15">
        <v>60</v>
      </c>
      <c r="AH9" s="15">
        <v>75</v>
      </c>
      <c r="AI9" s="15">
        <v>90</v>
      </c>
      <c r="AJ9" s="15">
        <v>120</v>
      </c>
      <c r="AK9" s="15">
        <v>180</v>
      </c>
      <c r="AL9" s="15">
        <v>240</v>
      </c>
      <c r="AM9" s="15">
        <v>255</v>
      </c>
      <c r="AN9" s="15">
        <v>270</v>
      </c>
      <c r="AO9" s="15">
        <v>300</v>
      </c>
      <c r="AP9" s="15">
        <v>360</v>
      </c>
      <c r="AQ9" s="16" t="s">
        <v>28</v>
      </c>
      <c r="AR9" s="16" t="s">
        <v>48</v>
      </c>
      <c r="AS9" s="16" t="s">
        <v>49</v>
      </c>
      <c r="AT9" s="16" t="s">
        <v>50</v>
      </c>
      <c r="AU9" s="16" t="s">
        <v>51</v>
      </c>
      <c r="AV9" s="16" t="s">
        <v>52</v>
      </c>
      <c r="AW9" s="16" t="s">
        <v>53</v>
      </c>
      <c r="AX9" s="16" t="s">
        <v>54</v>
      </c>
      <c r="AY9" s="16" t="s">
        <v>55</v>
      </c>
      <c r="AZ9" s="16" t="s">
        <v>60</v>
      </c>
      <c r="BA9" s="16" t="s">
        <v>58</v>
      </c>
      <c r="BB9" s="16" t="s">
        <v>61</v>
      </c>
      <c r="BC9" s="16" t="s">
        <v>62</v>
      </c>
      <c r="BD9" s="16" t="s">
        <v>59</v>
      </c>
    </row>
    <row r="10" spans="1:56" x14ac:dyDescent="0.35">
      <c r="A10" t="s">
        <v>30</v>
      </c>
      <c r="B10" s="17">
        <v>0.14990000000000001</v>
      </c>
      <c r="C10" s="17">
        <v>6.7599999999999993E-2</v>
      </c>
      <c r="D10" s="17">
        <v>4.6600000000000003E-2</v>
      </c>
      <c r="E10" s="17">
        <v>0.41289999999999999</v>
      </c>
      <c r="F10" s="17">
        <v>0.25490000000000002</v>
      </c>
      <c r="G10" s="17">
        <v>0.1691</v>
      </c>
      <c r="H10" s="17">
        <v>7.9899999999999999E-2</v>
      </c>
      <c r="I10" s="17">
        <v>6.3299999999999995E-2</v>
      </c>
      <c r="J10" s="17">
        <v>0.62890000000000001</v>
      </c>
      <c r="K10" s="17">
        <v>0.55349999999999999</v>
      </c>
      <c r="L10" s="17">
        <v>0.48980000000000001</v>
      </c>
      <c r="M10" s="17">
        <v>0.24049999999999999</v>
      </c>
      <c r="N10" s="17">
        <v>4.7399999999999998E-2</v>
      </c>
      <c r="O10" s="17">
        <v>0.58919999999999995</v>
      </c>
      <c r="P10" s="17">
        <v>0.51790000000000003</v>
      </c>
      <c r="Q10" s="17">
        <v>0.75619999999999998</v>
      </c>
      <c r="R10" s="17">
        <v>0.34229999999999999</v>
      </c>
      <c r="S10" s="17">
        <v>0.2039</v>
      </c>
      <c r="T10" s="17">
        <v>0.77900000000000003</v>
      </c>
      <c r="U10" s="17">
        <v>0.74460000000000004</v>
      </c>
      <c r="V10" s="26"/>
      <c r="W10" s="25">
        <v>0.31359999999999999</v>
      </c>
      <c r="X10" s="25">
        <v>0.1636</v>
      </c>
      <c r="Y10" s="17">
        <v>0.89290000000000003</v>
      </c>
      <c r="Z10" s="17">
        <v>0.32979999999999998</v>
      </c>
      <c r="AA10" s="17">
        <v>6.4799999999999996E-2</v>
      </c>
      <c r="AB10" s="17">
        <v>3.4700000000000002E-2</v>
      </c>
      <c r="AD10" t="s">
        <v>3</v>
      </c>
      <c r="AE10" s="5">
        <f t="shared" ref="AE10:BB10" si="0">AVERAGE(B14,B28,B42)</f>
        <v>35.438596491228076</v>
      </c>
      <c r="AF10" s="5">
        <f t="shared" si="0"/>
        <v>13.852901484480432</v>
      </c>
      <c r="AG10" s="5">
        <f t="shared" si="0"/>
        <v>9.6558704453441297</v>
      </c>
      <c r="AH10" s="5">
        <f t="shared" si="0"/>
        <v>90.202429149797581</v>
      </c>
      <c r="AI10" s="5">
        <f t="shared" si="0"/>
        <v>60.668016194331983</v>
      </c>
      <c r="AJ10" s="5">
        <f t="shared" si="0"/>
        <v>34.237516869095813</v>
      </c>
      <c r="AK10" s="5">
        <f t="shared" si="0"/>
        <v>16.322537112010796</v>
      </c>
      <c r="AL10" s="5">
        <f t="shared" si="0"/>
        <v>11.315789473684211</v>
      </c>
      <c r="AM10" s="5">
        <f t="shared" si="0"/>
        <v>111.38326585695008</v>
      </c>
      <c r="AN10" s="5">
        <f t="shared" si="0"/>
        <v>107.69905533063428</v>
      </c>
      <c r="AO10" s="5">
        <f t="shared" si="0"/>
        <v>96.28205128205127</v>
      </c>
      <c r="AP10" s="5">
        <f t="shared" si="0"/>
        <v>48.373819163292843</v>
      </c>
      <c r="AQ10" s="5">
        <f t="shared" si="0"/>
        <v>7.8340080971659916</v>
      </c>
      <c r="AR10" s="5">
        <f t="shared" si="0"/>
        <v>101.82860998650472</v>
      </c>
      <c r="AS10" s="5">
        <f t="shared" si="0"/>
        <v>84.399460188933872</v>
      </c>
      <c r="AT10" s="5">
        <f t="shared" si="0"/>
        <v>134.56140350877195</v>
      </c>
      <c r="AU10" s="5">
        <f t="shared" si="0"/>
        <v>70.425101214574894</v>
      </c>
      <c r="AV10" s="5">
        <f t="shared" si="0"/>
        <v>41.302294197031038</v>
      </c>
      <c r="AW10" s="5">
        <f t="shared" si="0"/>
        <v>160.52631578947367</v>
      </c>
      <c r="AX10" s="5">
        <f t="shared" si="0"/>
        <v>129.50067476383268</v>
      </c>
      <c r="AY10" s="5">
        <f t="shared" si="0"/>
        <v>55.141700404858305</v>
      </c>
      <c r="AZ10" s="5">
        <f t="shared" si="0"/>
        <v>56.632928475033737</v>
      </c>
      <c r="BA10" s="5">
        <f t="shared" si="0"/>
        <v>33.292847503373814</v>
      </c>
      <c r="BB10" s="5">
        <f t="shared" si="0"/>
        <v>150.7085020242915</v>
      </c>
      <c r="BC10" s="5">
        <f t="shared" ref="BC10" si="1">AVERAGE(Z14,Z28,Z42)</f>
        <v>73.744939271255063</v>
      </c>
      <c r="BD10" s="5">
        <f t="shared" ref="BD10" si="2">AVERAGE(AA14,AA28,AA42)</f>
        <v>11.956815114709853</v>
      </c>
    </row>
    <row r="11" spans="1:56" x14ac:dyDescent="0.35">
      <c r="A11" t="s">
        <v>31</v>
      </c>
      <c r="B11" s="17">
        <v>0.33900000000000002</v>
      </c>
      <c r="C11" s="17">
        <v>0.3543</v>
      </c>
      <c r="D11" s="17">
        <v>0.38950000000000001</v>
      </c>
      <c r="E11" s="17">
        <v>0.42759999999999998</v>
      </c>
      <c r="F11" s="17">
        <v>0.51070000000000004</v>
      </c>
      <c r="G11" s="17">
        <v>0.54430000000000001</v>
      </c>
      <c r="H11" s="17">
        <v>0.83160000000000001</v>
      </c>
      <c r="I11" s="17">
        <v>0.754</v>
      </c>
      <c r="J11" s="17">
        <v>0.75619999999999998</v>
      </c>
      <c r="K11" s="17">
        <v>0.70820000000000005</v>
      </c>
      <c r="L11" s="17">
        <v>0.78969999999999996</v>
      </c>
      <c r="M11" s="17">
        <v>0.87239999999999995</v>
      </c>
      <c r="N11" s="17">
        <v>1.1024</v>
      </c>
      <c r="O11" s="17">
        <v>1.3138000000000001</v>
      </c>
      <c r="P11" s="17">
        <v>1.0445</v>
      </c>
      <c r="Q11" s="17">
        <v>1.0895999999999999</v>
      </c>
      <c r="R11" s="17">
        <v>1.1549</v>
      </c>
      <c r="S11" s="17">
        <v>1.4483999999999999</v>
      </c>
      <c r="T11" s="17">
        <v>1.3237000000000001</v>
      </c>
      <c r="U11" s="17">
        <v>1.3173999999999999</v>
      </c>
      <c r="V11" s="26"/>
      <c r="W11" s="25">
        <v>1.7055</v>
      </c>
      <c r="X11" s="25">
        <v>2.044</v>
      </c>
      <c r="Y11" s="17">
        <v>1.5748</v>
      </c>
      <c r="Z11" s="17">
        <v>1.9213</v>
      </c>
      <c r="AA11" s="17">
        <v>2.004</v>
      </c>
      <c r="AB11" s="17">
        <v>2.0017999999999998</v>
      </c>
      <c r="AD11" t="s">
        <v>32</v>
      </c>
      <c r="AE11" s="5">
        <f>AVERAGE(B15,B29,B43)</f>
        <v>18.030809205642168</v>
      </c>
      <c r="AF11" s="5">
        <f>AVERAGE(C15,C29,C44)</f>
        <v>17.229360152946153</v>
      </c>
      <c r="AG11" s="5">
        <f t="shared" ref="AG11:AJ13" si="3">AVERAGE(D15,D29,D43)</f>
        <v>22.507423904974015</v>
      </c>
      <c r="AH11" s="5">
        <f t="shared" si="3"/>
        <v>26.312175204157384</v>
      </c>
      <c r="AI11" s="5">
        <f t="shared" si="3"/>
        <v>32.967706013363028</v>
      </c>
      <c r="AJ11" s="5">
        <f t="shared" si="3"/>
        <v>36.206384558277655</v>
      </c>
      <c r="AK11" s="5">
        <f>AVERAGE(H15,H29,H44)</f>
        <v>32.625340396729285</v>
      </c>
      <c r="AL11" s="5">
        <f t="shared" ref="AL11:AO13" si="4">AVERAGE(I15,I29,I43)</f>
        <v>40.621752041573863</v>
      </c>
      <c r="AM11" s="5">
        <f t="shared" si="4"/>
        <v>38.175575352635484</v>
      </c>
      <c r="AN11" s="5">
        <f t="shared" si="4"/>
        <v>42.555679287305118</v>
      </c>
      <c r="AO11" s="5">
        <f t="shared" si="4"/>
        <v>44.688195991091305</v>
      </c>
      <c r="AP11" s="5">
        <f>AVERAGE(M15,M29,M44)</f>
        <v>37.833099849303998</v>
      </c>
      <c r="AQ11" s="5">
        <f t="shared" ref="AQ11:AS13" si="5">AVERAGE(N15,N29,N43)</f>
        <v>65.324795842613213</v>
      </c>
      <c r="AR11" s="5">
        <f t="shared" si="5"/>
        <v>68.724944320712694</v>
      </c>
      <c r="AS11" s="5">
        <f t="shared" si="5"/>
        <v>62.581662954714176</v>
      </c>
      <c r="AT11" s="5">
        <f t="shared" ref="AT11" si="6">AVERAGE(Q15,Q29,Q44)</f>
        <v>48.19670485078192</v>
      </c>
      <c r="AU11" s="5">
        <f t="shared" ref="AU11:AW11" si="7">AVERAGE(R15,R29,R43)</f>
        <v>69.339272457312532</v>
      </c>
      <c r="AV11" s="5">
        <f t="shared" si="7"/>
        <v>89.166666666666643</v>
      </c>
      <c r="AW11" s="5">
        <f t="shared" si="7"/>
        <v>79.114699331848556</v>
      </c>
      <c r="AX11" s="5">
        <f t="shared" ref="AX11" si="8">AVERAGE(U15,U29,U44)</f>
        <v>57.080534246945454</v>
      </c>
      <c r="AY11" s="5">
        <f t="shared" ref="AY11:BA11" si="9">AVERAGE(V15,V29,V43)</f>
        <v>56.386414253897549</v>
      </c>
      <c r="AZ11" s="5">
        <f t="shared" si="9"/>
        <v>94.574981440237551</v>
      </c>
      <c r="BA11" s="5">
        <f t="shared" si="9"/>
        <v>107.14922048997774</v>
      </c>
      <c r="BB11" s="5">
        <f t="shared" ref="BB11" si="10">AVERAGE(Y15,Y29,Y44)</f>
        <v>67.151844664970568</v>
      </c>
      <c r="BC11" s="5">
        <f t="shared" ref="BC11" si="11">AVERAGE(Z15,Z29,Z44)</f>
        <v>79.245924211648628</v>
      </c>
      <c r="BD11" s="5">
        <f t="shared" ref="BD11" si="12">AVERAGE(AA15,AA29,AA44)</f>
        <v>83.106928426862041</v>
      </c>
    </row>
    <row r="12" spans="1:56" x14ac:dyDescent="0.35">
      <c r="A12" t="s">
        <v>33</v>
      </c>
      <c r="B12" s="17">
        <v>9.8699999999999996E-2</v>
      </c>
      <c r="C12" s="17">
        <v>9.9400000000000002E-2</v>
      </c>
      <c r="D12" s="17">
        <v>0.10630000000000001</v>
      </c>
      <c r="E12" s="17">
        <v>0.1181</v>
      </c>
      <c r="F12" s="17">
        <v>0.1399</v>
      </c>
      <c r="G12" s="17">
        <v>0.15909999999999999</v>
      </c>
      <c r="H12" s="17">
        <v>0.2422</v>
      </c>
      <c r="I12" s="17">
        <v>0.20960000000000001</v>
      </c>
      <c r="J12" s="17">
        <v>0.21840000000000001</v>
      </c>
      <c r="K12" s="17">
        <v>0.20610000000000001</v>
      </c>
      <c r="L12" s="17">
        <v>0.23669999999999999</v>
      </c>
      <c r="M12" s="17">
        <v>0.25509999999999999</v>
      </c>
      <c r="N12" s="17">
        <v>0.32450000000000001</v>
      </c>
      <c r="O12" s="17">
        <v>0.4007</v>
      </c>
      <c r="P12" s="17">
        <v>0.31209999999999999</v>
      </c>
      <c r="Q12" s="17">
        <v>0.32850000000000001</v>
      </c>
      <c r="R12" s="17">
        <v>0.34</v>
      </c>
      <c r="S12" s="17">
        <v>0.43190000000000001</v>
      </c>
      <c r="T12" s="17">
        <v>0.39679999999999999</v>
      </c>
      <c r="U12" s="17">
        <v>0.38650000000000001</v>
      </c>
      <c r="V12" s="26"/>
      <c r="W12" s="25">
        <v>0.4985</v>
      </c>
      <c r="X12" s="25">
        <v>0.59179999999999999</v>
      </c>
      <c r="Y12" s="17">
        <v>0.4672</v>
      </c>
      <c r="Z12" s="17">
        <v>0.56299999999999994</v>
      </c>
      <c r="AA12" s="17">
        <v>0.58520000000000005</v>
      </c>
      <c r="AB12" s="17">
        <v>0.62019999999999997</v>
      </c>
      <c r="AD12" t="s">
        <v>34</v>
      </c>
      <c r="AE12" s="5">
        <f>AVERAGE(B16,B30,B44)</f>
        <v>5.1475647293137783</v>
      </c>
      <c r="AF12" s="5">
        <f>AVERAGE(C16,C30,C44)</f>
        <v>6.4349085641861308</v>
      </c>
      <c r="AG12" s="5">
        <f t="shared" si="3"/>
        <v>6.1596958174904941</v>
      </c>
      <c r="AH12" s="5">
        <f t="shared" si="3"/>
        <v>7.3148651095419153</v>
      </c>
      <c r="AI12" s="5">
        <f t="shared" si="3"/>
        <v>9.1797935904399779</v>
      </c>
      <c r="AJ12" s="5">
        <f t="shared" si="3"/>
        <v>10.211841390548614</v>
      </c>
      <c r="AK12" s="5">
        <f>AVERAGE(H16,H30,H44)</f>
        <v>11.587905124026795</v>
      </c>
      <c r="AL12" s="5">
        <f t="shared" si="4"/>
        <v>11.122578308890096</v>
      </c>
      <c r="AM12" s="5">
        <f t="shared" si="4"/>
        <v>10.717001629549157</v>
      </c>
      <c r="AN12" s="5">
        <f t="shared" si="4"/>
        <v>12.020640956002174</v>
      </c>
      <c r="AO12" s="5">
        <f t="shared" si="4"/>
        <v>12.860764077494116</v>
      </c>
      <c r="AP12" s="5">
        <f>AVERAGE(M16,M30,M44)</f>
        <v>14.22596414991852</v>
      </c>
      <c r="AQ12" s="5">
        <f t="shared" si="5"/>
        <v>19.138149556400506</v>
      </c>
      <c r="AR12" s="5">
        <f t="shared" si="5"/>
        <v>21.229404309252217</v>
      </c>
      <c r="AS12" s="5">
        <f t="shared" si="5"/>
        <v>18.321564367191744</v>
      </c>
      <c r="AT12" s="5">
        <f t="shared" ref="AT12:BB12" si="13">AVERAGE(Q16,Q30,Q44)</f>
        <v>19.027702335687128</v>
      </c>
      <c r="AU12" s="5">
        <f t="shared" si="13"/>
        <v>19.954734745609269</v>
      </c>
      <c r="AV12" s="5">
        <f t="shared" si="13"/>
        <v>25.730581205866372</v>
      </c>
      <c r="AW12" s="5">
        <f t="shared" si="13"/>
        <v>22.846279196089082</v>
      </c>
      <c r="AX12" s="5">
        <f t="shared" si="13"/>
        <v>21.944595328625741</v>
      </c>
      <c r="AY12" s="5">
        <f t="shared" si="13"/>
        <v>15.880861850443599</v>
      </c>
      <c r="AZ12" s="5">
        <f t="shared" si="13"/>
        <v>27.202607278652902</v>
      </c>
      <c r="BA12" s="5">
        <f t="shared" si="13"/>
        <v>29.844287524895886</v>
      </c>
      <c r="BB12" s="5">
        <f t="shared" si="13"/>
        <v>24.808980626471122</v>
      </c>
      <c r="BC12" s="5">
        <f t="shared" ref="BC12:BC13" si="14">AVERAGE(Z16,Z30,Z44)</f>
        <v>29.355422777476004</v>
      </c>
      <c r="BD12" s="5">
        <f t="shared" ref="BD12:BD13" si="15">AVERAGE(AA16,AA30,AA44)</f>
        <v>32.949483976099948</v>
      </c>
    </row>
    <row r="13" spans="1:56" x14ac:dyDescent="0.35">
      <c r="A13" s="16" t="s">
        <v>35</v>
      </c>
      <c r="B13" s="18">
        <v>10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>
        <v>10</v>
      </c>
      <c r="S13" s="18">
        <v>10</v>
      </c>
      <c r="T13" s="18">
        <v>10</v>
      </c>
      <c r="U13" s="18">
        <v>10</v>
      </c>
      <c r="V13" s="18">
        <v>10</v>
      </c>
      <c r="W13" s="18">
        <v>10</v>
      </c>
      <c r="X13" s="18">
        <v>10</v>
      </c>
      <c r="Y13" s="18">
        <v>10</v>
      </c>
      <c r="Z13" s="18">
        <v>10</v>
      </c>
      <c r="AA13" s="18">
        <v>10</v>
      </c>
      <c r="AB13" s="18">
        <v>10</v>
      </c>
      <c r="AD13" s="19" t="s">
        <v>36</v>
      </c>
      <c r="AE13" s="5">
        <f>AVERAGE(B17,B31,B45)</f>
        <v>23.178373934955943</v>
      </c>
      <c r="AF13" s="5">
        <f>AVERAGE(C17,C31,C45)</f>
        <v>29.252280501825329</v>
      </c>
      <c r="AG13" s="5">
        <f t="shared" si="3"/>
        <v>28.667119722464509</v>
      </c>
      <c r="AH13" s="5">
        <f t="shared" si="3"/>
        <v>33.627040313699304</v>
      </c>
      <c r="AI13" s="5">
        <f t="shared" si="3"/>
        <v>42.147499603803006</v>
      </c>
      <c r="AJ13" s="5">
        <f t="shared" si="3"/>
        <v>46.418225948826262</v>
      </c>
      <c r="AK13" s="5">
        <f>AVERAGE(H17,H31,H45)</f>
        <v>53.469865034939936</v>
      </c>
      <c r="AL13" s="5">
        <f t="shared" si="4"/>
        <v>51.744330350463962</v>
      </c>
      <c r="AM13" s="5">
        <f t="shared" si="4"/>
        <v>48.892576982184643</v>
      </c>
      <c r="AN13" s="5">
        <f t="shared" si="4"/>
        <v>54.576320243307293</v>
      </c>
      <c r="AO13" s="5">
        <f t="shared" si="4"/>
        <v>57.548960068585423</v>
      </c>
      <c r="AP13" s="20">
        <f>AVERAGE(M17,M31,M45)</f>
        <v>63.882608544870266</v>
      </c>
      <c r="AQ13" s="20">
        <f t="shared" si="5"/>
        <v>84.462945399013719</v>
      </c>
      <c r="AR13" s="20">
        <f t="shared" si="5"/>
        <v>89.954348629964898</v>
      </c>
      <c r="AS13" s="20">
        <f t="shared" si="5"/>
        <v>80.903227321905916</v>
      </c>
      <c r="AT13" s="20">
        <f t="shared" ref="AT13:BB13" si="16">AVERAGE(Q17,Q31,Q45)</f>
        <v>84.281971081047175</v>
      </c>
      <c r="AU13" s="20">
        <f t="shared" si="16"/>
        <v>89.294007202921819</v>
      </c>
      <c r="AV13" s="20">
        <f t="shared" si="16"/>
        <v>114.89724787253301</v>
      </c>
      <c r="AW13" s="20">
        <f t="shared" si="16"/>
        <v>101.96097852793764</v>
      </c>
      <c r="AX13" s="20">
        <f t="shared" si="16"/>
        <v>98.167683673094928</v>
      </c>
      <c r="AY13" s="20">
        <f t="shared" si="16"/>
        <v>72.26727610434115</v>
      </c>
      <c r="AZ13" s="20">
        <f t="shared" si="16"/>
        <v>121.77758871889046</v>
      </c>
      <c r="BA13" s="20">
        <f t="shared" si="16"/>
        <v>136.99350801487364</v>
      </c>
      <c r="BB13" s="20">
        <f t="shared" si="16"/>
        <v>110.32308604592174</v>
      </c>
      <c r="BC13" s="20">
        <f t="shared" si="14"/>
        <v>131.53062693486277</v>
      </c>
      <c r="BD13" s="20">
        <f t="shared" si="15"/>
        <v>148.00330728716156</v>
      </c>
    </row>
    <row r="14" spans="1:56" x14ac:dyDescent="0.35">
      <c r="A14" t="s">
        <v>37</v>
      </c>
      <c r="B14" s="5">
        <f>(B10/$H$5)*B13</f>
        <v>30.344129554655872</v>
      </c>
      <c r="C14" s="5">
        <f t="shared" ref="C14:P14" si="17">(C10/$H$5)*C13</f>
        <v>13.684210526315788</v>
      </c>
      <c r="D14" s="5">
        <f t="shared" si="17"/>
        <v>9.433198380566802</v>
      </c>
      <c r="E14" s="5">
        <f t="shared" si="17"/>
        <v>83.582995951417004</v>
      </c>
      <c r="F14" s="5">
        <f t="shared" si="17"/>
        <v>51.599190283400816</v>
      </c>
      <c r="G14" s="5">
        <f t="shared" si="17"/>
        <v>34.230769230769226</v>
      </c>
      <c r="H14" s="5">
        <f t="shared" si="17"/>
        <v>16.174089068825911</v>
      </c>
      <c r="I14" s="5">
        <f t="shared" si="17"/>
        <v>12.813765182186234</v>
      </c>
      <c r="J14" s="5">
        <f t="shared" si="17"/>
        <v>127.30769230769232</v>
      </c>
      <c r="K14" s="5">
        <f t="shared" si="17"/>
        <v>112.04453441295547</v>
      </c>
      <c r="L14" s="5">
        <f t="shared" si="17"/>
        <v>99.149797570850211</v>
      </c>
      <c r="M14" s="5">
        <f t="shared" si="17"/>
        <v>48.684210526315788</v>
      </c>
      <c r="N14" s="5">
        <f t="shared" si="17"/>
        <v>9.5951417004048576</v>
      </c>
      <c r="O14" s="5">
        <f t="shared" si="17"/>
        <v>119.27125506072872</v>
      </c>
      <c r="P14" s="5">
        <f t="shared" si="17"/>
        <v>104.83805668016196</v>
      </c>
      <c r="Q14" s="5">
        <f t="shared" ref="Q14:AA14" si="18">(Q10/$H$5)*Q13</f>
        <v>153.07692307692309</v>
      </c>
      <c r="R14" s="5">
        <f t="shared" si="18"/>
        <v>69.291497975708495</v>
      </c>
      <c r="S14" s="5">
        <f t="shared" si="18"/>
        <v>41.275303643724691</v>
      </c>
      <c r="T14" s="5">
        <f t="shared" si="18"/>
        <v>157.69230769230771</v>
      </c>
      <c r="U14" s="5">
        <f t="shared" si="18"/>
        <v>150.72874493927128</v>
      </c>
      <c r="V14" s="5">
        <f t="shared" si="18"/>
        <v>0</v>
      </c>
      <c r="W14" s="5">
        <f t="shared" si="18"/>
        <v>63.481781376518214</v>
      </c>
      <c r="X14" s="5">
        <f>(X10/$H$5)*X13</f>
        <v>33.117408906882588</v>
      </c>
      <c r="Y14" s="5">
        <f t="shared" si="18"/>
        <v>180.74898785425103</v>
      </c>
      <c r="Z14" s="5">
        <f t="shared" si="18"/>
        <v>66.761133603238861</v>
      </c>
      <c r="AA14" s="5">
        <f t="shared" si="18"/>
        <v>13.117408906882591</v>
      </c>
      <c r="AB14" s="5">
        <f>(AB10/$H$5)*AB13</f>
        <v>7.0242914979757085</v>
      </c>
    </row>
    <row r="15" spans="1:56" x14ac:dyDescent="0.35">
      <c r="A15" t="s">
        <v>38</v>
      </c>
      <c r="B15" s="5">
        <f>(B11/$I$5)*B13</f>
        <v>18.875278396436524</v>
      </c>
      <c r="C15" s="5">
        <f t="shared" ref="C15:P15" si="19">(C11/$I$5)*C13</f>
        <v>19.727171492204899</v>
      </c>
      <c r="D15" s="5">
        <f t="shared" si="19"/>
        <v>21.687082405345212</v>
      </c>
      <c r="E15" s="5">
        <f t="shared" si="19"/>
        <v>23.808463251670378</v>
      </c>
      <c r="F15" s="5">
        <f t="shared" si="19"/>
        <v>28.435412026726059</v>
      </c>
      <c r="G15" s="5">
        <f t="shared" si="19"/>
        <v>30.306236080178174</v>
      </c>
      <c r="H15" s="5">
        <f t="shared" si="19"/>
        <v>46.302895322939861</v>
      </c>
      <c r="I15" s="5">
        <f t="shared" si="19"/>
        <v>41.982182628062361</v>
      </c>
      <c r="J15" s="5">
        <f t="shared" si="19"/>
        <v>42.104677060133625</v>
      </c>
      <c r="K15" s="5">
        <f t="shared" si="19"/>
        <v>39.43207126948775</v>
      </c>
      <c r="L15" s="5">
        <f t="shared" si="19"/>
        <v>43.969933184855222</v>
      </c>
      <c r="M15" s="5">
        <f t="shared" si="19"/>
        <v>48.574610244988861</v>
      </c>
      <c r="N15" s="5">
        <f t="shared" si="19"/>
        <v>61.380846325167042</v>
      </c>
      <c r="O15" s="5">
        <f t="shared" si="19"/>
        <v>73.15144766146993</v>
      </c>
      <c r="P15" s="5">
        <f t="shared" si="19"/>
        <v>58.157015590200444</v>
      </c>
      <c r="Q15" s="5">
        <f t="shared" ref="Q15:AA15" si="20">(Q11/$I$5)*Q13</f>
        <v>60.668151447661458</v>
      </c>
      <c r="R15" s="5">
        <f t="shared" si="20"/>
        <v>64.304008908685958</v>
      </c>
      <c r="S15" s="5">
        <f t="shared" si="20"/>
        <v>80.645879732739417</v>
      </c>
      <c r="T15" s="5">
        <f t="shared" si="20"/>
        <v>73.702672605790653</v>
      </c>
      <c r="U15" s="5">
        <f t="shared" si="20"/>
        <v>73.351893095768361</v>
      </c>
      <c r="V15" s="5">
        <f t="shared" si="20"/>
        <v>0</v>
      </c>
      <c r="W15" s="5">
        <f t="shared" si="20"/>
        <v>94.961024498886403</v>
      </c>
      <c r="X15" s="5">
        <f>(X11/$I$5)*X13</f>
        <v>113.80846325167039</v>
      </c>
      <c r="Y15" s="5">
        <f t="shared" si="20"/>
        <v>87.683741648106889</v>
      </c>
      <c r="Z15" s="5">
        <f t="shared" si="20"/>
        <v>106.97661469933183</v>
      </c>
      <c r="AA15" s="5">
        <f t="shared" si="20"/>
        <v>111.58129175946547</v>
      </c>
      <c r="AB15" s="5">
        <f>(AB11/$I$5)*AB13</f>
        <v>111.45879732739419</v>
      </c>
    </row>
    <row r="16" spans="1:56" x14ac:dyDescent="0.35">
      <c r="A16" t="s">
        <v>39</v>
      </c>
      <c r="B16" s="5">
        <f>(B12/$J$5)*B13</f>
        <v>5.3612167300380218</v>
      </c>
      <c r="C16" s="5">
        <f t="shared" ref="C16:P16" si="21">(C12/$J$5)*C13</f>
        <v>5.3992395437262353</v>
      </c>
      <c r="D16" s="5">
        <f t="shared" si="21"/>
        <v>5.7740358500814768</v>
      </c>
      <c r="E16" s="5">
        <f t="shared" si="21"/>
        <v>6.4149918522542091</v>
      </c>
      <c r="F16" s="5">
        <f t="shared" si="21"/>
        <v>7.5991309071156978</v>
      </c>
      <c r="G16" s="5">
        <f t="shared" si="21"/>
        <v>8.6420423682781085</v>
      </c>
      <c r="H16" s="5">
        <f t="shared" si="21"/>
        <v>13.155893536121672</v>
      </c>
      <c r="I16" s="5">
        <f t="shared" si="21"/>
        <v>11.385116784356327</v>
      </c>
      <c r="J16" s="5">
        <f t="shared" si="21"/>
        <v>11.863117870722434</v>
      </c>
      <c r="K16" s="5">
        <f t="shared" si="21"/>
        <v>11.195002715915264</v>
      </c>
      <c r="L16" s="5">
        <f t="shared" si="21"/>
        <v>12.857142857142856</v>
      </c>
      <c r="M16" s="5">
        <f t="shared" si="21"/>
        <v>13.856599674090166</v>
      </c>
      <c r="N16" s="5">
        <f t="shared" si="21"/>
        <v>17.626290059750136</v>
      </c>
      <c r="O16" s="5">
        <f t="shared" si="21"/>
        <v>21.765344921238455</v>
      </c>
      <c r="P16" s="5">
        <f t="shared" si="21"/>
        <v>16.952743074416077</v>
      </c>
      <c r="Q16" s="5">
        <f t="shared" ref="Q16:AA16" si="22">(Q12/$J$5)*Q13</f>
        <v>17.843563280825638</v>
      </c>
      <c r="R16" s="5">
        <f t="shared" si="22"/>
        <v>18.468223791417707</v>
      </c>
      <c r="S16" s="5">
        <f t="shared" si="22"/>
        <v>23.460076045627375</v>
      </c>
      <c r="T16" s="5">
        <f t="shared" si="22"/>
        <v>21.553503530689841</v>
      </c>
      <c r="U16" s="5">
        <f t="shared" si="22"/>
        <v>20.994024986420424</v>
      </c>
      <c r="V16" s="5">
        <f t="shared" si="22"/>
        <v>0</v>
      </c>
      <c r="W16" s="5">
        <f t="shared" si="22"/>
        <v>27.077675176534491</v>
      </c>
      <c r="X16" s="5">
        <f t="shared" si="22"/>
        <v>32.145573058120583</v>
      </c>
      <c r="Y16" s="5">
        <f t="shared" si="22"/>
        <v>25.377512221618687</v>
      </c>
      <c r="Z16" s="5">
        <f t="shared" si="22"/>
        <v>30.581205866376962</v>
      </c>
      <c r="AA16" s="5">
        <f t="shared" si="22"/>
        <v>31.78707224334601</v>
      </c>
      <c r="AB16" s="5">
        <f>(AB12/$J$5)*AB13</f>
        <v>33.688212927756652</v>
      </c>
    </row>
    <row r="17" spans="1:56" x14ac:dyDescent="0.35">
      <c r="A17" s="21" t="s">
        <v>40</v>
      </c>
      <c r="B17" s="22">
        <f>B15+B16</f>
        <v>24.236495126474544</v>
      </c>
      <c r="C17" s="22">
        <f t="shared" ref="C17:L17" si="23">C15+C16</f>
        <v>25.126411035931135</v>
      </c>
      <c r="D17" s="22">
        <f t="shared" si="23"/>
        <v>27.46111825542669</v>
      </c>
      <c r="E17" s="22">
        <f t="shared" si="23"/>
        <v>30.223455103924586</v>
      </c>
      <c r="F17" s="22">
        <f t="shared" si="23"/>
        <v>36.034542933841756</v>
      </c>
      <c r="G17" s="22">
        <f t="shared" si="23"/>
        <v>38.948278448456279</v>
      </c>
      <c r="H17" s="22">
        <f t="shared" si="23"/>
        <v>59.458788859061535</v>
      </c>
      <c r="I17" s="22">
        <f t="shared" si="23"/>
        <v>53.367299412418689</v>
      </c>
      <c r="J17" s="22">
        <f t="shared" si="23"/>
        <v>53.967794930856058</v>
      </c>
      <c r="K17" s="22">
        <f t="shared" si="23"/>
        <v>50.627073985403015</v>
      </c>
      <c r="L17" s="22">
        <f t="shared" si="23"/>
        <v>56.827076041998076</v>
      </c>
      <c r="M17" s="22">
        <f>M15+M16</f>
        <v>62.431209919079024</v>
      </c>
      <c r="N17" s="22">
        <f t="shared" ref="N17:P17" si="24">N15+N16</f>
        <v>79.007136384917175</v>
      </c>
      <c r="O17" s="22">
        <f t="shared" si="24"/>
        <v>94.916792582708382</v>
      </c>
      <c r="P17" s="22">
        <f t="shared" si="24"/>
        <v>75.109758664616521</v>
      </c>
      <c r="Q17" s="22">
        <f t="shared" ref="Q17" si="25">Q15+Q16</f>
        <v>78.511714728487092</v>
      </c>
      <c r="R17" s="22">
        <f t="shared" ref="R17" si="26">R15+R16</f>
        <v>82.772232700103672</v>
      </c>
      <c r="S17" s="22">
        <f t="shared" ref="S17" si="27">S15+S16</f>
        <v>104.10595577836679</v>
      </c>
      <c r="T17" s="22">
        <f t="shared" ref="T17" si="28">T15+T16</f>
        <v>95.256176136480491</v>
      </c>
      <c r="U17" s="22">
        <f t="shared" ref="U17" si="29">U15+U16</f>
        <v>94.345918082188788</v>
      </c>
      <c r="V17" s="22">
        <f t="shared" ref="V17" si="30">V15+V16</f>
        <v>0</v>
      </c>
      <c r="W17" s="22">
        <f t="shared" ref="W17:AA17" si="31">W15+W16</f>
        <v>122.0386996754209</v>
      </c>
      <c r="X17" s="22">
        <f t="shared" si="31"/>
        <v>145.95403630979098</v>
      </c>
      <c r="Y17" s="22">
        <f t="shared" si="31"/>
        <v>113.06125386972558</v>
      </c>
      <c r="Z17" s="22">
        <f t="shared" si="31"/>
        <v>137.55782056570879</v>
      </c>
      <c r="AA17" s="22">
        <f t="shared" si="31"/>
        <v>143.36836400281149</v>
      </c>
      <c r="AB17" s="22">
        <f>AB15+AB16</f>
        <v>145.14701025515086</v>
      </c>
    </row>
    <row r="19" spans="1:56" x14ac:dyDescent="0.35">
      <c r="A19" s="12" t="s">
        <v>41</v>
      </c>
      <c r="B19" s="5">
        <f t="shared" ref="B19:P19" si="32" xml:space="preserve"> ((B15-B16)/(B15+B16))*100</f>
        <v>55.75914172357588</v>
      </c>
      <c r="C19" s="5">
        <f t="shared" si="32"/>
        <v>57.023392349944103</v>
      </c>
      <c r="D19" s="5">
        <f t="shared" si="32"/>
        <v>57.947554820055814</v>
      </c>
      <c r="E19" s="5">
        <f t="shared" si="32"/>
        <v>57.54957975389646</v>
      </c>
      <c r="F19" s="5">
        <f t="shared" si="32"/>
        <v>57.823075924301563</v>
      </c>
      <c r="G19" s="5">
        <f t="shared" si="32"/>
        <v>55.622981489593229</v>
      </c>
      <c r="H19" s="5">
        <f t="shared" si="32"/>
        <v>55.747859017761634</v>
      </c>
      <c r="I19" s="5">
        <f t="shared" si="32"/>
        <v>57.332985143681505</v>
      </c>
      <c r="J19" s="5">
        <f t="shared" si="32"/>
        <v>56.036306890353593</v>
      </c>
      <c r="K19" s="5">
        <f t="shared" si="32"/>
        <v>55.774640584035929</v>
      </c>
      <c r="L19" s="5">
        <f t="shared" si="32"/>
        <v>54.749940512016572</v>
      </c>
      <c r="M19" s="5">
        <f t="shared" si="32"/>
        <v>55.610023601815293</v>
      </c>
      <c r="N19" s="5">
        <f t="shared" si="32"/>
        <v>55.380511517653055</v>
      </c>
      <c r="O19" s="5">
        <f t="shared" si="32"/>
        <v>54.138052226590752</v>
      </c>
      <c r="P19" s="5">
        <f t="shared" si="32"/>
        <v>54.858747050129054</v>
      </c>
      <c r="Q19" s="5">
        <f t="shared" ref="Q19:AA19" si="33" xml:space="preserve"> ((Q15-Q16)/(Q15+Q16))*100</f>
        <v>54.545475557289549</v>
      </c>
      <c r="R19" s="5">
        <f t="shared" si="33"/>
        <v>55.37579889059927</v>
      </c>
      <c r="S19" s="5">
        <f t="shared" si="33"/>
        <v>54.930386316087443</v>
      </c>
      <c r="T19" s="5">
        <f t="shared" si="33"/>
        <v>54.746233987371994</v>
      </c>
      <c r="U19" s="5">
        <f t="shared" si="33"/>
        <v>55.495636879315477</v>
      </c>
      <c r="V19" s="5" t="e">
        <f t="shared" si="33"/>
        <v>#DIV/0!</v>
      </c>
      <c r="W19" s="5">
        <f t="shared" si="33"/>
        <v>55.624444953033112</v>
      </c>
      <c r="X19" s="5">
        <f t="shared" si="33"/>
        <v>55.951100948122011</v>
      </c>
      <c r="Y19" s="5">
        <f t="shared" si="33"/>
        <v>55.108383547807037</v>
      </c>
      <c r="Z19" s="5">
        <f t="shared" si="33"/>
        <v>55.536943315020181</v>
      </c>
      <c r="AA19" s="5">
        <f t="shared" si="33"/>
        <v>55.656783190017201</v>
      </c>
      <c r="AB19" s="5">
        <f xml:space="preserve"> ((AB15-AB16)/(AB15+AB16))*100</f>
        <v>53.580562398719941</v>
      </c>
      <c r="AD19" t="s">
        <v>42</v>
      </c>
      <c r="AE19">
        <f t="shared" ref="AE19:AS22" si="34">STDEV(B14,B28,B42)</f>
        <v>5.2935254926540045</v>
      </c>
      <c r="AF19">
        <f t="shared" si="34"/>
        <v>0.36455985584993539</v>
      </c>
      <c r="AG19">
        <f t="shared" si="34"/>
        <v>0.22267206477732859</v>
      </c>
      <c r="AH19">
        <f t="shared" si="34"/>
        <v>11.151127173243522</v>
      </c>
      <c r="AI19">
        <f t="shared" si="34"/>
        <v>7.9842583491739347</v>
      </c>
      <c r="AJ19">
        <f t="shared" si="34"/>
        <v>3.208507345768413</v>
      </c>
      <c r="AK19">
        <f t="shared" si="34"/>
        <v>0.13014373496616666</v>
      </c>
      <c r="AL19">
        <f t="shared" si="34"/>
        <v>1.3530991876168748</v>
      </c>
      <c r="AM19">
        <f t="shared" si="34"/>
        <v>13.79095784703958</v>
      </c>
      <c r="AN19">
        <f t="shared" si="34"/>
        <v>4.0580018642005502</v>
      </c>
      <c r="AO19">
        <f t="shared" si="34"/>
        <v>3.1225530230752478</v>
      </c>
      <c r="AP19">
        <f t="shared" si="34"/>
        <v>3.5123256165853021</v>
      </c>
      <c r="AQ19">
        <f t="shared" si="34"/>
        <v>1.6774770020566578</v>
      </c>
      <c r="AR19">
        <f t="shared" si="34"/>
        <v>15.15698763534914</v>
      </c>
      <c r="AS19">
        <f t="shared" si="34"/>
        <v>20.033351829363937</v>
      </c>
      <c r="AT19">
        <f t="shared" ref="AT19:BA19" si="35">STDEV(Q14,Q28,Q42)</f>
        <v>18.645047069348411</v>
      </c>
      <c r="AU19">
        <f t="shared" si="35"/>
        <v>4.3431786184084098</v>
      </c>
      <c r="AV19">
        <f t="shared" si="35"/>
        <v>0.76958582614754145</v>
      </c>
      <c r="AW19">
        <f t="shared" si="35"/>
        <v>27.518573326385422</v>
      </c>
      <c r="AX19">
        <f t="shared" si="35"/>
        <v>23.586916785267217</v>
      </c>
      <c r="AY19">
        <f t="shared" si="35"/>
        <v>49.829410347241414</v>
      </c>
      <c r="AZ19">
        <f t="shared" si="35"/>
        <v>12.552473632508905</v>
      </c>
      <c r="BA19">
        <f t="shared" si="35"/>
        <v>8.0985913050531249</v>
      </c>
      <c r="BB19">
        <f>STDEV(Y14,Y28,Y42)</f>
        <v>26.404560644506642</v>
      </c>
      <c r="BC19">
        <f t="shared" ref="BC19:BD22" si="36">STDEV(Z14,Z28,Z42)</f>
        <v>11.146018105814219</v>
      </c>
      <c r="BD19">
        <f t="shared" si="36"/>
        <v>1.0835791182804762</v>
      </c>
    </row>
    <row r="20" spans="1:56" x14ac:dyDescent="0.35">
      <c r="A20" s="12" t="s">
        <v>43</v>
      </c>
      <c r="B20" s="5">
        <v>99</v>
      </c>
      <c r="C20" s="5">
        <f>((C16-C15)/(C16+C15))*100</f>
        <v>-57.023392349944103</v>
      </c>
      <c r="D20" s="5">
        <f>((D16-D15)/(D16+D15))*100</f>
        <v>-57.947554820055814</v>
      </c>
      <c r="E20" s="5">
        <f>((E16-E15)/(E16+E15))*100</f>
        <v>-57.54957975389646</v>
      </c>
      <c r="F20" s="5">
        <f>((F16-F15)/(F16+F15))*100</f>
        <v>-57.823075924301563</v>
      </c>
      <c r="G20" s="5">
        <v>100</v>
      </c>
      <c r="H20" s="5">
        <f>((H16-H15)/(H16+H15))*100</f>
        <v>-55.747859017761634</v>
      </c>
      <c r="I20" s="5">
        <f>((I16-I15)/(I16+I15))*100</f>
        <v>-57.332985143681505</v>
      </c>
      <c r="J20" s="5">
        <f>((J16-J15)/(J16+J15))*100</f>
        <v>-56.036306890353593</v>
      </c>
      <c r="K20" s="5">
        <f>((K16-K15)/(K16+K15))*100</f>
        <v>-55.774640584035929</v>
      </c>
      <c r="L20" s="5">
        <v>101</v>
      </c>
      <c r="M20" s="5">
        <f>((M16-M15)/(M16+M15))*100</f>
        <v>-55.610023601815293</v>
      </c>
      <c r="N20" s="5">
        <f>((N16-N15)/(N16+N15))*100</f>
        <v>-55.380511517653055</v>
      </c>
      <c r="O20" s="5">
        <f>((O16-O15)/(O16+O15))*100</f>
        <v>-54.138052226590752</v>
      </c>
      <c r="P20" s="5">
        <f>((P16-P15)/(P16+P15))*100</f>
        <v>-54.858747050129054</v>
      </c>
      <c r="Q20" s="5">
        <f t="shared" ref="Q20:AA20" si="37">((Q16-Q15)/(Q16+Q15))*100</f>
        <v>-54.545475557289549</v>
      </c>
      <c r="R20" s="5">
        <f t="shared" si="37"/>
        <v>-55.37579889059927</v>
      </c>
      <c r="S20" s="5">
        <f t="shared" si="37"/>
        <v>-54.930386316087443</v>
      </c>
      <c r="T20" s="5">
        <f t="shared" si="37"/>
        <v>-54.746233987371994</v>
      </c>
      <c r="U20" s="5">
        <f t="shared" si="37"/>
        <v>-55.495636879315477</v>
      </c>
      <c r="V20" s="5" t="e">
        <f t="shared" si="37"/>
        <v>#DIV/0!</v>
      </c>
      <c r="W20" s="5">
        <f t="shared" si="37"/>
        <v>-55.624444953033112</v>
      </c>
      <c r="X20" s="5">
        <f t="shared" si="37"/>
        <v>-55.951100948122011</v>
      </c>
      <c r="Y20" s="5">
        <f t="shared" si="37"/>
        <v>-55.108383547807037</v>
      </c>
      <c r="Z20" s="5">
        <f t="shared" si="37"/>
        <v>-55.536943315020181</v>
      </c>
      <c r="AA20" s="5">
        <f t="shared" si="37"/>
        <v>-55.656783190017201</v>
      </c>
      <c r="AB20" s="5">
        <f>((AB16-AB15)/(AB16+AB15))*100</f>
        <v>-53.580562398719941</v>
      </c>
      <c r="AD20" t="s">
        <v>44</v>
      </c>
      <c r="AE20">
        <f t="shared" si="34"/>
        <v>0.76530837763549353</v>
      </c>
      <c r="AF20">
        <f t="shared" si="34"/>
        <v>2.8471068787943397</v>
      </c>
      <c r="AG20">
        <f t="shared" si="34"/>
        <v>1.3729357672287763</v>
      </c>
      <c r="AH20">
        <f t="shared" si="34"/>
        <v>2.1684229160461927</v>
      </c>
      <c r="AI20">
        <f t="shared" si="34"/>
        <v>5.8745527057142617</v>
      </c>
      <c r="AJ20">
        <f t="shared" si="34"/>
        <v>6.8430644473631057</v>
      </c>
      <c r="AK20">
        <f t="shared" si="34"/>
        <v>4.1402183551993987</v>
      </c>
      <c r="AL20">
        <f t="shared" si="34"/>
        <v>1.1805628399500843</v>
      </c>
      <c r="AM20">
        <f t="shared" si="34"/>
        <v>4.2875449464831741</v>
      </c>
      <c r="AN20">
        <f t="shared" si="34"/>
        <v>3.4776027681850907</v>
      </c>
      <c r="AO20">
        <f t="shared" si="34"/>
        <v>3.3954368896606373</v>
      </c>
      <c r="AP20">
        <f t="shared" si="34"/>
        <v>1.25339422569327</v>
      </c>
      <c r="AQ20">
        <f t="shared" si="34"/>
        <v>8.117169974031972</v>
      </c>
      <c r="AR20">
        <f t="shared" si="34"/>
        <v>4.566003711008026</v>
      </c>
      <c r="AS20">
        <f t="shared" si="34"/>
        <v>5.0800212554613795</v>
      </c>
      <c r="AT20">
        <f t="shared" ref="AT20:BB20" si="38">STDEV(Q15,Q29,Q43)</f>
        <v>5.7852905180045324</v>
      </c>
      <c r="AU20">
        <f t="shared" si="38"/>
        <v>10.560909772872067</v>
      </c>
      <c r="AV20">
        <f t="shared" si="38"/>
        <v>8.409858856139925</v>
      </c>
      <c r="AW20">
        <f t="shared" si="38"/>
        <v>8.8016115417753333</v>
      </c>
      <c r="AX20">
        <f t="shared" si="38"/>
        <v>3.9772332406761732</v>
      </c>
      <c r="AY20">
        <f t="shared" si="38"/>
        <v>48.884492392884034</v>
      </c>
      <c r="AZ20">
        <f t="shared" si="38"/>
        <v>1.2858701154187673</v>
      </c>
      <c r="BA20">
        <f t="shared" si="38"/>
        <v>14.406258923783302</v>
      </c>
      <c r="BB20">
        <f t="shared" si="38"/>
        <v>7.023805450282933</v>
      </c>
      <c r="BC20">
        <f t="shared" si="36"/>
        <v>5.2124090786696149</v>
      </c>
      <c r="BD20">
        <f t="shared" si="36"/>
        <v>17.967821040961429</v>
      </c>
    </row>
    <row r="21" spans="1:56" x14ac:dyDescent="0.35">
      <c r="AD21" t="s">
        <v>45</v>
      </c>
      <c r="AE21">
        <f t="shared" si="34"/>
        <v>0.18889446106456548</v>
      </c>
      <c r="AF21">
        <f t="shared" si="34"/>
        <v>0.95429291011588346</v>
      </c>
      <c r="AG21">
        <f t="shared" si="34"/>
        <v>0.5122363068819471</v>
      </c>
      <c r="AH21">
        <f t="shared" si="34"/>
        <v>0.78969799653266748</v>
      </c>
      <c r="AI21">
        <f t="shared" si="34"/>
        <v>1.9726820137685228</v>
      </c>
      <c r="AJ21">
        <f t="shared" si="34"/>
        <v>1.900527564671044</v>
      </c>
      <c r="AK21">
        <f t="shared" si="34"/>
        <v>1.4395922283462901</v>
      </c>
      <c r="AL21">
        <f t="shared" si="34"/>
        <v>0.31637012885583171</v>
      </c>
      <c r="AM21">
        <f t="shared" si="34"/>
        <v>1.1742180412641037</v>
      </c>
      <c r="AN21">
        <f t="shared" si="34"/>
        <v>0.86008366813207993</v>
      </c>
      <c r="AO21">
        <f t="shared" si="34"/>
        <v>0.88539392988419519</v>
      </c>
      <c r="AP21">
        <f t="shared" si="34"/>
        <v>0.60712704801403428</v>
      </c>
      <c r="AQ21">
        <f t="shared" si="34"/>
        <v>2.4466301710173926</v>
      </c>
      <c r="AR21">
        <f t="shared" si="34"/>
        <v>2.3440745613854324</v>
      </c>
      <c r="AS21">
        <f t="shared" si="34"/>
        <v>1.4603140729649087</v>
      </c>
      <c r="AT21">
        <f t="shared" ref="AT21:BB21" si="39">STDEV(Q16,Q30,Q44)</f>
        <v>1.4057006504085465</v>
      </c>
      <c r="AU21">
        <f t="shared" si="39"/>
        <v>3.4915151443451076</v>
      </c>
      <c r="AV21">
        <f t="shared" si="39"/>
        <v>2.147627918847185</v>
      </c>
      <c r="AW21">
        <f t="shared" si="39"/>
        <v>2.4104845779866935</v>
      </c>
      <c r="AX21">
        <f t="shared" si="39"/>
        <v>1.2310138720304069</v>
      </c>
      <c r="AY21">
        <f t="shared" si="39"/>
        <v>13.769055407529612</v>
      </c>
      <c r="AZ21">
        <f t="shared" si="39"/>
        <v>0.21170206702775501</v>
      </c>
      <c r="BA21">
        <f t="shared" si="39"/>
        <v>5.7731602863967471</v>
      </c>
      <c r="BB21">
        <f t="shared" si="39"/>
        <v>2.0112252614870529</v>
      </c>
      <c r="BC21">
        <f t="shared" si="36"/>
        <v>1.391061290834861</v>
      </c>
      <c r="BD21">
        <f t="shared" si="36"/>
        <v>5.2308612581811076</v>
      </c>
    </row>
    <row r="22" spans="1:56" x14ac:dyDescent="0.35">
      <c r="A22" s="12" t="s">
        <v>46</v>
      </c>
      <c r="B22" s="8"/>
      <c r="C22" s="8"/>
      <c r="D22" s="8"/>
      <c r="E22" s="8"/>
      <c r="F22" s="8"/>
      <c r="G22" s="8"/>
      <c r="AD22" s="19" t="s">
        <v>40</v>
      </c>
      <c r="AE22">
        <f t="shared" si="34"/>
        <v>0.95349892616690901</v>
      </c>
      <c r="AF22">
        <f t="shared" si="34"/>
        <v>3.801399761618125</v>
      </c>
      <c r="AG22">
        <f t="shared" si="34"/>
        <v>1.8800137090901614</v>
      </c>
      <c r="AH22">
        <f t="shared" si="34"/>
        <v>2.9515441092967443</v>
      </c>
      <c r="AI22">
        <f t="shared" si="34"/>
        <v>7.8463195052868082</v>
      </c>
      <c r="AJ22">
        <f t="shared" si="34"/>
        <v>8.7420186994821893</v>
      </c>
      <c r="AK22">
        <f t="shared" si="34"/>
        <v>5.5783682617294374</v>
      </c>
      <c r="AL22">
        <f t="shared" si="34"/>
        <v>1.4361889148769915</v>
      </c>
      <c r="AM22">
        <f t="shared" si="34"/>
        <v>5.4579993612978095</v>
      </c>
      <c r="AN22">
        <f t="shared" si="34"/>
        <v>4.3348793426310595</v>
      </c>
      <c r="AO22">
        <f t="shared" si="34"/>
        <v>4.2693818095939893</v>
      </c>
      <c r="AP22">
        <f t="shared" si="34"/>
        <v>1.8434152835701152</v>
      </c>
      <c r="AQ22">
        <f t="shared" si="34"/>
        <v>10.547833024370417</v>
      </c>
      <c r="AR22">
        <f t="shared" si="34"/>
        <v>6.4265355168054841</v>
      </c>
      <c r="AS22">
        <f t="shared" si="34"/>
        <v>6.5354756468731798</v>
      </c>
      <c r="AT22">
        <f t="shared" ref="AT22:BB22" si="40">STDEV(Q17,Q31,Q45)</f>
        <v>7.1888914840746807</v>
      </c>
      <c r="AU22">
        <f t="shared" si="40"/>
        <v>14.049399550500562</v>
      </c>
      <c r="AV22">
        <f t="shared" si="40"/>
        <v>10.551100584363322</v>
      </c>
      <c r="AW22">
        <f t="shared" si="40"/>
        <v>11.206261682239782</v>
      </c>
      <c r="AX22">
        <f t="shared" si="40"/>
        <v>5.2067134154338088</v>
      </c>
      <c r="AY22">
        <f t="shared" si="40"/>
        <v>62.653533479807592</v>
      </c>
      <c r="AZ22">
        <f t="shared" si="40"/>
        <v>1.4414618422810488</v>
      </c>
      <c r="BA22">
        <f t="shared" si="40"/>
        <v>20.17214970782279</v>
      </c>
      <c r="BB22">
        <f t="shared" si="40"/>
        <v>9.0345993570133771</v>
      </c>
      <c r="BC22">
        <f t="shared" si="36"/>
        <v>6.6017858507349381</v>
      </c>
      <c r="BD22">
        <f t="shared" si="36"/>
        <v>23.197365631008118</v>
      </c>
    </row>
    <row r="23" spans="1:56" x14ac:dyDescent="0.35">
      <c r="A23" s="15" t="s">
        <v>27</v>
      </c>
      <c r="B23" s="15">
        <v>15</v>
      </c>
      <c r="C23" s="15">
        <v>30</v>
      </c>
      <c r="D23" s="15">
        <v>60</v>
      </c>
      <c r="E23" s="15">
        <v>75</v>
      </c>
      <c r="F23" s="15">
        <v>90</v>
      </c>
      <c r="G23" s="15">
        <v>120</v>
      </c>
      <c r="H23" s="15">
        <v>180</v>
      </c>
      <c r="I23" s="15">
        <v>240</v>
      </c>
      <c r="J23" s="15">
        <v>255</v>
      </c>
      <c r="K23" s="15">
        <v>270</v>
      </c>
      <c r="L23" s="15">
        <v>300</v>
      </c>
      <c r="M23" s="15">
        <v>360</v>
      </c>
      <c r="N23" s="16" t="s">
        <v>28</v>
      </c>
      <c r="O23" s="16" t="s">
        <v>29</v>
      </c>
      <c r="P23" s="16" t="s">
        <v>49</v>
      </c>
      <c r="Q23" s="16" t="s">
        <v>50</v>
      </c>
      <c r="R23" s="16" t="s">
        <v>51</v>
      </c>
      <c r="S23" s="16" t="s">
        <v>52</v>
      </c>
      <c r="T23" s="16" t="s">
        <v>53</v>
      </c>
      <c r="U23" s="16" t="s">
        <v>54</v>
      </c>
      <c r="V23" s="16" t="s">
        <v>55</v>
      </c>
      <c r="W23" s="16">
        <v>50</v>
      </c>
      <c r="X23" s="16">
        <v>51</v>
      </c>
      <c r="Y23" s="16" t="s">
        <v>58</v>
      </c>
      <c r="Z23" s="16">
        <v>54</v>
      </c>
      <c r="AA23" s="16">
        <v>73</v>
      </c>
      <c r="AB23" s="16" t="s">
        <v>59</v>
      </c>
    </row>
    <row r="24" spans="1:56" x14ac:dyDescent="0.35">
      <c r="A24" t="s">
        <v>30</v>
      </c>
      <c r="B24" s="17">
        <v>0.2021</v>
      </c>
      <c r="C24" s="17">
        <v>7.0499999999999993E-2</v>
      </c>
      <c r="D24" s="17">
        <v>4.7699999999999999E-2</v>
      </c>
      <c r="E24" s="17">
        <v>0.50919999999999999</v>
      </c>
      <c r="F24" s="17">
        <v>0.32919999999999999</v>
      </c>
      <c r="G24" s="17">
        <v>0.185</v>
      </c>
      <c r="H24" s="17">
        <v>8.1100000000000005E-2</v>
      </c>
      <c r="I24" s="17">
        <v>5.0299999999999997E-2</v>
      </c>
      <c r="J24" s="17">
        <v>0.51090000000000002</v>
      </c>
      <c r="K24" s="17">
        <v>0.52880000000000005</v>
      </c>
      <c r="L24" s="17">
        <v>0.47789999999999999</v>
      </c>
      <c r="M24" s="17">
        <v>0.22090000000000001</v>
      </c>
      <c r="N24" s="17">
        <v>3.78E-2</v>
      </c>
      <c r="O24" s="17">
        <v>0.45379999999999998</v>
      </c>
      <c r="P24" s="17">
        <v>0.3201</v>
      </c>
      <c r="Q24" s="17">
        <v>0.66600000000000004</v>
      </c>
      <c r="R24" s="17">
        <v>0.37159999999999999</v>
      </c>
      <c r="S24" s="17">
        <v>0.2079</v>
      </c>
      <c r="T24" s="17">
        <v>0.93540000000000001</v>
      </c>
      <c r="U24" s="17">
        <v>0.6603</v>
      </c>
      <c r="V24" s="17">
        <v>0.47889999999999999</v>
      </c>
      <c r="W24" s="17">
        <v>0.3175</v>
      </c>
      <c r="X24" s="25">
        <v>0.2049</v>
      </c>
      <c r="Y24" s="17">
        <v>0.64800000000000002</v>
      </c>
      <c r="Z24" s="17">
        <v>0.42780000000000001</v>
      </c>
      <c r="AA24" s="17">
        <v>5.4199999999999998E-2</v>
      </c>
      <c r="AB24" s="26">
        <v>2.3999999999999998E-3</v>
      </c>
    </row>
    <row r="25" spans="1:56" x14ac:dyDescent="0.35">
      <c r="A25" t="s">
        <v>31</v>
      </c>
      <c r="B25" s="17">
        <v>0.31219999999999998</v>
      </c>
      <c r="C25" s="17">
        <v>0.45500000000000002</v>
      </c>
      <c r="D25" s="17">
        <v>0.43269999999999997</v>
      </c>
      <c r="E25" s="17">
        <v>0.49459999999999998</v>
      </c>
      <c r="F25" s="17">
        <v>0.55430000000000001</v>
      </c>
      <c r="G25" s="17">
        <v>0.78500000000000003</v>
      </c>
      <c r="H25" s="17">
        <v>0.74080000000000001</v>
      </c>
      <c r="I25" s="17">
        <v>0.71870000000000001</v>
      </c>
      <c r="J25" s="17">
        <v>0.60350000000000004</v>
      </c>
      <c r="K25" s="17">
        <v>0.75309999999999999</v>
      </c>
      <c r="L25" s="17">
        <v>0.86899999999999999</v>
      </c>
      <c r="M25" s="17">
        <v>0.91649999999999998</v>
      </c>
      <c r="N25" s="17">
        <v>1.0764</v>
      </c>
      <c r="O25" s="17">
        <v>1.2391000000000001</v>
      </c>
      <c r="P25" s="17">
        <v>1.1037999999999999</v>
      </c>
      <c r="Q25" s="17">
        <v>1.1375999999999999</v>
      </c>
      <c r="R25" s="17">
        <v>1.1177999999999999</v>
      </c>
      <c r="S25" s="17">
        <v>1.6054999999999999</v>
      </c>
      <c r="T25" s="17">
        <v>1.3357000000000001</v>
      </c>
      <c r="U25" s="17">
        <v>1.339</v>
      </c>
      <c r="V25" s="17">
        <v>1.4783999999999999</v>
      </c>
      <c r="W25" s="17">
        <v>1.7174</v>
      </c>
      <c r="X25" s="25">
        <v>1.6274999999999999</v>
      </c>
      <c r="Y25" s="17">
        <v>1.6378999999999999</v>
      </c>
      <c r="Z25" s="17">
        <v>1.8484</v>
      </c>
      <c r="AA25" s="17">
        <v>1.7794000000000001</v>
      </c>
      <c r="AB25" s="26"/>
    </row>
    <row r="26" spans="1:56" x14ac:dyDescent="0.35">
      <c r="A26" t="s">
        <v>33</v>
      </c>
      <c r="B26" s="17">
        <v>9.2100000000000001E-2</v>
      </c>
      <c r="C26" s="17">
        <v>0.13400000000000001</v>
      </c>
      <c r="D26" s="17">
        <v>0.1241</v>
      </c>
      <c r="E26" s="17">
        <v>0.1406</v>
      </c>
      <c r="F26" s="17">
        <v>0.15740000000000001</v>
      </c>
      <c r="G26" s="17">
        <v>0.22689999999999999</v>
      </c>
      <c r="H26" s="17">
        <v>0.2077</v>
      </c>
      <c r="I26" s="17">
        <v>0.2064</v>
      </c>
      <c r="J26" s="17">
        <v>0.17519999999999999</v>
      </c>
      <c r="K26" s="17">
        <v>0.22009999999999999</v>
      </c>
      <c r="L26" s="17">
        <v>0.25309999999999999</v>
      </c>
      <c r="M26" s="17">
        <v>0.27479999999999999</v>
      </c>
      <c r="N26" s="17">
        <v>0.32819999999999999</v>
      </c>
      <c r="O26" s="17">
        <v>0.42820000000000003</v>
      </c>
      <c r="P26" s="17">
        <v>0.3342</v>
      </c>
      <c r="Q26" s="17">
        <v>0.34350000000000003</v>
      </c>
      <c r="R26" s="17">
        <v>0.32129999999999997</v>
      </c>
      <c r="S26" s="17">
        <v>0.47870000000000001</v>
      </c>
      <c r="T26" s="17">
        <v>0.39319999999999999</v>
      </c>
      <c r="U26" s="17">
        <v>0.39589999999999997</v>
      </c>
      <c r="V26" s="17">
        <v>0.4264</v>
      </c>
      <c r="W26" s="17">
        <v>0.50529999999999997</v>
      </c>
      <c r="X26" s="25">
        <v>0.42849999999999999</v>
      </c>
      <c r="Y26" s="17">
        <v>0.4874</v>
      </c>
      <c r="Z26" s="17">
        <v>0.54569999999999996</v>
      </c>
      <c r="AA26" s="17">
        <v>0.52280000000000004</v>
      </c>
      <c r="AB26" s="26"/>
    </row>
    <row r="27" spans="1:56" x14ac:dyDescent="0.35">
      <c r="A27" s="16" t="s">
        <v>35</v>
      </c>
      <c r="B27" s="18">
        <v>10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>
        <v>10</v>
      </c>
      <c r="S27" s="18">
        <v>10</v>
      </c>
      <c r="T27" s="18">
        <v>10</v>
      </c>
      <c r="U27" s="18">
        <v>10</v>
      </c>
      <c r="V27" s="18">
        <v>10</v>
      </c>
      <c r="W27" s="18">
        <v>10</v>
      </c>
      <c r="X27" s="18">
        <v>10</v>
      </c>
      <c r="Y27" s="18">
        <v>10</v>
      </c>
      <c r="Z27" s="18">
        <v>10</v>
      </c>
      <c r="AA27" s="18">
        <v>10</v>
      </c>
      <c r="AB27" s="18">
        <v>10</v>
      </c>
    </row>
    <row r="28" spans="1:56" x14ac:dyDescent="0.35">
      <c r="A28" t="s">
        <v>37</v>
      </c>
      <c r="B28" s="5">
        <f>(B24/$H$5)*B27</f>
        <v>40.910931174089072</v>
      </c>
      <c r="C28" s="5">
        <f t="shared" ref="C28:AA28" si="41">(C24/$H$5)*C27</f>
        <v>14.271255060728745</v>
      </c>
      <c r="D28" s="5">
        <f t="shared" si="41"/>
        <v>9.6558704453441297</v>
      </c>
      <c r="E28" s="5">
        <f t="shared" si="41"/>
        <v>103.07692307692308</v>
      </c>
      <c r="F28" s="5">
        <f t="shared" si="41"/>
        <v>66.639676113360323</v>
      </c>
      <c r="G28" s="5">
        <f t="shared" si="41"/>
        <v>37.449392712550605</v>
      </c>
      <c r="H28" s="5">
        <f t="shared" si="41"/>
        <v>16.417004048582996</v>
      </c>
      <c r="I28" s="5">
        <f t="shared" si="41"/>
        <v>10.182186234817813</v>
      </c>
      <c r="J28" s="5">
        <f t="shared" si="41"/>
        <v>103.42105263157896</v>
      </c>
      <c r="K28" s="5">
        <f t="shared" si="41"/>
        <v>107.04453441295547</v>
      </c>
      <c r="L28" s="5">
        <f t="shared" si="41"/>
        <v>96.7408906882591</v>
      </c>
      <c r="M28" s="5">
        <f t="shared" si="41"/>
        <v>44.716599190283404</v>
      </c>
      <c r="N28" s="5">
        <f t="shared" si="41"/>
        <v>7.6518218623481786</v>
      </c>
      <c r="O28" s="5">
        <f t="shared" si="41"/>
        <v>91.862348178137637</v>
      </c>
      <c r="P28" s="5">
        <f t="shared" si="41"/>
        <v>64.797570850202419</v>
      </c>
      <c r="Q28" s="5">
        <f t="shared" si="41"/>
        <v>134.81781376518219</v>
      </c>
      <c r="R28" s="5">
        <f t="shared" si="41"/>
        <v>75.222672064777328</v>
      </c>
      <c r="S28" s="5">
        <f t="shared" si="41"/>
        <v>42.085020242914979</v>
      </c>
      <c r="T28" s="5">
        <f t="shared" si="41"/>
        <v>189.35222672064779</v>
      </c>
      <c r="U28" s="5">
        <f t="shared" si="41"/>
        <v>133.66396761133603</v>
      </c>
      <c r="V28" s="5">
        <f t="shared" si="41"/>
        <v>96.943319838056681</v>
      </c>
      <c r="W28" s="5">
        <f t="shared" si="41"/>
        <v>64.271255060728748</v>
      </c>
      <c r="X28" s="5">
        <f t="shared" si="41"/>
        <v>41.477732793522264</v>
      </c>
      <c r="Y28" s="5">
        <f t="shared" si="41"/>
        <v>131.17408906882591</v>
      </c>
      <c r="Z28" s="5">
        <f t="shared" si="41"/>
        <v>86.599190283400816</v>
      </c>
      <c r="AA28" s="5">
        <f t="shared" si="41"/>
        <v>10.97165991902834</v>
      </c>
      <c r="AB28" s="5">
        <f>(AB24/$H$5)*AB27</f>
        <v>0.48582995951416996</v>
      </c>
    </row>
    <row r="29" spans="1:56" x14ac:dyDescent="0.35">
      <c r="A29" t="s">
        <v>38</v>
      </c>
      <c r="B29" s="5">
        <f>(B25/$I$5)*B27</f>
        <v>17.38307349665924</v>
      </c>
      <c r="C29" s="5">
        <f t="shared" ref="C29:AA29" si="42">(C25/$I$5)*C27</f>
        <v>25.334075723830733</v>
      </c>
      <c r="D29" s="5">
        <f t="shared" si="42"/>
        <v>24.0924276169265</v>
      </c>
      <c r="E29" s="5">
        <f t="shared" si="42"/>
        <v>27.538975501113583</v>
      </c>
      <c r="F29" s="5">
        <f t="shared" si="42"/>
        <v>30.863028953229396</v>
      </c>
      <c r="G29" s="5">
        <f t="shared" si="42"/>
        <v>43.708240534521153</v>
      </c>
      <c r="H29" s="5">
        <f t="shared" si="42"/>
        <v>41.247216035634736</v>
      </c>
      <c r="I29" s="5">
        <f t="shared" si="42"/>
        <v>40.016703786191535</v>
      </c>
      <c r="J29" s="5">
        <f t="shared" si="42"/>
        <v>33.602449888641424</v>
      </c>
      <c r="K29" s="5">
        <f t="shared" si="42"/>
        <v>41.93207126948775</v>
      </c>
      <c r="L29" s="5">
        <f t="shared" si="42"/>
        <v>48.385300668151444</v>
      </c>
      <c r="M29" s="5">
        <f t="shared" si="42"/>
        <v>51.030066815144764</v>
      </c>
      <c r="N29" s="5">
        <f t="shared" si="42"/>
        <v>59.933184855233854</v>
      </c>
      <c r="O29" s="5">
        <f t="shared" si="42"/>
        <v>68.992204899777278</v>
      </c>
      <c r="P29" s="5">
        <f t="shared" si="42"/>
        <v>61.458797327394201</v>
      </c>
      <c r="Q29" s="5">
        <f t="shared" si="42"/>
        <v>63.340757238307347</v>
      </c>
      <c r="R29" s="5">
        <f t="shared" si="42"/>
        <v>62.238307349665916</v>
      </c>
      <c r="S29" s="5">
        <f t="shared" si="42"/>
        <v>89.393095768374152</v>
      </c>
      <c r="T29" s="5">
        <f t="shared" si="42"/>
        <v>74.370824053452111</v>
      </c>
      <c r="U29" s="5">
        <f t="shared" si="42"/>
        <v>74.554565701559014</v>
      </c>
      <c r="V29" s="5">
        <f t="shared" si="42"/>
        <v>82.316258351893083</v>
      </c>
      <c r="W29" s="5">
        <f t="shared" si="42"/>
        <v>95.623608017817361</v>
      </c>
      <c r="X29" s="5">
        <f t="shared" si="42"/>
        <v>90.618040089086861</v>
      </c>
      <c r="Y29" s="5">
        <f t="shared" si="42"/>
        <v>91.197104677060125</v>
      </c>
      <c r="Z29" s="5">
        <f t="shared" si="42"/>
        <v>102.91759465478842</v>
      </c>
      <c r="AA29" s="5">
        <f t="shared" si="42"/>
        <v>99.075723830734972</v>
      </c>
      <c r="AB29" s="5">
        <f>(AB25/$I$5)*AB27</f>
        <v>0</v>
      </c>
    </row>
    <row r="30" spans="1:56" x14ac:dyDescent="0.35">
      <c r="A30" t="s">
        <v>39</v>
      </c>
      <c r="B30" s="5">
        <f>(B26/$J$5)*B27</f>
        <v>5.0027159152634439</v>
      </c>
      <c r="C30" s="5">
        <f t="shared" ref="C30:AA30" si="43">(C26/$J$5)*C27</f>
        <v>7.2786529060293317</v>
      </c>
      <c r="D30" s="5">
        <f t="shared" si="43"/>
        <v>6.7409016838674631</v>
      </c>
      <c r="E30" s="5">
        <f t="shared" si="43"/>
        <v>7.6371537208039104</v>
      </c>
      <c r="F30" s="5">
        <f t="shared" si="43"/>
        <v>8.5497012493210214</v>
      </c>
      <c r="G30" s="5">
        <f t="shared" si="43"/>
        <v>12.324823465507874</v>
      </c>
      <c r="H30" s="5">
        <f t="shared" si="43"/>
        <v>11.281912004345463</v>
      </c>
      <c r="I30" s="5">
        <f t="shared" si="43"/>
        <v>11.211298207495926</v>
      </c>
      <c r="J30" s="5">
        <f t="shared" si="43"/>
        <v>9.5165670831070059</v>
      </c>
      <c r="K30" s="5">
        <f t="shared" si="43"/>
        <v>11.955458989679521</v>
      </c>
      <c r="L30" s="5">
        <f t="shared" si="43"/>
        <v>13.747963063552415</v>
      </c>
      <c r="M30" s="5">
        <f t="shared" si="43"/>
        <v>14.926670287887017</v>
      </c>
      <c r="N30" s="5">
        <f t="shared" si="43"/>
        <v>17.827267789244974</v>
      </c>
      <c r="O30" s="5">
        <f t="shared" si="43"/>
        <v>23.259098316132537</v>
      </c>
      <c r="P30" s="5">
        <f t="shared" si="43"/>
        <v>18.153177620858227</v>
      </c>
      <c r="Q30" s="5">
        <f t="shared" si="43"/>
        <v>18.658337859858772</v>
      </c>
      <c r="R30" s="5">
        <f t="shared" si="43"/>
        <v>17.452471482889731</v>
      </c>
      <c r="S30" s="5">
        <f t="shared" si="43"/>
        <v>26.002172732210752</v>
      </c>
      <c r="T30" s="5">
        <f t="shared" si="43"/>
        <v>21.357957631721888</v>
      </c>
      <c r="U30" s="5">
        <f t="shared" si="43"/>
        <v>21.504617055947854</v>
      </c>
      <c r="V30" s="5">
        <f t="shared" si="43"/>
        <v>23.161325366648558</v>
      </c>
      <c r="W30" s="5">
        <f t="shared" si="43"/>
        <v>27.447039652362839</v>
      </c>
      <c r="X30" s="5">
        <f t="shared" si="43"/>
        <v>23.275393807713197</v>
      </c>
      <c r="Y30" s="5">
        <f t="shared" si="43"/>
        <v>26.474741988049971</v>
      </c>
      <c r="Z30" s="5">
        <f t="shared" si="43"/>
        <v>29.641499185225413</v>
      </c>
      <c r="AA30" s="5">
        <f t="shared" si="43"/>
        <v>28.397609994568171</v>
      </c>
      <c r="AB30" s="5">
        <f>(AB26/$J$5)*AB27</f>
        <v>0</v>
      </c>
    </row>
    <row r="31" spans="1:56" x14ac:dyDescent="0.35">
      <c r="A31" s="21" t="s">
        <v>40</v>
      </c>
      <c r="B31" s="22">
        <f>B29+B30</f>
        <v>22.385789411922683</v>
      </c>
      <c r="C31" s="22">
        <f t="shared" ref="C31:L31" si="44">C29+C30</f>
        <v>32.612728629860065</v>
      </c>
      <c r="D31" s="22">
        <f t="shared" si="44"/>
        <v>30.833329300793963</v>
      </c>
      <c r="E31" s="22">
        <f t="shared" si="44"/>
        <v>35.176129221917492</v>
      </c>
      <c r="F31" s="22">
        <f t="shared" si="44"/>
        <v>39.412730202550421</v>
      </c>
      <c r="G31" s="22">
        <f t="shared" si="44"/>
        <v>56.033064000029029</v>
      </c>
      <c r="H31" s="22">
        <f t="shared" si="44"/>
        <v>52.529128039980201</v>
      </c>
      <c r="I31" s="22">
        <f t="shared" si="44"/>
        <v>51.228001993687457</v>
      </c>
      <c r="J31" s="22">
        <f t="shared" si="44"/>
        <v>43.11901697174843</v>
      </c>
      <c r="K31" s="22">
        <f t="shared" si="44"/>
        <v>53.887530259167271</v>
      </c>
      <c r="L31" s="22">
        <f t="shared" si="44"/>
        <v>62.133263731703863</v>
      </c>
      <c r="M31" s="22">
        <f>M29+M30</f>
        <v>65.956737103031784</v>
      </c>
      <c r="N31" s="22">
        <f t="shared" ref="N31:O31" si="45">N29+N30</f>
        <v>77.760452644478832</v>
      </c>
      <c r="O31" s="22">
        <f t="shared" si="45"/>
        <v>92.251303215909815</v>
      </c>
      <c r="P31" s="22">
        <f t="shared" ref="P31" si="46">P29+P30</f>
        <v>79.611974948252424</v>
      </c>
      <c r="Q31" s="22">
        <f t="shared" ref="Q31" si="47">Q29+Q30</f>
        <v>81.999095098166123</v>
      </c>
      <c r="R31" s="22">
        <f t="shared" ref="R31" si="48">R29+R30</f>
        <v>79.690778832555651</v>
      </c>
      <c r="S31" s="22">
        <f t="shared" ref="S31" si="49">S29+S30</f>
        <v>115.3952685005849</v>
      </c>
      <c r="T31" s="22">
        <f t="shared" ref="T31" si="50">T29+T30</f>
        <v>95.728781685173999</v>
      </c>
      <c r="U31" s="22">
        <f t="shared" ref="U31" si="51">U29+U30</f>
        <v>96.059182757506875</v>
      </c>
      <c r="V31" s="22">
        <f t="shared" ref="V31" si="52">V29+V30</f>
        <v>105.47758371854164</v>
      </c>
      <c r="W31" s="22">
        <f t="shared" ref="W31:AA31" si="53">W29+W30</f>
        <v>123.07064767018019</v>
      </c>
      <c r="X31" s="22">
        <f t="shared" si="53"/>
        <v>113.89343389680006</v>
      </c>
      <c r="Y31" s="22">
        <f t="shared" si="53"/>
        <v>117.6718466651101</v>
      </c>
      <c r="Z31" s="22">
        <f t="shared" si="53"/>
        <v>132.55909384001382</v>
      </c>
      <c r="AA31" s="22">
        <f t="shared" si="53"/>
        <v>127.47333382530314</v>
      </c>
      <c r="AB31" s="22">
        <f>AB29+AB30</f>
        <v>0</v>
      </c>
    </row>
    <row r="33" spans="1:28" x14ac:dyDescent="0.35">
      <c r="A33" s="12" t="s">
        <v>41</v>
      </c>
      <c r="B33" s="5">
        <f t="shared" ref="B33:P33" si="54" xml:space="preserve"> ((B29-B30)/(B29+B30))*100</f>
        <v>55.304538757083144</v>
      </c>
      <c r="C33" s="5">
        <f t="shared" si="54"/>
        <v>55.363116109425867</v>
      </c>
      <c r="D33" s="5">
        <f t="shared" si="54"/>
        <v>56.275226602312557</v>
      </c>
      <c r="E33" s="5">
        <f t="shared" si="54"/>
        <v>56.577634380275356</v>
      </c>
      <c r="F33" s="5">
        <f t="shared" si="54"/>
        <v>56.614519190209421</v>
      </c>
      <c r="G33" s="5">
        <f t="shared" si="54"/>
        <v>56.008747030141024</v>
      </c>
      <c r="H33" s="5">
        <f t="shared" si="54"/>
        <v>57.045119820916348</v>
      </c>
      <c r="I33" s="5">
        <f t="shared" si="54"/>
        <v>56.229804906787386</v>
      </c>
      <c r="J33" s="5">
        <f t="shared" si="54"/>
        <v>55.859072161398025</v>
      </c>
      <c r="K33" s="5">
        <f t="shared" si="54"/>
        <v>55.628105677952554</v>
      </c>
      <c r="L33" s="5">
        <f t="shared" si="54"/>
        <v>55.746850437739226</v>
      </c>
      <c r="M33" s="5">
        <f t="shared" si="54"/>
        <v>54.737996621725252</v>
      </c>
      <c r="N33" s="5">
        <f t="shared" si="54"/>
        <v>54.148240698259997</v>
      </c>
      <c r="O33" s="5">
        <f t="shared" si="54"/>
        <v>49.57448294969727</v>
      </c>
      <c r="P33" s="5">
        <f t="shared" si="54"/>
        <v>54.395861595802032</v>
      </c>
      <c r="Q33" s="5">
        <f t="shared" ref="Q33:AA33" si="55" xml:space="preserve"> ((Q29-Q30)/(Q29+Q30))*100</f>
        <v>54.491356672846834</v>
      </c>
      <c r="R33" s="5">
        <f t="shared" si="55"/>
        <v>56.199520851564401</v>
      </c>
      <c r="S33" s="5">
        <f t="shared" si="55"/>
        <v>54.933728098082369</v>
      </c>
      <c r="T33" s="5">
        <f t="shared" si="55"/>
        <v>55.378189807194211</v>
      </c>
      <c r="U33" s="5">
        <f t="shared" si="55"/>
        <v>55.226316862939782</v>
      </c>
      <c r="V33" s="5">
        <f t="shared" si="55"/>
        <v>56.082942839394825</v>
      </c>
      <c r="W33" s="5">
        <f t="shared" si="55"/>
        <v>55.396286325040279</v>
      </c>
      <c r="X33" s="5">
        <f t="shared" si="55"/>
        <v>59.127768807456874</v>
      </c>
      <c r="Y33" s="5">
        <f t="shared" si="55"/>
        <v>55.002419459947546</v>
      </c>
      <c r="Z33" s="5">
        <f t="shared" si="55"/>
        <v>55.278060031098477</v>
      </c>
      <c r="AA33" s="5">
        <f t="shared" si="55"/>
        <v>55.445410985350229</v>
      </c>
      <c r="AB33" s="5" t="e">
        <f xml:space="preserve"> ((AB29-AB30)/(AB29+AB30))*100</f>
        <v>#DIV/0!</v>
      </c>
    </row>
    <row r="34" spans="1:28" x14ac:dyDescent="0.35">
      <c r="A34" s="12" t="s">
        <v>43</v>
      </c>
      <c r="B34" s="5">
        <v>99</v>
      </c>
      <c r="C34" s="5">
        <f>((C30-C29)/(C30+C29))*100</f>
        <v>-55.363116109425867</v>
      </c>
      <c r="D34" s="5">
        <f>((D30-D29)/(D30+D29))*100</f>
        <v>-56.275226602312557</v>
      </c>
      <c r="E34" s="5">
        <f>((E30-E29)/(E30+E29))*100</f>
        <v>-56.577634380275356</v>
      </c>
      <c r="F34" s="5">
        <f>((F30-F29)/(F30+F29))*100</f>
        <v>-56.614519190209421</v>
      </c>
      <c r="G34" s="5">
        <v>100</v>
      </c>
      <c r="H34" s="5">
        <f>((H30-H29)/(H30+H29))*100</f>
        <v>-57.045119820916348</v>
      </c>
      <c r="I34" s="5">
        <f>((I30-I29)/(I30+I29))*100</f>
        <v>-56.229804906787386</v>
      </c>
      <c r="J34" s="5">
        <f>((J30-J29)/(J30+J29))*100</f>
        <v>-55.859072161398025</v>
      </c>
      <c r="K34" s="5">
        <f>((K30-K29)/(K30+K29))*100</f>
        <v>-55.628105677952554</v>
      </c>
      <c r="L34" s="5">
        <v>101</v>
      </c>
      <c r="M34" s="5">
        <f>((M30-M29)/(M30+M29))*100</f>
        <v>-54.737996621725252</v>
      </c>
      <c r="N34" s="5">
        <f>((N30-N29)/(N30+N29))*100</f>
        <v>-54.148240698259997</v>
      </c>
      <c r="O34" s="5">
        <f>((O30-O29)/(O30+O29))*100</f>
        <v>-49.57448294969727</v>
      </c>
      <c r="P34" s="5">
        <f>((P30-P29)/(P30+P29))*100</f>
        <v>-54.395861595802032</v>
      </c>
      <c r="Q34" s="5">
        <f t="shared" ref="Q34:AA34" si="56">((Q30-Q29)/(Q30+Q29))*100</f>
        <v>-54.491356672846834</v>
      </c>
      <c r="R34" s="5">
        <f t="shared" si="56"/>
        <v>-56.199520851564401</v>
      </c>
      <c r="S34" s="5">
        <f t="shared" si="56"/>
        <v>-54.933728098082369</v>
      </c>
      <c r="T34" s="5">
        <f t="shared" si="56"/>
        <v>-55.378189807194211</v>
      </c>
      <c r="U34" s="5">
        <f t="shared" si="56"/>
        <v>-55.226316862939782</v>
      </c>
      <c r="V34" s="5">
        <f t="shared" si="56"/>
        <v>-56.082942839394825</v>
      </c>
      <c r="W34" s="5">
        <f t="shared" si="56"/>
        <v>-55.396286325040279</v>
      </c>
      <c r="X34" s="5">
        <f t="shared" si="56"/>
        <v>-59.127768807456874</v>
      </c>
      <c r="Y34" s="5">
        <f t="shared" si="56"/>
        <v>-55.002419459947546</v>
      </c>
      <c r="Z34" s="5">
        <f t="shared" si="56"/>
        <v>-55.278060031098477</v>
      </c>
      <c r="AA34" s="5">
        <f t="shared" si="56"/>
        <v>-55.445410985350229</v>
      </c>
      <c r="AB34" s="5" t="e">
        <f>((AB30-AB29)/(AB30+AB29))*100</f>
        <v>#DIV/0!</v>
      </c>
    </row>
    <row r="36" spans="1:28" x14ac:dyDescent="0.35">
      <c r="A36" s="12" t="s">
        <v>47</v>
      </c>
      <c r="B36" s="8"/>
      <c r="C36" s="8"/>
      <c r="D36" s="8"/>
      <c r="E36" s="8"/>
      <c r="F36" s="8"/>
      <c r="G36" s="8"/>
    </row>
    <row r="37" spans="1:28" x14ac:dyDescent="0.35">
      <c r="A37" s="15" t="s">
        <v>27</v>
      </c>
      <c r="B37" s="15">
        <v>15</v>
      </c>
      <c r="C37" s="15">
        <v>30</v>
      </c>
      <c r="D37" s="15">
        <v>60</v>
      </c>
      <c r="E37" s="15">
        <v>75</v>
      </c>
      <c r="F37" s="15">
        <v>90</v>
      </c>
      <c r="G37" s="15">
        <v>120</v>
      </c>
      <c r="H37" s="15">
        <v>180</v>
      </c>
      <c r="I37" s="15">
        <v>240</v>
      </c>
      <c r="J37" s="15">
        <v>255</v>
      </c>
      <c r="K37" s="15">
        <v>270</v>
      </c>
      <c r="L37" s="15">
        <v>300</v>
      </c>
      <c r="M37" s="15">
        <v>360</v>
      </c>
      <c r="N37" s="16" t="s">
        <v>28</v>
      </c>
      <c r="O37" s="16" t="s">
        <v>29</v>
      </c>
      <c r="P37" s="16" t="s">
        <v>49</v>
      </c>
      <c r="Q37" s="16" t="s">
        <v>50</v>
      </c>
      <c r="R37" s="16" t="s">
        <v>51</v>
      </c>
      <c r="S37" s="16" t="s">
        <v>52</v>
      </c>
      <c r="T37" s="16" t="s">
        <v>53</v>
      </c>
      <c r="U37" s="16" t="s">
        <v>54</v>
      </c>
      <c r="V37" s="16" t="s">
        <v>55</v>
      </c>
      <c r="W37" s="16">
        <v>50</v>
      </c>
      <c r="X37" s="16">
        <v>51</v>
      </c>
      <c r="Y37" s="16" t="s">
        <v>58</v>
      </c>
      <c r="Z37" s="16">
        <v>54</v>
      </c>
      <c r="AA37" s="16">
        <v>73</v>
      </c>
      <c r="AB37" s="16" t="s">
        <v>59</v>
      </c>
    </row>
    <row r="38" spans="1:28" x14ac:dyDescent="0.35">
      <c r="A38" t="s">
        <v>30</v>
      </c>
      <c r="B38" s="17">
        <v>0.17319999999999999</v>
      </c>
      <c r="C38" s="17">
        <v>6.7199999999999996E-2</v>
      </c>
      <c r="D38" s="17">
        <v>4.8800000000000003E-2</v>
      </c>
      <c r="E38" s="17">
        <v>0.41470000000000001</v>
      </c>
      <c r="F38" s="17">
        <v>0.315</v>
      </c>
      <c r="G38" s="17">
        <v>0.15329999999999999</v>
      </c>
      <c r="H38" s="17">
        <v>8.09E-2</v>
      </c>
      <c r="I38" s="17">
        <v>5.4100000000000002E-2</v>
      </c>
      <c r="J38" s="17">
        <v>0.51090000000000002</v>
      </c>
      <c r="K38" s="17">
        <v>0.51380000000000003</v>
      </c>
      <c r="L38" s="17">
        <v>0.4592</v>
      </c>
      <c r="M38" s="17">
        <v>0.2555</v>
      </c>
      <c r="N38" s="17">
        <v>3.09E-2</v>
      </c>
      <c r="O38" s="17">
        <v>0.46610000000000001</v>
      </c>
      <c r="P38" s="17">
        <v>0.4128</v>
      </c>
      <c r="Q38" s="17">
        <v>0.57199999999999995</v>
      </c>
      <c r="R38" s="17">
        <v>0.32979999999999998</v>
      </c>
      <c r="S38" s="25">
        <v>0.20030000000000001</v>
      </c>
      <c r="T38" s="17">
        <v>0.66459999999999997</v>
      </c>
      <c r="U38" s="17">
        <v>0.51429999999999998</v>
      </c>
      <c r="V38" s="17">
        <v>0.33829999999999999</v>
      </c>
      <c r="W38" s="17">
        <v>0.2082</v>
      </c>
      <c r="X38" s="17">
        <v>0.1249</v>
      </c>
      <c r="Y38" s="17">
        <v>0.69259999999999999</v>
      </c>
      <c r="Z38" s="17">
        <v>0.33529999999999999</v>
      </c>
      <c r="AA38" s="17">
        <v>5.8200000000000002E-2</v>
      </c>
      <c r="AB38" s="17">
        <v>3.0499999999999999E-2</v>
      </c>
    </row>
    <row r="39" spans="1:28" x14ac:dyDescent="0.35">
      <c r="A39" t="s">
        <v>31</v>
      </c>
      <c r="B39" s="17">
        <v>0.32029999999999997</v>
      </c>
      <c r="C39" s="17">
        <v>0.42009999999999997</v>
      </c>
      <c r="D39" s="17">
        <v>0.39050000000000001</v>
      </c>
      <c r="E39" s="17">
        <v>0.4955</v>
      </c>
      <c r="F39" s="17">
        <v>0.71130000000000004</v>
      </c>
      <c r="G39" s="17">
        <v>0.62150000000000005</v>
      </c>
      <c r="H39" s="17">
        <v>0.68420000000000003</v>
      </c>
      <c r="I39" s="17">
        <v>0.71599999999999997</v>
      </c>
      <c r="J39" s="17">
        <v>0.69720000000000004</v>
      </c>
      <c r="K39" s="17">
        <v>0.83160000000000001</v>
      </c>
      <c r="L39" s="17">
        <v>0.74909999999999999</v>
      </c>
      <c r="M39" s="17">
        <v>0.88660000000000005</v>
      </c>
      <c r="N39" s="17">
        <v>1.3409</v>
      </c>
      <c r="O39" s="17">
        <v>1.1499999999999999</v>
      </c>
      <c r="P39" s="17">
        <v>1.2236</v>
      </c>
      <c r="Q39" s="17">
        <v>1.2887</v>
      </c>
      <c r="R39" s="17">
        <v>1.4633</v>
      </c>
      <c r="S39" s="25">
        <v>1.7504</v>
      </c>
      <c r="T39" s="17">
        <v>1.6032999999999999</v>
      </c>
      <c r="U39" s="17">
        <v>1.4504999999999999</v>
      </c>
      <c r="V39" s="17">
        <v>1.5597000000000001</v>
      </c>
      <c r="W39" s="17">
        <v>1.6728000000000001</v>
      </c>
      <c r="X39" s="17">
        <v>2.1017000000000001</v>
      </c>
      <c r="Y39" s="17">
        <v>1.3948</v>
      </c>
      <c r="Z39" s="17">
        <v>1.7355</v>
      </c>
      <c r="AA39" s="17">
        <v>2.4157000000000002</v>
      </c>
      <c r="AB39" s="17">
        <v>2.0291000000000001</v>
      </c>
    </row>
    <row r="40" spans="1:28" x14ac:dyDescent="0.35">
      <c r="A40" t="s">
        <v>33</v>
      </c>
      <c r="B40" s="17">
        <v>9.35E-2</v>
      </c>
      <c r="C40" s="17">
        <v>0.122</v>
      </c>
      <c r="D40" s="17">
        <v>0.10979999999999999</v>
      </c>
      <c r="E40" s="17">
        <v>0.14530000000000001</v>
      </c>
      <c r="F40" s="17">
        <v>0.2097</v>
      </c>
      <c r="G40" s="17">
        <v>0.17799999999999999</v>
      </c>
      <c r="H40" s="17">
        <v>0.19009999999999999</v>
      </c>
      <c r="I40" s="17">
        <v>0.1983</v>
      </c>
      <c r="J40" s="17">
        <v>0.1983</v>
      </c>
      <c r="K40" s="17">
        <v>0.23769999999999999</v>
      </c>
      <c r="L40" s="17">
        <v>0.2205</v>
      </c>
      <c r="M40" s="17">
        <v>0.25580000000000003</v>
      </c>
      <c r="N40" s="17">
        <v>0.40429999999999999</v>
      </c>
      <c r="O40" s="17">
        <v>0.34360000000000002</v>
      </c>
      <c r="P40" s="17">
        <v>0.36559999999999998</v>
      </c>
      <c r="Q40" s="17">
        <v>0.37890000000000001</v>
      </c>
      <c r="R40" s="17">
        <v>0.44080000000000003</v>
      </c>
      <c r="S40" s="25">
        <v>0.51049999999999995</v>
      </c>
      <c r="T40" s="17">
        <v>0.4718</v>
      </c>
      <c r="U40" s="17">
        <v>0.42959999999999998</v>
      </c>
      <c r="V40" s="17">
        <v>0.45069999999999999</v>
      </c>
      <c r="W40" s="17">
        <v>0.49859999999999999</v>
      </c>
      <c r="X40" s="17">
        <v>0.628</v>
      </c>
      <c r="Y40" s="17">
        <v>0.41560000000000002</v>
      </c>
      <c r="Z40" s="17">
        <v>0.51259999999999994</v>
      </c>
      <c r="AA40" s="17">
        <v>0.71179999999999999</v>
      </c>
      <c r="AB40" s="17">
        <v>0.63300000000000001</v>
      </c>
    </row>
    <row r="41" spans="1:28" x14ac:dyDescent="0.35">
      <c r="A41" s="16" t="s">
        <v>35</v>
      </c>
      <c r="B41" s="18">
        <v>10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>
        <v>10</v>
      </c>
      <c r="S41" s="18">
        <v>10</v>
      </c>
      <c r="T41" s="18">
        <v>10</v>
      </c>
      <c r="U41" s="18">
        <v>10</v>
      </c>
      <c r="V41" s="18">
        <v>10</v>
      </c>
      <c r="W41" s="18">
        <v>10</v>
      </c>
      <c r="X41" s="18">
        <v>10</v>
      </c>
      <c r="Y41" s="18">
        <v>10</v>
      </c>
      <c r="Z41" s="18">
        <v>10</v>
      </c>
      <c r="AA41" s="18">
        <v>10</v>
      </c>
      <c r="AB41" s="18">
        <v>10</v>
      </c>
    </row>
    <row r="42" spans="1:28" x14ac:dyDescent="0.35">
      <c r="A42" t="s">
        <v>37</v>
      </c>
      <c r="B42" s="5">
        <f>(B38/$H$5)*B41</f>
        <v>35.060728744939269</v>
      </c>
      <c r="C42" s="5">
        <f t="shared" ref="C42:AA42" si="57">(C38/$H$5)*C41</f>
        <v>13.603238866396762</v>
      </c>
      <c r="D42" s="5">
        <f t="shared" si="57"/>
        <v>9.8785425101214592</v>
      </c>
      <c r="E42" s="5">
        <f t="shared" si="57"/>
        <v>83.94736842105263</v>
      </c>
      <c r="F42" s="5">
        <f t="shared" si="57"/>
        <v>63.765182186234817</v>
      </c>
      <c r="G42" s="5">
        <f t="shared" si="57"/>
        <v>31.032388663967613</v>
      </c>
      <c r="H42" s="5">
        <f t="shared" si="57"/>
        <v>16.376518218623481</v>
      </c>
      <c r="I42" s="5">
        <f t="shared" si="57"/>
        <v>10.951417004048583</v>
      </c>
      <c r="J42" s="5">
        <f t="shared" si="57"/>
        <v>103.42105263157896</v>
      </c>
      <c r="K42" s="5">
        <f t="shared" si="57"/>
        <v>104.00809716599191</v>
      </c>
      <c r="L42" s="5">
        <f t="shared" si="57"/>
        <v>92.955465587044529</v>
      </c>
      <c r="M42" s="5">
        <f t="shared" si="57"/>
        <v>51.720647773279353</v>
      </c>
      <c r="N42" s="5">
        <f t="shared" si="57"/>
        <v>6.2550607287449385</v>
      </c>
      <c r="O42" s="5">
        <f t="shared" si="57"/>
        <v>94.352226720647792</v>
      </c>
      <c r="P42" s="5">
        <f t="shared" si="57"/>
        <v>83.562753036437257</v>
      </c>
      <c r="Q42" s="5">
        <f t="shared" si="57"/>
        <v>115.78947368421052</v>
      </c>
      <c r="R42" s="5">
        <f t="shared" si="57"/>
        <v>66.761133603238861</v>
      </c>
      <c r="S42" s="5">
        <f t="shared" si="57"/>
        <v>40.546558704453446</v>
      </c>
      <c r="T42" s="5">
        <f t="shared" si="57"/>
        <v>134.53441295546557</v>
      </c>
      <c r="U42" s="5">
        <f t="shared" si="57"/>
        <v>104.10931174089069</v>
      </c>
      <c r="V42" s="5">
        <f t="shared" si="57"/>
        <v>68.481781376518214</v>
      </c>
      <c r="W42" s="5">
        <f t="shared" si="57"/>
        <v>42.145748987854255</v>
      </c>
      <c r="X42" s="5">
        <f t="shared" si="57"/>
        <v>25.2834008097166</v>
      </c>
      <c r="Y42" s="5">
        <f t="shared" si="57"/>
        <v>140.20242914979758</v>
      </c>
      <c r="Z42" s="5">
        <f t="shared" si="57"/>
        <v>67.874493927125499</v>
      </c>
      <c r="AA42" s="5">
        <f t="shared" si="57"/>
        <v>11.781376518218625</v>
      </c>
      <c r="AB42" s="5">
        <f>(AB38/$H$5)*AB41</f>
        <v>6.1740890688259107</v>
      </c>
    </row>
    <row r="43" spans="1:28" x14ac:dyDescent="0.35">
      <c r="A43" t="s">
        <v>38</v>
      </c>
      <c r="B43" s="5">
        <f>(B39/$I$5)*B41</f>
        <v>17.834075723830733</v>
      </c>
      <c r="C43" s="5">
        <f t="shared" ref="C43:AA43" si="58">(C39/$I$5)*C41</f>
        <v>23.390868596881958</v>
      </c>
      <c r="D43" s="5">
        <f t="shared" si="58"/>
        <v>21.742761692650333</v>
      </c>
      <c r="E43" s="5">
        <f t="shared" si="58"/>
        <v>27.589086859688194</v>
      </c>
      <c r="F43" s="5">
        <f t="shared" si="58"/>
        <v>39.604677060133625</v>
      </c>
      <c r="G43" s="5">
        <f t="shared" si="58"/>
        <v>34.604677060133632</v>
      </c>
      <c r="H43" s="5">
        <f t="shared" si="58"/>
        <v>38.095768374164805</v>
      </c>
      <c r="I43" s="5">
        <f t="shared" si="58"/>
        <v>39.866369710467701</v>
      </c>
      <c r="J43" s="5">
        <f t="shared" si="58"/>
        <v>38.819599109131403</v>
      </c>
      <c r="K43" s="5">
        <f t="shared" si="58"/>
        <v>46.302895322939861</v>
      </c>
      <c r="L43" s="5">
        <f t="shared" si="58"/>
        <v>41.709354120267257</v>
      </c>
      <c r="M43" s="5">
        <f t="shared" si="58"/>
        <v>49.365256124721604</v>
      </c>
      <c r="N43" s="5">
        <f t="shared" si="58"/>
        <v>74.66035634743875</v>
      </c>
      <c r="O43" s="5">
        <f t="shared" si="58"/>
        <v>64.031180400890861</v>
      </c>
      <c r="P43" s="5">
        <f t="shared" si="58"/>
        <v>68.129175946547889</v>
      </c>
      <c r="Q43" s="5">
        <f t="shared" si="58"/>
        <v>71.753897550111361</v>
      </c>
      <c r="R43" s="5">
        <f t="shared" si="58"/>
        <v>81.47550111358575</v>
      </c>
      <c r="S43" s="5">
        <f t="shared" si="58"/>
        <v>97.461024498886403</v>
      </c>
      <c r="T43" s="5">
        <f t="shared" si="58"/>
        <v>89.270601336302889</v>
      </c>
      <c r="U43" s="5">
        <f t="shared" si="58"/>
        <v>80.762806236080166</v>
      </c>
      <c r="V43" s="5">
        <f t="shared" si="58"/>
        <v>86.842984409799556</v>
      </c>
      <c r="W43" s="5">
        <f t="shared" si="58"/>
        <v>93.140311804008903</v>
      </c>
      <c r="X43" s="5">
        <f t="shared" si="58"/>
        <v>117.02115812917596</v>
      </c>
      <c r="Y43" s="5">
        <f t="shared" si="58"/>
        <v>77.661469933184847</v>
      </c>
      <c r="Z43" s="5">
        <f t="shared" si="58"/>
        <v>96.631403118040083</v>
      </c>
      <c r="AA43" s="5">
        <f t="shared" si="58"/>
        <v>134.50445434298442</v>
      </c>
      <c r="AB43" s="5">
        <f>(AB39/$I$5)*AB41</f>
        <v>112.97884187082406</v>
      </c>
    </row>
    <row r="44" spans="1:28" x14ac:dyDescent="0.35">
      <c r="A44" t="s">
        <v>39</v>
      </c>
      <c r="B44" s="5">
        <f>(B40/$J$5)*B41</f>
        <v>5.0787615426398691</v>
      </c>
      <c r="C44" s="5">
        <f t="shared" ref="C44:AA44" si="59">(C40/$J$5)*C41</f>
        <v>6.6268332428028245</v>
      </c>
      <c r="D44" s="5">
        <f t="shared" si="59"/>
        <v>5.9641499185225406</v>
      </c>
      <c r="E44" s="5">
        <f t="shared" si="59"/>
        <v>7.8924497555676263</v>
      </c>
      <c r="F44" s="5">
        <f t="shared" si="59"/>
        <v>11.390548614883214</v>
      </c>
      <c r="G44" s="5">
        <f t="shared" si="59"/>
        <v>9.6686583378598581</v>
      </c>
      <c r="H44" s="5">
        <f t="shared" si="59"/>
        <v>10.325909831613252</v>
      </c>
      <c r="I44" s="5">
        <f t="shared" si="59"/>
        <v>10.771319934818033</v>
      </c>
      <c r="J44" s="5">
        <f t="shared" si="59"/>
        <v>10.771319934818033</v>
      </c>
      <c r="K44" s="5">
        <f t="shared" si="59"/>
        <v>12.911461162411733</v>
      </c>
      <c r="L44" s="5">
        <f t="shared" si="59"/>
        <v>11.977186311787072</v>
      </c>
      <c r="M44" s="5">
        <f t="shared" si="59"/>
        <v>13.894622487778381</v>
      </c>
      <c r="N44" s="5">
        <f t="shared" si="59"/>
        <v>21.960890820206409</v>
      </c>
      <c r="O44" s="5">
        <f t="shared" si="59"/>
        <v>18.66376969038566</v>
      </c>
      <c r="P44" s="5">
        <f t="shared" si="59"/>
        <v>19.858772406300922</v>
      </c>
      <c r="Q44" s="5">
        <f t="shared" si="59"/>
        <v>20.581205866376969</v>
      </c>
      <c r="R44" s="5">
        <f t="shared" si="59"/>
        <v>23.943508962520369</v>
      </c>
      <c r="S44" s="5">
        <f t="shared" si="59"/>
        <v>27.729494839760992</v>
      </c>
      <c r="T44" s="5">
        <f t="shared" si="59"/>
        <v>25.627376425855513</v>
      </c>
      <c r="U44" s="5">
        <f t="shared" si="59"/>
        <v>23.33514394350896</v>
      </c>
      <c r="V44" s="5">
        <f t="shared" si="59"/>
        <v>24.481260184682235</v>
      </c>
      <c r="W44" s="5">
        <f t="shared" si="59"/>
        <v>27.083107007061376</v>
      </c>
      <c r="X44" s="5">
        <f t="shared" si="59"/>
        <v>34.111895708853879</v>
      </c>
      <c r="Y44" s="5">
        <f t="shared" si="59"/>
        <v>22.574687669744705</v>
      </c>
      <c r="Z44" s="5">
        <f t="shared" si="59"/>
        <v>27.843563280825631</v>
      </c>
      <c r="AA44" s="5">
        <f t="shared" si="59"/>
        <v>38.663769690385656</v>
      </c>
      <c r="AB44" s="5">
        <f>(AB40/$J$5)*AB41</f>
        <v>34.38348723519826</v>
      </c>
    </row>
    <row r="45" spans="1:28" x14ac:dyDescent="0.35">
      <c r="A45" s="21" t="s">
        <v>40</v>
      </c>
      <c r="B45" s="22">
        <f>B43+B44</f>
        <v>22.912837266470603</v>
      </c>
      <c r="C45" s="22">
        <f t="shared" ref="C45:L45" si="60">C43+C44</f>
        <v>30.017701839684783</v>
      </c>
      <c r="D45" s="22">
        <f t="shared" si="60"/>
        <v>27.706911611172874</v>
      </c>
      <c r="E45" s="22">
        <f t="shared" si="60"/>
        <v>35.48153661525582</v>
      </c>
      <c r="F45" s="22">
        <f t="shared" si="60"/>
        <v>50.99522567501684</v>
      </c>
      <c r="G45" s="22">
        <f t="shared" si="60"/>
        <v>44.273335397993492</v>
      </c>
      <c r="H45" s="22">
        <f t="shared" si="60"/>
        <v>48.421678205778058</v>
      </c>
      <c r="I45" s="22">
        <f t="shared" si="60"/>
        <v>50.637689645285732</v>
      </c>
      <c r="J45" s="22">
        <f t="shared" si="60"/>
        <v>49.590919043949434</v>
      </c>
      <c r="K45" s="22">
        <f t="shared" si="60"/>
        <v>59.214356485351594</v>
      </c>
      <c r="L45" s="22">
        <f t="shared" si="60"/>
        <v>53.686540432054329</v>
      </c>
      <c r="M45" s="22">
        <f>M43+M44</f>
        <v>63.259878612499989</v>
      </c>
      <c r="N45" s="22">
        <f t="shared" ref="N45:O45" si="61">N43+N44</f>
        <v>96.621247167645151</v>
      </c>
      <c r="O45" s="22">
        <f t="shared" si="61"/>
        <v>82.694950091276525</v>
      </c>
      <c r="P45" s="22">
        <f t="shared" ref="P45" si="62">P43+P44</f>
        <v>87.987948352848804</v>
      </c>
      <c r="Q45" s="22">
        <f t="shared" ref="Q45" si="63">Q43+Q44</f>
        <v>92.335103416488323</v>
      </c>
      <c r="R45" s="22">
        <f t="shared" ref="R45" si="64">R43+R44</f>
        <v>105.41901007610612</v>
      </c>
      <c r="S45" s="22">
        <f t="shared" ref="S45" si="65">S43+S44</f>
        <v>125.19051933864739</v>
      </c>
      <c r="T45" s="22">
        <f t="shared" ref="T45" si="66">T43+T44</f>
        <v>114.8979777621584</v>
      </c>
      <c r="U45" s="22">
        <f t="shared" ref="U45" si="67">U43+U44</f>
        <v>104.09795017958913</v>
      </c>
      <c r="V45" s="22">
        <f t="shared" ref="V45" si="68">V43+V44</f>
        <v>111.3242445944818</v>
      </c>
      <c r="W45" s="22">
        <f t="shared" ref="W45:AA45" si="69">W43+W44</f>
        <v>120.22341881107027</v>
      </c>
      <c r="X45" s="22">
        <f t="shared" si="69"/>
        <v>151.13305383802984</v>
      </c>
      <c r="Y45" s="22">
        <f t="shared" si="69"/>
        <v>100.23615760292955</v>
      </c>
      <c r="Z45" s="22">
        <f t="shared" si="69"/>
        <v>124.47496639886572</v>
      </c>
      <c r="AA45" s="22">
        <f t="shared" si="69"/>
        <v>173.16822403337008</v>
      </c>
      <c r="AB45" s="22">
        <f>AB43+AB44</f>
        <v>147.36232910602232</v>
      </c>
    </row>
    <row r="47" spans="1:28" x14ac:dyDescent="0.35">
      <c r="A47" s="12" t="s">
        <v>41</v>
      </c>
      <c r="B47" s="5">
        <f t="shared" ref="B47:P47" si="70" xml:space="preserve"> ((B43-B44)/(B43+B44))*100</f>
        <v>55.66885511754711</v>
      </c>
      <c r="C47" s="5">
        <f t="shared" si="70"/>
        <v>55.847164595113362</v>
      </c>
      <c r="D47" s="5">
        <f t="shared" si="70"/>
        <v>56.948287833585297</v>
      </c>
      <c r="E47" s="5">
        <f t="shared" si="70"/>
        <v>55.512356518549723</v>
      </c>
      <c r="F47" s="5">
        <f t="shared" si="70"/>
        <v>55.326999874564422</v>
      </c>
      <c r="G47" s="5">
        <f t="shared" si="70"/>
        <v>56.322882606680444</v>
      </c>
      <c r="H47" s="5">
        <f t="shared" si="70"/>
        <v>57.350053884001554</v>
      </c>
      <c r="I47" s="5">
        <f t="shared" si="70"/>
        <v>57.45730103300312</v>
      </c>
      <c r="J47" s="5">
        <f t="shared" si="70"/>
        <v>56.55930504021488</v>
      </c>
      <c r="K47" s="5">
        <f t="shared" si="70"/>
        <v>56.390774370381749</v>
      </c>
      <c r="L47" s="5">
        <f t="shared" si="70"/>
        <v>55.381046290567383</v>
      </c>
      <c r="M47" s="5">
        <f t="shared" si="70"/>
        <v>56.071295764286077</v>
      </c>
      <c r="N47" s="5">
        <f t="shared" si="70"/>
        <v>54.542315559014462</v>
      </c>
      <c r="O47" s="5">
        <f t="shared" si="70"/>
        <v>54.861162211755179</v>
      </c>
      <c r="P47" s="5">
        <f t="shared" si="70"/>
        <v>54.860244435605267</v>
      </c>
      <c r="Q47" s="5">
        <f t="shared" ref="Q47:AA47" si="71" xml:space="preserve"> ((Q43-Q44)/(Q43+Q44))*100</f>
        <v>55.420625298824824</v>
      </c>
      <c r="R47" s="5">
        <f t="shared" si="71"/>
        <v>54.574589639506932</v>
      </c>
      <c r="S47" s="5">
        <f t="shared" si="71"/>
        <v>55.700327810365344</v>
      </c>
      <c r="T47" s="5">
        <f t="shared" si="71"/>
        <v>55.391074890970138</v>
      </c>
      <c r="U47" s="5">
        <f t="shared" si="71"/>
        <v>55.166948238171223</v>
      </c>
      <c r="V47" s="5">
        <f t="shared" si="71"/>
        <v>56.018097811739842</v>
      </c>
      <c r="W47" s="5">
        <f t="shared" si="71"/>
        <v>54.945372083250831</v>
      </c>
      <c r="X47" s="5">
        <f t="shared" si="71"/>
        <v>54.858457706529521</v>
      </c>
      <c r="Y47" s="5">
        <f t="shared" si="71"/>
        <v>54.956997136360854</v>
      </c>
      <c r="Z47" s="5">
        <f t="shared" si="71"/>
        <v>55.262388757584979</v>
      </c>
      <c r="AA47" s="5">
        <f t="shared" si="71"/>
        <v>55.345422168289915</v>
      </c>
      <c r="AB47" s="5">
        <f xml:space="preserve"> ((AB43-AB44)/(AB43+AB44))*100</f>
        <v>53.33476683792032</v>
      </c>
    </row>
    <row r="48" spans="1:28" x14ac:dyDescent="0.35">
      <c r="A48" s="12" t="s">
        <v>43</v>
      </c>
      <c r="B48" s="5">
        <v>99</v>
      </c>
      <c r="C48" s="5">
        <f>((C44-C43)/(C44+C43))*100</f>
        <v>-55.847164595113362</v>
      </c>
      <c r="D48" s="5">
        <f>((D44-D43)/(D44+D43))*100</f>
        <v>-56.948287833585297</v>
      </c>
      <c r="E48" s="5">
        <f>((E44-E43)/(E44+E43))*100</f>
        <v>-55.512356518549723</v>
      </c>
      <c r="F48" s="5">
        <f>((F44-F43)/(F44+F43))*100</f>
        <v>-55.326999874564422</v>
      </c>
      <c r="G48" s="5">
        <v>100</v>
      </c>
      <c r="H48" s="5">
        <f>((H44-H43)/(H44+H43))*100</f>
        <v>-57.350053884001554</v>
      </c>
      <c r="I48" s="5">
        <f>((I44-I43)/(I44+I43))*100</f>
        <v>-57.45730103300312</v>
      </c>
      <c r="J48" s="5">
        <f>((J44-J43)/(J44+J43))*100</f>
        <v>-56.55930504021488</v>
      </c>
      <c r="K48" s="5">
        <f>((K44-K43)/(K44+K43))*100</f>
        <v>-56.390774370381749</v>
      </c>
      <c r="L48" s="5">
        <v>101</v>
      </c>
      <c r="M48" s="5">
        <f>((M44-M43)/(M44+M43))*100</f>
        <v>-56.071295764286077</v>
      </c>
      <c r="N48" s="5">
        <f>((N44-N43)/(N44+N43))*100</f>
        <v>-54.542315559014462</v>
      </c>
      <c r="O48" s="5">
        <f>((O44-O43)/(O44+O43))*100</f>
        <v>-54.861162211755179</v>
      </c>
      <c r="P48" s="5">
        <f>((P44-P43)/(P44+P43))*100</f>
        <v>-54.860244435605267</v>
      </c>
      <c r="Q48" s="5">
        <f t="shared" ref="Q48:AA48" si="72">((Q44-Q43)/(Q44+Q43))*100</f>
        <v>-55.420625298824824</v>
      </c>
      <c r="R48" s="5">
        <f t="shared" si="72"/>
        <v>-54.574589639506932</v>
      </c>
      <c r="S48" s="5">
        <f t="shared" si="72"/>
        <v>-55.700327810365344</v>
      </c>
      <c r="T48" s="5">
        <f t="shared" si="72"/>
        <v>-55.391074890970138</v>
      </c>
      <c r="U48" s="5">
        <f t="shared" si="72"/>
        <v>-55.166948238171223</v>
      </c>
      <c r="V48" s="5">
        <f t="shared" si="72"/>
        <v>-56.018097811739842</v>
      </c>
      <c r="W48" s="5">
        <f t="shared" si="72"/>
        <v>-54.945372083250831</v>
      </c>
      <c r="X48" s="5">
        <f t="shared" si="72"/>
        <v>-54.858457706529521</v>
      </c>
      <c r="Y48" s="5">
        <f t="shared" si="72"/>
        <v>-54.956997136360854</v>
      </c>
      <c r="Z48" s="5">
        <f t="shared" si="72"/>
        <v>-55.262388757584979</v>
      </c>
      <c r="AA48" s="5">
        <f t="shared" si="72"/>
        <v>-55.345422168289915</v>
      </c>
      <c r="AB48" s="5">
        <f>((AB44-AB43)/(AB44+AB43))*100</f>
        <v>-53.33476683792032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7FE7-BC05-8B43-8C98-DC1B0742AC4B}">
  <dimension ref="A1:BF48"/>
  <sheetViews>
    <sheetView topLeftCell="AC9" zoomScale="75" workbookViewId="0">
      <selection activeCell="AE7" sqref="AE7:AT22"/>
    </sheetView>
  </sheetViews>
  <sheetFormatPr baseColWidth="10" defaultRowHeight="15.5" x14ac:dyDescent="0.35"/>
  <sheetData>
    <row r="1" spans="1:58" x14ac:dyDescent="0.35">
      <c r="A1" s="7"/>
      <c r="B1" s="8"/>
      <c r="C1" s="8"/>
      <c r="D1" s="9"/>
      <c r="E1" s="9"/>
      <c r="F1" s="10"/>
      <c r="G1" s="8"/>
      <c r="H1" s="11" t="s">
        <v>8</v>
      </c>
      <c r="I1" s="12" t="s">
        <v>10</v>
      </c>
      <c r="J1" s="12" t="s">
        <v>11</v>
      </c>
      <c r="K1" s="13" t="s">
        <v>12</v>
      </c>
      <c r="L1" s="14" t="s">
        <v>13</v>
      </c>
      <c r="M1" s="13" t="s">
        <v>14</v>
      </c>
      <c r="N1" s="8"/>
      <c r="O1" s="7"/>
      <c r="P1" s="7"/>
      <c r="Q1" s="8"/>
      <c r="R1" s="8"/>
      <c r="S1" s="8"/>
      <c r="T1" s="8"/>
    </row>
    <row r="2" spans="1:58" x14ac:dyDescent="0.35">
      <c r="A2" s="7"/>
      <c r="B2" s="8"/>
      <c r="C2" s="8"/>
      <c r="D2" s="8"/>
      <c r="E2" s="8"/>
      <c r="F2" s="8"/>
      <c r="G2" s="8"/>
      <c r="H2" s="8" t="s">
        <v>15</v>
      </c>
      <c r="I2" s="8" t="s">
        <v>16</v>
      </c>
      <c r="J2" s="8" t="s">
        <v>17</v>
      </c>
      <c r="K2" s="8" t="s">
        <v>18</v>
      </c>
      <c r="L2" s="8"/>
      <c r="M2" s="8" t="s">
        <v>19</v>
      </c>
      <c r="N2" s="8"/>
      <c r="O2" s="7"/>
      <c r="P2" s="7"/>
      <c r="Q2" s="8"/>
      <c r="R2" s="7"/>
      <c r="S2" s="8"/>
      <c r="T2" s="8"/>
    </row>
    <row r="3" spans="1:58" x14ac:dyDescent="0.35">
      <c r="A3" s="7"/>
      <c r="B3" s="8"/>
      <c r="C3" s="8"/>
      <c r="D3" s="7"/>
      <c r="E3" s="8"/>
      <c r="F3" s="8"/>
      <c r="G3" s="8"/>
      <c r="H3" s="8" t="s">
        <v>20</v>
      </c>
      <c r="I3" s="8" t="s">
        <v>21</v>
      </c>
      <c r="J3" s="8" t="s">
        <v>22</v>
      </c>
      <c r="K3" s="8"/>
      <c r="L3" s="8"/>
      <c r="M3" s="8"/>
      <c r="N3" s="8"/>
      <c r="O3" s="8"/>
      <c r="P3" s="8"/>
      <c r="Q3" s="7"/>
      <c r="R3" s="8"/>
      <c r="S3" s="8"/>
      <c r="T3" s="8"/>
    </row>
    <row r="4" spans="1:58" x14ac:dyDescent="0.35">
      <c r="A4" s="7"/>
      <c r="B4" s="8"/>
      <c r="C4" s="8"/>
      <c r="D4" s="8"/>
      <c r="E4" s="8"/>
      <c r="F4" s="8"/>
      <c r="G4" s="8"/>
      <c r="H4" s="8" t="s">
        <v>23</v>
      </c>
      <c r="I4" s="8" t="s">
        <v>24</v>
      </c>
      <c r="J4" s="8" t="s">
        <v>25</v>
      </c>
      <c r="K4" s="8"/>
      <c r="L4" s="8"/>
      <c r="M4" s="8"/>
      <c r="N4" s="8"/>
      <c r="O4" s="7"/>
      <c r="P4" s="7"/>
      <c r="Q4" s="8"/>
      <c r="R4" s="8"/>
      <c r="S4" s="8"/>
      <c r="T4" s="8"/>
    </row>
    <row r="5" spans="1:58" x14ac:dyDescent="0.35">
      <c r="A5" s="7"/>
      <c r="B5" s="8"/>
      <c r="C5" s="8"/>
      <c r="D5" s="7"/>
      <c r="E5" s="8"/>
      <c r="F5" s="8"/>
      <c r="G5" s="8"/>
      <c r="H5" s="8">
        <v>4.9399999999999999E-2</v>
      </c>
      <c r="I5" s="8">
        <v>0.17960000000000001</v>
      </c>
      <c r="J5" s="8">
        <v>0.18410000000000001</v>
      </c>
      <c r="K5" s="8"/>
      <c r="L5" s="8"/>
      <c r="M5" s="8"/>
      <c r="N5" s="8"/>
      <c r="O5" s="7"/>
      <c r="P5" s="7"/>
      <c r="Q5" s="8"/>
      <c r="R5" s="8"/>
      <c r="S5" s="8"/>
      <c r="T5" s="8"/>
    </row>
    <row r="8" spans="1:58" x14ac:dyDescent="0.35">
      <c r="A8" s="12" t="s">
        <v>26</v>
      </c>
      <c r="B8" s="8"/>
      <c r="C8" s="8"/>
      <c r="D8" s="8"/>
      <c r="E8" s="8"/>
      <c r="F8" s="8"/>
      <c r="G8" s="8"/>
    </row>
    <row r="9" spans="1:58" x14ac:dyDescent="0.35">
      <c r="A9" s="15" t="s">
        <v>27</v>
      </c>
      <c r="B9" s="15">
        <v>15</v>
      </c>
      <c r="C9" s="15">
        <v>30</v>
      </c>
      <c r="D9" s="15">
        <v>60</v>
      </c>
      <c r="E9" s="15">
        <v>75</v>
      </c>
      <c r="F9" s="15">
        <v>90</v>
      </c>
      <c r="G9" s="15">
        <v>120</v>
      </c>
      <c r="H9" s="15">
        <v>180</v>
      </c>
      <c r="I9" s="15">
        <v>240</v>
      </c>
      <c r="J9" s="15">
        <v>255</v>
      </c>
      <c r="K9" s="15">
        <v>270</v>
      </c>
      <c r="L9" s="15">
        <v>300</v>
      </c>
      <c r="M9" s="15">
        <v>360</v>
      </c>
      <c r="N9" s="16" t="s">
        <v>28</v>
      </c>
      <c r="O9" s="16" t="s">
        <v>48</v>
      </c>
      <c r="P9" s="16" t="s">
        <v>49</v>
      </c>
      <c r="Q9" s="16" t="s">
        <v>50</v>
      </c>
      <c r="R9" s="16" t="s">
        <v>51</v>
      </c>
      <c r="S9" s="16" t="s">
        <v>52</v>
      </c>
      <c r="T9" s="16" t="s">
        <v>53</v>
      </c>
      <c r="U9" s="16" t="s">
        <v>54</v>
      </c>
      <c r="V9" s="16" t="s">
        <v>55</v>
      </c>
      <c r="W9" s="16">
        <v>50</v>
      </c>
      <c r="X9" s="16">
        <v>51</v>
      </c>
      <c r="Y9" s="16" t="s">
        <v>58</v>
      </c>
      <c r="Z9" s="16">
        <v>54</v>
      </c>
      <c r="AA9" s="16">
        <v>73</v>
      </c>
      <c r="AB9" s="16" t="s">
        <v>59</v>
      </c>
      <c r="AE9" s="15"/>
      <c r="AF9" s="15">
        <v>15</v>
      </c>
      <c r="AG9" s="15">
        <v>30</v>
      </c>
      <c r="AH9" s="15">
        <v>60</v>
      </c>
      <c r="AI9" s="15">
        <v>75</v>
      </c>
      <c r="AJ9" s="15">
        <v>90</v>
      </c>
      <c r="AK9" s="15">
        <v>120</v>
      </c>
      <c r="AL9" s="15">
        <v>180</v>
      </c>
      <c r="AM9" s="15">
        <v>240</v>
      </c>
      <c r="AN9" s="15">
        <v>255</v>
      </c>
      <c r="AO9" s="15">
        <v>270</v>
      </c>
      <c r="AP9" s="15">
        <v>300</v>
      </c>
      <c r="AQ9" s="15">
        <v>360</v>
      </c>
      <c r="AR9" s="16" t="s">
        <v>28</v>
      </c>
      <c r="AS9" s="16" t="s">
        <v>48</v>
      </c>
      <c r="AT9" s="16" t="s">
        <v>49</v>
      </c>
      <c r="AU9" s="16" t="s">
        <v>50</v>
      </c>
      <c r="AV9" s="16" t="s">
        <v>51</v>
      </c>
      <c r="AW9" s="16" t="s">
        <v>52</v>
      </c>
      <c r="AX9" s="16" t="s">
        <v>53</v>
      </c>
      <c r="AY9" s="16" t="s">
        <v>54</v>
      </c>
      <c r="AZ9" s="16" t="s">
        <v>55</v>
      </c>
      <c r="BA9" s="16">
        <v>50</v>
      </c>
      <c r="BB9" s="16">
        <v>51</v>
      </c>
      <c r="BC9" s="16" t="s">
        <v>58</v>
      </c>
      <c r="BD9" s="16">
        <v>54</v>
      </c>
      <c r="BE9" s="16">
        <v>73</v>
      </c>
      <c r="BF9" s="16" t="s">
        <v>59</v>
      </c>
    </row>
    <row r="10" spans="1:58" x14ac:dyDescent="0.35">
      <c r="A10" t="s">
        <v>30</v>
      </c>
      <c r="B10" s="17">
        <v>9.6600000000000005E-2</v>
      </c>
      <c r="C10" s="23">
        <v>1.3599999999999999E-2</v>
      </c>
      <c r="D10" s="17">
        <v>4.07E-2</v>
      </c>
      <c r="E10" s="17">
        <v>0.39090000000000003</v>
      </c>
      <c r="F10" s="17">
        <v>0.18559999999999999</v>
      </c>
      <c r="H10" s="17">
        <v>7.0099999999999996E-2</v>
      </c>
      <c r="I10" s="17">
        <v>4.8599999999999997E-2</v>
      </c>
      <c r="J10" s="17">
        <v>0.56689999999999996</v>
      </c>
      <c r="K10" s="17">
        <v>0.45590000000000003</v>
      </c>
      <c r="L10" s="17">
        <v>0.32890000000000003</v>
      </c>
      <c r="M10" s="17">
        <v>0.14219999999999999</v>
      </c>
      <c r="N10" s="17">
        <v>3.1399999999999997E-2</v>
      </c>
      <c r="O10" s="17">
        <v>0.4375</v>
      </c>
      <c r="P10" s="17">
        <v>0.33939999999999998</v>
      </c>
      <c r="Q10" s="17">
        <v>0.46010000000000001</v>
      </c>
      <c r="R10" s="25">
        <v>0.34229999999999999</v>
      </c>
      <c r="S10" s="17">
        <v>9.4299999999999995E-2</v>
      </c>
      <c r="T10" s="17">
        <v>0.54239999999999999</v>
      </c>
      <c r="U10" s="25">
        <v>0.53480000000000005</v>
      </c>
      <c r="V10" s="17">
        <v>0.26579999999999998</v>
      </c>
      <c r="W10" s="17">
        <v>0.1191</v>
      </c>
      <c r="X10" s="17">
        <v>8.4699999999999998E-2</v>
      </c>
      <c r="Y10" s="17">
        <v>0.65410000000000001</v>
      </c>
      <c r="Z10" s="17">
        <v>0.2301</v>
      </c>
      <c r="AA10" s="17">
        <v>4.7699999999999999E-2</v>
      </c>
      <c r="AB10" s="17">
        <v>3.5499999999999997E-2</v>
      </c>
      <c r="AE10" t="s">
        <v>3</v>
      </c>
      <c r="AF10" s="5">
        <f t="shared" ref="AF10:BC10" si="0">AVERAGE(B14,B28,B42)</f>
        <v>19.568151147098515</v>
      </c>
      <c r="AG10" s="5">
        <f t="shared" si="0"/>
        <v>7.5641025641025648</v>
      </c>
      <c r="AH10" s="5">
        <f t="shared" si="0"/>
        <v>8.4143049932523599</v>
      </c>
      <c r="AI10" s="5">
        <f t="shared" si="0"/>
        <v>70.276653171390009</v>
      </c>
      <c r="AJ10" s="5">
        <f t="shared" si="0"/>
        <v>43.711201079622128</v>
      </c>
      <c r="AK10" s="5">
        <f t="shared" si="0"/>
        <v>13.974358974358973</v>
      </c>
      <c r="AL10" s="5">
        <f t="shared" si="0"/>
        <v>13.380566801619432</v>
      </c>
      <c r="AM10" s="5">
        <f t="shared" si="0"/>
        <v>10.951417004048585</v>
      </c>
      <c r="AN10" s="5">
        <f t="shared" si="0"/>
        <v>116.26855600539811</v>
      </c>
      <c r="AO10" s="5">
        <f t="shared" si="0"/>
        <v>93.043184885290145</v>
      </c>
      <c r="AP10" s="5">
        <f t="shared" si="0"/>
        <v>67.564102564102569</v>
      </c>
      <c r="AQ10" s="5">
        <f t="shared" si="0"/>
        <v>30.492577597840754</v>
      </c>
      <c r="AR10" s="5">
        <f t="shared" si="0"/>
        <v>6.2078272604588394</v>
      </c>
      <c r="AS10" s="5">
        <f t="shared" si="0"/>
        <v>84.257759784075574</v>
      </c>
      <c r="AT10" s="5">
        <f t="shared" si="0"/>
        <v>60.465587044534409</v>
      </c>
      <c r="AU10" s="5">
        <f t="shared" si="0"/>
        <v>86.62618083670715</v>
      </c>
      <c r="AV10" s="5">
        <f t="shared" si="0"/>
        <v>49.264507422402154</v>
      </c>
      <c r="AW10" s="5">
        <f t="shared" si="0"/>
        <v>23.306342780026991</v>
      </c>
      <c r="AX10" s="5">
        <f t="shared" si="0"/>
        <v>125.23616734143052</v>
      </c>
      <c r="AY10" s="5">
        <f t="shared" si="0"/>
        <v>110.06072874493928</v>
      </c>
      <c r="AZ10" s="5">
        <f t="shared" si="0"/>
        <v>48.805668016194339</v>
      </c>
      <c r="BA10" s="5">
        <f t="shared" si="0"/>
        <v>21.761133603238864</v>
      </c>
      <c r="BB10" s="5">
        <f t="shared" si="0"/>
        <v>14.615384615384615</v>
      </c>
      <c r="BC10" s="5">
        <f t="shared" si="0"/>
        <v>130.04048582995952</v>
      </c>
      <c r="BD10" s="5">
        <f t="shared" ref="BD10:BF10" si="1">AVERAGE(Z14,Z28,Z42)</f>
        <v>47.611336032388664</v>
      </c>
      <c r="BE10" s="5">
        <f t="shared" si="1"/>
        <v>10.600539811066128</v>
      </c>
      <c r="BF10" s="5">
        <f t="shared" si="1"/>
        <v>4.8650472334682862</v>
      </c>
    </row>
    <row r="11" spans="1:58" x14ac:dyDescent="0.35">
      <c r="A11" t="s">
        <v>31</v>
      </c>
      <c r="B11" s="17">
        <v>0.44819999999999999</v>
      </c>
      <c r="C11" s="23">
        <v>8.3299999999999999E-2</v>
      </c>
      <c r="D11" s="17">
        <v>0.47560000000000002</v>
      </c>
      <c r="E11" s="17">
        <v>0.55220000000000002</v>
      </c>
      <c r="F11" s="17">
        <v>0.72970000000000002</v>
      </c>
      <c r="G11" s="17"/>
      <c r="H11" s="17">
        <v>0.80310000000000004</v>
      </c>
      <c r="I11" s="17">
        <v>1.0555000000000001</v>
      </c>
      <c r="J11" s="17">
        <v>0.69520000000000004</v>
      </c>
      <c r="K11" s="17">
        <v>0.745</v>
      </c>
      <c r="L11" s="17">
        <v>0.83150000000000002</v>
      </c>
      <c r="M11" s="17">
        <v>1.046</v>
      </c>
      <c r="N11" s="17">
        <v>1.1706000000000001</v>
      </c>
      <c r="O11" s="17">
        <v>1.0241</v>
      </c>
      <c r="P11" s="17">
        <v>1.0217000000000001</v>
      </c>
      <c r="Q11" s="17">
        <v>1.1860999999999999</v>
      </c>
      <c r="R11" s="25">
        <v>1.1491</v>
      </c>
      <c r="S11" s="17">
        <v>1.5296000000000001</v>
      </c>
      <c r="T11" s="17">
        <v>1.2196</v>
      </c>
      <c r="U11" s="25">
        <v>1.4024000000000001</v>
      </c>
      <c r="V11" s="17">
        <v>1.5233000000000001</v>
      </c>
      <c r="W11" s="17">
        <v>2.0585</v>
      </c>
      <c r="X11" s="17">
        <v>1.7486999999999999</v>
      </c>
      <c r="Y11" s="17">
        <v>1.5609</v>
      </c>
      <c r="Z11" s="17">
        <v>2.0102000000000002</v>
      </c>
      <c r="AA11" s="17">
        <v>1.6898</v>
      </c>
      <c r="AB11" s="17">
        <v>2.0093999999999999</v>
      </c>
      <c r="AE11" t="s">
        <v>32</v>
      </c>
      <c r="AF11" s="5">
        <f>AVERAGE(B15,B29,B43)</f>
        <v>21.401262063845579</v>
      </c>
      <c r="AG11" s="5">
        <f>AVERAGE(C15,C29,C44)</f>
        <v>10.296579156529871</v>
      </c>
      <c r="AH11" s="5">
        <f t="shared" ref="AH11:AK13" si="2">AVERAGE(D15,D29,D43)</f>
        <v>24.406087602078696</v>
      </c>
      <c r="AI11" s="5">
        <f t="shared" si="2"/>
        <v>31.98589458054937</v>
      </c>
      <c r="AJ11" s="5">
        <f t="shared" si="2"/>
        <v>38.934669636228655</v>
      </c>
      <c r="AK11" s="5">
        <f t="shared" si="2"/>
        <v>31.590571640682992</v>
      </c>
      <c r="AL11" s="5">
        <f>AVERAGE(H15,H29,H44)</f>
        <v>34.410193735288793</v>
      </c>
      <c r="AM11" s="5">
        <f t="shared" ref="AM11:AP13" si="3">AVERAGE(I15,I29,I43)</f>
        <v>50.551224944320715</v>
      </c>
      <c r="AN11" s="5">
        <f t="shared" si="3"/>
        <v>41.360430586488491</v>
      </c>
      <c r="AO11" s="5">
        <f t="shared" si="3"/>
        <v>43.041945063103185</v>
      </c>
      <c r="AP11" s="5">
        <f t="shared" si="3"/>
        <v>48.093912397921308</v>
      </c>
      <c r="AQ11" s="5">
        <f>AVERAGE(M15,M29,M44)</f>
        <v>46.775933361480462</v>
      </c>
      <c r="AR11" s="5">
        <f t="shared" ref="AR11:AU13" si="4">AVERAGE(N15,N29,N43)</f>
        <v>61.349294729027463</v>
      </c>
      <c r="AS11" s="5">
        <f t="shared" si="4"/>
        <v>58.646993318485521</v>
      </c>
      <c r="AT11" s="5">
        <f t="shared" si="4"/>
        <v>59.138827023014102</v>
      </c>
      <c r="AU11" s="5">
        <f t="shared" si="4"/>
        <v>67.802524127691157</v>
      </c>
      <c r="AV11" s="5">
        <f>AVERAGE(R15,R29,R44)</f>
        <v>58.440989028670145</v>
      </c>
      <c r="AW11" s="5">
        <f t="shared" ref="AW11:AZ13" si="5">AVERAGE(S15,S29,S43)</f>
        <v>85.139198218262791</v>
      </c>
      <c r="AX11" s="5">
        <f t="shared" si="5"/>
        <v>80.569784706755755</v>
      </c>
      <c r="AY11" s="5">
        <f t="shared" si="5"/>
        <v>84.411655530809199</v>
      </c>
      <c r="AZ11" s="5">
        <f t="shared" si="5"/>
        <v>85.77208611729769</v>
      </c>
      <c r="BA11" s="5">
        <f>AVERAGE(W15,W29,W44)</f>
        <v>77.778650486505711</v>
      </c>
      <c r="BB11" s="5">
        <f t="shared" ref="BB11:BC13" si="6">AVERAGE(X15,X29,X43)</f>
        <v>104.47104677060133</v>
      </c>
      <c r="BC11" s="5">
        <f t="shared" si="6"/>
        <v>89.615812917594653</v>
      </c>
      <c r="BD11" s="5">
        <f t="shared" ref="BD11:BF11" si="7">AVERAGE(Z15,Z29,Z43)</f>
        <v>114.12954714179659</v>
      </c>
      <c r="BE11" s="5">
        <f t="shared" si="7"/>
        <v>117.18262806236079</v>
      </c>
      <c r="BF11" s="5">
        <f t="shared" si="7"/>
        <v>114.17594654788418</v>
      </c>
    </row>
    <row r="12" spans="1:58" x14ac:dyDescent="0.35">
      <c r="A12" t="s">
        <v>33</v>
      </c>
      <c r="B12" s="17">
        <v>0.13159999999999999</v>
      </c>
      <c r="C12" s="23">
        <v>2.5100000000000001E-2</v>
      </c>
      <c r="D12" s="17">
        <v>0.1336</v>
      </c>
      <c r="E12" s="17">
        <v>0.1565</v>
      </c>
      <c r="F12" s="17">
        <v>0.24560000000000001</v>
      </c>
      <c r="G12" s="17"/>
      <c r="H12" s="17">
        <v>0.2349</v>
      </c>
      <c r="I12" s="17">
        <v>0.3009</v>
      </c>
      <c r="J12" s="17">
        <v>0.20780000000000001</v>
      </c>
      <c r="K12" s="17">
        <v>0.21210000000000001</v>
      </c>
      <c r="L12" s="17">
        <v>0.24390000000000001</v>
      </c>
      <c r="M12" s="17">
        <v>0.311</v>
      </c>
      <c r="N12" s="17">
        <v>0.34610000000000002</v>
      </c>
      <c r="O12" s="17">
        <v>0.29870000000000002</v>
      </c>
      <c r="P12" s="17">
        <v>0.30809999999999998</v>
      </c>
      <c r="Q12" s="17">
        <v>0.34739999999999999</v>
      </c>
      <c r="R12" s="25">
        <v>0.3266</v>
      </c>
      <c r="S12" s="17">
        <v>0.44829999999999998</v>
      </c>
      <c r="T12" s="17">
        <v>0.35499999999999998</v>
      </c>
      <c r="U12" s="25">
        <v>0.41139999999999999</v>
      </c>
      <c r="V12" s="17">
        <v>0.4476</v>
      </c>
      <c r="W12" s="17">
        <v>0.60799999999999998</v>
      </c>
      <c r="X12" s="17">
        <v>0.50719999999999998</v>
      </c>
      <c r="Y12" s="17">
        <v>0.45490000000000003</v>
      </c>
      <c r="Z12" s="17">
        <v>0.57630000000000003</v>
      </c>
      <c r="AA12" s="17">
        <v>0.49249999999999999</v>
      </c>
      <c r="AB12" s="17">
        <v>0.63170000000000004</v>
      </c>
      <c r="AE12" t="s">
        <v>34</v>
      </c>
      <c r="AF12" s="5">
        <f>AVERAGE(B16,B30,B44)</f>
        <v>4.4740177439797204</v>
      </c>
      <c r="AG12" s="5">
        <f>AVERAGE(C16,C30,C44)</f>
        <v>4.1173275393807707</v>
      </c>
      <c r="AH12" s="5">
        <f t="shared" si="2"/>
        <v>6.4910374796306352</v>
      </c>
      <c r="AI12" s="5">
        <f t="shared" si="2"/>
        <v>8.7452471482889731</v>
      </c>
      <c r="AJ12" s="5">
        <f t="shared" si="2"/>
        <v>11.453919971030237</v>
      </c>
      <c r="AK12" s="5">
        <f t="shared" si="2"/>
        <v>8.9208763353250049</v>
      </c>
      <c r="AL12" s="5">
        <f>AVERAGE(H16,H30,H44)</f>
        <v>13.355060655440882</v>
      </c>
      <c r="AM12" s="5">
        <f t="shared" si="3"/>
        <v>14.155350353068982</v>
      </c>
      <c r="AN12" s="5">
        <f t="shared" si="3"/>
        <v>11.879413362303096</v>
      </c>
      <c r="AO12" s="5">
        <f t="shared" si="3"/>
        <v>12.214376244794494</v>
      </c>
      <c r="AP12" s="5">
        <f t="shared" si="3"/>
        <v>13.644758283541554</v>
      </c>
      <c r="AQ12" s="5">
        <f>AVERAGE(M16,M30,M44)</f>
        <v>17.782002534854243</v>
      </c>
      <c r="AR12" s="5">
        <f t="shared" si="4"/>
        <v>17.742169110990403</v>
      </c>
      <c r="AS12" s="5">
        <f t="shared" si="4"/>
        <v>17.075864566358863</v>
      </c>
      <c r="AT12" s="5">
        <f t="shared" si="4"/>
        <v>17.222523990584826</v>
      </c>
      <c r="AU12" s="5">
        <f t="shared" si="4"/>
        <v>19.340937896070976</v>
      </c>
      <c r="AV12" s="5">
        <f>AVERAGE(R16,R30,R44)</f>
        <v>21.839579938439254</v>
      </c>
      <c r="AW12" s="5">
        <f t="shared" si="5"/>
        <v>25.283360492485965</v>
      </c>
      <c r="AX12" s="5">
        <f t="shared" si="5"/>
        <v>22.857142857142858</v>
      </c>
      <c r="AY12" s="5">
        <f t="shared" si="5"/>
        <v>24.003259098316125</v>
      </c>
      <c r="AZ12" s="5">
        <f t="shared" si="5"/>
        <v>24.432373709940247</v>
      </c>
      <c r="BA12" s="5">
        <f>AVERAGE(W16,W30,W44)</f>
        <v>28.410284265797571</v>
      </c>
      <c r="BB12" s="5">
        <f t="shared" si="6"/>
        <v>29.608908202064089</v>
      </c>
      <c r="BC12" s="5">
        <f t="shared" si="6"/>
        <v>25.408292594604379</v>
      </c>
      <c r="BD12" s="5">
        <f t="shared" ref="BD12:BF12" si="8">AVERAGE(Z16,Z30,Z44)</f>
        <v>32.192648922686942</v>
      </c>
      <c r="BE12" s="5">
        <f t="shared" si="8"/>
        <v>33.481803367734926</v>
      </c>
      <c r="BF12" s="5">
        <f t="shared" si="8"/>
        <v>34.906753575955101</v>
      </c>
    </row>
    <row r="13" spans="1:58" x14ac:dyDescent="0.35">
      <c r="A13" s="16" t="s">
        <v>35</v>
      </c>
      <c r="B13" s="18">
        <v>10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>
        <v>10</v>
      </c>
      <c r="S13" s="18">
        <v>10</v>
      </c>
      <c r="T13" s="18">
        <v>10</v>
      </c>
      <c r="U13" s="18">
        <v>10</v>
      </c>
      <c r="V13" s="18">
        <v>10</v>
      </c>
      <c r="W13" s="18">
        <v>10</v>
      </c>
      <c r="X13" s="18">
        <v>10</v>
      </c>
      <c r="Y13" s="18">
        <v>10</v>
      </c>
      <c r="Z13" s="18">
        <v>10</v>
      </c>
      <c r="AA13" s="18">
        <v>10</v>
      </c>
      <c r="AB13" s="18">
        <v>10</v>
      </c>
      <c r="AE13" s="19" t="s">
        <v>36</v>
      </c>
      <c r="AF13" s="5">
        <f>AVERAGE(B17,B31,B45)</f>
        <v>25.875279807825297</v>
      </c>
      <c r="AG13" s="5">
        <f>AVERAGE(C17,C31,C45)</f>
        <v>19.92653318154855</v>
      </c>
      <c r="AH13" s="5">
        <f t="shared" si="2"/>
        <v>30.897125081709323</v>
      </c>
      <c r="AI13" s="5">
        <f t="shared" si="2"/>
        <v>40.731141728838345</v>
      </c>
      <c r="AJ13" s="5">
        <f t="shared" si="2"/>
        <v>50.388589607258893</v>
      </c>
      <c r="AK13" s="5">
        <f t="shared" si="2"/>
        <v>40.511447976007993</v>
      </c>
      <c r="AL13" s="5">
        <f>AVERAGE(H17,H31,H45)</f>
        <v>61.15572880688854</v>
      </c>
      <c r="AM13" s="5">
        <f t="shared" si="3"/>
        <v>64.706575297389705</v>
      </c>
      <c r="AN13" s="5">
        <f t="shared" si="3"/>
        <v>53.239843948791588</v>
      </c>
      <c r="AO13" s="5">
        <f t="shared" si="3"/>
        <v>55.256321307897686</v>
      </c>
      <c r="AP13" s="5">
        <f t="shared" si="3"/>
        <v>61.73867068146285</v>
      </c>
      <c r="AQ13" s="20">
        <f>AVERAGE(M17,M31,M45)</f>
        <v>79.250079743465975</v>
      </c>
      <c r="AR13" s="20">
        <f t="shared" si="4"/>
        <v>79.091463840017866</v>
      </c>
      <c r="AS13" s="20">
        <f t="shared" si="4"/>
        <v>75.722857884844373</v>
      </c>
      <c r="AT13" s="20">
        <f t="shared" si="4"/>
        <v>76.361351013598934</v>
      </c>
      <c r="AU13" s="20">
        <f t="shared" si="4"/>
        <v>87.14346202376214</v>
      </c>
      <c r="AV13" s="20">
        <f>AVERAGE(R17,R31,R45)</f>
        <v>98.636164942151211</v>
      </c>
      <c r="AW13" s="20">
        <f t="shared" si="5"/>
        <v>110.42255871074876</v>
      </c>
      <c r="AX13" s="20">
        <f t="shared" si="5"/>
        <v>103.42692756389862</v>
      </c>
      <c r="AY13" s="20">
        <f t="shared" si="5"/>
        <v>108.41491462912533</v>
      </c>
      <c r="AZ13" s="20">
        <f t="shared" si="5"/>
        <v>110.20445982723794</v>
      </c>
      <c r="BA13" s="20">
        <f>AVERAGE(W17,W31,W45)</f>
        <v>128.31934142986586</v>
      </c>
      <c r="BB13" s="20">
        <f t="shared" si="6"/>
        <v>134.0799549726654</v>
      </c>
      <c r="BC13" s="20">
        <f t="shared" si="6"/>
        <v>115.02410551219903</v>
      </c>
      <c r="BD13" s="20">
        <f t="shared" ref="BD13:BF13" si="9">AVERAGE(Z17,Z31,Z45)</f>
        <v>146.32219606448353</v>
      </c>
      <c r="BE13" s="20">
        <f t="shared" si="9"/>
        <v>150.66443143009573</v>
      </c>
      <c r="BF13" s="20">
        <f t="shared" si="9"/>
        <v>149.08270012383926</v>
      </c>
    </row>
    <row r="14" spans="1:58" x14ac:dyDescent="0.35">
      <c r="A14" t="s">
        <v>37</v>
      </c>
      <c r="B14" s="5">
        <f>(B10/$H$5)*B13</f>
        <v>19.554655870445345</v>
      </c>
      <c r="C14" s="5">
        <f t="shared" ref="C14:M14" si="10">(C10/$H$5)*C13</f>
        <v>2.7530364372469633</v>
      </c>
      <c r="D14" s="5">
        <f t="shared" si="10"/>
        <v>8.238866396761134</v>
      </c>
      <c r="E14" s="5">
        <f t="shared" si="10"/>
        <v>79.12955465587045</v>
      </c>
      <c r="F14" s="5">
        <f t="shared" si="10"/>
        <v>37.570850202429149</v>
      </c>
      <c r="G14" s="5">
        <f t="shared" si="10"/>
        <v>0</v>
      </c>
      <c r="H14" s="5">
        <f t="shared" si="10"/>
        <v>14.190283400809715</v>
      </c>
      <c r="I14" s="5">
        <f t="shared" si="10"/>
        <v>9.8380566801619427</v>
      </c>
      <c r="J14" s="5">
        <f t="shared" si="10"/>
        <v>114.75708502024291</v>
      </c>
      <c r="K14" s="5">
        <f t="shared" si="10"/>
        <v>92.287449392712546</v>
      </c>
      <c r="L14" s="5">
        <f t="shared" si="10"/>
        <v>66.578947368421069</v>
      </c>
      <c r="M14" s="5">
        <f t="shared" si="10"/>
        <v>28.785425101214575</v>
      </c>
      <c r="N14" s="5">
        <f t="shared" ref="N14:Y14" si="11">(N10/$H$5)*N13</f>
        <v>6.3562753036437245</v>
      </c>
      <c r="O14" s="5">
        <f t="shared" si="11"/>
        <v>88.562753036437257</v>
      </c>
      <c r="P14" s="5">
        <f t="shared" si="11"/>
        <v>68.704453441295541</v>
      </c>
      <c r="Q14" s="5">
        <f t="shared" si="11"/>
        <v>93.137651821862363</v>
      </c>
      <c r="R14" s="5">
        <f t="shared" si="11"/>
        <v>69.291497975708495</v>
      </c>
      <c r="S14" s="5">
        <f t="shared" si="11"/>
        <v>19.089068825910932</v>
      </c>
      <c r="T14" s="5">
        <f t="shared" si="11"/>
        <v>109.79757085020242</v>
      </c>
      <c r="U14" s="5">
        <f t="shared" si="11"/>
        <v>108.25910931174091</v>
      </c>
      <c r="V14" s="5">
        <f t="shared" si="11"/>
        <v>53.805668016194332</v>
      </c>
      <c r="W14" s="5">
        <f t="shared" si="11"/>
        <v>24.109311740890686</v>
      </c>
      <c r="X14" s="5">
        <f t="shared" si="11"/>
        <v>17.145748987854251</v>
      </c>
      <c r="Y14" s="5">
        <f t="shared" si="11"/>
        <v>132.40890688259111</v>
      </c>
      <c r="Z14" s="5">
        <f t="shared" ref="Z14:AA14" si="12">(Z10/$H$5)*Z13</f>
        <v>46.578947368421055</v>
      </c>
      <c r="AA14" s="5">
        <f t="shared" si="12"/>
        <v>9.6558704453441297</v>
      </c>
      <c r="AB14" s="5">
        <f>(AB10/$H$5)*AB13</f>
        <v>7.1862348178137649</v>
      </c>
    </row>
    <row r="15" spans="1:58" x14ac:dyDescent="0.35">
      <c r="A15" t="s">
        <v>38</v>
      </c>
      <c r="B15" s="5">
        <f>(B11/$I$5)*B13</f>
        <v>24.955456570155899</v>
      </c>
      <c r="C15" s="5">
        <f t="shared" ref="C15:Y15" si="13">(C11/$I$5)*C13</f>
        <v>4.6380846325167031</v>
      </c>
      <c r="D15" s="5">
        <f t="shared" si="13"/>
        <v>26.481069042316257</v>
      </c>
      <c r="E15" s="5">
        <f t="shared" si="13"/>
        <v>30.746102449888642</v>
      </c>
      <c r="F15" s="5">
        <f t="shared" si="13"/>
        <v>40.629175946547882</v>
      </c>
      <c r="G15" s="5">
        <f t="shared" si="13"/>
        <v>0</v>
      </c>
      <c r="H15" s="5">
        <f t="shared" si="13"/>
        <v>44.716035634743875</v>
      </c>
      <c r="I15" s="5">
        <f t="shared" si="13"/>
        <v>58.769487750556799</v>
      </c>
      <c r="J15" s="5">
        <f t="shared" si="13"/>
        <v>38.70824053452116</v>
      </c>
      <c r="K15" s="5">
        <f t="shared" si="13"/>
        <v>41.481069042316257</v>
      </c>
      <c r="L15" s="5">
        <f t="shared" si="13"/>
        <v>46.297327394209347</v>
      </c>
      <c r="M15" s="5">
        <f t="shared" si="13"/>
        <v>58.240534521158125</v>
      </c>
      <c r="N15" s="5">
        <f t="shared" si="13"/>
        <v>65.178173719376389</v>
      </c>
      <c r="O15" s="5">
        <f t="shared" si="13"/>
        <v>57.021158129175944</v>
      </c>
      <c r="P15" s="5">
        <f t="shared" si="13"/>
        <v>56.887527839643653</v>
      </c>
      <c r="Q15" s="5">
        <f t="shared" si="13"/>
        <v>66.041202672605777</v>
      </c>
      <c r="R15" s="5">
        <f t="shared" si="13"/>
        <v>63.981069042316257</v>
      </c>
      <c r="S15" s="5">
        <f t="shared" si="13"/>
        <v>85.167037861915361</v>
      </c>
      <c r="T15" s="5">
        <f t="shared" si="13"/>
        <v>67.906458797327389</v>
      </c>
      <c r="U15" s="5">
        <f t="shared" si="13"/>
        <v>78.084632516703778</v>
      </c>
      <c r="V15" s="5">
        <f t="shared" si="13"/>
        <v>84.816258351893083</v>
      </c>
      <c r="W15" s="5">
        <f t="shared" si="13"/>
        <v>114.61581291759465</v>
      </c>
      <c r="X15" s="5">
        <f t="shared" si="13"/>
        <v>97.366369710467694</v>
      </c>
      <c r="Y15" s="5">
        <f t="shared" si="13"/>
        <v>86.909799554565694</v>
      </c>
      <c r="Z15" s="5">
        <f t="shared" ref="Z15:AA15" si="14">(Z11/$I$5)*Z13</f>
        <v>111.92650334075724</v>
      </c>
      <c r="AA15" s="5">
        <f t="shared" si="14"/>
        <v>94.086859688195986</v>
      </c>
      <c r="AB15" s="5">
        <f>(AB11/$I$5)*AB13</f>
        <v>111.88195991091312</v>
      </c>
    </row>
    <row r="16" spans="1:58" x14ac:dyDescent="0.35">
      <c r="A16" t="s">
        <v>39</v>
      </c>
      <c r="B16" s="5">
        <f>(B12/$J$5)*B13</f>
        <v>7.1482889733840294</v>
      </c>
      <c r="C16" s="5">
        <f t="shared" ref="C16:Y16" si="15">(C12/$J$5)*C13</f>
        <v>1.3633894622487777</v>
      </c>
      <c r="D16" s="5">
        <f t="shared" si="15"/>
        <v>7.256925583921781</v>
      </c>
      <c r="E16" s="5">
        <f t="shared" si="15"/>
        <v>8.5008147745790339</v>
      </c>
      <c r="F16" s="5">
        <f t="shared" si="15"/>
        <v>13.34057577403585</v>
      </c>
      <c r="G16" s="5">
        <f t="shared" si="15"/>
        <v>0</v>
      </c>
      <c r="H16" s="5">
        <f t="shared" si="15"/>
        <v>12.759369907658879</v>
      </c>
      <c r="I16" s="5">
        <f t="shared" si="15"/>
        <v>16.344378055404668</v>
      </c>
      <c r="J16" s="5">
        <f t="shared" si="15"/>
        <v>11.287343834872352</v>
      </c>
      <c r="K16" s="5">
        <f t="shared" si="15"/>
        <v>11.520912547528518</v>
      </c>
      <c r="L16" s="5">
        <f t="shared" si="15"/>
        <v>13.248234655078761</v>
      </c>
      <c r="M16" s="5">
        <f t="shared" si="15"/>
        <v>16.892992938620313</v>
      </c>
      <c r="N16" s="5">
        <f t="shared" si="15"/>
        <v>18.79956545355785</v>
      </c>
      <c r="O16" s="5">
        <f t="shared" si="15"/>
        <v>16.224877783813145</v>
      </c>
      <c r="P16" s="5">
        <f t="shared" si="15"/>
        <v>16.735469853340575</v>
      </c>
      <c r="Q16" s="5">
        <f t="shared" si="15"/>
        <v>18.870179250407386</v>
      </c>
      <c r="R16" s="5">
        <f t="shared" si="15"/>
        <v>17.740358500814772</v>
      </c>
      <c r="S16" s="5">
        <f t="shared" si="15"/>
        <v>24.350896252036932</v>
      </c>
      <c r="T16" s="5">
        <f t="shared" si="15"/>
        <v>19.282998370450841</v>
      </c>
      <c r="U16" s="5">
        <f t="shared" si="15"/>
        <v>22.346550787615421</v>
      </c>
      <c r="V16" s="5">
        <f t="shared" si="15"/>
        <v>24.312873438348724</v>
      </c>
      <c r="W16" s="5">
        <f t="shared" si="15"/>
        <v>33.025529603476372</v>
      </c>
      <c r="X16" s="5">
        <f t="shared" si="15"/>
        <v>27.550244432373706</v>
      </c>
      <c r="Y16" s="5">
        <f t="shared" si="15"/>
        <v>24.709397066811512</v>
      </c>
      <c r="Z16" s="5">
        <f t="shared" ref="Z16:AA16" si="16">(Z12/$J$5)*Z13</f>
        <v>31.303639326453016</v>
      </c>
      <c r="AA16" s="5">
        <f t="shared" si="16"/>
        <v>26.751765344921235</v>
      </c>
      <c r="AB16" s="5">
        <f>(AB12/$J$5)*AB13</f>
        <v>34.312873438348724</v>
      </c>
    </row>
    <row r="17" spans="1:58" x14ac:dyDescent="0.35">
      <c r="A17" s="21" t="s">
        <v>40</v>
      </c>
      <c r="B17" s="22">
        <f>B15+B16</f>
        <v>32.103745543539929</v>
      </c>
      <c r="C17" s="22">
        <f t="shared" ref="C17:L17" si="17">C15+C16</f>
        <v>6.0014740947654808</v>
      </c>
      <c r="D17" s="22">
        <f t="shared" si="17"/>
        <v>33.737994626238034</v>
      </c>
      <c r="E17" s="22">
        <f t="shared" si="17"/>
        <v>39.24691722446768</v>
      </c>
      <c r="F17" s="22">
        <f t="shared" si="17"/>
        <v>53.96975172058373</v>
      </c>
      <c r="G17" s="22">
        <f t="shared" si="17"/>
        <v>0</v>
      </c>
      <c r="H17" s="22">
        <f t="shared" si="17"/>
        <v>57.475405542402754</v>
      </c>
      <c r="I17" s="22">
        <f t="shared" si="17"/>
        <v>75.113865805961467</v>
      </c>
      <c r="J17" s="22">
        <f t="shared" si="17"/>
        <v>49.995584369393512</v>
      </c>
      <c r="K17" s="22">
        <f t="shared" si="17"/>
        <v>53.001981589844775</v>
      </c>
      <c r="L17" s="22">
        <f t="shared" si="17"/>
        <v>59.545562049288108</v>
      </c>
      <c r="M17" s="22">
        <f>M15+M16</f>
        <v>75.133527459778435</v>
      </c>
      <c r="N17" s="22">
        <f t="shared" ref="N17:O17" si="18">N15+N16</f>
        <v>83.977739172934236</v>
      </c>
      <c r="O17" s="22">
        <f t="shared" si="18"/>
        <v>73.246035912989086</v>
      </c>
      <c r="P17" s="22">
        <f t="shared" ref="P17" si="19">P15+P16</f>
        <v>73.622997692984228</v>
      </c>
      <c r="Q17" s="22">
        <f t="shared" ref="Q17" si="20">Q15+Q16</f>
        <v>84.911381923013167</v>
      </c>
      <c r="R17" s="22">
        <f t="shared" ref="R17" si="21">R15+R16</f>
        <v>81.721427543131028</v>
      </c>
      <c r="S17" s="22">
        <f t="shared" ref="S17" si="22">S15+S16</f>
        <v>109.51793411395229</v>
      </c>
      <c r="T17" s="22">
        <f t="shared" ref="T17" si="23">T15+T16</f>
        <v>87.18945716777823</v>
      </c>
      <c r="U17" s="22">
        <f t="shared" ref="U17" si="24">U15+U16</f>
        <v>100.43118330431921</v>
      </c>
      <c r="V17" s="22">
        <f t="shared" ref="V17" si="25">V15+V16</f>
        <v>109.12913179024181</v>
      </c>
      <c r="W17" s="22">
        <f t="shared" ref="W17" si="26">W15+W16</f>
        <v>147.64134252107101</v>
      </c>
      <c r="X17" s="22">
        <f t="shared" ref="X17:Z17" si="27">X15+X16</f>
        <v>124.9166141428414</v>
      </c>
      <c r="Y17" s="22">
        <f t="shared" ref="Y17:AA17" si="28">Y15+Y16</f>
        <v>111.6191966213772</v>
      </c>
      <c r="Z17" s="22">
        <f t="shared" si="27"/>
        <v>143.23014266721026</v>
      </c>
      <c r="AA17" s="22">
        <f t="shared" si="28"/>
        <v>120.83862503311722</v>
      </c>
      <c r="AB17" s="22">
        <f>AB15+AB16</f>
        <v>146.19483334926184</v>
      </c>
    </row>
    <row r="19" spans="1:58" x14ac:dyDescent="0.35">
      <c r="A19" s="12" t="s">
        <v>41</v>
      </c>
      <c r="B19" s="5">
        <f t="shared" ref="B19:P19" si="29" xml:space="preserve"> ((B15-B16)/(B15+B16))*100</f>
        <v>55.467570201805053</v>
      </c>
      <c r="C19" s="5">
        <f t="shared" si="29"/>
        <v>54.564847211856382</v>
      </c>
      <c r="D19" s="5">
        <f t="shared" si="29"/>
        <v>56.980693936811107</v>
      </c>
      <c r="E19" s="5">
        <f t="shared" si="29"/>
        <v>56.680343956903812</v>
      </c>
      <c r="F19" s="5">
        <f t="shared" si="29"/>
        <v>50.562767666215393</v>
      </c>
      <c r="G19" s="5" t="e">
        <f t="shared" si="29"/>
        <v>#DIV/0!</v>
      </c>
      <c r="H19" s="5">
        <f t="shared" si="29"/>
        <v>55.60059198452948</v>
      </c>
      <c r="I19" s="5">
        <f t="shared" si="29"/>
        <v>56.481062770417324</v>
      </c>
      <c r="J19" s="5">
        <f t="shared" si="29"/>
        <v>54.846637049081949</v>
      </c>
      <c r="K19" s="5">
        <f t="shared" si="29"/>
        <v>56.526483720239121</v>
      </c>
      <c r="L19" s="5">
        <f t="shared" si="29"/>
        <v>55.502192945587794</v>
      </c>
      <c r="M19" s="5">
        <f t="shared" si="29"/>
        <v>55.032078195280498</v>
      </c>
      <c r="N19" s="5">
        <f t="shared" si="29"/>
        <v>55.227264656782069</v>
      </c>
      <c r="O19" s="5">
        <f t="shared" si="29"/>
        <v>55.697594875749715</v>
      </c>
      <c r="P19" s="5">
        <f t="shared" si="29"/>
        <v>54.537385388382923</v>
      </c>
      <c r="Q19" s="5">
        <f t="shared" ref="Q19:Y19" si="30" xml:space="preserve"> ((Q15-Q16)/(Q15+Q16))*100</f>
        <v>55.553239570364155</v>
      </c>
      <c r="R19" s="5">
        <f t="shared" si="30"/>
        <v>56.583336747386738</v>
      </c>
      <c r="S19" s="5">
        <f t="shared" si="30"/>
        <v>55.530760420115165</v>
      </c>
      <c r="T19" s="5">
        <f t="shared" si="30"/>
        <v>55.767591640478585</v>
      </c>
      <c r="U19" s="5">
        <f t="shared" si="30"/>
        <v>55.498780254530026</v>
      </c>
      <c r="V19" s="5">
        <f t="shared" si="30"/>
        <v>55.44201069045296</v>
      </c>
      <c r="W19" s="5">
        <f t="shared" si="30"/>
        <v>55.262490790798601</v>
      </c>
      <c r="X19" s="5">
        <f t="shared" si="30"/>
        <v>55.890183829558225</v>
      </c>
      <c r="Y19" s="5">
        <f t="shared" si="30"/>
        <v>55.725542174204847</v>
      </c>
      <c r="Z19" s="5">
        <f t="shared" ref="Z19:AA19" si="31" xml:space="preserve"> ((Z15-Z16)/(Z15+Z16))*100</f>
        <v>56.289034216511489</v>
      </c>
      <c r="AA19" s="5">
        <f t="shared" si="31"/>
        <v>55.72315501340799</v>
      </c>
      <c r="AB19" s="5">
        <f xml:space="preserve"> ((AB15-AB16)/(AB15+AB16))*100</f>
        <v>53.058705766468918</v>
      </c>
      <c r="AE19" t="s">
        <v>42</v>
      </c>
      <c r="AF19">
        <f t="shared" ref="AF19:AO22" si="32">STDEV(B14,B28,B42)</f>
        <v>0.32409743477794539</v>
      </c>
      <c r="AG19">
        <f t="shared" si="32"/>
        <v>4.1675011594206302</v>
      </c>
      <c r="AH19">
        <f t="shared" si="32"/>
        <v>0.26956794001940798</v>
      </c>
      <c r="AI19">
        <f t="shared" si="32"/>
        <v>8.1124939266581091</v>
      </c>
      <c r="AJ19">
        <f t="shared" si="32"/>
        <v>5.804930152227624</v>
      </c>
      <c r="AK19">
        <f t="shared" si="32"/>
        <v>12.102187965541642</v>
      </c>
      <c r="AL19">
        <f t="shared" si="32"/>
        <v>0.94102342503396397</v>
      </c>
      <c r="AM19">
        <f t="shared" si="32"/>
        <v>1.1559750230987238</v>
      </c>
      <c r="AN19">
        <f t="shared" si="32"/>
        <v>7.7829291627086219</v>
      </c>
      <c r="AO19">
        <f t="shared" si="32"/>
        <v>2.9086000061642259</v>
      </c>
      <c r="AP19">
        <f t="shared" ref="AP19:AY22" si="33">STDEV(L14,L28,L42)</f>
        <v>1.7769236457601136</v>
      </c>
      <c r="AQ19">
        <f t="shared" si="33"/>
        <v>6.2994290504698105</v>
      </c>
      <c r="AR19">
        <f t="shared" si="33"/>
        <v>0.13014373496616666</v>
      </c>
      <c r="AS19">
        <f t="shared" si="33"/>
        <v>11.683675566165926</v>
      </c>
      <c r="AT19">
        <f t="shared" si="33"/>
        <v>8.6836442724704241</v>
      </c>
      <c r="AU19">
        <f t="shared" si="33"/>
        <v>13.235125778257601</v>
      </c>
      <c r="AV19">
        <f t="shared" si="33"/>
        <v>17.405014786340182</v>
      </c>
      <c r="AW19">
        <f t="shared" si="33"/>
        <v>15.684201294902868</v>
      </c>
      <c r="AX19">
        <f t="shared" si="33"/>
        <v>13.372423262132051</v>
      </c>
      <c r="AY19">
        <f t="shared" si="33"/>
        <v>2.1008791163889953</v>
      </c>
      <c r="AZ19">
        <f t="shared" ref="AZ19:BI22" si="34">STDEV(V14,V28,V42)</f>
        <v>8.6602540378443074</v>
      </c>
      <c r="BA19">
        <f t="shared" si="34"/>
        <v>2.4331950123589818</v>
      </c>
      <c r="BB19">
        <f t="shared" si="34"/>
        <v>2.1925048789642414</v>
      </c>
      <c r="BC19">
        <f t="shared" si="34"/>
        <v>2.2321428278731732</v>
      </c>
      <c r="BD19">
        <f t="shared" ref="BD19:BF19" si="35">STDEV(Z14,Z28,Z42)</f>
        <v>3.8600324923087204</v>
      </c>
      <c r="BE19">
        <f t="shared" si="35"/>
        <v>1.5322340042144695</v>
      </c>
      <c r="BF19">
        <f t="shared" si="35"/>
        <v>4.2147252757464653</v>
      </c>
    </row>
    <row r="20" spans="1:58" x14ac:dyDescent="0.35">
      <c r="A20" s="12" t="s">
        <v>43</v>
      </c>
      <c r="B20" s="5">
        <v>99</v>
      </c>
      <c r="C20" s="5">
        <f>((C16-C15)/(C16+C15))*100</f>
        <v>-54.564847211856382</v>
      </c>
      <c r="D20" s="5">
        <f>((D16-D15)/(D16+D15))*100</f>
        <v>-56.980693936811107</v>
      </c>
      <c r="E20" s="5">
        <f>((E16-E15)/(E16+E15))*100</f>
        <v>-56.680343956903812</v>
      </c>
      <c r="F20" s="5">
        <f>((F16-F15)/(F16+F15))*100</f>
        <v>-50.562767666215393</v>
      </c>
      <c r="G20" s="5">
        <v>100</v>
      </c>
      <c r="H20" s="5">
        <f>((H16-H15)/(H16+H15))*100</f>
        <v>-55.60059198452948</v>
      </c>
      <c r="I20" s="5">
        <f>((I16-I15)/(I16+I15))*100</f>
        <v>-56.481062770417324</v>
      </c>
      <c r="J20" s="5">
        <f>((J16-J15)/(J16+J15))*100</f>
        <v>-54.846637049081949</v>
      </c>
      <c r="K20" s="5">
        <f>((K16-K15)/(K16+K15))*100</f>
        <v>-56.526483720239121</v>
      </c>
      <c r="L20" s="5">
        <v>101</v>
      </c>
      <c r="M20" s="5">
        <f>((M16-M15)/(M16+M15))*100</f>
        <v>-55.032078195280498</v>
      </c>
      <c r="N20" s="5">
        <f>((N16-N15)/(N16+N15))*100</f>
        <v>-55.227264656782069</v>
      </c>
      <c r="O20" s="5">
        <f>((O16-O15)/(O16+O15))*100</f>
        <v>-55.697594875749715</v>
      </c>
      <c r="P20" s="5">
        <f>((P16-P15)/(P16+P15))*100</f>
        <v>-54.537385388382923</v>
      </c>
      <c r="Q20" s="5">
        <f t="shared" ref="Q20:Y20" si="36">((Q16-Q15)/(Q16+Q15))*100</f>
        <v>-55.553239570364155</v>
      </c>
      <c r="R20" s="5">
        <f t="shared" si="36"/>
        <v>-56.583336747386738</v>
      </c>
      <c r="S20" s="5">
        <f t="shared" si="36"/>
        <v>-55.530760420115165</v>
      </c>
      <c r="T20" s="5">
        <f t="shared" si="36"/>
        <v>-55.767591640478585</v>
      </c>
      <c r="U20" s="5">
        <f t="shared" si="36"/>
        <v>-55.498780254530026</v>
      </c>
      <c r="V20" s="5">
        <f t="shared" si="36"/>
        <v>-55.44201069045296</v>
      </c>
      <c r="W20" s="5">
        <f t="shared" si="36"/>
        <v>-55.262490790798601</v>
      </c>
      <c r="X20" s="5">
        <f t="shared" si="36"/>
        <v>-55.890183829558225</v>
      </c>
      <c r="Y20" s="5">
        <f t="shared" si="36"/>
        <v>-55.725542174204847</v>
      </c>
      <c r="Z20" s="5">
        <f t="shared" ref="Z20:AA20" si="37">((Z16-Z15)/(Z16+Z15))*100</f>
        <v>-56.289034216511489</v>
      </c>
      <c r="AA20" s="5">
        <f t="shared" si="37"/>
        <v>-55.72315501340799</v>
      </c>
      <c r="AB20" s="5">
        <f>((AB16-AB15)/(AB16+AB15))*100</f>
        <v>-53.058705766468918</v>
      </c>
      <c r="AE20" t="s">
        <v>44</v>
      </c>
      <c r="AF20">
        <f t="shared" si="32"/>
        <v>3.0854783104971508</v>
      </c>
      <c r="AG20">
        <f t="shared" si="32"/>
        <v>9.7225862457885057</v>
      </c>
      <c r="AH20">
        <f t="shared" si="32"/>
        <v>2.1378550397948879</v>
      </c>
      <c r="AI20">
        <f t="shared" si="32"/>
        <v>4.1663376209146943</v>
      </c>
      <c r="AJ20">
        <f t="shared" si="32"/>
        <v>1.4864423240913043</v>
      </c>
      <c r="AK20">
        <f t="shared" si="32"/>
        <v>27.735223064117292</v>
      </c>
      <c r="AL20">
        <f t="shared" si="32"/>
        <v>7.0821580233042116</v>
      </c>
      <c r="AM20">
        <f t="shared" si="32"/>
        <v>7.1231110909162245</v>
      </c>
      <c r="AN20">
        <f t="shared" si="32"/>
        <v>2.4175991002364103</v>
      </c>
      <c r="AO20">
        <f t="shared" si="32"/>
        <v>2.2431382933503881</v>
      </c>
      <c r="AP20">
        <f t="shared" si="33"/>
        <v>1.5642444808899723</v>
      </c>
      <c r="AQ20">
        <f t="shared" si="33"/>
        <v>2.9610197524973336</v>
      </c>
      <c r="AR20">
        <f t="shared" si="33"/>
        <v>3.5476329281685133</v>
      </c>
      <c r="AS20">
        <f t="shared" si="33"/>
        <v>3.5843452007586789</v>
      </c>
      <c r="AT20">
        <f t="shared" si="33"/>
        <v>7.0323542358056299</v>
      </c>
      <c r="AU20">
        <f t="shared" si="33"/>
        <v>4.5427008145473646</v>
      </c>
      <c r="AV20">
        <f t="shared" si="33"/>
        <v>12.683099209858108</v>
      </c>
      <c r="AW20">
        <f t="shared" si="33"/>
        <v>4.2678854722838713</v>
      </c>
      <c r="AX20">
        <f t="shared" si="33"/>
        <v>11.193406880575987</v>
      </c>
      <c r="AY20">
        <f t="shared" si="33"/>
        <v>9.2322409286578679</v>
      </c>
      <c r="AZ20">
        <f t="shared" si="34"/>
        <v>1.6555422529657962</v>
      </c>
      <c r="BA20">
        <f t="shared" si="34"/>
        <v>12.73791489363891</v>
      </c>
      <c r="BB20">
        <f t="shared" si="34"/>
        <v>6.8359948791647316</v>
      </c>
      <c r="BC20">
        <f t="shared" si="34"/>
        <v>5.1716767201764799</v>
      </c>
      <c r="BD20">
        <f t="shared" ref="BD20:BF20" si="38">STDEV(Z15,Z29,Z43)</f>
        <v>12.807161210572263</v>
      </c>
      <c r="BE20">
        <f t="shared" si="38"/>
        <v>20.96609385726131</v>
      </c>
      <c r="BF20">
        <f t="shared" si="38"/>
        <v>11.701064159119937</v>
      </c>
    </row>
    <row r="21" spans="1:58" x14ac:dyDescent="0.35">
      <c r="AE21" t="s">
        <v>45</v>
      </c>
      <c r="AF21">
        <f t="shared" si="32"/>
        <v>3.2186808207605941</v>
      </c>
      <c r="AG21">
        <f t="shared" si="32"/>
        <v>2.40751450276387</v>
      </c>
      <c r="AH21">
        <f t="shared" si="32"/>
        <v>0.68778643763892622</v>
      </c>
      <c r="AI21">
        <f t="shared" si="32"/>
        <v>1.0828160354295082</v>
      </c>
      <c r="AJ21">
        <f t="shared" si="32"/>
        <v>1.6482749290872525</v>
      </c>
      <c r="AK21">
        <f t="shared" si="32"/>
        <v>7.8652011972955176</v>
      </c>
      <c r="AL21">
        <f t="shared" si="32"/>
        <v>2.1407638214974702</v>
      </c>
      <c r="AM21">
        <f t="shared" si="32"/>
        <v>1.9125057981510838</v>
      </c>
      <c r="AN21">
        <f t="shared" si="32"/>
        <v>0.51653823819633959</v>
      </c>
      <c r="AO21">
        <f t="shared" si="32"/>
        <v>0.79713539557395019</v>
      </c>
      <c r="AP21">
        <f t="shared" si="33"/>
        <v>0.34349618150488492</v>
      </c>
      <c r="AQ21">
        <f t="shared" si="33"/>
        <v>0.79502282585428796</v>
      </c>
      <c r="AR21">
        <f t="shared" si="33"/>
        <v>1.0964003368899378</v>
      </c>
      <c r="AS21">
        <f t="shared" si="33"/>
        <v>1.172977778925637</v>
      </c>
      <c r="AT21">
        <f t="shared" si="33"/>
        <v>2.3120230010887761</v>
      </c>
      <c r="AU21">
        <f t="shared" si="33"/>
        <v>1.1756159552577596</v>
      </c>
      <c r="AV21">
        <f t="shared" si="33"/>
        <v>4.0219223663617685</v>
      </c>
      <c r="AW21">
        <f t="shared" si="33"/>
        <v>0.8461169461451028</v>
      </c>
      <c r="AX21">
        <f t="shared" si="33"/>
        <v>3.1609660241031468</v>
      </c>
      <c r="AY21">
        <f t="shared" si="33"/>
        <v>2.4275421270097421</v>
      </c>
      <c r="AZ21">
        <f t="shared" si="34"/>
        <v>0.20698054191480167</v>
      </c>
      <c r="BA21">
        <f t="shared" si="34"/>
        <v>3.9991345802740836</v>
      </c>
      <c r="BB21">
        <f t="shared" si="34"/>
        <v>2.1661565351133776</v>
      </c>
      <c r="BC21">
        <f t="shared" si="34"/>
        <v>1.4323700365322631</v>
      </c>
      <c r="BD21">
        <f t="shared" ref="BD21:BF21" si="39">STDEV(Z16,Z30,Z44)</f>
        <v>3.6534717170745052</v>
      </c>
      <c r="BE21">
        <f t="shared" si="39"/>
        <v>6.0540986108825106</v>
      </c>
      <c r="BF21">
        <f t="shared" si="39"/>
        <v>3.4282611553486775</v>
      </c>
    </row>
    <row r="22" spans="1:58" x14ac:dyDescent="0.35">
      <c r="A22" s="12" t="s">
        <v>46</v>
      </c>
      <c r="B22" s="8"/>
      <c r="C22" s="8"/>
      <c r="D22" s="8"/>
      <c r="E22" s="8"/>
      <c r="F22" s="8"/>
      <c r="G22" s="8"/>
      <c r="Z22" s="24"/>
      <c r="AA22" s="24"/>
      <c r="AE22" s="19" t="s">
        <v>40</v>
      </c>
      <c r="AF22">
        <f t="shared" si="32"/>
        <v>5.9241624297571338</v>
      </c>
      <c r="AG22">
        <f t="shared" si="32"/>
        <v>12.128751008280265</v>
      </c>
      <c r="AH22">
        <f t="shared" si="32"/>
        <v>2.8015639867998305</v>
      </c>
      <c r="AI22">
        <f t="shared" si="32"/>
        <v>5.2474000821337619</v>
      </c>
      <c r="AJ22">
        <f t="shared" si="32"/>
        <v>3.1344179721197709</v>
      </c>
      <c r="AK22">
        <f t="shared" si="32"/>
        <v>35.598724591711814</v>
      </c>
      <c r="AL22">
        <f t="shared" si="32"/>
        <v>9.2060354572490937</v>
      </c>
      <c r="AM22">
        <f t="shared" si="32"/>
        <v>9.0292667291542941</v>
      </c>
      <c r="AN22">
        <f t="shared" si="32"/>
        <v>2.9259654977616374</v>
      </c>
      <c r="AO22">
        <f t="shared" si="32"/>
        <v>3.0277612871939517</v>
      </c>
      <c r="AP22">
        <f t="shared" si="33"/>
        <v>1.9054662939913132</v>
      </c>
      <c r="AQ22">
        <f t="shared" si="33"/>
        <v>3.7538174550888295</v>
      </c>
      <c r="AR22">
        <f t="shared" si="33"/>
        <v>4.6240153957196721</v>
      </c>
      <c r="AS22">
        <f t="shared" si="33"/>
        <v>4.7238392544475527</v>
      </c>
      <c r="AT22">
        <f t="shared" si="33"/>
        <v>9.3361166962448419</v>
      </c>
      <c r="AU22">
        <f t="shared" si="33"/>
        <v>5.7182527332554409</v>
      </c>
      <c r="AV22">
        <f t="shared" si="33"/>
        <v>16.704633710889308</v>
      </c>
      <c r="AW22">
        <f t="shared" si="33"/>
        <v>4.5877829859797252</v>
      </c>
      <c r="AX22">
        <f t="shared" si="33"/>
        <v>14.354364506361794</v>
      </c>
      <c r="AY22">
        <f t="shared" si="33"/>
        <v>11.659774006116772</v>
      </c>
      <c r="AZ22">
        <f t="shared" si="34"/>
        <v>1.8625227948805956</v>
      </c>
      <c r="BA22">
        <f t="shared" si="34"/>
        <v>16.736557311827898</v>
      </c>
      <c r="BB22">
        <f t="shared" si="34"/>
        <v>8.982876354358833</v>
      </c>
      <c r="BC22">
        <f t="shared" si="34"/>
        <v>6.6033979269102385</v>
      </c>
      <c r="BD22">
        <f t="shared" ref="BD22:BF22" si="40">STDEV(Z17,Z31,Z45)</f>
        <v>16.45502904561987</v>
      </c>
      <c r="BE22">
        <f t="shared" si="40"/>
        <v>27.017994992998364</v>
      </c>
      <c r="BF22">
        <f t="shared" si="40"/>
        <v>15.128794002163373</v>
      </c>
    </row>
    <row r="23" spans="1:58" x14ac:dyDescent="0.35">
      <c r="A23" s="15" t="s">
        <v>27</v>
      </c>
      <c r="B23" s="15">
        <v>15</v>
      </c>
      <c r="C23" s="15">
        <v>30</v>
      </c>
      <c r="D23" s="15">
        <v>60</v>
      </c>
      <c r="E23" s="15">
        <v>75</v>
      </c>
      <c r="F23" s="15">
        <v>90</v>
      </c>
      <c r="G23" s="15">
        <v>120</v>
      </c>
      <c r="H23" s="15">
        <v>180</v>
      </c>
      <c r="I23" s="15">
        <v>240</v>
      </c>
      <c r="J23" s="15">
        <v>255</v>
      </c>
      <c r="K23" s="15">
        <v>270</v>
      </c>
      <c r="L23" s="15">
        <v>300</v>
      </c>
      <c r="M23" s="15">
        <v>360</v>
      </c>
      <c r="N23" s="16" t="s">
        <v>28</v>
      </c>
      <c r="O23" s="16" t="s">
        <v>29</v>
      </c>
      <c r="P23" s="16" t="s">
        <v>49</v>
      </c>
      <c r="Q23" s="16" t="s">
        <v>50</v>
      </c>
      <c r="R23" s="16" t="s">
        <v>51</v>
      </c>
      <c r="S23" s="16" t="s">
        <v>52</v>
      </c>
      <c r="T23" s="16" t="s">
        <v>53</v>
      </c>
      <c r="U23" s="16" t="s">
        <v>54</v>
      </c>
      <c r="V23" s="16" t="s">
        <v>55</v>
      </c>
      <c r="W23" s="16">
        <v>50</v>
      </c>
      <c r="X23" s="16">
        <v>51</v>
      </c>
      <c r="Y23" s="16" t="s">
        <v>58</v>
      </c>
      <c r="Z23" s="16">
        <v>54</v>
      </c>
      <c r="AA23" s="16">
        <v>73</v>
      </c>
      <c r="AB23" s="16" t="s">
        <v>59</v>
      </c>
    </row>
    <row r="24" spans="1:58" x14ac:dyDescent="0.35">
      <c r="A24" t="s">
        <v>30</v>
      </c>
      <c r="B24" s="17">
        <v>9.8299999999999998E-2</v>
      </c>
      <c r="C24" s="17">
        <v>4.8800000000000003E-2</v>
      </c>
      <c r="D24" s="17">
        <v>4.0899999999999999E-2</v>
      </c>
      <c r="E24" s="17">
        <v>0.31219999999999998</v>
      </c>
      <c r="F24" s="17">
        <v>0.24260000000000001</v>
      </c>
      <c r="G24" s="17">
        <v>0.1037</v>
      </c>
      <c r="H24" s="17">
        <v>6.7199999999999996E-2</v>
      </c>
      <c r="I24" s="17">
        <v>5.3699999999999998E-2</v>
      </c>
      <c r="J24" s="17">
        <v>0.61599999999999999</v>
      </c>
      <c r="K24" s="17">
        <v>0.44750000000000001</v>
      </c>
      <c r="L24" s="17">
        <v>0.34389999999999998</v>
      </c>
      <c r="M24" s="17">
        <v>0.18509999999999999</v>
      </c>
      <c r="N24" s="17">
        <v>3.04E-2</v>
      </c>
      <c r="O24" s="17">
        <v>0.46029999999999999</v>
      </c>
      <c r="P24" s="17">
        <v>0.30280000000000001</v>
      </c>
      <c r="Q24" s="17">
        <v>0.47099999999999997</v>
      </c>
      <c r="R24" s="17">
        <v>0.1867</v>
      </c>
      <c r="S24" s="25">
        <v>0.2009</v>
      </c>
      <c r="T24" s="25">
        <v>0.65800000000000003</v>
      </c>
      <c r="U24" s="17">
        <v>0.55510000000000004</v>
      </c>
      <c r="V24" s="17">
        <v>0.19170000000000001</v>
      </c>
      <c r="W24" s="17">
        <v>9.5100000000000004E-2</v>
      </c>
      <c r="X24" s="17">
        <v>6.5600000000000006E-2</v>
      </c>
      <c r="Y24" s="17">
        <v>0.63219999999999998</v>
      </c>
      <c r="Z24" s="17">
        <v>0.25629999999999997</v>
      </c>
      <c r="AA24" s="17">
        <v>6.1100000000000002E-2</v>
      </c>
      <c r="AB24" s="17">
        <v>3.6600000000000001E-2</v>
      </c>
    </row>
    <row r="25" spans="1:58" x14ac:dyDescent="0.35">
      <c r="A25" t="s">
        <v>31</v>
      </c>
      <c r="B25" s="17">
        <v>0.34860000000000002</v>
      </c>
      <c r="C25" s="17">
        <v>0.3669</v>
      </c>
      <c r="D25" s="17">
        <v>0.39889999999999998</v>
      </c>
      <c r="E25" s="17">
        <v>0.51329999999999998</v>
      </c>
      <c r="F25" s="17">
        <v>0.68830000000000002</v>
      </c>
      <c r="G25" s="17">
        <v>0.93289999999999995</v>
      </c>
      <c r="H25" s="17">
        <v>0.76839999999999997</v>
      </c>
      <c r="I25" s="17">
        <v>0.83930000000000005</v>
      </c>
      <c r="J25" s="17">
        <v>0.7802</v>
      </c>
      <c r="K25" s="17">
        <v>0.75490000000000002</v>
      </c>
      <c r="L25" s="17">
        <v>0.88280000000000003</v>
      </c>
      <c r="M25" s="17">
        <v>1.1505000000000001</v>
      </c>
      <c r="N25" s="17">
        <v>1.0901000000000001</v>
      </c>
      <c r="O25" s="17">
        <v>1.0086999999999999</v>
      </c>
      <c r="P25" s="17">
        <v>1.2037</v>
      </c>
      <c r="Q25" s="17">
        <v>1.3104</v>
      </c>
      <c r="R25" s="17">
        <v>1.6046</v>
      </c>
      <c r="S25" s="25">
        <v>1.6054999999999999</v>
      </c>
      <c r="T25" s="25">
        <v>1.601</v>
      </c>
      <c r="U25" s="17">
        <v>1.7062999999999999</v>
      </c>
      <c r="V25" s="17">
        <v>1.5748</v>
      </c>
      <c r="W25" s="17">
        <v>1.6657999999999999</v>
      </c>
      <c r="X25" s="17">
        <v>1.9936</v>
      </c>
      <c r="Y25" s="17">
        <v>1.7165999999999999</v>
      </c>
      <c r="Z25" s="17">
        <v>1.8421000000000001</v>
      </c>
      <c r="AA25" s="17">
        <v>2.1991000000000001</v>
      </c>
      <c r="AB25" s="17">
        <v>1.8641000000000001</v>
      </c>
    </row>
    <row r="26" spans="1:58" x14ac:dyDescent="0.35">
      <c r="A26" t="s">
        <v>33</v>
      </c>
      <c r="B26" s="17">
        <v>1.66E-2</v>
      </c>
      <c r="C26" s="17">
        <v>9.5100000000000004E-2</v>
      </c>
      <c r="D26" s="17">
        <v>0.1091</v>
      </c>
      <c r="E26" s="17">
        <v>0.14369999999999999</v>
      </c>
      <c r="F26" s="17">
        <v>0.19750000000000001</v>
      </c>
      <c r="G26" s="17">
        <v>0.27350000000000002</v>
      </c>
      <c r="H26" s="17">
        <v>0.21310000000000001</v>
      </c>
      <c r="I26" s="17">
        <v>0.24510000000000001</v>
      </c>
      <c r="J26" s="17">
        <v>0.2253</v>
      </c>
      <c r="K26" s="17">
        <v>0.22159999999999999</v>
      </c>
      <c r="L26" s="17">
        <v>0.25469999999999998</v>
      </c>
      <c r="M26" s="17">
        <v>0.3392</v>
      </c>
      <c r="N26" s="17">
        <v>0.32800000000000001</v>
      </c>
      <c r="O26" s="17">
        <v>0.3054</v>
      </c>
      <c r="P26" s="17">
        <v>0.3634</v>
      </c>
      <c r="Q26" s="17">
        <v>0.38069999999999998</v>
      </c>
      <c r="R26" s="17">
        <v>0.47460000000000002</v>
      </c>
      <c r="S26" s="25">
        <v>0.47870000000000001</v>
      </c>
      <c r="T26" s="25">
        <v>0.46550000000000002</v>
      </c>
      <c r="U26" s="17">
        <v>0.49320000000000003</v>
      </c>
      <c r="V26" s="17">
        <v>0.45419999999999999</v>
      </c>
      <c r="W26" s="17">
        <v>0.48299999999999998</v>
      </c>
      <c r="X26" s="17">
        <v>0.5867</v>
      </c>
      <c r="Y26" s="17">
        <v>0.49809999999999999</v>
      </c>
      <c r="Z26" s="17">
        <v>0.53510000000000002</v>
      </c>
      <c r="AA26" s="17">
        <v>0.6482</v>
      </c>
      <c r="AB26" s="17">
        <v>0.5857</v>
      </c>
    </row>
    <row r="27" spans="1:58" x14ac:dyDescent="0.35">
      <c r="A27" s="16" t="s">
        <v>35</v>
      </c>
      <c r="B27" s="18">
        <v>10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>
        <v>10</v>
      </c>
      <c r="S27" s="18">
        <v>10</v>
      </c>
      <c r="T27" s="18">
        <v>10</v>
      </c>
      <c r="U27" s="18">
        <v>10</v>
      </c>
      <c r="V27" s="18">
        <v>10</v>
      </c>
      <c r="W27" s="18">
        <v>10</v>
      </c>
      <c r="X27" s="18">
        <v>10</v>
      </c>
      <c r="Y27" s="18">
        <v>10</v>
      </c>
      <c r="Z27" s="18">
        <v>10</v>
      </c>
      <c r="AA27" s="18">
        <v>10</v>
      </c>
      <c r="AB27" s="18">
        <v>10</v>
      </c>
    </row>
    <row r="28" spans="1:58" x14ac:dyDescent="0.35">
      <c r="A28" t="s">
        <v>37</v>
      </c>
      <c r="B28" s="5">
        <f>(B24/$H$5)*B27</f>
        <v>19.898785425101217</v>
      </c>
      <c r="C28" s="5">
        <f t="shared" ref="C28:AA28" si="41">(C24/$H$5)*C27</f>
        <v>9.8785425101214592</v>
      </c>
      <c r="D28" s="5">
        <f t="shared" si="41"/>
        <v>8.279352226720647</v>
      </c>
      <c r="E28" s="5">
        <f t="shared" si="41"/>
        <v>63.198380566801617</v>
      </c>
      <c r="F28" s="5">
        <f t="shared" si="41"/>
        <v>49.109311740890689</v>
      </c>
      <c r="G28" s="5">
        <f t="shared" si="41"/>
        <v>20.991902834008094</v>
      </c>
      <c r="H28" s="5">
        <f t="shared" si="41"/>
        <v>13.603238866396762</v>
      </c>
      <c r="I28" s="5">
        <f t="shared" si="41"/>
        <v>10.870445344129553</v>
      </c>
      <c r="J28" s="5">
        <f t="shared" si="41"/>
        <v>124.69635627530364</v>
      </c>
      <c r="K28" s="5">
        <f t="shared" si="41"/>
        <v>90.587044534412954</v>
      </c>
      <c r="L28" s="5">
        <f t="shared" si="41"/>
        <v>69.615384615384613</v>
      </c>
      <c r="M28" s="5">
        <f t="shared" si="41"/>
        <v>37.469635627530366</v>
      </c>
      <c r="N28" s="5">
        <f t="shared" si="41"/>
        <v>6.1538461538461542</v>
      </c>
      <c r="O28" s="5">
        <f t="shared" si="41"/>
        <v>93.178137651821856</v>
      </c>
      <c r="P28" s="5">
        <f t="shared" si="41"/>
        <v>61.295546558704459</v>
      </c>
      <c r="Q28" s="5">
        <f t="shared" si="41"/>
        <v>95.344129554655865</v>
      </c>
      <c r="R28" s="5">
        <f t="shared" si="41"/>
        <v>37.793522267206477</v>
      </c>
      <c r="S28" s="5">
        <f t="shared" si="41"/>
        <v>40.668016194331983</v>
      </c>
      <c r="T28" s="5">
        <f t="shared" si="41"/>
        <v>133.19838056680163</v>
      </c>
      <c r="U28" s="5">
        <f t="shared" si="41"/>
        <v>112.36842105263159</v>
      </c>
      <c r="V28" s="5">
        <f t="shared" si="41"/>
        <v>38.805668016194332</v>
      </c>
      <c r="W28" s="5">
        <f t="shared" si="41"/>
        <v>19.251012145748987</v>
      </c>
      <c r="X28" s="5">
        <f t="shared" si="41"/>
        <v>13.279352226720649</v>
      </c>
      <c r="Y28" s="5">
        <f t="shared" si="41"/>
        <v>127.9757085020243</v>
      </c>
      <c r="Z28" s="5">
        <f t="shared" si="41"/>
        <v>51.882591093117405</v>
      </c>
      <c r="AA28" s="5">
        <f t="shared" si="41"/>
        <v>12.368421052631579</v>
      </c>
      <c r="AB28" s="5">
        <f>(AB24/$H$5)*AB27</f>
        <v>7.4089068825910935</v>
      </c>
      <c r="AX28" t="s">
        <v>57</v>
      </c>
    </row>
    <row r="29" spans="1:58" x14ac:dyDescent="0.35">
      <c r="A29" t="s">
        <v>38</v>
      </c>
      <c r="B29" s="5">
        <f>(B25/$I$5)*B27</f>
        <v>19.409799554565701</v>
      </c>
      <c r="C29" s="5">
        <f t="shared" ref="C29:AA29" si="42">(C25/$I$5)*C27</f>
        <v>20.428730512249444</v>
      </c>
      <c r="D29" s="5">
        <f t="shared" si="42"/>
        <v>22.210467706013361</v>
      </c>
      <c r="E29" s="5">
        <f t="shared" si="42"/>
        <v>28.580178173719375</v>
      </c>
      <c r="F29" s="5">
        <f t="shared" si="42"/>
        <v>38.324053452115812</v>
      </c>
      <c r="G29" s="5">
        <f t="shared" si="42"/>
        <v>51.943207126948764</v>
      </c>
      <c r="H29" s="5">
        <f t="shared" si="42"/>
        <v>42.783964365256118</v>
      </c>
      <c r="I29" s="5">
        <f t="shared" si="42"/>
        <v>46.731625835189305</v>
      </c>
      <c r="J29" s="5">
        <f t="shared" si="42"/>
        <v>43.440979955456569</v>
      </c>
      <c r="K29" s="5">
        <f t="shared" si="42"/>
        <v>42.032293986636972</v>
      </c>
      <c r="L29" s="5">
        <f t="shared" si="42"/>
        <v>49.153674832962139</v>
      </c>
      <c r="M29" s="5">
        <f t="shared" si="42"/>
        <v>64.059020044543431</v>
      </c>
      <c r="N29" s="5">
        <f t="shared" si="42"/>
        <v>60.695991091314028</v>
      </c>
      <c r="O29" s="5">
        <f t="shared" si="42"/>
        <v>56.163697104677055</v>
      </c>
      <c r="P29" s="5">
        <f t="shared" si="42"/>
        <v>67.021158129175944</v>
      </c>
      <c r="Q29" s="5">
        <f t="shared" si="42"/>
        <v>72.962138084632514</v>
      </c>
      <c r="R29" s="5">
        <f t="shared" si="42"/>
        <v>89.342984409799556</v>
      </c>
      <c r="S29" s="5">
        <f t="shared" si="42"/>
        <v>89.393095768374152</v>
      </c>
      <c r="T29" s="5">
        <f t="shared" si="42"/>
        <v>89.142538975501111</v>
      </c>
      <c r="U29" s="5">
        <f t="shared" si="42"/>
        <v>95.0055679287305</v>
      </c>
      <c r="V29" s="5">
        <f t="shared" si="42"/>
        <v>87.683741648106889</v>
      </c>
      <c r="W29" s="5">
        <f t="shared" si="42"/>
        <v>92.750556792873041</v>
      </c>
      <c r="X29" s="5">
        <f t="shared" si="42"/>
        <v>111.00222717149221</v>
      </c>
      <c r="Y29" s="5">
        <f t="shared" si="42"/>
        <v>95.579064587973264</v>
      </c>
      <c r="Z29" s="5">
        <f t="shared" si="42"/>
        <v>102.56681514476614</v>
      </c>
      <c r="AA29" s="5">
        <f t="shared" si="42"/>
        <v>122.44432071269487</v>
      </c>
      <c r="AB29" s="5">
        <f>(AB25/$I$5)*AB27</f>
        <v>103.79175946547883</v>
      </c>
    </row>
    <row r="30" spans="1:58" x14ac:dyDescent="0.35">
      <c r="A30" t="s">
        <v>39</v>
      </c>
      <c r="B30" s="5">
        <f>(B26/$J$5)*B27</f>
        <v>0.90168386746333518</v>
      </c>
      <c r="C30" s="5">
        <f t="shared" ref="C30:AA30" si="43">(C26/$J$5)*C27</f>
        <v>5.1656708310700701</v>
      </c>
      <c r="D30" s="5">
        <f t="shared" si="43"/>
        <v>5.9261271048343289</v>
      </c>
      <c r="E30" s="5">
        <f t="shared" si="43"/>
        <v>7.8055404671374244</v>
      </c>
      <c r="F30" s="5">
        <f t="shared" si="43"/>
        <v>10.727865290602933</v>
      </c>
      <c r="G30" s="5">
        <f t="shared" si="43"/>
        <v>14.85605649103748</v>
      </c>
      <c r="H30" s="5">
        <f t="shared" si="43"/>
        <v>11.575230852797393</v>
      </c>
      <c r="I30" s="5">
        <f t="shared" si="43"/>
        <v>13.313416621401412</v>
      </c>
      <c r="J30" s="5">
        <f t="shared" si="43"/>
        <v>12.237914177077673</v>
      </c>
      <c r="K30" s="5">
        <f t="shared" si="43"/>
        <v>12.036936447582834</v>
      </c>
      <c r="L30" s="5">
        <f t="shared" si="43"/>
        <v>13.834872351982616</v>
      </c>
      <c r="M30" s="5">
        <f t="shared" si="43"/>
        <v>18.424769147202607</v>
      </c>
      <c r="N30" s="5">
        <f t="shared" si="43"/>
        <v>17.816404128191198</v>
      </c>
      <c r="O30" s="5">
        <f t="shared" si="43"/>
        <v>16.588810429114609</v>
      </c>
      <c r="P30" s="5">
        <f t="shared" si="43"/>
        <v>19.739272134709395</v>
      </c>
      <c r="Q30" s="5">
        <f t="shared" si="43"/>
        <v>20.678978815860944</v>
      </c>
      <c r="R30" s="5">
        <f t="shared" si="43"/>
        <v>25.779467680608366</v>
      </c>
      <c r="S30" s="5">
        <f t="shared" si="43"/>
        <v>26.002172732210752</v>
      </c>
      <c r="T30" s="5">
        <f t="shared" si="43"/>
        <v>25.285171102661597</v>
      </c>
      <c r="U30" s="5">
        <f t="shared" si="43"/>
        <v>26.789788158609447</v>
      </c>
      <c r="V30" s="5">
        <f t="shared" si="43"/>
        <v>24.6713742531233</v>
      </c>
      <c r="W30" s="5">
        <f t="shared" si="43"/>
        <v>26.235741444866918</v>
      </c>
      <c r="X30" s="5">
        <f t="shared" si="43"/>
        <v>31.868549701249318</v>
      </c>
      <c r="Y30" s="5">
        <f t="shared" si="43"/>
        <v>27.05594785442694</v>
      </c>
      <c r="Z30" s="5">
        <f t="shared" si="43"/>
        <v>29.065725149375336</v>
      </c>
      <c r="AA30" s="5">
        <f t="shared" si="43"/>
        <v>35.20912547528517</v>
      </c>
      <c r="AB30" s="5">
        <f>(AB26/$J$5)*AB27</f>
        <v>31.814231395980443</v>
      </c>
    </row>
    <row r="31" spans="1:58" x14ac:dyDescent="0.35">
      <c r="A31" s="21" t="s">
        <v>40</v>
      </c>
      <c r="B31" s="22">
        <f>B29+B30</f>
        <v>20.311483422029035</v>
      </c>
      <c r="C31" s="22">
        <f t="shared" ref="C31:L31" si="44">C29+C30</f>
        <v>25.594401343319515</v>
      </c>
      <c r="D31" s="22">
        <f t="shared" si="44"/>
        <v>28.13659481084769</v>
      </c>
      <c r="E31" s="22">
        <f t="shared" si="44"/>
        <v>36.385718640856801</v>
      </c>
      <c r="F31" s="22">
        <f t="shared" si="44"/>
        <v>49.051918742718748</v>
      </c>
      <c r="G31" s="22">
        <f t="shared" si="44"/>
        <v>66.799263617986242</v>
      </c>
      <c r="H31" s="22">
        <f t="shared" si="44"/>
        <v>54.359195218053515</v>
      </c>
      <c r="I31" s="22">
        <f t="shared" si="44"/>
        <v>60.045042456590721</v>
      </c>
      <c r="J31" s="22">
        <f t="shared" si="44"/>
        <v>55.678894132534239</v>
      </c>
      <c r="K31" s="22">
        <f t="shared" si="44"/>
        <v>54.069230434219804</v>
      </c>
      <c r="L31" s="22">
        <f t="shared" si="44"/>
        <v>62.988547184944757</v>
      </c>
      <c r="M31" s="22">
        <f>M29+M30</f>
        <v>82.483789191746041</v>
      </c>
      <c r="N31" s="22">
        <f t="shared" ref="N31:O31" si="45">N29+N30</f>
        <v>78.512395219505223</v>
      </c>
      <c r="O31" s="22">
        <f t="shared" si="45"/>
        <v>72.752507533791658</v>
      </c>
      <c r="P31" s="22">
        <f t="shared" ref="P31" si="46">P29+P30</f>
        <v>86.76043026388534</v>
      </c>
      <c r="Q31" s="22">
        <f t="shared" ref="Q31" si="47">Q29+Q30</f>
        <v>93.641116900493458</v>
      </c>
      <c r="R31" s="22">
        <f t="shared" ref="R31" si="48">R29+R30</f>
        <v>115.12245209040792</v>
      </c>
      <c r="S31" s="22">
        <f t="shared" ref="S31" si="49">S29+S30</f>
        <v>115.3952685005849</v>
      </c>
      <c r="T31" s="22">
        <f t="shared" ref="T31" si="50">T29+T30</f>
        <v>114.4277100781627</v>
      </c>
      <c r="U31" s="22">
        <f t="shared" ref="U31" si="51">U29+U30</f>
        <v>121.79535608733994</v>
      </c>
      <c r="V31" s="22">
        <f t="shared" ref="V31" si="52">V29+V30</f>
        <v>112.35511590123019</v>
      </c>
      <c r="W31" s="22">
        <f t="shared" ref="W31" si="53">W29+W30</f>
        <v>118.98629823773996</v>
      </c>
      <c r="X31" s="22">
        <f t="shared" ref="X31:AA31" si="54">X29+X30</f>
        <v>142.87077687274152</v>
      </c>
      <c r="Y31" s="22">
        <f t="shared" si="54"/>
        <v>122.63501244240021</v>
      </c>
      <c r="Z31" s="22">
        <f t="shared" si="54"/>
        <v>131.63254029414148</v>
      </c>
      <c r="AA31" s="22">
        <f t="shared" si="54"/>
        <v>157.65344618798005</v>
      </c>
      <c r="AB31" s="22">
        <f>AB29+AB30</f>
        <v>135.60599086145928</v>
      </c>
    </row>
    <row r="33" spans="1:28" x14ac:dyDescent="0.35">
      <c r="A33" s="12" t="s">
        <v>41</v>
      </c>
      <c r="B33" s="5">
        <f t="shared" ref="B33:P33" si="55" xml:space="preserve"> ((B29-B30)/(B29+B30))*100</f>
        <v>91.121437575697669</v>
      </c>
      <c r="C33" s="5">
        <f t="shared" si="55"/>
        <v>59.634368768555859</v>
      </c>
      <c r="D33" s="5">
        <f t="shared" si="55"/>
        <v>57.87601772941202</v>
      </c>
      <c r="E33" s="5">
        <f t="shared" si="55"/>
        <v>57.095581680375332</v>
      </c>
      <c r="F33" s="5">
        <f t="shared" si="55"/>
        <v>56.259141066952147</v>
      </c>
      <c r="G33" s="5">
        <f t="shared" si="55"/>
        <v>55.520298618868715</v>
      </c>
      <c r="H33" s="5">
        <f t="shared" si="55"/>
        <v>57.412059518669679</v>
      </c>
      <c r="I33" s="5">
        <f t="shared" si="55"/>
        <v>55.655234548210075</v>
      </c>
      <c r="J33" s="5">
        <f t="shared" si="55"/>
        <v>56.041101865466736</v>
      </c>
      <c r="K33" s="5">
        <f t="shared" si="55"/>
        <v>55.47583588330567</v>
      </c>
      <c r="L33" s="5">
        <f t="shared" si="55"/>
        <v>56.071784569467361</v>
      </c>
      <c r="M33" s="5">
        <f t="shared" si="55"/>
        <v>55.325114600709128</v>
      </c>
      <c r="N33" s="5">
        <f t="shared" si="55"/>
        <v>54.615053894662033</v>
      </c>
      <c r="O33" s="5">
        <f t="shared" si="55"/>
        <v>54.396594725179661</v>
      </c>
      <c r="P33" s="5">
        <f t="shared" si="55"/>
        <v>54.497062601760724</v>
      </c>
      <c r="Q33" s="5">
        <f t="shared" ref="Q33:AA33" si="56" xml:space="preserve"> ((Q29-Q30)/(Q29+Q30))*100</f>
        <v>55.833549405791047</v>
      </c>
      <c r="R33" s="5">
        <f t="shared" si="56"/>
        <v>55.213831511574753</v>
      </c>
      <c r="S33" s="5">
        <f t="shared" si="56"/>
        <v>54.933728098082369</v>
      </c>
      <c r="T33" s="5">
        <f t="shared" si="56"/>
        <v>55.805860162036055</v>
      </c>
      <c r="U33" s="5">
        <f t="shared" si="56"/>
        <v>56.008522788999649</v>
      </c>
      <c r="V33" s="5">
        <f t="shared" si="56"/>
        <v>56.083220500948862</v>
      </c>
      <c r="W33" s="5">
        <f t="shared" si="56"/>
        <v>55.901239330184502</v>
      </c>
      <c r="X33" s="5">
        <f t="shared" si="56"/>
        <v>55.388288075684777</v>
      </c>
      <c r="Y33" s="5">
        <f t="shared" si="56"/>
        <v>55.875655221815691</v>
      </c>
      <c r="Z33" s="5">
        <f t="shared" si="56"/>
        <v>55.838085196219588</v>
      </c>
      <c r="AA33" s="5">
        <f t="shared" si="56"/>
        <v>55.333516232429027</v>
      </c>
      <c r="AB33" s="5">
        <f xml:space="preserve"> ((AB29-AB30)/(AB29+AB30))*100</f>
        <v>53.078427886739632</v>
      </c>
    </row>
    <row r="34" spans="1:28" x14ac:dyDescent="0.35">
      <c r="A34" s="12" t="s">
        <v>43</v>
      </c>
      <c r="B34" s="5">
        <v>99</v>
      </c>
      <c r="C34" s="5">
        <f>((C30-C29)/(C30+C29))*100</f>
        <v>-59.634368768555859</v>
      </c>
      <c r="D34" s="5">
        <f>((D30-D29)/(D30+D29))*100</f>
        <v>-57.87601772941202</v>
      </c>
      <c r="E34" s="5">
        <f>((E30-E29)/(E30+E29))*100</f>
        <v>-57.095581680375332</v>
      </c>
      <c r="F34" s="5">
        <f>((F30-F29)/(F30+F29))*100</f>
        <v>-56.259141066952147</v>
      </c>
      <c r="G34" s="5">
        <v>100</v>
      </c>
      <c r="H34" s="5">
        <f>((H30-H29)/(H30+H29))*100</f>
        <v>-57.412059518669679</v>
      </c>
      <c r="I34" s="5">
        <f>((I30-I29)/(I30+I29))*100</f>
        <v>-55.655234548210075</v>
      </c>
      <c r="J34" s="5">
        <f>((J30-J29)/(J30+J29))*100</f>
        <v>-56.041101865466736</v>
      </c>
      <c r="K34" s="5">
        <f>((K30-K29)/(K30+K29))*100</f>
        <v>-55.47583588330567</v>
      </c>
      <c r="L34" s="5">
        <v>101</v>
      </c>
      <c r="M34" s="5">
        <f>((M30-M29)/(M30+M29))*100</f>
        <v>-55.325114600709128</v>
      </c>
      <c r="N34" s="5">
        <f>((N30-N29)/(N30+N29))*100</f>
        <v>-54.615053894662033</v>
      </c>
      <c r="O34" s="5">
        <f>((O30-O29)/(O30+O29))*100</f>
        <v>-54.396594725179661</v>
      </c>
      <c r="P34" s="5">
        <f>((P30-P29)/(P30+P29))*100</f>
        <v>-54.497062601760724</v>
      </c>
      <c r="Q34" s="5">
        <f t="shared" ref="Q34:AA34" si="57">((Q30-Q29)/(Q30+Q29))*100</f>
        <v>-55.833549405791047</v>
      </c>
      <c r="R34" s="5">
        <f t="shared" si="57"/>
        <v>-55.213831511574753</v>
      </c>
      <c r="S34" s="5">
        <f t="shared" si="57"/>
        <v>-54.933728098082369</v>
      </c>
      <c r="T34" s="5">
        <f t="shared" si="57"/>
        <v>-55.805860162036055</v>
      </c>
      <c r="U34" s="5">
        <f t="shared" si="57"/>
        <v>-56.008522788999649</v>
      </c>
      <c r="V34" s="5">
        <f t="shared" si="57"/>
        <v>-56.083220500948862</v>
      </c>
      <c r="W34" s="5">
        <f t="shared" si="57"/>
        <v>-55.901239330184502</v>
      </c>
      <c r="X34" s="5">
        <f t="shared" si="57"/>
        <v>-55.388288075684777</v>
      </c>
      <c r="Y34" s="5">
        <f t="shared" si="57"/>
        <v>-55.875655221815691</v>
      </c>
      <c r="Z34" s="5">
        <f t="shared" si="57"/>
        <v>-55.838085196219588</v>
      </c>
      <c r="AA34" s="5">
        <f t="shared" si="57"/>
        <v>-55.333516232429027</v>
      </c>
      <c r="AB34" s="5">
        <f>((AB30-AB29)/(AB30+AB29))*100</f>
        <v>-53.078427886739632</v>
      </c>
    </row>
    <row r="35" spans="1:28" x14ac:dyDescent="0.35">
      <c r="Z35" s="24"/>
    </row>
    <row r="36" spans="1:28" x14ac:dyDescent="0.35">
      <c r="A36" s="12" t="s">
        <v>47</v>
      </c>
      <c r="B36" s="8"/>
      <c r="C36" s="8"/>
      <c r="D36" s="8"/>
      <c r="E36" s="8"/>
      <c r="F36" s="8"/>
      <c r="G36" s="8"/>
      <c r="Z36" s="24"/>
    </row>
    <row r="37" spans="1:28" x14ac:dyDescent="0.35">
      <c r="A37" s="15" t="s">
        <v>27</v>
      </c>
      <c r="B37" s="15">
        <v>15</v>
      </c>
      <c r="C37" s="15">
        <v>30</v>
      </c>
      <c r="D37" s="15">
        <v>60</v>
      </c>
      <c r="E37" s="15">
        <v>75</v>
      </c>
      <c r="F37" s="15">
        <v>90</v>
      </c>
      <c r="G37" s="15">
        <v>120</v>
      </c>
      <c r="H37" s="15">
        <v>180</v>
      </c>
      <c r="I37" s="15">
        <v>240</v>
      </c>
      <c r="J37" s="15">
        <v>255</v>
      </c>
      <c r="K37" s="15">
        <v>270</v>
      </c>
      <c r="L37" s="15">
        <v>300</v>
      </c>
      <c r="M37" s="15">
        <v>360</v>
      </c>
      <c r="N37" s="16" t="s">
        <v>28</v>
      </c>
      <c r="O37" s="16" t="s">
        <v>29</v>
      </c>
      <c r="P37" s="16" t="s">
        <v>49</v>
      </c>
      <c r="Q37" s="16" t="s">
        <v>50</v>
      </c>
      <c r="R37" s="16" t="s">
        <v>51</v>
      </c>
      <c r="S37" s="16" t="s">
        <v>52</v>
      </c>
      <c r="T37" s="16" t="s">
        <v>53</v>
      </c>
      <c r="U37" s="16" t="s">
        <v>54</v>
      </c>
      <c r="V37" s="16" t="s">
        <v>55</v>
      </c>
      <c r="W37" s="16">
        <v>50</v>
      </c>
      <c r="X37" s="16">
        <v>51</v>
      </c>
      <c r="Y37" s="16" t="s">
        <v>58</v>
      </c>
      <c r="Z37" s="16">
        <v>54</v>
      </c>
      <c r="AA37" s="16">
        <v>73</v>
      </c>
      <c r="AB37" s="16" t="s">
        <v>59</v>
      </c>
    </row>
    <row r="38" spans="1:28" x14ac:dyDescent="0.35">
      <c r="A38" t="s">
        <v>30</v>
      </c>
      <c r="B38" s="17">
        <v>9.5100000000000004E-2</v>
      </c>
      <c r="C38" s="17">
        <v>4.9700000000000001E-2</v>
      </c>
      <c r="D38" s="17">
        <v>4.3099999999999999E-2</v>
      </c>
      <c r="E38" s="17">
        <v>0.33839999999999998</v>
      </c>
      <c r="F38" s="17">
        <v>0.21959999999999999</v>
      </c>
      <c r="G38" s="17">
        <v>0.10340000000000001</v>
      </c>
      <c r="H38" s="17">
        <v>6.0999999999999999E-2</v>
      </c>
      <c r="I38" s="17">
        <v>0.06</v>
      </c>
      <c r="J38" s="17">
        <v>0.54020000000000001</v>
      </c>
      <c r="K38" s="17">
        <v>0.47549999999999998</v>
      </c>
      <c r="L38" s="17">
        <v>0.32850000000000001</v>
      </c>
      <c r="M38" s="17">
        <v>0.1246</v>
      </c>
      <c r="N38" s="17">
        <v>3.0200000000000001E-2</v>
      </c>
      <c r="O38" s="17">
        <v>0.35089999999999999</v>
      </c>
      <c r="P38" s="17">
        <v>0.25390000000000001</v>
      </c>
      <c r="Q38" s="17">
        <v>0.35270000000000001</v>
      </c>
      <c r="R38" s="17">
        <v>0.2011</v>
      </c>
      <c r="S38" s="17">
        <v>5.0200000000000002E-2</v>
      </c>
      <c r="T38" s="17">
        <v>0.65559999999999996</v>
      </c>
      <c r="U38" s="17">
        <v>0.54120000000000001</v>
      </c>
      <c r="V38" s="25">
        <v>0.26579999999999998</v>
      </c>
      <c r="W38" s="17">
        <v>0.10829999999999999</v>
      </c>
      <c r="X38" s="17">
        <v>6.6299999999999998E-2</v>
      </c>
      <c r="Y38" s="17">
        <v>0.64090000000000003</v>
      </c>
      <c r="Z38" s="17">
        <v>0.21920000000000001</v>
      </c>
      <c r="AA38" s="17">
        <v>4.8300000000000003E-2</v>
      </c>
      <c r="AB38" s="17"/>
    </row>
    <row r="39" spans="1:28" x14ac:dyDescent="0.35">
      <c r="A39" t="s">
        <v>31</v>
      </c>
      <c r="B39" s="17">
        <v>0.35630000000000001</v>
      </c>
      <c r="C39" s="17">
        <v>0.40160000000000001</v>
      </c>
      <c r="D39" s="17">
        <v>0.4405</v>
      </c>
      <c r="E39" s="17">
        <v>0.65790000000000004</v>
      </c>
      <c r="F39" s="17">
        <v>0.67979999999999996</v>
      </c>
      <c r="G39" s="17">
        <v>0.76919999999999999</v>
      </c>
      <c r="H39" s="17">
        <v>1.004</v>
      </c>
      <c r="I39" s="17">
        <v>0.82889999999999997</v>
      </c>
      <c r="J39" s="17">
        <v>0.75309999999999999</v>
      </c>
      <c r="K39" s="17">
        <v>0.81920000000000004</v>
      </c>
      <c r="L39" s="17">
        <v>0.877</v>
      </c>
      <c r="M39" s="17">
        <v>1.1153999999999999</v>
      </c>
      <c r="N39" s="17">
        <v>1.0448</v>
      </c>
      <c r="O39" s="17">
        <v>1.1271</v>
      </c>
      <c r="P39" s="17">
        <v>0.96099999999999997</v>
      </c>
      <c r="Q39" s="17">
        <v>1.1567000000000001</v>
      </c>
      <c r="R39" s="17">
        <v>1.3841000000000001</v>
      </c>
      <c r="S39" s="17">
        <v>1.4521999999999999</v>
      </c>
      <c r="T39" s="17">
        <v>1.5205</v>
      </c>
      <c r="U39" s="17">
        <v>1.4394</v>
      </c>
      <c r="V39" s="25">
        <v>1.5233000000000001</v>
      </c>
      <c r="W39" s="17">
        <v>1.6588000000000001</v>
      </c>
      <c r="X39" s="17">
        <v>1.8866000000000001</v>
      </c>
      <c r="Y39" s="17">
        <v>1.5509999999999999</v>
      </c>
      <c r="Z39" s="17">
        <v>2.2970000000000002</v>
      </c>
      <c r="AA39" s="17">
        <v>2.4249000000000001</v>
      </c>
      <c r="AB39" s="17">
        <v>2.2783000000000002</v>
      </c>
    </row>
    <row r="40" spans="1:28" x14ac:dyDescent="0.35">
      <c r="A40" t="s">
        <v>33</v>
      </c>
      <c r="B40" s="17">
        <v>9.8900000000000002E-2</v>
      </c>
      <c r="C40" s="17">
        <v>0.1072</v>
      </c>
      <c r="D40" s="17">
        <v>0.1158</v>
      </c>
      <c r="E40" s="17">
        <v>0.18279999999999999</v>
      </c>
      <c r="F40" s="17">
        <v>0.1895</v>
      </c>
      <c r="G40" s="17">
        <v>0.21920000000000001</v>
      </c>
      <c r="H40" s="17">
        <v>0.28960000000000002</v>
      </c>
      <c r="I40" s="17">
        <v>0.23580000000000001</v>
      </c>
      <c r="J40" s="17">
        <v>0.223</v>
      </c>
      <c r="K40" s="17">
        <v>0.2409</v>
      </c>
      <c r="L40" s="17">
        <v>0.255</v>
      </c>
      <c r="M40" s="17">
        <v>0.33189999999999997</v>
      </c>
      <c r="N40" s="17">
        <v>0.30580000000000002</v>
      </c>
      <c r="O40" s="17">
        <v>0.33900000000000002</v>
      </c>
      <c r="P40" s="17">
        <v>0.2797</v>
      </c>
      <c r="Q40" s="17">
        <v>0.34010000000000001</v>
      </c>
      <c r="R40" s="17">
        <v>0.40500000000000003</v>
      </c>
      <c r="S40" s="17">
        <v>0.46939999999999998</v>
      </c>
      <c r="T40" s="17">
        <v>0.44190000000000002</v>
      </c>
      <c r="U40" s="17">
        <v>0.42109999999999997</v>
      </c>
      <c r="V40" s="25">
        <v>0.4476</v>
      </c>
      <c r="W40" s="17">
        <v>0.47810000000000002</v>
      </c>
      <c r="X40" s="17">
        <v>0.54139999999999999</v>
      </c>
      <c r="Y40" s="17">
        <v>0.45029999999999998</v>
      </c>
      <c r="Z40" s="17">
        <v>0.66659999999999997</v>
      </c>
      <c r="AA40" s="17">
        <v>0.70850000000000002</v>
      </c>
      <c r="AB40" s="17">
        <v>0.71050000000000002</v>
      </c>
    </row>
    <row r="41" spans="1:28" x14ac:dyDescent="0.35">
      <c r="A41" s="16" t="s">
        <v>35</v>
      </c>
      <c r="B41" s="18">
        <v>10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>
        <v>10</v>
      </c>
      <c r="S41" s="18">
        <v>10</v>
      </c>
      <c r="T41" s="18">
        <v>10</v>
      </c>
      <c r="U41" s="18">
        <v>10</v>
      </c>
      <c r="V41" s="18">
        <v>10</v>
      </c>
      <c r="W41" s="18">
        <v>10</v>
      </c>
      <c r="X41" s="18">
        <v>10</v>
      </c>
      <c r="Y41" s="18">
        <v>10</v>
      </c>
      <c r="Z41" s="18">
        <v>10</v>
      </c>
      <c r="AA41" s="18">
        <v>10</v>
      </c>
      <c r="AB41" s="18">
        <v>10</v>
      </c>
    </row>
    <row r="42" spans="1:28" x14ac:dyDescent="0.35">
      <c r="A42" t="s">
        <v>37</v>
      </c>
      <c r="B42" s="5">
        <f>(B38/$H$5)*B41</f>
        <v>19.251012145748987</v>
      </c>
      <c r="C42" s="5">
        <f t="shared" ref="C42:AA42" si="58">(C38/$H$5)*C41</f>
        <v>10.060728744939272</v>
      </c>
      <c r="D42" s="5">
        <f t="shared" si="58"/>
        <v>8.7246963562753024</v>
      </c>
      <c r="E42" s="5">
        <f t="shared" si="58"/>
        <v>68.502024291497975</v>
      </c>
      <c r="F42" s="5">
        <f t="shared" si="58"/>
        <v>44.453441295546554</v>
      </c>
      <c r="G42" s="5">
        <f t="shared" si="58"/>
        <v>20.931174089068829</v>
      </c>
      <c r="H42" s="5">
        <f t="shared" si="58"/>
        <v>12.348178137651821</v>
      </c>
      <c r="I42" s="5">
        <f t="shared" si="58"/>
        <v>12.145748987854251</v>
      </c>
      <c r="J42" s="5">
        <f t="shared" si="58"/>
        <v>109.35222672064779</v>
      </c>
      <c r="K42" s="5">
        <f t="shared" si="58"/>
        <v>96.255060728744937</v>
      </c>
      <c r="L42" s="5">
        <f t="shared" si="58"/>
        <v>66.497975708502025</v>
      </c>
      <c r="M42" s="5">
        <f t="shared" si="58"/>
        <v>25.222672064777328</v>
      </c>
      <c r="N42" s="5">
        <f t="shared" si="58"/>
        <v>6.1133603238866394</v>
      </c>
      <c r="O42" s="5">
        <f t="shared" si="58"/>
        <v>71.032388663967609</v>
      </c>
      <c r="P42" s="5">
        <f t="shared" si="58"/>
        <v>51.396761133603242</v>
      </c>
      <c r="Q42" s="5">
        <f t="shared" si="58"/>
        <v>71.396761133603249</v>
      </c>
      <c r="R42" s="5">
        <f t="shared" si="58"/>
        <v>40.708502024291498</v>
      </c>
      <c r="S42" s="5">
        <f t="shared" si="58"/>
        <v>10.161943319838059</v>
      </c>
      <c r="T42" s="5">
        <f t="shared" si="58"/>
        <v>132.71255060728745</v>
      </c>
      <c r="U42" s="5">
        <f t="shared" si="58"/>
        <v>109.55465587044534</v>
      </c>
      <c r="V42" s="5">
        <f t="shared" si="58"/>
        <v>53.805668016194332</v>
      </c>
      <c r="W42" s="5">
        <f t="shared" si="58"/>
        <v>21.92307692307692</v>
      </c>
      <c r="X42" s="5">
        <f t="shared" si="58"/>
        <v>13.421052631578947</v>
      </c>
      <c r="Y42" s="5">
        <f t="shared" si="58"/>
        <v>129.73684210526318</v>
      </c>
      <c r="Z42" s="5">
        <f t="shared" si="58"/>
        <v>44.372469635627532</v>
      </c>
      <c r="AA42" s="5">
        <f t="shared" si="58"/>
        <v>9.7773279352226723</v>
      </c>
      <c r="AB42" s="5">
        <f>(AB38/$H$5)*AB41</f>
        <v>0</v>
      </c>
    </row>
    <row r="43" spans="1:28" x14ac:dyDescent="0.35">
      <c r="A43" t="s">
        <v>38</v>
      </c>
      <c r="B43" s="5">
        <f>(B39/$I$5)*B41</f>
        <v>19.838530066815142</v>
      </c>
      <c r="C43" s="5">
        <f t="shared" ref="C43:AA43" si="59">(C39/$I$5)*C41</f>
        <v>22.360801781737191</v>
      </c>
      <c r="D43" s="5">
        <f t="shared" si="59"/>
        <v>24.526726057906458</v>
      </c>
      <c r="E43" s="5">
        <f t="shared" si="59"/>
        <v>36.63140311804009</v>
      </c>
      <c r="F43" s="5">
        <f t="shared" si="59"/>
        <v>37.850779510022264</v>
      </c>
      <c r="G43" s="5">
        <f t="shared" si="59"/>
        <v>42.828507795100215</v>
      </c>
      <c r="H43" s="5">
        <f t="shared" si="59"/>
        <v>55.902004454342979</v>
      </c>
      <c r="I43" s="5">
        <f t="shared" si="59"/>
        <v>46.152561247216035</v>
      </c>
      <c r="J43" s="5">
        <f t="shared" si="59"/>
        <v>41.93207126948775</v>
      </c>
      <c r="K43" s="5">
        <f t="shared" si="59"/>
        <v>45.612472160356347</v>
      </c>
      <c r="L43" s="5">
        <f t="shared" si="59"/>
        <v>48.830734966592424</v>
      </c>
      <c r="M43" s="5">
        <f t="shared" si="59"/>
        <v>62.104677060133625</v>
      </c>
      <c r="N43" s="5">
        <f t="shared" si="59"/>
        <v>58.173719376391979</v>
      </c>
      <c r="O43" s="5">
        <f t="shared" si="59"/>
        <v>62.756124721603555</v>
      </c>
      <c r="P43" s="5">
        <f t="shared" si="59"/>
        <v>53.507795100222708</v>
      </c>
      <c r="Q43" s="5">
        <f t="shared" si="59"/>
        <v>64.404231625835195</v>
      </c>
      <c r="R43" s="5">
        <f t="shared" si="59"/>
        <v>77.065701559020042</v>
      </c>
      <c r="S43" s="5">
        <f t="shared" si="59"/>
        <v>80.857461024498875</v>
      </c>
      <c r="T43" s="5">
        <f t="shared" si="59"/>
        <v>84.66035634743875</v>
      </c>
      <c r="U43" s="5">
        <f t="shared" si="59"/>
        <v>80.144766146993319</v>
      </c>
      <c r="V43" s="5">
        <f t="shared" si="59"/>
        <v>84.816258351893083</v>
      </c>
      <c r="W43" s="5">
        <f t="shared" si="59"/>
        <v>92.360801781737194</v>
      </c>
      <c r="X43" s="5">
        <f t="shared" si="59"/>
        <v>105.0445434298441</v>
      </c>
      <c r="Y43" s="5">
        <f t="shared" si="59"/>
        <v>86.358574610244986</v>
      </c>
      <c r="Z43" s="5">
        <f t="shared" si="59"/>
        <v>127.89532293986638</v>
      </c>
      <c r="AA43" s="5">
        <f t="shared" si="59"/>
        <v>135.01670378619153</v>
      </c>
      <c r="AB43" s="5">
        <f>(AB39/$I$5)*AB41</f>
        <v>126.85412026726058</v>
      </c>
    </row>
    <row r="44" spans="1:28" x14ac:dyDescent="0.35">
      <c r="A44" t="s">
        <v>39</v>
      </c>
      <c r="B44" s="5">
        <f>(B40/$J$5)*B41</f>
        <v>5.3720803910917976</v>
      </c>
      <c r="C44" s="5">
        <f t="shared" ref="C44:AA44" si="60">(C40/$J$5)*C41</f>
        <v>5.8229223248234652</v>
      </c>
      <c r="D44" s="5">
        <f t="shared" si="60"/>
        <v>6.2900597501357955</v>
      </c>
      <c r="E44" s="5">
        <f t="shared" si="60"/>
        <v>9.9293862031504609</v>
      </c>
      <c r="F44" s="5">
        <f t="shared" si="60"/>
        <v>10.293318848451927</v>
      </c>
      <c r="G44" s="5">
        <f t="shared" si="60"/>
        <v>11.906572514937533</v>
      </c>
      <c r="H44" s="5">
        <f t="shared" si="60"/>
        <v>15.730581205866375</v>
      </c>
      <c r="I44" s="5">
        <f t="shared" si="60"/>
        <v>12.808256382400868</v>
      </c>
      <c r="J44" s="5">
        <f t="shared" si="60"/>
        <v>12.112982074959259</v>
      </c>
      <c r="K44" s="5">
        <f t="shared" si="60"/>
        <v>13.085279739272133</v>
      </c>
      <c r="L44" s="5">
        <f t="shared" si="60"/>
        <v>13.851167843563278</v>
      </c>
      <c r="M44" s="5">
        <f t="shared" si="60"/>
        <v>18.028245518739812</v>
      </c>
      <c r="N44" s="5">
        <f t="shared" si="60"/>
        <v>16.610537751222161</v>
      </c>
      <c r="O44" s="5">
        <f t="shared" si="60"/>
        <v>18.413905486148831</v>
      </c>
      <c r="P44" s="5">
        <f t="shared" si="60"/>
        <v>15.192829983704508</v>
      </c>
      <c r="Q44" s="5">
        <f t="shared" si="60"/>
        <v>18.473655621944594</v>
      </c>
      <c r="R44" s="5">
        <f t="shared" si="60"/>
        <v>21.99891363389462</v>
      </c>
      <c r="S44" s="5">
        <f t="shared" si="60"/>
        <v>25.49701249321021</v>
      </c>
      <c r="T44" s="5">
        <f t="shared" si="60"/>
        <v>24.003259098316132</v>
      </c>
      <c r="U44" s="5">
        <f t="shared" si="60"/>
        <v>22.873438348723518</v>
      </c>
      <c r="V44" s="5">
        <f t="shared" si="60"/>
        <v>24.312873438348724</v>
      </c>
      <c r="W44" s="5">
        <f t="shared" si="60"/>
        <v>25.969581749049429</v>
      </c>
      <c r="X44" s="5">
        <f t="shared" si="60"/>
        <v>29.407930472569252</v>
      </c>
      <c r="Y44" s="5">
        <f t="shared" si="60"/>
        <v>24.459532862574687</v>
      </c>
      <c r="Z44" s="5">
        <f t="shared" si="60"/>
        <v>36.208582292232478</v>
      </c>
      <c r="AA44" s="5">
        <f t="shared" si="60"/>
        <v>38.48451928299837</v>
      </c>
      <c r="AB44" s="5">
        <f>(AB40/$J$5)*AB41</f>
        <v>38.593155893536121</v>
      </c>
    </row>
    <row r="45" spans="1:28" x14ac:dyDescent="0.35">
      <c r="A45" s="21" t="s">
        <v>40</v>
      </c>
      <c r="B45" s="22">
        <f>B43+B44</f>
        <v>25.210610457906938</v>
      </c>
      <c r="C45" s="22">
        <f t="shared" ref="C45:L45" si="61">C43+C44</f>
        <v>28.183724106560657</v>
      </c>
      <c r="D45" s="22">
        <f t="shared" si="61"/>
        <v>30.816785808042255</v>
      </c>
      <c r="E45" s="22">
        <f t="shared" si="61"/>
        <v>46.560789321190555</v>
      </c>
      <c r="F45" s="22">
        <f t="shared" si="61"/>
        <v>48.144098358474189</v>
      </c>
      <c r="G45" s="22">
        <f t="shared" si="61"/>
        <v>54.735080310037745</v>
      </c>
      <c r="H45" s="22">
        <f t="shared" si="61"/>
        <v>71.632585660209358</v>
      </c>
      <c r="I45" s="22">
        <f t="shared" si="61"/>
        <v>58.960817629616905</v>
      </c>
      <c r="J45" s="22">
        <f t="shared" si="61"/>
        <v>54.045053344447012</v>
      </c>
      <c r="K45" s="22">
        <f t="shared" si="61"/>
        <v>58.697751899628479</v>
      </c>
      <c r="L45" s="22">
        <f t="shared" si="61"/>
        <v>62.681902810155705</v>
      </c>
      <c r="M45" s="22">
        <f>M43+M44</f>
        <v>80.132922578873433</v>
      </c>
      <c r="N45" s="22">
        <f t="shared" ref="N45:O45" si="62">N43+N44</f>
        <v>74.78425712761414</v>
      </c>
      <c r="O45" s="22">
        <f t="shared" si="62"/>
        <v>81.17003020775239</v>
      </c>
      <c r="P45" s="22">
        <f t="shared" ref="P45" si="63">P43+P44</f>
        <v>68.700625083927221</v>
      </c>
      <c r="Q45" s="22">
        <f t="shared" ref="Q45" si="64">Q43+Q44</f>
        <v>82.877887247779796</v>
      </c>
      <c r="R45" s="22">
        <f t="shared" ref="R45" si="65">R43+R44</f>
        <v>99.064615192914658</v>
      </c>
      <c r="S45" s="22">
        <f t="shared" ref="S45" si="66">S43+S44</f>
        <v>106.35447351770908</v>
      </c>
      <c r="T45" s="22">
        <f t="shared" ref="T45" si="67">T43+T44</f>
        <v>108.66361544575489</v>
      </c>
      <c r="U45" s="22">
        <f t="shared" ref="U45" si="68">U43+U44</f>
        <v>103.01820449571684</v>
      </c>
      <c r="V45" s="22">
        <f t="shared" ref="V45" si="69">V43+V44</f>
        <v>109.12913179024181</v>
      </c>
      <c r="W45" s="22">
        <f t="shared" ref="W45" si="70">W43+W44</f>
        <v>118.33038353078662</v>
      </c>
      <c r="X45" s="22">
        <f t="shared" ref="X45:AA45" si="71">X43+X44</f>
        <v>134.45247390241335</v>
      </c>
      <c r="Y45" s="22">
        <f t="shared" si="71"/>
        <v>110.81810747281968</v>
      </c>
      <c r="Z45" s="22">
        <f t="shared" si="71"/>
        <v>164.10390523209884</v>
      </c>
      <c r="AA45" s="22">
        <f t="shared" si="71"/>
        <v>173.5012230691899</v>
      </c>
      <c r="AB45" s="22">
        <f>AB43+AB44</f>
        <v>165.44727616079672</v>
      </c>
    </row>
    <row r="47" spans="1:28" x14ac:dyDescent="0.35">
      <c r="A47" s="12" t="s">
        <v>41</v>
      </c>
      <c r="B47" s="5">
        <f t="shared" ref="B47:P47" si="72" xml:space="preserve"> ((B43-B44)/(B43+B44))*100</f>
        <v>57.382385483593687</v>
      </c>
      <c r="C47" s="5">
        <f t="shared" si="72"/>
        <v>58.678829647867602</v>
      </c>
      <c r="D47" s="5">
        <f t="shared" si="72"/>
        <v>59.177704064813405</v>
      </c>
      <c r="E47" s="5">
        <f t="shared" si="72"/>
        <v>57.348720466680568</v>
      </c>
      <c r="F47" s="5">
        <f t="shared" si="72"/>
        <v>57.239540465336702</v>
      </c>
      <c r="G47" s="5">
        <f t="shared" si="72"/>
        <v>56.493815492752596</v>
      </c>
      <c r="H47" s="5">
        <f t="shared" si="72"/>
        <v>56.079817415820465</v>
      </c>
      <c r="I47" s="5">
        <f t="shared" si="72"/>
        <v>56.553328473629946</v>
      </c>
      <c r="J47" s="5">
        <f t="shared" si="72"/>
        <v>55.174502288824776</v>
      </c>
      <c r="K47" s="5">
        <f t="shared" si="72"/>
        <v>55.414715842447947</v>
      </c>
      <c r="L47" s="5">
        <f t="shared" si="72"/>
        <v>55.804890334889066</v>
      </c>
      <c r="M47" s="5">
        <f t="shared" si="72"/>
        <v>55.004148261296912</v>
      </c>
      <c r="N47" s="5">
        <f t="shared" si="72"/>
        <v>55.577448010542028</v>
      </c>
      <c r="O47" s="5">
        <f t="shared" si="72"/>
        <v>54.62880711262774</v>
      </c>
      <c r="P47" s="5">
        <f t="shared" si="72"/>
        <v>55.770911938153731</v>
      </c>
      <c r="Q47" s="5">
        <f t="shared" ref="Q47:AA47" si="73" xml:space="preserve"> ((Q43-Q44)/(Q43+Q44))*100</f>
        <v>55.419578767219392</v>
      </c>
      <c r="R47" s="5">
        <f t="shared" si="73"/>
        <v>55.586737825499512</v>
      </c>
      <c r="S47" s="5">
        <f t="shared" si="73"/>
        <v>52.052769103380129</v>
      </c>
      <c r="T47" s="5">
        <f t="shared" si="73"/>
        <v>55.820982028158973</v>
      </c>
      <c r="U47" s="5">
        <f t="shared" si="73"/>
        <v>55.593405144865393</v>
      </c>
      <c r="V47" s="5">
        <f t="shared" si="73"/>
        <v>55.44201069045296</v>
      </c>
      <c r="W47" s="5">
        <f t="shared" si="73"/>
        <v>56.106654987232787</v>
      </c>
      <c r="X47" s="5">
        <f t="shared" si="73"/>
        <v>56.255277989286014</v>
      </c>
      <c r="Y47" s="5">
        <f t="shared" si="73"/>
        <v>55.856432815234868</v>
      </c>
      <c r="Z47" s="5">
        <f t="shared" si="73"/>
        <v>55.871150974717878</v>
      </c>
      <c r="AA47" s="5">
        <f t="shared" si="73"/>
        <v>55.63775447548138</v>
      </c>
      <c r="AB47" s="5">
        <f xml:space="preserve"> ((AB43-AB44)/(AB43+AB44))*100</f>
        <v>53.346882718059632</v>
      </c>
    </row>
    <row r="48" spans="1:28" x14ac:dyDescent="0.35">
      <c r="A48" s="12" t="s">
        <v>43</v>
      </c>
      <c r="B48" s="5">
        <v>99</v>
      </c>
      <c r="C48" s="5">
        <f>((C44-C43)/(C44+C43))*100</f>
        <v>-58.678829647867602</v>
      </c>
      <c r="D48" s="5">
        <f>((D44-D43)/(D44+D43))*100</f>
        <v>-59.177704064813405</v>
      </c>
      <c r="E48" s="5">
        <f>((E44-E43)/(E44+E43))*100</f>
        <v>-57.348720466680568</v>
      </c>
      <c r="F48" s="5">
        <f>((F44-F43)/(F44+F43))*100</f>
        <v>-57.239540465336702</v>
      </c>
      <c r="G48" s="5">
        <v>100</v>
      </c>
      <c r="H48" s="5">
        <f>((H44-H43)/(H44+H43))*100</f>
        <v>-56.079817415820465</v>
      </c>
      <c r="I48" s="5">
        <f>((I44-I43)/(I44+I43))*100</f>
        <v>-56.553328473629946</v>
      </c>
      <c r="J48" s="5">
        <f>((J44-J43)/(J44+J43))*100</f>
        <v>-55.174502288824776</v>
      </c>
      <c r="K48" s="5">
        <f>((K44-K43)/(K44+K43))*100</f>
        <v>-55.414715842447947</v>
      </c>
      <c r="L48" s="5">
        <v>101</v>
      </c>
      <c r="M48" s="5">
        <f>((M44-M43)/(M44+M43))*100</f>
        <v>-55.004148261296912</v>
      </c>
      <c r="N48" s="5">
        <f>((N44-N43)/(N44+N43))*100</f>
        <v>-55.577448010542028</v>
      </c>
      <c r="O48" s="5">
        <f>((O44-O43)/(O44+O43))*100</f>
        <v>-54.62880711262774</v>
      </c>
      <c r="P48" s="5">
        <f>((P44-P43)/(P44+P43))*100</f>
        <v>-55.770911938153731</v>
      </c>
      <c r="Q48" s="5">
        <f t="shared" ref="Q48:AA48" si="74">((Q44-Q43)/(Q44+Q43))*100</f>
        <v>-55.419578767219392</v>
      </c>
      <c r="R48" s="5">
        <f t="shared" si="74"/>
        <v>-55.586737825499512</v>
      </c>
      <c r="S48" s="5">
        <f t="shared" si="74"/>
        <v>-52.052769103380129</v>
      </c>
      <c r="T48" s="5">
        <f t="shared" si="74"/>
        <v>-55.820982028158973</v>
      </c>
      <c r="U48" s="5">
        <f t="shared" si="74"/>
        <v>-55.593405144865393</v>
      </c>
      <c r="V48" s="5">
        <f t="shared" si="74"/>
        <v>-55.44201069045296</v>
      </c>
      <c r="W48" s="5">
        <f t="shared" si="74"/>
        <v>-56.106654987232787</v>
      </c>
      <c r="X48" s="5">
        <f t="shared" si="74"/>
        <v>-56.255277989286014</v>
      </c>
      <c r="Y48" s="5">
        <f t="shared" si="74"/>
        <v>-55.856432815234868</v>
      </c>
      <c r="Z48" s="5">
        <f t="shared" si="74"/>
        <v>-55.871150974717878</v>
      </c>
      <c r="AA48" s="5">
        <f t="shared" si="74"/>
        <v>-55.63775447548138</v>
      </c>
      <c r="AB48" s="5">
        <f>((AB44-AB43)/(AB44+AB43))*100</f>
        <v>-53.346882718059632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01.03.2022</vt:lpstr>
      <vt:lpstr>45 mg PfBAL</vt:lpstr>
      <vt:lpstr>60 mg 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Stephan Malzacher</cp:lastModifiedBy>
  <dcterms:created xsi:type="dcterms:W3CDTF">2022-03-01T08:11:22Z</dcterms:created>
  <dcterms:modified xsi:type="dcterms:W3CDTF">2022-04-09T18:41:45Z</dcterms:modified>
</cp:coreProperties>
</file>